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6-07-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0" i="1" l="1"/>
  <c r="E3" i="1" l="1"/>
  <c r="J113" i="1"/>
  <c r="J112" i="1"/>
  <c r="J111" i="1"/>
  <c r="J110" i="1"/>
  <c r="J99" i="1"/>
  <c r="J98" i="1"/>
  <c r="J97" i="1"/>
  <c r="J96" i="1"/>
  <c r="J85" i="1"/>
  <c r="J84" i="1"/>
  <c r="J83" i="1"/>
  <c r="J82" i="1"/>
  <c r="J71" i="1"/>
  <c r="J70" i="1"/>
  <c r="J69" i="1"/>
  <c r="J68" i="1"/>
  <c r="H61" i="1"/>
  <c r="H75" i="1"/>
  <c r="H103" i="1"/>
  <c r="H89" i="1"/>
  <c r="D108" i="1" l="1"/>
  <c r="J106" i="1"/>
  <c r="D110" i="1"/>
  <c r="D115" i="1"/>
  <c r="D113" i="1"/>
  <c r="D111" i="1"/>
  <c r="D109" i="1"/>
  <c r="J107" i="1"/>
  <c r="J105" i="1"/>
  <c r="D114" i="1"/>
  <c r="J108" i="1"/>
  <c r="J109" i="1" s="1"/>
  <c r="J114" i="1" s="1"/>
  <c r="J115" i="1" s="1"/>
  <c r="D112" i="1"/>
  <c r="D101" i="1"/>
  <c r="D99" i="1"/>
  <c r="D97" i="1"/>
  <c r="D95" i="1"/>
  <c r="J93" i="1"/>
  <c r="D92" i="1" s="1"/>
  <c r="J91" i="1"/>
  <c r="D98" i="1"/>
  <c r="D96" i="1"/>
  <c r="J94" i="1"/>
  <c r="J95" i="1" s="1"/>
  <c r="J100" i="1" s="1"/>
  <c r="J101" i="1" s="1"/>
  <c r="D100" i="1"/>
  <c r="D94" i="1"/>
  <c r="J92" i="1"/>
  <c r="D87" i="1"/>
  <c r="D85" i="1"/>
  <c r="D83" i="1"/>
  <c r="D81" i="1"/>
  <c r="J79" i="1"/>
  <c r="C78" i="1" s="1"/>
  <c r="J77" i="1"/>
  <c r="D86" i="1"/>
  <c r="D84" i="1"/>
  <c r="D82" i="1"/>
  <c r="J80" i="1"/>
  <c r="J81" i="1" s="1"/>
  <c r="J86" i="1" s="1"/>
  <c r="J87" i="1" s="1"/>
  <c r="C79" i="1" s="1"/>
  <c r="D80" i="1"/>
  <c r="J78" i="1"/>
  <c r="C66" i="1"/>
  <c r="D66" i="1" s="1"/>
  <c r="J64" i="1"/>
  <c r="D73" i="1"/>
  <c r="D71" i="1"/>
  <c r="D69" i="1"/>
  <c r="D67" i="1"/>
  <c r="J65" i="1"/>
  <c r="C64" i="1" s="1"/>
  <c r="D64" i="1" s="1"/>
  <c r="J63" i="1"/>
  <c r="D72" i="1"/>
  <c r="D68" i="1"/>
  <c r="J66" i="1"/>
  <c r="J67" i="1" s="1"/>
  <c r="J72" i="1" s="1"/>
  <c r="J73" i="1" s="1"/>
  <c r="C65" i="1" s="1"/>
  <c r="D70" i="1"/>
  <c r="C14" i="1"/>
  <c r="E41" i="1"/>
  <c r="E42" i="1" s="1"/>
  <c r="G106" i="1" l="1"/>
  <c r="E106" i="1"/>
  <c r="D107" i="1"/>
  <c r="E92" i="1"/>
  <c r="D93" i="1"/>
  <c r="G92" i="1"/>
  <c r="E78" i="1"/>
  <c r="D79" i="1"/>
  <c r="G78" i="1"/>
  <c r="D78" i="1"/>
  <c r="E64" i="1"/>
  <c r="D65" i="1"/>
  <c r="G64" i="1"/>
  <c r="G47" i="1"/>
  <c r="D106" i="1" l="1"/>
  <c r="I102" i="1" s="1"/>
  <c r="C104" i="1" s="1"/>
  <c r="D59" i="1"/>
  <c r="I74" i="1"/>
  <c r="C76" i="1" s="1"/>
  <c r="I88" i="1"/>
  <c r="C90" i="1" s="1"/>
  <c r="I60" i="1"/>
  <c r="C62" i="1" s="1"/>
  <c r="F116" i="1"/>
  <c r="F203" i="1"/>
  <c r="F171" i="1"/>
  <c r="F192" i="1"/>
  <c r="F191" i="1"/>
  <c r="F190" i="1"/>
  <c r="F189" i="1"/>
  <c r="F188" i="1"/>
  <c r="F187" i="1"/>
  <c r="F186" i="1"/>
  <c r="F185" i="1"/>
  <c r="F184" i="1"/>
  <c r="F183" i="1"/>
  <c r="U182" i="1"/>
  <c r="U183" i="1" s="1"/>
  <c r="U184" i="1" s="1"/>
  <c r="U185" i="1" s="1"/>
  <c r="U186" i="1" s="1"/>
  <c r="U187" i="1" s="1"/>
  <c r="U188" i="1" s="1"/>
  <c r="U189" i="1" s="1"/>
  <c r="U190" i="1" s="1"/>
  <c r="U191" i="1" s="1"/>
  <c r="U192" i="1" s="1"/>
  <c r="F182" i="1"/>
  <c r="G181" i="1"/>
  <c r="G182" i="1" s="1"/>
  <c r="G183" i="1" s="1"/>
  <c r="G184" i="1" s="1"/>
  <c r="G185" i="1" s="1"/>
  <c r="G186" i="1" s="1"/>
  <c r="G187" i="1" s="1"/>
  <c r="G188" i="1" s="1"/>
  <c r="G189" i="1" s="1"/>
  <c r="G190" i="1" s="1"/>
  <c r="G191" i="1" s="1"/>
  <c r="G192" i="1" s="1"/>
  <c r="F181" i="1"/>
  <c r="V180" i="1"/>
  <c r="F179" i="1"/>
  <c r="F178" i="1"/>
  <c r="F177" i="1"/>
  <c r="F176" i="1"/>
  <c r="F175" i="1"/>
  <c r="F174" i="1"/>
  <c r="F173" i="1"/>
  <c r="F205" i="1"/>
  <c r="F204" i="1"/>
  <c r="F202" i="1"/>
  <c r="F201" i="1"/>
  <c r="F200" i="1"/>
  <c r="F199" i="1"/>
  <c r="F166" i="1"/>
  <c r="F165" i="1"/>
  <c r="F164" i="1"/>
  <c r="F198" i="1"/>
  <c r="F197" i="1"/>
  <c r="F196" i="1"/>
  <c r="F195" i="1"/>
  <c r="F194" i="1"/>
  <c r="F172" i="1"/>
  <c r="F170" i="1"/>
  <c r="F169" i="1"/>
  <c r="F168" i="1"/>
  <c r="F156" i="1"/>
  <c r="F157" i="1"/>
  <c r="F158" i="1"/>
  <c r="F159" i="1"/>
  <c r="F160" i="1"/>
  <c r="F161" i="1"/>
  <c r="F162" i="1"/>
  <c r="F163" i="1"/>
  <c r="F155" i="1"/>
  <c r="F144" i="1"/>
  <c r="G144" i="1"/>
  <c r="G145" i="1" s="1"/>
  <c r="G146" i="1" s="1"/>
  <c r="G147" i="1" s="1"/>
  <c r="G148" i="1" s="1"/>
  <c r="G149" i="1" s="1"/>
  <c r="G150" i="1" s="1"/>
  <c r="A145" i="1"/>
  <c r="A146" i="1" s="1"/>
  <c r="A147" i="1" s="1"/>
  <c r="A148" i="1" s="1"/>
  <c r="A149" i="1" s="1"/>
  <c r="A150" i="1" s="1"/>
  <c r="F145" i="1"/>
  <c r="F146" i="1"/>
  <c r="F147" i="1"/>
  <c r="F148" i="1"/>
  <c r="F149" i="1"/>
  <c r="F150" i="1"/>
  <c r="V167" i="1"/>
  <c r="V193" i="1"/>
  <c r="V194" i="1"/>
  <c r="W193" i="1"/>
  <c r="W180" i="1"/>
  <c r="V181" i="1"/>
  <c r="V182" i="1" l="1"/>
  <c r="U195" i="1"/>
  <c r="U196" i="1" s="1"/>
  <c r="U197" i="1" s="1"/>
  <c r="U198" i="1" s="1"/>
  <c r="U199" i="1" s="1"/>
  <c r="U200" i="1" s="1"/>
  <c r="U201" i="1" s="1"/>
  <c r="U202" i="1" s="1"/>
  <c r="U203" i="1" s="1"/>
  <c r="U204" i="1" s="1"/>
  <c r="U205" i="1" s="1"/>
  <c r="V195" i="1"/>
  <c r="U169" i="1"/>
  <c r="U170" i="1" s="1"/>
  <c r="U171" i="1" s="1"/>
  <c r="U172" i="1" s="1"/>
  <c r="U173" i="1" s="1"/>
  <c r="U174" i="1" s="1"/>
  <c r="U175" i="1" s="1"/>
  <c r="U176" i="1" s="1"/>
  <c r="U177" i="1" s="1"/>
  <c r="U178" i="1" s="1"/>
  <c r="U179" i="1" s="1"/>
  <c r="G168" i="1"/>
  <c r="G169" i="1" s="1"/>
  <c r="G170" i="1" s="1"/>
  <c r="G171" i="1" s="1"/>
  <c r="G172" i="1" s="1"/>
  <c r="G173" i="1" s="1"/>
  <c r="G174" i="1" s="1"/>
  <c r="G175" i="1" s="1"/>
  <c r="G176" i="1" s="1"/>
  <c r="G177" i="1" s="1"/>
  <c r="G178" i="1" s="1"/>
  <c r="G179" i="1" s="1"/>
  <c r="W181" i="1"/>
  <c r="V168" i="1"/>
  <c r="W194" i="1"/>
  <c r="W167" i="1"/>
  <c r="W195" i="1" l="1"/>
  <c r="W196" i="1" s="1"/>
  <c r="W197" i="1" s="1"/>
  <c r="W198" i="1" s="1"/>
  <c r="W199" i="1" s="1"/>
  <c r="W200" i="1" s="1"/>
  <c r="W201" i="1" s="1"/>
  <c r="W202" i="1" s="1"/>
  <c r="W203" i="1" s="1"/>
  <c r="W204" i="1" s="1"/>
  <c r="W205" i="1" s="1"/>
  <c r="S194" i="1"/>
  <c r="A194" i="1" s="1"/>
  <c r="S181" i="1"/>
  <c r="A181" i="1" s="1"/>
  <c r="W182" i="1"/>
  <c r="W183" i="1" s="1"/>
  <c r="W184" i="1" s="1"/>
  <c r="W185" i="1" s="1"/>
  <c r="W186" i="1" s="1"/>
  <c r="W187" i="1" s="1"/>
  <c r="W188" i="1" s="1"/>
  <c r="W189" i="1" s="1"/>
  <c r="W190" i="1" s="1"/>
  <c r="W191" i="1" s="1"/>
  <c r="W192" i="1" s="1"/>
  <c r="V183" i="1"/>
  <c r="V196" i="1"/>
  <c r="V169" i="1"/>
  <c r="U156" i="1"/>
  <c r="U157" i="1" s="1"/>
  <c r="U158" i="1" s="1"/>
  <c r="U159" i="1" s="1"/>
  <c r="U160" i="1" s="1"/>
  <c r="U161" i="1" s="1"/>
  <c r="U162" i="1" s="1"/>
  <c r="U163" i="1" s="1"/>
  <c r="U164" i="1" s="1"/>
  <c r="U165" i="1" s="1"/>
  <c r="U166" i="1" s="1"/>
  <c r="G194" i="1"/>
  <c r="G195" i="1" s="1"/>
  <c r="G196" i="1" s="1"/>
  <c r="G197" i="1" s="1"/>
  <c r="G198" i="1" s="1"/>
  <c r="G199" i="1" s="1"/>
  <c r="G200" i="1" s="1"/>
  <c r="G201" i="1" s="1"/>
  <c r="G202" i="1" s="1"/>
  <c r="G203" i="1" s="1"/>
  <c r="G204" i="1" s="1"/>
  <c r="G205" i="1" s="1"/>
  <c r="V154" i="1"/>
  <c r="G155" i="1"/>
  <c r="G156" i="1" s="1"/>
  <c r="G157" i="1" s="1"/>
  <c r="G158" i="1" s="1"/>
  <c r="G159" i="1" s="1"/>
  <c r="G160" i="1" s="1"/>
  <c r="G161" i="1" s="1"/>
  <c r="G162" i="1" s="1"/>
  <c r="G163" i="1" s="1"/>
  <c r="G164" i="1" s="1"/>
  <c r="G165" i="1" s="1"/>
  <c r="G166" i="1" s="1"/>
  <c r="E25" i="1"/>
  <c r="E23" i="1"/>
  <c r="V155" i="1"/>
  <c r="W168" i="1"/>
  <c r="S183" i="1" l="1"/>
  <c r="A183" i="1" s="1"/>
  <c r="S196" i="1"/>
  <c r="A196" i="1" s="1"/>
  <c r="S195" i="1"/>
  <c r="A195" i="1" s="1"/>
  <c r="S182" i="1"/>
  <c r="A182" i="1" s="1"/>
  <c r="V184" i="1"/>
  <c r="S184" i="1" s="1"/>
  <c r="V197" i="1"/>
  <c r="S155" i="1"/>
  <c r="A155" i="1" s="1"/>
  <c r="S168" i="1"/>
  <c r="A168" i="1" s="1"/>
  <c r="W169" i="1"/>
  <c r="W170" i="1" s="1"/>
  <c r="W171" i="1" s="1"/>
  <c r="W172" i="1" s="1"/>
  <c r="W173" i="1" s="1"/>
  <c r="W174" i="1" s="1"/>
  <c r="W175" i="1" s="1"/>
  <c r="W176" i="1" s="1"/>
  <c r="W177" i="1" s="1"/>
  <c r="W178" i="1" s="1"/>
  <c r="W179" i="1" s="1"/>
  <c r="V170" i="1"/>
  <c r="V156" i="1"/>
  <c r="S156" i="1" s="1"/>
  <c r="A156" i="1" s="1"/>
  <c r="F6" i="5"/>
  <c r="G6" i="5" s="1"/>
  <c r="F7" i="5"/>
  <c r="G7" i="5" s="1"/>
  <c r="F8" i="5"/>
  <c r="G8" i="5" s="1"/>
  <c r="F9" i="5"/>
  <c r="G9" i="5" s="1"/>
  <c r="F10" i="5"/>
  <c r="G10" i="5" s="1"/>
  <c r="F11" i="5"/>
  <c r="G11" i="5" s="1"/>
  <c r="F5" i="5"/>
  <c r="G5" i="5" s="1"/>
  <c r="S197" i="1" l="1"/>
  <c r="A197" i="1" s="1"/>
  <c r="V185" i="1"/>
  <c r="S185" i="1" s="1"/>
  <c r="A184" i="1"/>
  <c r="V198" i="1"/>
  <c r="S198" i="1" s="1"/>
  <c r="S169" i="1"/>
  <c r="A169" i="1" s="1"/>
  <c r="V171" i="1"/>
  <c r="S170" i="1"/>
  <c r="A170" i="1" s="1"/>
  <c r="V157" i="1"/>
  <c r="S157" i="1" s="1"/>
  <c r="A157" i="1" s="1"/>
  <c r="G12" i="5"/>
  <c r="V186" i="1" l="1"/>
  <c r="S186" i="1" s="1"/>
  <c r="A185" i="1"/>
  <c r="A198" i="1"/>
  <c r="V199" i="1"/>
  <c r="S199" i="1" s="1"/>
  <c r="S171" i="1"/>
  <c r="A171" i="1" s="1"/>
  <c r="V172" i="1"/>
  <c r="V158" i="1"/>
  <c r="S158" i="1" s="1"/>
  <c r="A158" i="1" s="1"/>
  <c r="A186" i="1" l="1"/>
  <c r="V187" i="1"/>
  <c r="S187" i="1" s="1"/>
  <c r="S172" i="1"/>
  <c r="A172" i="1" s="1"/>
  <c r="V173" i="1"/>
  <c r="A199" i="1"/>
  <c r="V200" i="1"/>
  <c r="S200" i="1" s="1"/>
  <c r="V159" i="1"/>
  <c r="V188" i="1" l="1"/>
  <c r="S188" i="1" s="1"/>
  <c r="A187" i="1"/>
  <c r="S173" i="1"/>
  <c r="A173" i="1" s="1"/>
  <c r="V174" i="1"/>
  <c r="V201" i="1"/>
  <c r="S201" i="1" s="1"/>
  <c r="A200" i="1"/>
  <c r="S159" i="1"/>
  <c r="A159" i="1" s="1"/>
  <c r="V160" i="1"/>
  <c r="V189" i="1" l="1"/>
  <c r="S189" i="1" s="1"/>
  <c r="A188" i="1"/>
  <c r="V175" i="1"/>
  <c r="S174" i="1"/>
  <c r="A174" i="1" s="1"/>
  <c r="V202" i="1"/>
  <c r="S202" i="1" s="1"/>
  <c r="A201" i="1"/>
  <c r="S160" i="1"/>
  <c r="A160" i="1" s="1"/>
  <c r="V161" i="1"/>
  <c r="F132" i="1"/>
  <c r="C47" i="1"/>
  <c r="D52" i="1"/>
  <c r="A189" i="1" l="1"/>
  <c r="V190" i="1"/>
  <c r="S190" i="1" s="1"/>
  <c r="V176" i="1"/>
  <c r="S175" i="1"/>
  <c r="A175" i="1" s="1"/>
  <c r="A202" i="1"/>
  <c r="V203" i="1"/>
  <c r="S203" i="1" s="1"/>
  <c r="V162" i="1"/>
  <c r="S161" i="1"/>
  <c r="A161" i="1"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V191" i="1" l="1"/>
  <c r="S191" i="1" s="1"/>
  <c r="A190" i="1"/>
  <c r="S176" i="1"/>
  <c r="A176" i="1" s="1"/>
  <c r="V177" i="1"/>
  <c r="V204" i="1"/>
  <c r="S204" i="1" s="1"/>
  <c r="A203" i="1"/>
  <c r="V163" i="1"/>
  <c r="S162" i="1"/>
  <c r="A162" i="1" s="1"/>
  <c r="L34" i="3"/>
  <c r="K34" i="3" s="1"/>
  <c r="E34" i="3"/>
  <c r="I34" i="3"/>
  <c r="H34" i="3" s="1"/>
  <c r="V192" i="1" l="1"/>
  <c r="A191" i="1"/>
  <c r="S177" i="1"/>
  <c r="A177" i="1" s="1"/>
  <c r="V178" i="1"/>
  <c r="A204" i="1"/>
  <c r="V205" i="1"/>
  <c r="S163" i="1"/>
  <c r="A163" i="1" s="1"/>
  <c r="V164" i="1"/>
  <c r="D34" i="3"/>
  <c r="D36" i="3" s="1"/>
  <c r="E36" i="3"/>
  <c r="S205" i="1" l="1"/>
  <c r="A205" i="1" s="1"/>
  <c r="S192" i="1"/>
  <c r="A192" i="1" s="1"/>
  <c r="V179" i="1"/>
  <c r="S178" i="1"/>
  <c r="A178" i="1" s="1"/>
  <c r="V165" i="1"/>
  <c r="S164" i="1"/>
  <c r="A164" i="1" s="1"/>
  <c r="S179" i="1" l="1"/>
  <c r="A179" i="1" s="1"/>
  <c r="V166" i="1"/>
  <c r="S166" i="1" s="1"/>
  <c r="A166" i="1" s="1"/>
  <c r="S165" i="1"/>
  <c r="A165" i="1" s="1"/>
</calcChain>
</file>

<file path=xl/sharedStrings.xml><?xml version="1.0" encoding="utf-8"?>
<sst xmlns="http://schemas.openxmlformats.org/spreadsheetml/2006/main" count="412" uniqueCount="237">
  <si>
    <t xml:space="preserve">Valuation Report </t>
  </si>
  <si>
    <t>Date:</t>
  </si>
  <si>
    <t>CPC Name:</t>
  </si>
  <si>
    <t>Date Of Property Visit</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</si>
  <si>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</si>
  <si>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</si>
  <si>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</si>
  <si>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</si>
  <si>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</si>
  <si>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</si>
  <si>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</si>
  <si>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</si>
  <si>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</si>
  <si>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</si>
  <si>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</si>
  <si>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</si>
  <si>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</si>
  <si>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</si>
  <si>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</si>
  <si>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</si>
  <si>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</si>
  <si>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</si>
  <si>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</si>
  <si>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</si>
  <si>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</si>
  <si>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</si>
  <si>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</si>
  <si>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</si>
  <si>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</si>
  <si>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</si>
  <si>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</si>
  <si>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</si>
  <si>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</si>
  <si>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</si>
  <si>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</si>
  <si>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</si>
  <si>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</si>
  <si>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</si>
  <si>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</si>
  <si>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</si>
  <si>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</si>
  <si>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</si>
  <si>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</si>
  <si>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</si>
  <si>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</si>
  <si>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</si>
  <si>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</si>
  <si>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</si>
  <si>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</si>
  <si>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</si>
  <si>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</si>
  <si>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</si>
  <si>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</si>
  <si>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</si>
  <si>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</si>
  <si>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</si>
  <si>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</si>
  <si>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</si>
  <si>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</si>
  <si>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</si>
  <si>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</si>
  <si>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</si>
  <si>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</si>
  <si>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</si>
  <si>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</si>
  <si>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</si>
  <si>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</si>
  <si>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</si>
  <si>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</si>
  <si>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</si>
  <si>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</si>
  <si>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</si>
  <si>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</si>
  <si>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</si>
  <si>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</si>
  <si>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</si>
  <si>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</si>
  <si>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</si>
  <si>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</si>
  <si>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</si>
  <si>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</si>
  <si>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</si>
  <si>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</si>
  <si>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</si>
  <si>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</si>
  <si>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</si>
  <si>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</si>
  <si>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</si>
  <si>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</si>
  <si>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</si>
  <si>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</si>
  <si>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</si>
  <si>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</si>
  <si>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</si>
  <si>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</si>
  <si>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</si>
  <si>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</si>
  <si>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</si>
  <si>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</si>
  <si>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</si>
  <si>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</si>
  <si>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</si>
  <si>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</si>
  <si>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</si>
  <si>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</si>
  <si>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</si>
  <si>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</si>
  <si>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</si>
  <si>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</si>
  <si>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</si>
  <si>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</si>
  <si>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</si>
  <si>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</si>
  <si>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</si>
  <si>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</si>
  <si>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</si>
  <si>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</si>
  <si>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</si>
  <si>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</si>
  <si>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</si>
  <si>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</si>
  <si>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</si>
  <si>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</si>
  <si>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</si>
  <si>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</si>
  <si>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</si>
  <si>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</si>
  <si>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</si>
  <si>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</si>
  <si>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</si>
  <si>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</si>
  <si>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</si>
  <si>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</si>
  <si>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</si>
  <si>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</si>
  <si>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</si>
  <si>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</si>
  <si>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</si>
  <si>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</si>
  <si>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</si>
  <si>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</si>
  <si>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</si>
  <si>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</si>
  <si>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</si>
  <si>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</si>
  <si>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</si>
  <si>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</si>
  <si>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</si>
  <si>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</si>
  <si>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</si>
  <si>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</si>
  <si>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</si>
  <si>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</si>
  <si>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</si>
  <si>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</si>
  <si>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</si>
  <si>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</si>
  <si>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</si>
  <si>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</si>
  <si>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</si>
  <si>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</si>
  <si>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</si>
  <si>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</si>
  <si>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</si>
  <si>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</si>
  <si>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</si>
  <si>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</si>
  <si>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</si>
  <si>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</si>
  <si>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1st to 20th Floor</t>
  </si>
  <si>
    <t xml:space="preserve"> to </t>
  </si>
  <si>
    <t>1st, 3rd, 5th, 7th &amp; 9th Floor</t>
  </si>
  <si>
    <t xml:space="preserve"> &amp; </t>
  </si>
  <si>
    <t>1st &amp; 20th Floor</t>
  </si>
  <si>
    <t>Contact Details ( Name &amp; Contact No.)</t>
  </si>
  <si>
    <t>Nearby Landmark</t>
  </si>
  <si>
    <t>Axis Sanpada</t>
  </si>
  <si>
    <t>M/s. Orbit Infra Developers</t>
  </si>
  <si>
    <t>Mr. Nimesh - 9930181805
Mr. Mahesh - 9930771414</t>
  </si>
  <si>
    <t>Suki Nihon</t>
  </si>
  <si>
    <t>Mr. Nimesh Kirti Chhatbar.</t>
  </si>
  <si>
    <t>Name of the builder</t>
  </si>
  <si>
    <t>Refer Data</t>
  </si>
  <si>
    <t>REVENUE/LNA-1(A)/SR-235/2013/SR-34/2014</t>
  </si>
  <si>
    <t>31/01/2018.</t>
  </si>
  <si>
    <t>MASHA/LNA-1/S.R./P.No.235/2013, 34/2014</t>
  </si>
  <si>
    <t>Survey No</t>
  </si>
  <si>
    <t>51/6, H.No.6, S.No.121, H.No. 5</t>
  </si>
  <si>
    <t>Alibaug</t>
  </si>
  <si>
    <t>Bagmala</t>
  </si>
  <si>
    <t>Name of the builder Company</t>
  </si>
  <si>
    <t>Phase I to V(Rowhouse) - Gr + 1st Floor
Phase VI (Building) - Gr + 2nd Floor</t>
  </si>
  <si>
    <t>Alibaug-Revdanda Road</t>
  </si>
  <si>
    <t xml:space="preserve">RERA No. &amp; Name </t>
  </si>
  <si>
    <t>Raigad</t>
  </si>
  <si>
    <t xml:space="preserve">Residential </t>
  </si>
  <si>
    <t>Open Plot</t>
  </si>
  <si>
    <t>Internal Road</t>
  </si>
  <si>
    <t xml:space="preserve">11.9Km from Alibaug Bus Stop </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</si>
  <si>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</si>
  <si>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</si>
  <si>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</si>
  <si>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</si>
  <si>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</si>
  <si>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</si>
  <si>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</si>
  <si>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</si>
  <si>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</si>
  <si>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</si>
  <si>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</si>
  <si>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</si>
  <si>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</si>
  <si>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</si>
  <si>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</si>
  <si>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</si>
  <si>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</si>
  <si>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</si>
  <si>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Phase I(Rowhouses - 1 to 8) = Gr + 1st Floor</t>
  </si>
  <si>
    <t>Phase II(Rowhouses - 9 to 16) = Gr + 1st Floor</t>
  </si>
  <si>
    <t>Phase I (Rowhouse No. 1 to 8)
Phase II (Rowhouse No. 9 to 16)
Phase III (Rowhouse No. 17 to 22)
Phase IV (Rowhouse No. 23 to 30)
Phase V (Rowhouse No. 31 to 38)
Phase VI ( Building No. 1)</t>
  </si>
  <si>
    <t>Site Person - ( Name &amp; Contact No.)</t>
  </si>
  <si>
    <t>HP CNG Pump</t>
  </si>
  <si>
    <t>18.5935492, 72.9231835</t>
  </si>
  <si>
    <t>Latitude &amp; Longitude</t>
  </si>
  <si>
    <t>Location Link</t>
  </si>
  <si>
    <t>https://goo.gl/maps/GBFoH3htHfhYE7Ra9</t>
  </si>
  <si>
    <t>38(Rowhouses)</t>
  </si>
  <si>
    <t>Nitesh patil</t>
  </si>
  <si>
    <t>Office No. 1031, Wing J, Akshar Business Park, Plot No. 03 Sector 25, Near APMC Market, Vashi, Navi Mumbai, Maharashtra 400703 TEL: 022-46090378/79/80                                                                       
E mail : vsjcapf@gmail.com. Web site : www.vsjadon.com</t>
  </si>
  <si>
    <t xml:space="preserve">Suki­Nihon­Phase 1 = P52000016628
Suki­Nihon­Phase 2 = P52000047618
</t>
  </si>
  <si>
    <t>Mr. Rajkumar : 9554727888</t>
  </si>
  <si>
    <t>Pooja</t>
  </si>
  <si>
    <t>Phase VI  = Gr + 2nd Floor</t>
  </si>
  <si>
    <t>Phase III to V = Gr + 1st Floor</t>
  </si>
  <si>
    <t>Valid Up to:  Type A (Rowhouse) = Gr + 1st Floor
                      Type B (Building) = Gr + 2nd Floor</t>
  </si>
  <si>
    <t>As per RERA - Phase 1 = 30/12/2022
Phase 2 = 30/06/2027</t>
  </si>
  <si>
    <r>
      <t xml:space="preserve">1. Some Construction activity is found on site at the time of visit.
   Phase I = Finishing work is pending. Work is same as last visit (30/04/2025).
   Phase II = Construction work was stopped. Work is same as last visit (15/09/2022).
   Phase III to V, VI = Work not started yet.
   No one found on site.
2. We have considered rate by verifying it from market inquire.
3. Recommended rate should be considered as all inclusive rate if other charges are not mentioned. (Excluding GST &amp; other government Taxes)
4. Car parking is subjected to authentic documentation.
5. Rowhouse No. 1 is seized by the bank.
6. As per the site inspection dated 13/07/2024 we found an Axis bank notice stuck on the door of a few villas.
7. Phase III to VI is not registered on RERA
</t>
    </r>
    <r>
      <rPr>
        <b/>
        <sz val="12"/>
        <color rgb="FFFF0000"/>
        <rFont val="Times New Roman"/>
        <family val="1"/>
      </rPr>
      <t>7. As per RERA, completion period of project Suki Nihon Phase 1 is expired on 30/12/2022 but still project is under construction. 
8. The project has received 1st CC on 31/01/2018, But construction work of Type A (Rowhouse) is not yet completed is  not yet started.</t>
    </r>
    <r>
      <rPr>
        <b/>
        <sz val="12"/>
        <rFont val="Times New Roman"/>
        <family val="1"/>
      </rPr>
      <t xml:space="preserve">
9. As checked on RERA portal on date 16/07/2025, we have observed that above project "Suki Nihon (Phase I)" is kept under abeyance. Please check from your end.
5. On Site, we meet Mr.Nimesh - 9930181805/ Mr. Mahesh - 9930771414.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</si>
</sst>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b/>
      <sz val="11.5"/>
      <name val="Times New Roman"/>
      <family val="1"/>
    </font>
    <font>
      <sz val="11"/>
      <color rgb="FF000000"/>
      <name val="Times New Roman"/>
      <family val="1"/>
    </font>
    <font>
      <sz val="11"/>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18" fillId="0" borderId="0"/>
    <xf numFmtId="9" fontId="19" fillId="0" borderId="0" applyFont="0" applyFill="0" applyBorder="0" applyAlignment="0" applyProtection="0"/>
    <xf numFmtId="0" fontId="24" fillId="0" borderId="0" applyNumberFormat="0" applyFill="0" applyBorder="0" applyAlignment="0" applyProtection="0"/>
  </cellStyleXfs>
  <cellXfs count="179">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center" vertical="top"/>
      <protection locked="0"/>
    </xf>
    <xf numFmtId="0" fontId="5" fillId="0" borderId="0" xfId="4"/>
    <xf numFmtId="0" fontId="1" fillId="0" borderId="0" xfId="5"/>
    <xf numFmtId="0" fontId="9"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6"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3" xfId="1" applyNumberFormat="1" applyFont="1" applyBorder="1" applyAlignment="1" applyProtection="1">
      <alignment horizontal="center" vertical="top" wrapText="1"/>
      <protection locked="0"/>
    </xf>
    <xf numFmtId="9" fontId="8" fillId="0" borderId="18"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1" fillId="0" borderId="0" xfId="1" applyFont="1" applyProtection="1">
      <protection hidden="1"/>
    </xf>
    <xf numFmtId="0" fontId="11" fillId="0" borderId="11" xfId="1" applyFont="1" applyBorder="1" applyProtection="1">
      <protection hidden="1"/>
    </xf>
    <xf numFmtId="0" fontId="11" fillId="0" borderId="5" xfId="1" applyFont="1" applyBorder="1" applyAlignment="1" applyProtection="1">
      <alignment horizontal="center" vertical="top"/>
      <protection locked="0"/>
    </xf>
    <xf numFmtId="0" fontId="11" fillId="0" borderId="12" xfId="1" applyFont="1" applyBorder="1" applyProtection="1">
      <protection hidden="1"/>
    </xf>
    <xf numFmtId="0" fontId="11" fillId="0" borderId="1" xfId="1" applyFont="1" applyBorder="1" applyAlignment="1" applyProtection="1">
      <alignment horizontal="center" vertical="top" wrapText="1"/>
      <protection locked="0"/>
    </xf>
    <xf numFmtId="0" fontId="11" fillId="0" borderId="12" xfId="1" applyFont="1" applyBorder="1"/>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0" fontId="11" fillId="0" borderId="7" xfId="1" applyFont="1" applyBorder="1" applyAlignment="1" applyProtection="1">
      <alignment horizontal="center" wrapText="1"/>
      <protection locked="0"/>
    </xf>
    <xf numFmtId="0" fontId="13" fillId="0" borderId="0" xfId="1" applyFont="1"/>
    <xf numFmtId="0" fontId="11" fillId="0" borderId="0" xfId="2" applyFont="1"/>
    <xf numFmtId="0" fontId="11" fillId="0" borderId="0" xfId="0" applyFont="1" applyAlignment="1">
      <alignment horizontal="center" vertical="center"/>
    </xf>
    <xf numFmtId="0" fontId="11" fillId="2"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2" fillId="0" borderId="0" xfId="1" applyFont="1" applyProtection="1">
      <protection locked="0"/>
    </xf>
    <xf numFmtId="0" fontId="11" fillId="0" borderId="1" xfId="1" applyFont="1" applyBorder="1" applyAlignment="1" applyProtection="1">
      <alignment horizontal="center" vertical="top"/>
      <protection locked="0"/>
    </xf>
    <xf numFmtId="9" fontId="11" fillId="2" borderId="1" xfId="1" applyNumberFormat="1" applyFont="1" applyFill="1" applyBorder="1" applyAlignment="1" applyProtection="1">
      <alignment horizontal="center" vertical="center" wrapText="1"/>
      <protection hidden="1"/>
    </xf>
    <xf numFmtId="9" fontId="11" fillId="2" borderId="7" xfId="1" applyNumberFormat="1" applyFont="1" applyFill="1" applyBorder="1" applyAlignment="1" applyProtection="1">
      <alignment horizontal="center" vertical="center" wrapText="1"/>
      <protection hidden="1"/>
    </xf>
    <xf numFmtId="0" fontId="13" fillId="0" borderId="0" xfId="0" applyFont="1" applyProtection="1">
      <protection hidden="1"/>
    </xf>
    <xf numFmtId="0" fontId="7" fillId="0" borderId="10" xfId="1" applyFont="1" applyBorder="1" applyProtection="1">
      <protection hidden="1"/>
    </xf>
    <xf numFmtId="0" fontId="7" fillId="0" borderId="11" xfId="1" applyFont="1" applyBorder="1" applyProtection="1">
      <protection hidden="1"/>
    </xf>
    <xf numFmtId="0" fontId="7" fillId="0" borderId="0" xfId="1" applyFont="1" applyProtection="1">
      <protection hidden="1"/>
    </xf>
    <xf numFmtId="0" fontId="7" fillId="0" borderId="12" xfId="1" applyFont="1" applyBorder="1" applyProtection="1">
      <protection hidden="1"/>
    </xf>
    <xf numFmtId="0" fontId="22" fillId="0" borderId="0" xfId="0" applyFont="1" applyProtection="1">
      <protection hidden="1"/>
    </xf>
    <xf numFmtId="0" fontId="7" fillId="0" borderId="12" xfId="1" applyFont="1" applyBorder="1"/>
    <xf numFmtId="0" fontId="22" fillId="0" borderId="12" xfId="0" applyFont="1" applyBorder="1" applyProtection="1">
      <protection hidden="1"/>
    </xf>
    <xf numFmtId="1" fontId="0" fillId="0" borderId="12" xfId="0" applyNumberFormat="1" applyBorder="1"/>
    <xf numFmtId="2" fontId="0" fillId="0" borderId="0" xfId="0" applyNumberFormat="1"/>
    <xf numFmtId="165" fontId="0" fillId="0" borderId="0" xfId="0" applyNumberFormat="1"/>
    <xf numFmtId="2" fontId="22" fillId="0" borderId="0" xfId="0" applyNumberFormat="1" applyFont="1" applyProtection="1">
      <protection hidden="1"/>
    </xf>
    <xf numFmtId="1" fontId="0" fillId="0" borderId="12" xfId="0" applyNumberFormat="1" applyBorder="1" applyAlignment="1">
      <alignment horizontal="right"/>
    </xf>
    <xf numFmtId="0" fontId="22" fillId="0" borderId="13" xfId="0" applyFont="1" applyBorder="1" applyProtection="1">
      <protection hidden="1"/>
    </xf>
    <xf numFmtId="1" fontId="0" fillId="0" borderId="14" xfId="0" applyNumberFormat="1" applyBorder="1"/>
    <xf numFmtId="0" fontId="11" fillId="0" borderId="10" xfId="1" applyFont="1" applyBorder="1" applyProtection="1">
      <protection hidden="1"/>
    </xf>
    <xf numFmtId="0" fontId="23" fillId="0" borderId="0" xfId="0" applyFont="1"/>
    <xf numFmtId="0" fontId="13" fillId="0" borderId="12" xfId="0" applyFont="1" applyBorder="1" applyProtection="1">
      <protection hidden="1"/>
    </xf>
    <xf numFmtId="1" fontId="23" fillId="0" borderId="12" xfId="0" applyNumberFormat="1" applyFont="1" applyBorder="1"/>
    <xf numFmtId="2" fontId="23" fillId="0" borderId="0" xfId="0" applyNumberFormat="1" applyFont="1"/>
    <xf numFmtId="165" fontId="23" fillId="0" borderId="0" xfId="0" applyNumberFormat="1" applyFont="1"/>
    <xf numFmtId="2" fontId="13" fillId="0" borderId="0" xfId="0" applyNumberFormat="1" applyFont="1" applyProtection="1">
      <protection hidden="1"/>
    </xf>
    <xf numFmtId="1" fontId="23" fillId="0" borderId="12" xfId="0" applyNumberFormat="1" applyFont="1" applyBorder="1" applyAlignment="1">
      <alignment horizontal="right"/>
    </xf>
    <xf numFmtId="0" fontId="13" fillId="0" borderId="13" xfId="0" applyFont="1" applyBorder="1" applyProtection="1">
      <protection hidden="1"/>
    </xf>
    <xf numFmtId="1" fontId="23" fillId="0" borderId="14" xfId="0" applyNumberFormat="1" applyFont="1" applyBorder="1"/>
    <xf numFmtId="0" fontId="13"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7"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0" fontId="11" fillId="0" borderId="9" xfId="1" applyFont="1" applyBorder="1" applyAlignment="1" applyProtection="1">
      <alignment horizontal="center" vertical="top" wrapText="1"/>
      <protection locked="0"/>
    </xf>
    <xf numFmtId="0" fontId="11" fillId="0" borderId="28" xfId="1" applyFont="1" applyBorder="1" applyAlignment="1" applyProtection="1">
      <alignment horizontal="center" vertical="top" wrapText="1"/>
      <protection locked="0"/>
    </xf>
    <xf numFmtId="9" fontId="11" fillId="2" borderId="19" xfId="1" applyNumberFormat="1" applyFont="1" applyFill="1" applyBorder="1" applyAlignment="1" applyProtection="1">
      <alignment horizontal="center" vertical="center" wrapText="1"/>
      <protection hidden="1"/>
    </xf>
    <xf numFmtId="9" fontId="11" fillId="2" borderId="20" xfId="1" applyNumberFormat="1" applyFont="1" applyFill="1" applyBorder="1" applyAlignment="1" applyProtection="1">
      <alignment horizontal="center" vertical="center" wrapText="1"/>
      <protection hidden="1"/>
    </xf>
    <xf numFmtId="9" fontId="11" fillId="2" borderId="25" xfId="1" applyNumberFormat="1" applyFont="1" applyFill="1" applyBorder="1" applyAlignment="1" applyProtection="1">
      <alignment horizontal="center" vertical="center" wrapText="1"/>
      <protection hidden="1"/>
    </xf>
    <xf numFmtId="9" fontId="11" fillId="2" borderId="24" xfId="1" applyNumberFormat="1" applyFont="1" applyFill="1" applyBorder="1" applyAlignment="1" applyProtection="1">
      <alignment horizontal="center" vertical="center" wrapText="1"/>
      <protection hidden="1"/>
    </xf>
    <xf numFmtId="9" fontId="11" fillId="2" borderId="30" xfId="1" applyNumberFormat="1" applyFont="1" applyFill="1" applyBorder="1" applyAlignment="1" applyProtection="1">
      <alignment horizontal="center" vertical="center" wrapText="1"/>
      <protection hidden="1"/>
    </xf>
    <xf numFmtId="9" fontId="11" fillId="2" borderId="31" xfId="1" applyNumberFormat="1" applyFont="1" applyFill="1" applyBorder="1" applyAlignment="1" applyProtection="1">
      <alignment horizontal="center" vertical="center" wrapText="1"/>
      <protection hidden="1"/>
    </xf>
    <xf numFmtId="0" fontId="11" fillId="2" borderId="1" xfId="1" applyFont="1" applyFill="1" applyBorder="1" applyAlignment="1" applyProtection="1">
      <alignment horizontal="left" vertical="top" wrapText="1"/>
      <protection locked="0"/>
    </xf>
    <xf numFmtId="165" fontId="11" fillId="0" borderId="1" xfId="1" applyNumberFormat="1" applyFont="1" applyBorder="1" applyAlignment="1" applyProtection="1">
      <alignment horizontal="left" vertical="top"/>
      <protection locked="0"/>
    </xf>
    <xf numFmtId="167" fontId="11" fillId="0" borderId="1" xfId="1" applyNumberFormat="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0" borderId="1" xfId="1" applyFont="1" applyBorder="1" applyAlignment="1" applyProtection="1">
      <alignment vertical="top"/>
      <protection locked="0"/>
    </xf>
    <xf numFmtId="167" fontId="12" fillId="0" borderId="1" xfId="1" applyNumberFormat="1" applyFont="1" applyBorder="1" applyAlignment="1" applyProtection="1">
      <alignment horizontal="left" vertical="top" wrapText="1"/>
      <protection locked="0"/>
    </xf>
    <xf numFmtId="0" fontId="11" fillId="2" borderId="8" xfId="1" applyFont="1" applyFill="1" applyBorder="1" applyAlignment="1" applyProtection="1">
      <alignment horizontal="left" vertical="top" wrapText="1"/>
      <protection locked="0"/>
    </xf>
    <xf numFmtId="0" fontId="11" fillId="2" borderId="23" xfId="1" applyFont="1" applyFill="1" applyBorder="1" applyAlignment="1" applyProtection="1">
      <alignment horizontal="left" vertical="top" wrapText="1"/>
      <protection locked="0"/>
    </xf>
    <xf numFmtId="0" fontId="11" fillId="2" borderId="9" xfId="1" applyFont="1" applyFill="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0" fontId="2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67"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2" fontId="11"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 fontId="8"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8"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23" xfId="1" applyNumberFormat="1" applyFont="1" applyBorder="1" applyAlignment="1" applyProtection="1">
      <alignment horizontal="center" vertical="center" wrapText="1"/>
      <protection locked="0"/>
    </xf>
    <xf numFmtId="9" fontId="11" fillId="2" borderId="29" xfId="1" applyNumberFormat="1" applyFont="1" applyFill="1" applyBorder="1" applyAlignment="1" applyProtection="1">
      <alignment horizontal="center" vertical="center" wrapText="1"/>
      <protection hidden="1"/>
    </xf>
    <xf numFmtId="9" fontId="11" fillId="2" borderId="12" xfId="1" applyNumberFormat="1" applyFont="1" applyFill="1" applyBorder="1" applyAlignment="1" applyProtection="1">
      <alignment horizontal="center" vertical="center" wrapText="1"/>
      <protection hidden="1"/>
    </xf>
    <xf numFmtId="9" fontId="11" fillId="2" borderId="14" xfId="1" applyNumberFormat="1" applyFont="1" applyFill="1" applyBorder="1" applyAlignment="1" applyProtection="1">
      <alignment horizontal="center" vertical="center" wrapText="1"/>
      <protection hidden="1"/>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2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1" fillId="0" borderId="4" xfId="1" applyFont="1" applyBorder="1" applyAlignment="1" applyProtection="1">
      <alignment horizontal="center" vertical="top"/>
      <protection locked="0"/>
    </xf>
    <xf numFmtId="9" fontId="11" fillId="2" borderId="1" xfId="1" applyNumberFormat="1" applyFont="1" applyFill="1" applyBorder="1" applyAlignment="1" applyProtection="1">
      <alignment horizontal="center" vertical="center" wrapText="1"/>
      <protection hidden="1"/>
    </xf>
    <xf numFmtId="0" fontId="24" fillId="0" borderId="1" xfId="9" applyBorder="1" applyAlignment="1" applyProtection="1">
      <alignment horizontal="left" vertical="top"/>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cellStyle name="Excel Built-in Normal" xfId="2"/>
    <cellStyle name="Excel Built-in Normal 2" xfId="4"/>
    <cellStyle name="Hyperlink" xfId="9"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535601</xdr:colOff>
      <xdr:row>280</xdr:row>
      <xdr:rowOff>5603</xdr:rowOff>
    </xdr:from>
    <xdr:to>
      <xdr:col>6</xdr:col>
      <xdr:colOff>282269</xdr:colOff>
      <xdr:row>294</xdr:row>
      <xdr:rowOff>116025</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97601" y="44211128"/>
          <a:ext cx="3756693" cy="2910773"/>
        </a:xfrm>
        <a:prstGeom prst="rect">
          <a:avLst/>
        </a:prstGeom>
        <a:ln>
          <a:solidFill>
            <a:schemeClr val="tx1"/>
          </a:solidFill>
        </a:ln>
      </xdr:spPr>
    </xdr:pic>
    <xdr:clientData/>
  </xdr:twoCellAnchor>
  <xdr:twoCellAnchor editAs="oneCell">
    <xdr:from>
      <xdr:col>1</xdr:col>
      <xdr:colOff>538535</xdr:colOff>
      <xdr:row>264</xdr:row>
      <xdr:rowOff>179294</xdr:rowOff>
    </xdr:from>
    <xdr:to>
      <xdr:col>6</xdr:col>
      <xdr:colOff>284259</xdr:colOff>
      <xdr:row>279</xdr:row>
      <xdr:rowOff>91890</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300535" y="41184419"/>
          <a:ext cx="3755749" cy="2912971"/>
        </a:xfrm>
        <a:prstGeom prst="rect">
          <a:avLst/>
        </a:prstGeom>
        <a:ln>
          <a:solidFill>
            <a:schemeClr val="tx1"/>
          </a:solidFill>
        </a:ln>
      </xdr:spPr>
    </xdr:pic>
    <xdr:clientData/>
  </xdr:twoCellAnchor>
  <xdr:twoCellAnchor>
    <xdr:from>
      <xdr:col>8</xdr:col>
      <xdr:colOff>243343</xdr:colOff>
      <xdr:row>220</xdr:row>
      <xdr:rowOff>64159</xdr:rowOff>
    </xdr:from>
    <xdr:to>
      <xdr:col>8</xdr:col>
      <xdr:colOff>1172765</xdr:colOff>
      <xdr:row>222</xdr:row>
      <xdr:rowOff>38250</xdr:rowOff>
    </xdr:to>
    <xdr:sp macro="" textlink="">
      <xdr:nvSpPr>
        <xdr:cNvPr id="64" name="Rectangle 63"/>
        <xdr:cNvSpPr/>
      </xdr:nvSpPr>
      <xdr:spPr>
        <a:xfrm>
          <a:off x="7232722" y="41757383"/>
          <a:ext cx="929422" cy="36822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clientData/>
  </xdr:twoCellAnchor>
  <xdr:twoCellAnchor>
    <xdr:from>
      <xdr:col>9</xdr:col>
      <xdr:colOff>353829</xdr:colOff>
      <xdr:row>230</xdr:row>
      <xdr:rowOff>49298</xdr:rowOff>
    </xdr:from>
    <xdr:to>
      <xdr:col>11</xdr:col>
      <xdr:colOff>512088</xdr:colOff>
      <xdr:row>232</xdr:row>
      <xdr:rowOff>18580</xdr:rowOff>
    </xdr:to>
    <xdr:sp macro="" textlink="">
      <xdr:nvSpPr>
        <xdr:cNvPr id="65" name="Rectangle 64"/>
        <xdr:cNvSpPr/>
      </xdr:nvSpPr>
      <xdr:spPr>
        <a:xfrm>
          <a:off x="8702984" y="43706643"/>
          <a:ext cx="1518035" cy="3634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9 to 16th</a:t>
          </a:r>
          <a:endParaRPr lang="en-IN" b="1">
            <a:solidFill>
              <a:srgbClr val="FF0000"/>
            </a:solidFill>
          </a:endParaRPr>
        </a:p>
      </xdr:txBody>
    </xdr:sp>
    <xdr:clientData/>
  </xdr:twoCellAnchor>
  <xdr:twoCellAnchor>
    <xdr:from>
      <xdr:col>8</xdr:col>
      <xdr:colOff>433843</xdr:colOff>
      <xdr:row>235</xdr:row>
      <xdr:rowOff>140359</xdr:rowOff>
    </xdr:from>
    <xdr:to>
      <xdr:col>9</xdr:col>
      <xdr:colOff>1190</xdr:colOff>
      <xdr:row>237</xdr:row>
      <xdr:rowOff>109641</xdr:rowOff>
    </xdr:to>
    <xdr:sp macro="" textlink="">
      <xdr:nvSpPr>
        <xdr:cNvPr id="66" name="Rectangle 65"/>
        <xdr:cNvSpPr/>
      </xdr:nvSpPr>
      <xdr:spPr>
        <a:xfrm>
          <a:off x="7423222" y="44783049"/>
          <a:ext cx="927123" cy="3634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 to 8th</a:t>
          </a:r>
          <a:endParaRPr lang="en-IN" b="1">
            <a:solidFill>
              <a:srgbClr val="FF0000"/>
            </a:solidFill>
          </a:endParaRPr>
        </a:p>
      </xdr:txBody>
    </xdr:sp>
    <xdr:clientData/>
  </xdr:twoCellAnchor>
  <xdr:twoCellAnchor>
    <xdr:from>
      <xdr:col>10</xdr:col>
      <xdr:colOff>0</xdr:colOff>
      <xdr:row>238</xdr:row>
      <xdr:rowOff>0</xdr:rowOff>
    </xdr:from>
    <xdr:to>
      <xdr:col>11</xdr:col>
      <xdr:colOff>224572</xdr:colOff>
      <xdr:row>239</xdr:row>
      <xdr:rowOff>169307</xdr:rowOff>
    </xdr:to>
    <xdr:sp macro="" textlink="">
      <xdr:nvSpPr>
        <xdr:cNvPr id="67" name="Rectangle 66"/>
        <xdr:cNvSpPr/>
      </xdr:nvSpPr>
      <xdr:spPr>
        <a:xfrm>
          <a:off x="9006052" y="45233897"/>
          <a:ext cx="927451" cy="36637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 to 8th</a:t>
          </a:r>
          <a:endParaRPr lang="en-IN" b="1">
            <a:solidFill>
              <a:srgbClr val="FF0000"/>
            </a:solidFill>
          </a:endParaRPr>
        </a:p>
      </xdr:txBody>
    </xdr:sp>
    <xdr:clientData/>
  </xdr:twoCellAnchor>
  <xdr:twoCellAnchor>
    <xdr:from>
      <xdr:col>10</xdr:col>
      <xdr:colOff>68079</xdr:colOff>
      <xdr:row>235</xdr:row>
      <xdr:rowOff>106448</xdr:rowOff>
    </xdr:from>
    <xdr:to>
      <xdr:col>12</xdr:col>
      <xdr:colOff>273963</xdr:colOff>
      <xdr:row>237</xdr:row>
      <xdr:rowOff>75730</xdr:rowOff>
    </xdr:to>
    <xdr:sp macro="" textlink="">
      <xdr:nvSpPr>
        <xdr:cNvPr id="68" name="Rectangle 67"/>
        <xdr:cNvSpPr/>
      </xdr:nvSpPr>
      <xdr:spPr>
        <a:xfrm>
          <a:off x="9074131" y="44749138"/>
          <a:ext cx="1519677" cy="3634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9 to 16th</a:t>
          </a:r>
          <a:endParaRPr lang="en-IN" b="1">
            <a:solidFill>
              <a:srgbClr val="FF0000"/>
            </a:solidFill>
          </a:endParaRPr>
        </a:p>
      </xdr:txBody>
    </xdr:sp>
    <xdr:clientData/>
  </xdr:twoCellAnchor>
  <xdr:twoCellAnchor>
    <xdr:from>
      <xdr:col>8</xdr:col>
      <xdr:colOff>176668</xdr:colOff>
      <xdr:row>221</xdr:row>
      <xdr:rowOff>130834</xdr:rowOff>
    </xdr:from>
    <xdr:to>
      <xdr:col>8</xdr:col>
      <xdr:colOff>1106090</xdr:colOff>
      <xdr:row>223</xdr:row>
      <xdr:rowOff>114450</xdr:rowOff>
    </xdr:to>
    <xdr:sp macro="" textlink="">
      <xdr:nvSpPr>
        <xdr:cNvPr id="69" name="Rectangle 68"/>
        <xdr:cNvSpPr/>
      </xdr:nvSpPr>
      <xdr:spPr>
        <a:xfrm>
          <a:off x="7166047" y="42021127"/>
          <a:ext cx="929422" cy="37118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clientData/>
  </xdr:twoCellAnchor>
  <xdr:twoCellAnchor>
    <xdr:from>
      <xdr:col>9</xdr:col>
      <xdr:colOff>571500</xdr:colOff>
      <xdr:row>221</xdr:row>
      <xdr:rowOff>114300</xdr:rowOff>
    </xdr:from>
    <xdr:to>
      <xdr:col>11</xdr:col>
      <xdr:colOff>138847</xdr:colOff>
      <xdr:row>223</xdr:row>
      <xdr:rowOff>97916</xdr:rowOff>
    </xdr:to>
    <xdr:sp macro="" textlink="">
      <xdr:nvSpPr>
        <xdr:cNvPr id="70" name="Rectangle 69"/>
        <xdr:cNvSpPr/>
      </xdr:nvSpPr>
      <xdr:spPr>
        <a:xfrm>
          <a:off x="8920655" y="42004593"/>
          <a:ext cx="927123" cy="37118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t>
          </a:r>
          <a:endParaRPr lang="en-IN" b="1">
            <a:solidFill>
              <a:srgbClr val="FF0000"/>
            </a:solidFill>
          </a:endParaRPr>
        </a:p>
      </xdr:txBody>
    </xdr:sp>
    <xdr:clientData/>
  </xdr:twoCellAnchor>
  <xdr:twoCellAnchor>
    <xdr:from>
      <xdr:col>12</xdr:col>
      <xdr:colOff>276225</xdr:colOff>
      <xdr:row>221</xdr:row>
      <xdr:rowOff>104775</xdr:rowOff>
    </xdr:from>
    <xdr:to>
      <xdr:col>13</xdr:col>
      <xdr:colOff>596047</xdr:colOff>
      <xdr:row>223</xdr:row>
      <xdr:rowOff>88391</xdr:rowOff>
    </xdr:to>
    <xdr:sp macro="" textlink="">
      <xdr:nvSpPr>
        <xdr:cNvPr id="71" name="Rectangle 70"/>
        <xdr:cNvSpPr/>
      </xdr:nvSpPr>
      <xdr:spPr>
        <a:xfrm>
          <a:off x="10596070" y="41995068"/>
          <a:ext cx="930736" cy="37118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3</a:t>
          </a:r>
          <a:endParaRPr lang="en-IN" b="1">
            <a:solidFill>
              <a:srgbClr val="FF0000"/>
            </a:solidFill>
          </a:endParaRPr>
        </a:p>
      </xdr:txBody>
    </xdr:sp>
    <xdr:clientData/>
  </xdr:twoCellAnchor>
  <xdr:twoCellAnchor>
    <xdr:from>
      <xdr:col>15</xdr:col>
      <xdr:colOff>152400</xdr:colOff>
      <xdr:row>221</xdr:row>
      <xdr:rowOff>104775</xdr:rowOff>
    </xdr:from>
    <xdr:to>
      <xdr:col>16</xdr:col>
      <xdr:colOff>472222</xdr:colOff>
      <xdr:row>223</xdr:row>
      <xdr:rowOff>88391</xdr:rowOff>
    </xdr:to>
    <xdr:sp macro="" textlink="">
      <xdr:nvSpPr>
        <xdr:cNvPr id="72" name="Rectangle 71"/>
        <xdr:cNvSpPr/>
      </xdr:nvSpPr>
      <xdr:spPr>
        <a:xfrm>
          <a:off x="12304986" y="41995068"/>
          <a:ext cx="930736" cy="37118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4</a:t>
          </a:r>
        </a:p>
      </xdr:txBody>
    </xdr:sp>
    <xdr:clientData/>
  </xdr:twoCellAnchor>
  <xdr:twoCellAnchor>
    <xdr:from>
      <xdr:col>9</xdr:col>
      <xdr:colOff>323850</xdr:colOff>
      <xdr:row>232</xdr:row>
      <xdr:rowOff>190500</xdr:rowOff>
    </xdr:from>
    <xdr:to>
      <xdr:col>10</xdr:col>
      <xdr:colOff>691297</xdr:colOff>
      <xdr:row>234</xdr:row>
      <xdr:rowOff>164591</xdr:rowOff>
    </xdr:to>
    <xdr:sp macro="" textlink="">
      <xdr:nvSpPr>
        <xdr:cNvPr id="73" name="Rectangle 72"/>
        <xdr:cNvSpPr/>
      </xdr:nvSpPr>
      <xdr:spPr>
        <a:xfrm>
          <a:off x="8673005" y="44241983"/>
          <a:ext cx="1024344" cy="36822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6</a:t>
          </a:r>
          <a:endParaRPr lang="en-IN" b="1">
            <a:solidFill>
              <a:srgbClr val="FF0000"/>
            </a:solidFill>
          </a:endParaRPr>
        </a:p>
      </xdr:txBody>
    </xdr:sp>
    <xdr:clientData/>
  </xdr:twoCellAnchor>
  <xdr:twoCellAnchor>
    <xdr:from>
      <xdr:col>10</xdr:col>
      <xdr:colOff>533400</xdr:colOff>
      <xdr:row>255</xdr:row>
      <xdr:rowOff>66675</xdr:rowOff>
    </xdr:from>
    <xdr:to>
      <xdr:col>12</xdr:col>
      <xdr:colOff>243622</xdr:colOff>
      <xdr:row>257</xdr:row>
      <xdr:rowOff>40766</xdr:rowOff>
    </xdr:to>
    <xdr:sp macro="" textlink="">
      <xdr:nvSpPr>
        <xdr:cNvPr id="74" name="Rectangle 73"/>
        <xdr:cNvSpPr/>
      </xdr:nvSpPr>
      <xdr:spPr>
        <a:xfrm>
          <a:off x="9534525" y="40995600"/>
          <a:ext cx="1024672"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9 to 16</a:t>
          </a:r>
          <a:endParaRPr lang="en-IN" b="1">
            <a:solidFill>
              <a:srgbClr val="FF0000"/>
            </a:solidFill>
          </a:endParaRPr>
        </a:p>
      </xdr:txBody>
    </xdr:sp>
    <xdr:clientData/>
  </xdr:twoCellAnchor>
  <xdr:twoCellAnchor>
    <xdr:from>
      <xdr:col>12</xdr:col>
      <xdr:colOff>76200</xdr:colOff>
      <xdr:row>232</xdr:row>
      <xdr:rowOff>161925</xdr:rowOff>
    </xdr:from>
    <xdr:to>
      <xdr:col>13</xdr:col>
      <xdr:colOff>491272</xdr:colOff>
      <xdr:row>234</xdr:row>
      <xdr:rowOff>136016</xdr:rowOff>
    </xdr:to>
    <xdr:sp macro="" textlink="">
      <xdr:nvSpPr>
        <xdr:cNvPr id="75" name="Rectangle 74"/>
        <xdr:cNvSpPr/>
      </xdr:nvSpPr>
      <xdr:spPr>
        <a:xfrm>
          <a:off x="10396045" y="44213408"/>
          <a:ext cx="1025986" cy="36822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7</a:t>
          </a:r>
          <a:endParaRPr lang="en-IN" b="1">
            <a:solidFill>
              <a:srgbClr val="FF0000"/>
            </a:solidFill>
          </a:endParaRPr>
        </a:p>
      </xdr:txBody>
    </xdr:sp>
    <xdr:clientData/>
  </xdr:twoCellAnchor>
  <xdr:twoCellAnchor>
    <xdr:from>
      <xdr:col>14</xdr:col>
      <xdr:colOff>571500</xdr:colOff>
      <xdr:row>232</xdr:row>
      <xdr:rowOff>171450</xdr:rowOff>
    </xdr:from>
    <xdr:to>
      <xdr:col>16</xdr:col>
      <xdr:colOff>376972</xdr:colOff>
      <xdr:row>234</xdr:row>
      <xdr:rowOff>145541</xdr:rowOff>
    </xdr:to>
    <xdr:sp macro="" textlink="">
      <xdr:nvSpPr>
        <xdr:cNvPr id="76" name="Rectangle 75"/>
        <xdr:cNvSpPr/>
      </xdr:nvSpPr>
      <xdr:spPr>
        <a:xfrm>
          <a:off x="12113172" y="44222933"/>
          <a:ext cx="1027300" cy="36822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8</a:t>
          </a:r>
          <a:endParaRPr lang="en-IN" b="1">
            <a:solidFill>
              <a:srgbClr val="FF0000"/>
            </a:solidFill>
          </a:endParaRPr>
        </a:p>
      </xdr:txBody>
    </xdr:sp>
    <xdr:clientData/>
  </xdr:twoCellAnchor>
  <xdr:twoCellAnchor>
    <xdr:from>
      <xdr:col>9</xdr:col>
      <xdr:colOff>434975</xdr:colOff>
      <xdr:row>219</xdr:row>
      <xdr:rowOff>107950</xdr:rowOff>
    </xdr:from>
    <xdr:to>
      <xdr:col>25</xdr:col>
      <xdr:colOff>377825</xdr:colOff>
      <xdr:row>255</xdr:row>
      <xdr:rowOff>137715</xdr:rowOff>
    </xdr:to>
    <xdr:grpSp>
      <xdr:nvGrpSpPr>
        <xdr:cNvPr id="53" name="Group 52"/>
        <xdr:cNvGrpSpPr/>
      </xdr:nvGrpSpPr>
      <xdr:grpSpPr>
        <a:xfrm>
          <a:off x="9185275" y="34480500"/>
          <a:ext cx="7137400" cy="7110015"/>
          <a:chOff x="-189781" y="274967"/>
          <a:chExt cx="7562672" cy="8116490"/>
        </a:xfrm>
      </xdr:grpSpPr>
      <xdr:pic>
        <xdr:nvPicPr>
          <xdr:cNvPr id="54" name="Picture 5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88973" y="3073212"/>
            <a:ext cx="1890000" cy="252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10811" y="3073212"/>
            <a:ext cx="1890000" cy="252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9781" y="274967"/>
            <a:ext cx="3360000" cy="252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2650" y="3073212"/>
            <a:ext cx="1890000" cy="252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482891" y="274967"/>
            <a:ext cx="1890000" cy="252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81555" y="274967"/>
            <a:ext cx="1890000" cy="252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488973" y="5871457"/>
            <a:ext cx="1890000" cy="252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4137" y="5871457"/>
            <a:ext cx="1890000" cy="252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436555" y="5871457"/>
            <a:ext cx="1890000" cy="2520000"/>
          </a:xfrm>
          <a:prstGeom prst="rect">
            <a:avLst/>
          </a:prstGeom>
          <a:ln>
            <a:solidFill>
              <a:schemeClr val="tx1"/>
            </a:solidFill>
          </a:ln>
        </xdr:spPr>
      </xdr:pic>
    </xdr:grpSp>
    <xdr:clientData/>
  </xdr:twoCellAnchor>
  <xdr:twoCellAnchor>
    <xdr:from>
      <xdr:col>8</xdr:col>
      <xdr:colOff>742950</xdr:colOff>
      <xdr:row>255</xdr:row>
      <xdr:rowOff>133350</xdr:rowOff>
    </xdr:from>
    <xdr:to>
      <xdr:col>9</xdr:col>
      <xdr:colOff>405547</xdr:colOff>
      <xdr:row>257</xdr:row>
      <xdr:rowOff>107441</xdr:rowOff>
    </xdr:to>
    <xdr:sp macro="" textlink="">
      <xdr:nvSpPr>
        <xdr:cNvPr id="89" name="Rectangle 88"/>
        <xdr:cNvSpPr/>
      </xdr:nvSpPr>
      <xdr:spPr>
        <a:xfrm>
          <a:off x="7724775" y="41062275"/>
          <a:ext cx="1024672"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9 to 16</a:t>
          </a:r>
          <a:endParaRPr lang="en-IN" b="1">
            <a:solidFill>
              <a:srgbClr val="FF0000"/>
            </a:solidFill>
          </a:endParaRPr>
        </a:p>
      </xdr:txBody>
    </xdr:sp>
    <xdr:clientData/>
  </xdr:twoCellAnchor>
  <xdr:oneCellAnchor>
    <xdr:from>
      <xdr:col>9</xdr:col>
      <xdr:colOff>196850</xdr:colOff>
      <xdr:row>216</xdr:row>
      <xdr:rowOff>107950</xdr:rowOff>
    </xdr:from>
    <xdr:ext cx="1282018" cy="280205"/>
    <xdr:sp macro="" textlink="">
      <xdr:nvSpPr>
        <xdr:cNvPr id="4" name="TextBox 3"/>
        <xdr:cNvSpPr txBox="1"/>
      </xdr:nvSpPr>
      <xdr:spPr>
        <a:xfrm>
          <a:off x="8947150" y="33889950"/>
          <a:ext cx="128201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1 to 8</a:t>
          </a:r>
        </a:p>
      </xdr:txBody>
    </xdr:sp>
    <xdr:clientData/>
  </xdr:oneCellAnchor>
  <xdr:twoCellAnchor editAs="oneCell">
    <xdr:from>
      <xdr:col>8</xdr:col>
      <xdr:colOff>996950</xdr:colOff>
      <xdr:row>206</xdr:row>
      <xdr:rowOff>76200</xdr:rowOff>
    </xdr:from>
    <xdr:to>
      <xdr:col>16</xdr:col>
      <xdr:colOff>339050</xdr:colOff>
      <xdr:row>206</xdr:row>
      <xdr:rowOff>2911200</xdr:rowOff>
    </xdr:to>
    <xdr:pic>
      <xdr:nvPicPr>
        <xdr:cNvPr id="44" name="Picture 4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8318500" y="28365450"/>
          <a:ext cx="5400000" cy="2835000"/>
        </a:xfrm>
        <a:prstGeom prst="rect">
          <a:avLst/>
        </a:prstGeom>
        <a:ln>
          <a:solidFill>
            <a:schemeClr val="tx1"/>
          </a:solidFill>
        </a:ln>
      </xdr:spPr>
    </xdr:pic>
    <xdr:clientData/>
  </xdr:twoCellAnchor>
  <xdr:twoCellAnchor>
    <xdr:from>
      <xdr:col>0</xdr:col>
      <xdr:colOff>317500</xdr:colOff>
      <xdr:row>220</xdr:row>
      <xdr:rowOff>107950</xdr:rowOff>
    </xdr:from>
    <xdr:to>
      <xdr:col>7</xdr:col>
      <xdr:colOff>1215767</xdr:colOff>
      <xdr:row>259</xdr:row>
      <xdr:rowOff>10443</xdr:rowOff>
    </xdr:to>
    <xdr:grpSp>
      <xdr:nvGrpSpPr>
        <xdr:cNvPr id="2" name="Group 1"/>
        <xdr:cNvGrpSpPr/>
      </xdr:nvGrpSpPr>
      <xdr:grpSpPr>
        <a:xfrm>
          <a:off x="317500" y="34677350"/>
          <a:ext cx="6721217" cy="7573293"/>
          <a:chOff x="317500" y="34677350"/>
          <a:chExt cx="6721217" cy="7573293"/>
        </a:xfrm>
      </xdr:grpSpPr>
      <xdr:pic>
        <xdr:nvPicPr>
          <xdr:cNvPr id="45" name="Picture 4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397664" y="36865781"/>
            <a:ext cx="1536863" cy="2052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717710" y="36865781"/>
            <a:ext cx="1536863" cy="2052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57879" y="34677350"/>
            <a:ext cx="1536863" cy="2052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036842" y="34677350"/>
            <a:ext cx="1536863" cy="2052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715805" y="34677350"/>
            <a:ext cx="1536863" cy="2052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5394768" y="34677350"/>
            <a:ext cx="1536863" cy="2052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55078" y="36865781"/>
            <a:ext cx="1536863" cy="2052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036841" y="36865781"/>
            <a:ext cx="1536863" cy="2052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5084699" y="40810643"/>
            <a:ext cx="1078500" cy="1440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881716" y="39054212"/>
            <a:ext cx="2157001" cy="162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599726" y="39054212"/>
            <a:ext cx="2157001" cy="1620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1056763" y="40810643"/>
            <a:ext cx="1917334" cy="1440000"/>
          </a:xfrm>
          <a:prstGeom prst="rect">
            <a:avLst/>
          </a:prstGeom>
          <a:ln>
            <a:solidFill>
              <a:schemeClr val="tx1"/>
            </a:solidFill>
          </a:ln>
        </xdr:spPr>
      </xdr:pic>
      <xdr:pic>
        <xdr:nvPicPr>
          <xdr:cNvPr id="81" name="Picture 8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070731" y="40810643"/>
            <a:ext cx="1917334" cy="1440000"/>
          </a:xfrm>
          <a:prstGeom prst="rect">
            <a:avLst/>
          </a:prstGeom>
          <a:ln>
            <a:solidFill>
              <a:schemeClr val="tx1"/>
            </a:solidFill>
          </a:ln>
        </xdr:spPr>
      </xdr:pic>
      <xdr:pic>
        <xdr:nvPicPr>
          <xdr:cNvPr id="82" name="Picture 81"/>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17500" y="39054212"/>
            <a:ext cx="2157001" cy="1620000"/>
          </a:xfrm>
          <a:prstGeom prst="rect">
            <a:avLst/>
          </a:prstGeom>
          <a:ln>
            <a:solidFill>
              <a:schemeClr val="tx1"/>
            </a:solidFill>
          </a:ln>
        </xdr:spPr>
      </xdr:pic>
      <xdr:sp macro="" textlink="">
        <xdr:nvSpPr>
          <xdr:cNvPr id="83" name="TextBox 82"/>
          <xdr:cNvSpPr txBox="1"/>
        </xdr:nvSpPr>
        <xdr:spPr>
          <a:xfrm>
            <a:off x="434079" y="34842450"/>
            <a:ext cx="128201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1 to 8</a:t>
            </a:r>
          </a:p>
        </xdr:txBody>
      </xdr:sp>
      <xdr:sp macro="" textlink="">
        <xdr:nvSpPr>
          <xdr:cNvPr id="84" name="TextBox 83"/>
          <xdr:cNvSpPr txBox="1"/>
        </xdr:nvSpPr>
        <xdr:spPr>
          <a:xfrm>
            <a:off x="2036842" y="34677350"/>
            <a:ext cx="12542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1 &amp; 2</a:t>
            </a:r>
          </a:p>
        </xdr:txBody>
      </xdr:sp>
      <xdr:sp macro="" textlink="">
        <xdr:nvSpPr>
          <xdr:cNvPr id="85" name="TextBox 84"/>
          <xdr:cNvSpPr txBox="1"/>
        </xdr:nvSpPr>
        <xdr:spPr>
          <a:xfrm>
            <a:off x="3715805" y="34677350"/>
            <a:ext cx="12542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3 &amp; 4</a:t>
            </a:r>
          </a:p>
        </xdr:txBody>
      </xdr:sp>
      <xdr:sp macro="" textlink="">
        <xdr:nvSpPr>
          <xdr:cNvPr id="87" name="TextBox 86"/>
          <xdr:cNvSpPr txBox="1"/>
        </xdr:nvSpPr>
        <xdr:spPr>
          <a:xfrm>
            <a:off x="5680518" y="34702750"/>
            <a:ext cx="12542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5 &amp; 6</a:t>
            </a:r>
          </a:p>
        </xdr:txBody>
      </xdr:sp>
      <xdr:sp macro="" textlink="">
        <xdr:nvSpPr>
          <xdr:cNvPr id="88" name="TextBox 87"/>
          <xdr:cNvSpPr txBox="1"/>
        </xdr:nvSpPr>
        <xdr:spPr>
          <a:xfrm>
            <a:off x="355078" y="36865781"/>
            <a:ext cx="125425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7 &amp; 8</a:t>
            </a:r>
          </a:p>
        </xdr:txBody>
      </xdr:sp>
      <xdr:sp macro="" textlink="">
        <xdr:nvSpPr>
          <xdr:cNvPr id="90" name="TextBox 89"/>
          <xdr:cNvSpPr txBox="1"/>
        </xdr:nvSpPr>
        <xdr:spPr>
          <a:xfrm>
            <a:off x="2036841" y="36865781"/>
            <a:ext cx="13599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Row House 9 to 16</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BFoH3htHfhYE7Ra9"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264"/>
  <sheetViews>
    <sheetView tabSelected="1" view="pageBreakPreview" topLeftCell="A248" zoomScaleNormal="100" zoomScaleSheetLayoutView="100" workbookViewId="0">
      <selection activeCell="I207" sqref="I207"/>
    </sheetView>
  </sheetViews>
  <sheetFormatPr defaultColWidth="9.1796875" defaultRowHeight="15.5" x14ac:dyDescent="0.35"/>
  <cols>
    <col min="1" max="1" width="11.453125" style="17" customWidth="1"/>
    <col min="2" max="2" width="11.1796875" style="17" customWidth="1"/>
    <col min="3" max="3" width="12.7265625" style="17" customWidth="1"/>
    <col min="4" max="4" width="12.81640625" style="17" customWidth="1"/>
    <col min="5" max="7" width="11.7265625" style="17" customWidth="1"/>
    <col min="8" max="8" width="21.453125" style="17" customWidth="1"/>
    <col min="9" max="9" width="20.453125" style="8" customWidth="1"/>
    <col min="10" max="10" width="9.81640625" style="8" bestFit="1" customWidth="1"/>
    <col min="11" max="11" width="10.54296875" style="8" bestFit="1" customWidth="1"/>
    <col min="12" max="18" width="9.1796875" style="8"/>
    <col min="19" max="19" width="11.1796875" style="8" hidden="1" customWidth="1"/>
    <col min="20" max="21" width="9.1796875" style="8" hidden="1" customWidth="1"/>
    <col min="22" max="22" width="10.7265625" style="8" hidden="1" customWidth="1"/>
    <col min="23" max="23" width="13.453125" style="8" hidden="1" customWidth="1"/>
    <col min="24" max="254" width="9.1796875" style="8"/>
    <col min="255" max="255" width="8.7265625" style="8" customWidth="1"/>
    <col min="256" max="256" width="9.81640625" style="8" customWidth="1"/>
    <col min="257" max="257" width="14.453125" style="8" customWidth="1"/>
    <col min="258" max="258" width="7.26953125" style="8" customWidth="1"/>
    <col min="259" max="259" width="5.54296875" style="8" customWidth="1"/>
    <col min="260" max="260" width="9" style="8" customWidth="1"/>
    <col min="261" max="262" width="9.81640625" style="8" customWidth="1"/>
    <col min="263" max="263" width="11.1796875" style="8" customWidth="1"/>
    <col min="264" max="264" width="2.81640625" style="8" customWidth="1"/>
    <col min="265" max="265" width="3.54296875" style="8" customWidth="1"/>
    <col min="266" max="510" width="9.1796875" style="8"/>
    <col min="511" max="511" width="8.7265625" style="8" customWidth="1"/>
    <col min="512" max="512" width="9.81640625" style="8" customWidth="1"/>
    <col min="513" max="513" width="14.453125" style="8" customWidth="1"/>
    <col min="514" max="514" width="7.26953125" style="8" customWidth="1"/>
    <col min="515" max="515" width="5.54296875" style="8" customWidth="1"/>
    <col min="516" max="516" width="9" style="8" customWidth="1"/>
    <col min="517" max="518" width="9.81640625" style="8" customWidth="1"/>
    <col min="519" max="519" width="11.1796875" style="8" customWidth="1"/>
    <col min="520" max="520" width="2.81640625" style="8" customWidth="1"/>
    <col min="521" max="521" width="3.54296875" style="8" customWidth="1"/>
    <col min="522" max="766" width="9.1796875" style="8"/>
    <col min="767" max="767" width="8.7265625" style="8" customWidth="1"/>
    <col min="768" max="768" width="9.81640625" style="8" customWidth="1"/>
    <col min="769" max="769" width="14.453125" style="8" customWidth="1"/>
    <col min="770" max="770" width="7.26953125" style="8" customWidth="1"/>
    <col min="771" max="771" width="5.54296875" style="8" customWidth="1"/>
    <col min="772" max="772" width="9" style="8" customWidth="1"/>
    <col min="773" max="774" width="9.81640625" style="8" customWidth="1"/>
    <col min="775" max="775" width="11.1796875" style="8" customWidth="1"/>
    <col min="776" max="776" width="2.81640625" style="8" customWidth="1"/>
    <col min="777" max="777" width="3.54296875" style="8" customWidth="1"/>
    <col min="778" max="1022" width="9.1796875" style="8"/>
    <col min="1023" max="1023" width="8.7265625" style="8" customWidth="1"/>
    <col min="1024" max="1024" width="9.81640625" style="8" customWidth="1"/>
    <col min="1025" max="1025" width="14.453125" style="8" customWidth="1"/>
    <col min="1026" max="1026" width="7.26953125" style="8" customWidth="1"/>
    <col min="1027" max="1027" width="5.54296875" style="8" customWidth="1"/>
    <col min="1028" max="1028" width="9" style="8" customWidth="1"/>
    <col min="1029" max="1030" width="9.81640625" style="8" customWidth="1"/>
    <col min="1031" max="1031" width="11.1796875" style="8" customWidth="1"/>
    <col min="1032" max="1032" width="2.81640625" style="8" customWidth="1"/>
    <col min="1033" max="1033" width="3.54296875" style="8" customWidth="1"/>
    <col min="1034" max="1278" width="9.1796875" style="8"/>
    <col min="1279" max="1279" width="8.7265625" style="8" customWidth="1"/>
    <col min="1280" max="1280" width="9.81640625" style="8" customWidth="1"/>
    <col min="1281" max="1281" width="14.453125" style="8" customWidth="1"/>
    <col min="1282" max="1282" width="7.26953125" style="8" customWidth="1"/>
    <col min="1283" max="1283" width="5.54296875" style="8" customWidth="1"/>
    <col min="1284" max="1284" width="9" style="8" customWidth="1"/>
    <col min="1285" max="1286" width="9.81640625" style="8" customWidth="1"/>
    <col min="1287" max="1287" width="11.1796875" style="8" customWidth="1"/>
    <col min="1288" max="1288" width="2.81640625" style="8" customWidth="1"/>
    <col min="1289" max="1289" width="3.54296875" style="8" customWidth="1"/>
    <col min="1290" max="1534" width="9.1796875" style="8"/>
    <col min="1535" max="1535" width="8.7265625" style="8" customWidth="1"/>
    <col min="1536" max="1536" width="9.81640625" style="8" customWidth="1"/>
    <col min="1537" max="1537" width="14.453125" style="8" customWidth="1"/>
    <col min="1538" max="1538" width="7.26953125" style="8" customWidth="1"/>
    <col min="1539" max="1539" width="5.54296875" style="8" customWidth="1"/>
    <col min="1540" max="1540" width="9" style="8" customWidth="1"/>
    <col min="1541" max="1542" width="9.81640625" style="8" customWidth="1"/>
    <col min="1543" max="1543" width="11.1796875" style="8" customWidth="1"/>
    <col min="1544" max="1544" width="2.81640625" style="8" customWidth="1"/>
    <col min="1545" max="1545" width="3.54296875" style="8" customWidth="1"/>
    <col min="1546" max="1790" width="9.1796875" style="8"/>
    <col min="1791" max="1791" width="8.7265625" style="8" customWidth="1"/>
    <col min="1792" max="1792" width="9.81640625" style="8" customWidth="1"/>
    <col min="1793" max="1793" width="14.453125" style="8" customWidth="1"/>
    <col min="1794" max="1794" width="7.26953125" style="8" customWidth="1"/>
    <col min="1795" max="1795" width="5.54296875" style="8" customWidth="1"/>
    <col min="1796" max="1796" width="9" style="8" customWidth="1"/>
    <col min="1797" max="1798" width="9.81640625" style="8" customWidth="1"/>
    <col min="1799" max="1799" width="11.1796875" style="8" customWidth="1"/>
    <col min="1800" max="1800" width="2.81640625" style="8" customWidth="1"/>
    <col min="1801" max="1801" width="3.54296875" style="8" customWidth="1"/>
    <col min="1802" max="2046" width="9.1796875" style="8"/>
    <col min="2047" max="2047" width="8.7265625" style="8" customWidth="1"/>
    <col min="2048" max="2048" width="9.81640625" style="8" customWidth="1"/>
    <col min="2049" max="2049" width="14.453125" style="8" customWidth="1"/>
    <col min="2050" max="2050" width="7.26953125" style="8" customWidth="1"/>
    <col min="2051" max="2051" width="5.54296875" style="8" customWidth="1"/>
    <col min="2052" max="2052" width="9" style="8" customWidth="1"/>
    <col min="2053" max="2054" width="9.81640625" style="8" customWidth="1"/>
    <col min="2055" max="2055" width="11.1796875" style="8" customWidth="1"/>
    <col min="2056" max="2056" width="2.81640625" style="8" customWidth="1"/>
    <col min="2057" max="2057" width="3.54296875" style="8" customWidth="1"/>
    <col min="2058" max="2302" width="9.1796875" style="8"/>
    <col min="2303" max="2303" width="8.7265625" style="8" customWidth="1"/>
    <col min="2304" max="2304" width="9.81640625" style="8" customWidth="1"/>
    <col min="2305" max="2305" width="14.453125" style="8" customWidth="1"/>
    <col min="2306" max="2306" width="7.26953125" style="8" customWidth="1"/>
    <col min="2307" max="2307" width="5.54296875" style="8" customWidth="1"/>
    <col min="2308" max="2308" width="9" style="8" customWidth="1"/>
    <col min="2309" max="2310" width="9.81640625" style="8" customWidth="1"/>
    <col min="2311" max="2311" width="11.1796875" style="8" customWidth="1"/>
    <col min="2312" max="2312" width="2.81640625" style="8" customWidth="1"/>
    <col min="2313" max="2313" width="3.54296875" style="8" customWidth="1"/>
    <col min="2314" max="2558" width="9.1796875" style="8"/>
    <col min="2559" max="2559" width="8.7265625" style="8" customWidth="1"/>
    <col min="2560" max="2560" width="9.81640625" style="8" customWidth="1"/>
    <col min="2561" max="2561" width="14.453125" style="8" customWidth="1"/>
    <col min="2562" max="2562" width="7.26953125" style="8" customWidth="1"/>
    <col min="2563" max="2563" width="5.54296875" style="8" customWidth="1"/>
    <col min="2564" max="2564" width="9" style="8" customWidth="1"/>
    <col min="2565" max="2566" width="9.81640625" style="8" customWidth="1"/>
    <col min="2567" max="2567" width="11.1796875" style="8" customWidth="1"/>
    <col min="2568" max="2568" width="2.81640625" style="8" customWidth="1"/>
    <col min="2569" max="2569" width="3.54296875" style="8" customWidth="1"/>
    <col min="2570" max="2814" width="9.1796875" style="8"/>
    <col min="2815" max="2815" width="8.7265625" style="8" customWidth="1"/>
    <col min="2816" max="2816" width="9.81640625" style="8" customWidth="1"/>
    <col min="2817" max="2817" width="14.453125" style="8" customWidth="1"/>
    <col min="2818" max="2818" width="7.26953125" style="8" customWidth="1"/>
    <col min="2819" max="2819" width="5.54296875" style="8" customWidth="1"/>
    <col min="2820" max="2820" width="9" style="8" customWidth="1"/>
    <col min="2821" max="2822" width="9.81640625" style="8" customWidth="1"/>
    <col min="2823" max="2823" width="11.1796875" style="8" customWidth="1"/>
    <col min="2824" max="2824" width="2.81640625" style="8" customWidth="1"/>
    <col min="2825" max="2825" width="3.54296875" style="8" customWidth="1"/>
    <col min="2826" max="3070" width="9.1796875" style="8"/>
    <col min="3071" max="3071" width="8.7265625" style="8" customWidth="1"/>
    <col min="3072" max="3072" width="9.81640625" style="8" customWidth="1"/>
    <col min="3073" max="3073" width="14.453125" style="8" customWidth="1"/>
    <col min="3074" max="3074" width="7.26953125" style="8" customWidth="1"/>
    <col min="3075" max="3075" width="5.54296875" style="8" customWidth="1"/>
    <col min="3076" max="3076" width="9" style="8" customWidth="1"/>
    <col min="3077" max="3078" width="9.81640625" style="8" customWidth="1"/>
    <col min="3079" max="3079" width="11.1796875" style="8" customWidth="1"/>
    <col min="3080" max="3080" width="2.81640625" style="8" customWidth="1"/>
    <col min="3081" max="3081" width="3.54296875" style="8" customWidth="1"/>
    <col min="3082" max="3326" width="9.1796875" style="8"/>
    <col min="3327" max="3327" width="8.7265625" style="8" customWidth="1"/>
    <col min="3328" max="3328" width="9.81640625" style="8" customWidth="1"/>
    <col min="3329" max="3329" width="14.453125" style="8" customWidth="1"/>
    <col min="3330" max="3330" width="7.26953125" style="8" customWidth="1"/>
    <col min="3331" max="3331" width="5.54296875" style="8" customWidth="1"/>
    <col min="3332" max="3332" width="9" style="8" customWidth="1"/>
    <col min="3333" max="3334" width="9.81640625" style="8" customWidth="1"/>
    <col min="3335" max="3335" width="11.1796875" style="8" customWidth="1"/>
    <col min="3336" max="3336" width="2.81640625" style="8" customWidth="1"/>
    <col min="3337" max="3337" width="3.54296875" style="8" customWidth="1"/>
    <col min="3338" max="3582" width="9.1796875" style="8"/>
    <col min="3583" max="3583" width="8.7265625" style="8" customWidth="1"/>
    <col min="3584" max="3584" width="9.81640625" style="8" customWidth="1"/>
    <col min="3585" max="3585" width="14.453125" style="8" customWidth="1"/>
    <col min="3586" max="3586" width="7.26953125" style="8" customWidth="1"/>
    <col min="3587" max="3587" width="5.54296875" style="8" customWidth="1"/>
    <col min="3588" max="3588" width="9" style="8" customWidth="1"/>
    <col min="3589" max="3590" width="9.81640625" style="8" customWidth="1"/>
    <col min="3591" max="3591" width="11.1796875" style="8" customWidth="1"/>
    <col min="3592" max="3592" width="2.81640625" style="8" customWidth="1"/>
    <col min="3593" max="3593" width="3.54296875" style="8" customWidth="1"/>
    <col min="3594" max="3838" width="9.1796875" style="8"/>
    <col min="3839" max="3839" width="8.7265625" style="8" customWidth="1"/>
    <col min="3840" max="3840" width="9.81640625" style="8" customWidth="1"/>
    <col min="3841" max="3841" width="14.453125" style="8" customWidth="1"/>
    <col min="3842" max="3842" width="7.26953125" style="8" customWidth="1"/>
    <col min="3843" max="3843" width="5.54296875" style="8" customWidth="1"/>
    <col min="3844" max="3844" width="9" style="8" customWidth="1"/>
    <col min="3845" max="3846" width="9.81640625" style="8" customWidth="1"/>
    <col min="3847" max="3847" width="11.1796875" style="8" customWidth="1"/>
    <col min="3848" max="3848" width="2.81640625" style="8" customWidth="1"/>
    <col min="3849" max="3849" width="3.54296875" style="8" customWidth="1"/>
    <col min="3850" max="4094" width="9.1796875" style="8"/>
    <col min="4095" max="4095" width="8.7265625" style="8" customWidth="1"/>
    <col min="4096" max="4096" width="9.81640625" style="8" customWidth="1"/>
    <col min="4097" max="4097" width="14.453125" style="8" customWidth="1"/>
    <col min="4098" max="4098" width="7.26953125" style="8" customWidth="1"/>
    <col min="4099" max="4099" width="5.54296875" style="8" customWidth="1"/>
    <col min="4100" max="4100" width="9" style="8" customWidth="1"/>
    <col min="4101" max="4102" width="9.81640625" style="8" customWidth="1"/>
    <col min="4103" max="4103" width="11.1796875" style="8" customWidth="1"/>
    <col min="4104" max="4104" width="2.81640625" style="8" customWidth="1"/>
    <col min="4105" max="4105" width="3.54296875" style="8" customWidth="1"/>
    <col min="4106" max="4350" width="9.1796875" style="8"/>
    <col min="4351" max="4351" width="8.7265625" style="8" customWidth="1"/>
    <col min="4352" max="4352" width="9.81640625" style="8" customWidth="1"/>
    <col min="4353" max="4353" width="14.453125" style="8" customWidth="1"/>
    <col min="4354" max="4354" width="7.26953125" style="8" customWidth="1"/>
    <col min="4355" max="4355" width="5.54296875" style="8" customWidth="1"/>
    <col min="4356" max="4356" width="9" style="8" customWidth="1"/>
    <col min="4357" max="4358" width="9.81640625" style="8" customWidth="1"/>
    <col min="4359" max="4359" width="11.1796875" style="8" customWidth="1"/>
    <col min="4360" max="4360" width="2.81640625" style="8" customWidth="1"/>
    <col min="4361" max="4361" width="3.54296875" style="8" customWidth="1"/>
    <col min="4362" max="4606" width="9.1796875" style="8"/>
    <col min="4607" max="4607" width="8.7265625" style="8" customWidth="1"/>
    <col min="4608" max="4608" width="9.81640625" style="8" customWidth="1"/>
    <col min="4609" max="4609" width="14.453125" style="8" customWidth="1"/>
    <col min="4610" max="4610" width="7.26953125" style="8" customWidth="1"/>
    <col min="4611" max="4611" width="5.54296875" style="8" customWidth="1"/>
    <col min="4612" max="4612" width="9" style="8" customWidth="1"/>
    <col min="4613" max="4614" width="9.81640625" style="8" customWidth="1"/>
    <col min="4615" max="4615" width="11.1796875" style="8" customWidth="1"/>
    <col min="4616" max="4616" width="2.81640625" style="8" customWidth="1"/>
    <col min="4617" max="4617" width="3.54296875" style="8" customWidth="1"/>
    <col min="4618" max="4862" width="9.1796875" style="8"/>
    <col min="4863" max="4863" width="8.7265625" style="8" customWidth="1"/>
    <col min="4864" max="4864" width="9.81640625" style="8" customWidth="1"/>
    <col min="4865" max="4865" width="14.453125" style="8" customWidth="1"/>
    <col min="4866" max="4866" width="7.26953125" style="8" customWidth="1"/>
    <col min="4867" max="4867" width="5.54296875" style="8" customWidth="1"/>
    <col min="4868" max="4868" width="9" style="8" customWidth="1"/>
    <col min="4869" max="4870" width="9.81640625" style="8" customWidth="1"/>
    <col min="4871" max="4871" width="11.1796875" style="8" customWidth="1"/>
    <col min="4872" max="4872" width="2.81640625" style="8" customWidth="1"/>
    <col min="4873" max="4873" width="3.54296875" style="8" customWidth="1"/>
    <col min="4874" max="5118" width="9.1796875" style="8"/>
    <col min="5119" max="5119" width="8.7265625" style="8" customWidth="1"/>
    <col min="5120" max="5120" width="9.81640625" style="8" customWidth="1"/>
    <col min="5121" max="5121" width="14.453125" style="8" customWidth="1"/>
    <col min="5122" max="5122" width="7.26953125" style="8" customWidth="1"/>
    <col min="5123" max="5123" width="5.54296875" style="8" customWidth="1"/>
    <col min="5124" max="5124" width="9" style="8" customWidth="1"/>
    <col min="5125" max="5126" width="9.81640625" style="8" customWidth="1"/>
    <col min="5127" max="5127" width="11.1796875" style="8" customWidth="1"/>
    <col min="5128" max="5128" width="2.81640625" style="8" customWidth="1"/>
    <col min="5129" max="5129" width="3.54296875" style="8" customWidth="1"/>
    <col min="5130" max="5374" width="9.1796875" style="8"/>
    <col min="5375" max="5375" width="8.7265625" style="8" customWidth="1"/>
    <col min="5376" max="5376" width="9.81640625" style="8" customWidth="1"/>
    <col min="5377" max="5377" width="14.453125" style="8" customWidth="1"/>
    <col min="5378" max="5378" width="7.26953125" style="8" customWidth="1"/>
    <col min="5379" max="5379" width="5.54296875" style="8" customWidth="1"/>
    <col min="5380" max="5380" width="9" style="8" customWidth="1"/>
    <col min="5381" max="5382" width="9.81640625" style="8" customWidth="1"/>
    <col min="5383" max="5383" width="11.1796875" style="8" customWidth="1"/>
    <col min="5384" max="5384" width="2.81640625" style="8" customWidth="1"/>
    <col min="5385" max="5385" width="3.54296875" style="8" customWidth="1"/>
    <col min="5386" max="5630" width="9.1796875" style="8"/>
    <col min="5631" max="5631" width="8.7265625" style="8" customWidth="1"/>
    <col min="5632" max="5632" width="9.81640625" style="8" customWidth="1"/>
    <col min="5633" max="5633" width="14.453125" style="8" customWidth="1"/>
    <col min="5634" max="5634" width="7.26953125" style="8" customWidth="1"/>
    <col min="5635" max="5635" width="5.54296875" style="8" customWidth="1"/>
    <col min="5636" max="5636" width="9" style="8" customWidth="1"/>
    <col min="5637" max="5638" width="9.81640625" style="8" customWidth="1"/>
    <col min="5639" max="5639" width="11.1796875" style="8" customWidth="1"/>
    <col min="5640" max="5640" width="2.81640625" style="8" customWidth="1"/>
    <col min="5641" max="5641" width="3.54296875" style="8" customWidth="1"/>
    <col min="5642" max="5886" width="9.1796875" style="8"/>
    <col min="5887" max="5887" width="8.7265625" style="8" customWidth="1"/>
    <col min="5888" max="5888" width="9.81640625" style="8" customWidth="1"/>
    <col min="5889" max="5889" width="14.453125" style="8" customWidth="1"/>
    <col min="5890" max="5890" width="7.26953125" style="8" customWidth="1"/>
    <col min="5891" max="5891" width="5.54296875" style="8" customWidth="1"/>
    <col min="5892" max="5892" width="9" style="8" customWidth="1"/>
    <col min="5893" max="5894" width="9.81640625" style="8" customWidth="1"/>
    <col min="5895" max="5895" width="11.1796875" style="8" customWidth="1"/>
    <col min="5896" max="5896" width="2.81640625" style="8" customWidth="1"/>
    <col min="5897" max="5897" width="3.54296875" style="8" customWidth="1"/>
    <col min="5898" max="6142" width="9.1796875" style="8"/>
    <col min="6143" max="6143" width="8.7265625" style="8" customWidth="1"/>
    <col min="6144" max="6144" width="9.81640625" style="8" customWidth="1"/>
    <col min="6145" max="6145" width="14.453125" style="8" customWidth="1"/>
    <col min="6146" max="6146" width="7.26953125" style="8" customWidth="1"/>
    <col min="6147" max="6147" width="5.54296875" style="8" customWidth="1"/>
    <col min="6148" max="6148" width="9" style="8" customWidth="1"/>
    <col min="6149" max="6150" width="9.81640625" style="8" customWidth="1"/>
    <col min="6151" max="6151" width="11.1796875" style="8" customWidth="1"/>
    <col min="6152" max="6152" width="2.81640625" style="8" customWidth="1"/>
    <col min="6153" max="6153" width="3.54296875" style="8" customWidth="1"/>
    <col min="6154" max="6398" width="9.1796875" style="8"/>
    <col min="6399" max="6399" width="8.7265625" style="8" customWidth="1"/>
    <col min="6400" max="6400" width="9.81640625" style="8" customWidth="1"/>
    <col min="6401" max="6401" width="14.453125" style="8" customWidth="1"/>
    <col min="6402" max="6402" width="7.26953125" style="8" customWidth="1"/>
    <col min="6403" max="6403" width="5.54296875" style="8" customWidth="1"/>
    <col min="6404" max="6404" width="9" style="8" customWidth="1"/>
    <col min="6405" max="6406" width="9.81640625" style="8" customWidth="1"/>
    <col min="6407" max="6407" width="11.1796875" style="8" customWidth="1"/>
    <col min="6408" max="6408" width="2.81640625" style="8" customWidth="1"/>
    <col min="6409" max="6409" width="3.54296875" style="8" customWidth="1"/>
    <col min="6410" max="6654" width="9.1796875" style="8"/>
    <col min="6655" max="6655" width="8.7265625" style="8" customWidth="1"/>
    <col min="6656" max="6656" width="9.81640625" style="8" customWidth="1"/>
    <col min="6657" max="6657" width="14.453125" style="8" customWidth="1"/>
    <col min="6658" max="6658" width="7.26953125" style="8" customWidth="1"/>
    <col min="6659" max="6659" width="5.54296875" style="8" customWidth="1"/>
    <col min="6660" max="6660" width="9" style="8" customWidth="1"/>
    <col min="6661" max="6662" width="9.81640625" style="8" customWidth="1"/>
    <col min="6663" max="6663" width="11.1796875" style="8" customWidth="1"/>
    <col min="6664" max="6664" width="2.81640625" style="8" customWidth="1"/>
    <col min="6665" max="6665" width="3.54296875" style="8" customWidth="1"/>
    <col min="6666" max="6910" width="9.1796875" style="8"/>
    <col min="6911" max="6911" width="8.7265625" style="8" customWidth="1"/>
    <col min="6912" max="6912" width="9.81640625" style="8" customWidth="1"/>
    <col min="6913" max="6913" width="14.453125" style="8" customWidth="1"/>
    <col min="6914" max="6914" width="7.26953125" style="8" customWidth="1"/>
    <col min="6915" max="6915" width="5.54296875" style="8" customWidth="1"/>
    <col min="6916" max="6916" width="9" style="8" customWidth="1"/>
    <col min="6917" max="6918" width="9.81640625" style="8" customWidth="1"/>
    <col min="6919" max="6919" width="11.1796875" style="8" customWidth="1"/>
    <col min="6920" max="6920" width="2.81640625" style="8" customWidth="1"/>
    <col min="6921" max="6921" width="3.54296875" style="8" customWidth="1"/>
    <col min="6922" max="7166" width="9.1796875" style="8"/>
    <col min="7167" max="7167" width="8.7265625" style="8" customWidth="1"/>
    <col min="7168" max="7168" width="9.81640625" style="8" customWidth="1"/>
    <col min="7169" max="7169" width="14.453125" style="8" customWidth="1"/>
    <col min="7170" max="7170" width="7.26953125" style="8" customWidth="1"/>
    <col min="7171" max="7171" width="5.54296875" style="8" customWidth="1"/>
    <col min="7172" max="7172" width="9" style="8" customWidth="1"/>
    <col min="7173" max="7174" width="9.81640625" style="8" customWidth="1"/>
    <col min="7175" max="7175" width="11.1796875" style="8" customWidth="1"/>
    <col min="7176" max="7176" width="2.81640625" style="8" customWidth="1"/>
    <col min="7177" max="7177" width="3.54296875" style="8" customWidth="1"/>
    <col min="7178" max="7422" width="9.1796875" style="8"/>
    <col min="7423" max="7423" width="8.7265625" style="8" customWidth="1"/>
    <col min="7424" max="7424" width="9.81640625" style="8" customWidth="1"/>
    <col min="7425" max="7425" width="14.453125" style="8" customWidth="1"/>
    <col min="7426" max="7426" width="7.26953125" style="8" customWidth="1"/>
    <col min="7427" max="7427" width="5.54296875" style="8" customWidth="1"/>
    <col min="7428" max="7428" width="9" style="8" customWidth="1"/>
    <col min="7429" max="7430" width="9.81640625" style="8" customWidth="1"/>
    <col min="7431" max="7431" width="11.1796875" style="8" customWidth="1"/>
    <col min="7432" max="7432" width="2.81640625" style="8" customWidth="1"/>
    <col min="7433" max="7433" width="3.54296875" style="8" customWidth="1"/>
    <col min="7434" max="7678" width="9.1796875" style="8"/>
    <col min="7679" max="7679" width="8.7265625" style="8" customWidth="1"/>
    <col min="7680" max="7680" width="9.81640625" style="8" customWidth="1"/>
    <col min="7681" max="7681" width="14.453125" style="8" customWidth="1"/>
    <col min="7682" max="7682" width="7.26953125" style="8" customWidth="1"/>
    <col min="7683" max="7683" width="5.54296875" style="8" customWidth="1"/>
    <col min="7684" max="7684" width="9" style="8" customWidth="1"/>
    <col min="7685" max="7686" width="9.81640625" style="8" customWidth="1"/>
    <col min="7687" max="7687" width="11.1796875" style="8" customWidth="1"/>
    <col min="7688" max="7688" width="2.81640625" style="8" customWidth="1"/>
    <col min="7689" max="7689" width="3.54296875" style="8" customWidth="1"/>
    <col min="7690" max="7934" width="9.1796875" style="8"/>
    <col min="7935" max="7935" width="8.7265625" style="8" customWidth="1"/>
    <col min="7936" max="7936" width="9.81640625" style="8" customWidth="1"/>
    <col min="7937" max="7937" width="14.453125" style="8" customWidth="1"/>
    <col min="7938" max="7938" width="7.26953125" style="8" customWidth="1"/>
    <col min="7939" max="7939" width="5.54296875" style="8" customWidth="1"/>
    <col min="7940" max="7940" width="9" style="8" customWidth="1"/>
    <col min="7941" max="7942" width="9.81640625" style="8" customWidth="1"/>
    <col min="7943" max="7943" width="11.1796875" style="8" customWidth="1"/>
    <col min="7944" max="7944" width="2.81640625" style="8" customWidth="1"/>
    <col min="7945" max="7945" width="3.54296875" style="8" customWidth="1"/>
    <col min="7946" max="8190" width="9.1796875" style="8"/>
    <col min="8191" max="8191" width="8.7265625" style="8" customWidth="1"/>
    <col min="8192" max="8192" width="9.81640625" style="8" customWidth="1"/>
    <col min="8193" max="8193" width="14.453125" style="8" customWidth="1"/>
    <col min="8194" max="8194" width="7.26953125" style="8" customWidth="1"/>
    <col min="8195" max="8195" width="5.54296875" style="8" customWidth="1"/>
    <col min="8196" max="8196" width="9" style="8" customWidth="1"/>
    <col min="8197" max="8198" width="9.81640625" style="8" customWidth="1"/>
    <col min="8199" max="8199" width="11.1796875" style="8" customWidth="1"/>
    <col min="8200" max="8200" width="2.81640625" style="8" customWidth="1"/>
    <col min="8201" max="8201" width="3.54296875" style="8" customWidth="1"/>
    <col min="8202" max="8446" width="9.1796875" style="8"/>
    <col min="8447" max="8447" width="8.7265625" style="8" customWidth="1"/>
    <col min="8448" max="8448" width="9.81640625" style="8" customWidth="1"/>
    <col min="8449" max="8449" width="14.453125" style="8" customWidth="1"/>
    <col min="8450" max="8450" width="7.26953125" style="8" customWidth="1"/>
    <col min="8451" max="8451" width="5.54296875" style="8" customWidth="1"/>
    <col min="8452" max="8452" width="9" style="8" customWidth="1"/>
    <col min="8453" max="8454" width="9.81640625" style="8" customWidth="1"/>
    <col min="8455" max="8455" width="11.1796875" style="8" customWidth="1"/>
    <col min="8456" max="8456" width="2.81640625" style="8" customWidth="1"/>
    <col min="8457" max="8457" width="3.54296875" style="8" customWidth="1"/>
    <col min="8458" max="8702" width="9.1796875" style="8"/>
    <col min="8703" max="8703" width="8.7265625" style="8" customWidth="1"/>
    <col min="8704" max="8704" width="9.81640625" style="8" customWidth="1"/>
    <col min="8705" max="8705" width="14.453125" style="8" customWidth="1"/>
    <col min="8706" max="8706" width="7.26953125" style="8" customWidth="1"/>
    <col min="8707" max="8707" width="5.54296875" style="8" customWidth="1"/>
    <col min="8708" max="8708" width="9" style="8" customWidth="1"/>
    <col min="8709" max="8710" width="9.81640625" style="8" customWidth="1"/>
    <col min="8711" max="8711" width="11.1796875" style="8" customWidth="1"/>
    <col min="8712" max="8712" width="2.81640625" style="8" customWidth="1"/>
    <col min="8713" max="8713" width="3.54296875" style="8" customWidth="1"/>
    <col min="8714" max="8958" width="9.1796875" style="8"/>
    <col min="8959" max="8959" width="8.7265625" style="8" customWidth="1"/>
    <col min="8960" max="8960" width="9.81640625" style="8" customWidth="1"/>
    <col min="8961" max="8961" width="14.453125" style="8" customWidth="1"/>
    <col min="8962" max="8962" width="7.26953125" style="8" customWidth="1"/>
    <col min="8963" max="8963" width="5.54296875" style="8" customWidth="1"/>
    <col min="8964" max="8964" width="9" style="8" customWidth="1"/>
    <col min="8965" max="8966" width="9.81640625" style="8" customWidth="1"/>
    <col min="8967" max="8967" width="11.1796875" style="8" customWidth="1"/>
    <col min="8968" max="8968" width="2.81640625" style="8" customWidth="1"/>
    <col min="8969" max="8969" width="3.54296875" style="8" customWidth="1"/>
    <col min="8970" max="9214" width="9.1796875" style="8"/>
    <col min="9215" max="9215" width="8.7265625" style="8" customWidth="1"/>
    <col min="9216" max="9216" width="9.81640625" style="8" customWidth="1"/>
    <col min="9217" max="9217" width="14.453125" style="8" customWidth="1"/>
    <col min="9218" max="9218" width="7.26953125" style="8" customWidth="1"/>
    <col min="9219" max="9219" width="5.54296875" style="8" customWidth="1"/>
    <col min="9220" max="9220" width="9" style="8" customWidth="1"/>
    <col min="9221" max="9222" width="9.81640625" style="8" customWidth="1"/>
    <col min="9223" max="9223" width="11.1796875" style="8" customWidth="1"/>
    <col min="9224" max="9224" width="2.81640625" style="8" customWidth="1"/>
    <col min="9225" max="9225" width="3.54296875" style="8" customWidth="1"/>
    <col min="9226" max="9470" width="9.1796875" style="8"/>
    <col min="9471" max="9471" width="8.7265625" style="8" customWidth="1"/>
    <col min="9472" max="9472" width="9.81640625" style="8" customWidth="1"/>
    <col min="9473" max="9473" width="14.453125" style="8" customWidth="1"/>
    <col min="9474" max="9474" width="7.26953125" style="8" customWidth="1"/>
    <col min="9475" max="9475" width="5.54296875" style="8" customWidth="1"/>
    <col min="9476" max="9476" width="9" style="8" customWidth="1"/>
    <col min="9477" max="9478" width="9.81640625" style="8" customWidth="1"/>
    <col min="9479" max="9479" width="11.1796875" style="8" customWidth="1"/>
    <col min="9480" max="9480" width="2.81640625" style="8" customWidth="1"/>
    <col min="9481" max="9481" width="3.54296875" style="8" customWidth="1"/>
    <col min="9482" max="9726" width="9.1796875" style="8"/>
    <col min="9727" max="9727" width="8.7265625" style="8" customWidth="1"/>
    <col min="9728" max="9728" width="9.81640625" style="8" customWidth="1"/>
    <col min="9729" max="9729" width="14.453125" style="8" customWidth="1"/>
    <col min="9730" max="9730" width="7.26953125" style="8" customWidth="1"/>
    <col min="9731" max="9731" width="5.54296875" style="8" customWidth="1"/>
    <col min="9732" max="9732" width="9" style="8" customWidth="1"/>
    <col min="9733" max="9734" width="9.81640625" style="8" customWidth="1"/>
    <col min="9735" max="9735" width="11.1796875" style="8" customWidth="1"/>
    <col min="9736" max="9736" width="2.81640625" style="8" customWidth="1"/>
    <col min="9737" max="9737" width="3.54296875" style="8" customWidth="1"/>
    <col min="9738" max="9982" width="9.1796875" style="8"/>
    <col min="9983" max="9983" width="8.7265625" style="8" customWidth="1"/>
    <col min="9984" max="9984" width="9.81640625" style="8" customWidth="1"/>
    <col min="9985" max="9985" width="14.453125" style="8" customWidth="1"/>
    <col min="9986" max="9986" width="7.26953125" style="8" customWidth="1"/>
    <col min="9987" max="9987" width="5.54296875" style="8" customWidth="1"/>
    <col min="9988" max="9988" width="9" style="8" customWidth="1"/>
    <col min="9989" max="9990" width="9.81640625" style="8" customWidth="1"/>
    <col min="9991" max="9991" width="11.1796875" style="8" customWidth="1"/>
    <col min="9992" max="9992" width="2.81640625" style="8" customWidth="1"/>
    <col min="9993" max="9993" width="3.54296875" style="8" customWidth="1"/>
    <col min="9994" max="10238" width="9.1796875" style="8"/>
    <col min="10239" max="10239" width="8.7265625" style="8" customWidth="1"/>
    <col min="10240" max="10240" width="9.81640625" style="8" customWidth="1"/>
    <col min="10241" max="10241" width="14.453125" style="8" customWidth="1"/>
    <col min="10242" max="10242" width="7.26953125" style="8" customWidth="1"/>
    <col min="10243" max="10243" width="5.54296875" style="8" customWidth="1"/>
    <col min="10244" max="10244" width="9" style="8" customWidth="1"/>
    <col min="10245" max="10246" width="9.81640625" style="8" customWidth="1"/>
    <col min="10247" max="10247" width="11.1796875" style="8" customWidth="1"/>
    <col min="10248" max="10248" width="2.81640625" style="8" customWidth="1"/>
    <col min="10249" max="10249" width="3.54296875" style="8" customWidth="1"/>
    <col min="10250" max="10494" width="9.1796875" style="8"/>
    <col min="10495" max="10495" width="8.7265625" style="8" customWidth="1"/>
    <col min="10496" max="10496" width="9.81640625" style="8" customWidth="1"/>
    <col min="10497" max="10497" width="14.453125" style="8" customWidth="1"/>
    <col min="10498" max="10498" width="7.26953125" style="8" customWidth="1"/>
    <col min="10499" max="10499" width="5.54296875" style="8" customWidth="1"/>
    <col min="10500" max="10500" width="9" style="8" customWidth="1"/>
    <col min="10501" max="10502" width="9.81640625" style="8" customWidth="1"/>
    <col min="10503" max="10503" width="11.1796875" style="8" customWidth="1"/>
    <col min="10504" max="10504" width="2.81640625" style="8" customWidth="1"/>
    <col min="10505" max="10505" width="3.54296875" style="8" customWidth="1"/>
    <col min="10506" max="10750" width="9.1796875" style="8"/>
    <col min="10751" max="10751" width="8.7265625" style="8" customWidth="1"/>
    <col min="10752" max="10752" width="9.81640625" style="8" customWidth="1"/>
    <col min="10753" max="10753" width="14.453125" style="8" customWidth="1"/>
    <col min="10754" max="10754" width="7.26953125" style="8" customWidth="1"/>
    <col min="10755" max="10755" width="5.54296875" style="8" customWidth="1"/>
    <col min="10756" max="10756" width="9" style="8" customWidth="1"/>
    <col min="10757" max="10758" width="9.81640625" style="8" customWidth="1"/>
    <col min="10759" max="10759" width="11.1796875" style="8" customWidth="1"/>
    <col min="10760" max="10760" width="2.81640625" style="8" customWidth="1"/>
    <col min="10761" max="10761" width="3.54296875" style="8" customWidth="1"/>
    <col min="10762" max="11006" width="9.1796875" style="8"/>
    <col min="11007" max="11007" width="8.7265625" style="8" customWidth="1"/>
    <col min="11008" max="11008" width="9.81640625" style="8" customWidth="1"/>
    <col min="11009" max="11009" width="14.453125" style="8" customWidth="1"/>
    <col min="11010" max="11010" width="7.26953125" style="8" customWidth="1"/>
    <col min="11011" max="11011" width="5.54296875" style="8" customWidth="1"/>
    <col min="11012" max="11012" width="9" style="8" customWidth="1"/>
    <col min="11013" max="11014" width="9.81640625" style="8" customWidth="1"/>
    <col min="11015" max="11015" width="11.1796875" style="8" customWidth="1"/>
    <col min="11016" max="11016" width="2.81640625" style="8" customWidth="1"/>
    <col min="11017" max="11017" width="3.54296875" style="8" customWidth="1"/>
    <col min="11018" max="11262" width="9.1796875" style="8"/>
    <col min="11263" max="11263" width="8.7265625" style="8" customWidth="1"/>
    <col min="11264" max="11264" width="9.81640625" style="8" customWidth="1"/>
    <col min="11265" max="11265" width="14.453125" style="8" customWidth="1"/>
    <col min="11266" max="11266" width="7.26953125" style="8" customWidth="1"/>
    <col min="11267" max="11267" width="5.54296875" style="8" customWidth="1"/>
    <col min="11268" max="11268" width="9" style="8" customWidth="1"/>
    <col min="11269" max="11270" width="9.81640625" style="8" customWidth="1"/>
    <col min="11271" max="11271" width="11.1796875" style="8" customWidth="1"/>
    <col min="11272" max="11272" width="2.81640625" style="8" customWidth="1"/>
    <col min="11273" max="11273" width="3.54296875" style="8" customWidth="1"/>
    <col min="11274" max="11518" width="9.1796875" style="8"/>
    <col min="11519" max="11519" width="8.7265625" style="8" customWidth="1"/>
    <col min="11520" max="11520" width="9.81640625" style="8" customWidth="1"/>
    <col min="11521" max="11521" width="14.453125" style="8" customWidth="1"/>
    <col min="11522" max="11522" width="7.26953125" style="8" customWidth="1"/>
    <col min="11523" max="11523" width="5.54296875" style="8" customWidth="1"/>
    <col min="11524" max="11524" width="9" style="8" customWidth="1"/>
    <col min="11525" max="11526" width="9.81640625" style="8" customWidth="1"/>
    <col min="11527" max="11527" width="11.1796875" style="8" customWidth="1"/>
    <col min="11528" max="11528" width="2.81640625" style="8" customWidth="1"/>
    <col min="11529" max="11529" width="3.54296875" style="8" customWidth="1"/>
    <col min="11530" max="11774" width="9.1796875" style="8"/>
    <col min="11775" max="11775" width="8.7265625" style="8" customWidth="1"/>
    <col min="11776" max="11776" width="9.81640625" style="8" customWidth="1"/>
    <col min="11777" max="11777" width="14.453125" style="8" customWidth="1"/>
    <col min="11778" max="11778" width="7.26953125" style="8" customWidth="1"/>
    <col min="11779" max="11779" width="5.54296875" style="8" customWidth="1"/>
    <col min="11780" max="11780" width="9" style="8" customWidth="1"/>
    <col min="11781" max="11782" width="9.81640625" style="8" customWidth="1"/>
    <col min="11783" max="11783" width="11.1796875" style="8" customWidth="1"/>
    <col min="11784" max="11784" width="2.81640625" style="8" customWidth="1"/>
    <col min="11785" max="11785" width="3.54296875" style="8" customWidth="1"/>
    <col min="11786" max="12030" width="9.1796875" style="8"/>
    <col min="12031" max="12031" width="8.7265625" style="8" customWidth="1"/>
    <col min="12032" max="12032" width="9.81640625" style="8" customWidth="1"/>
    <col min="12033" max="12033" width="14.453125" style="8" customWidth="1"/>
    <col min="12034" max="12034" width="7.26953125" style="8" customWidth="1"/>
    <col min="12035" max="12035" width="5.54296875" style="8" customWidth="1"/>
    <col min="12036" max="12036" width="9" style="8" customWidth="1"/>
    <col min="12037" max="12038" width="9.81640625" style="8" customWidth="1"/>
    <col min="12039" max="12039" width="11.1796875" style="8" customWidth="1"/>
    <col min="12040" max="12040" width="2.81640625" style="8" customWidth="1"/>
    <col min="12041" max="12041" width="3.54296875" style="8" customWidth="1"/>
    <col min="12042" max="12286" width="9.1796875" style="8"/>
    <col min="12287" max="12287" width="8.7265625" style="8" customWidth="1"/>
    <col min="12288" max="12288" width="9.81640625" style="8" customWidth="1"/>
    <col min="12289" max="12289" width="14.453125" style="8" customWidth="1"/>
    <col min="12290" max="12290" width="7.26953125" style="8" customWidth="1"/>
    <col min="12291" max="12291" width="5.54296875" style="8" customWidth="1"/>
    <col min="12292" max="12292" width="9" style="8" customWidth="1"/>
    <col min="12293" max="12294" width="9.81640625" style="8" customWidth="1"/>
    <col min="12295" max="12295" width="11.1796875" style="8" customWidth="1"/>
    <col min="12296" max="12296" width="2.81640625" style="8" customWidth="1"/>
    <col min="12297" max="12297" width="3.54296875" style="8" customWidth="1"/>
    <col min="12298" max="12542" width="9.1796875" style="8"/>
    <col min="12543" max="12543" width="8.7265625" style="8" customWidth="1"/>
    <col min="12544" max="12544" width="9.81640625" style="8" customWidth="1"/>
    <col min="12545" max="12545" width="14.453125" style="8" customWidth="1"/>
    <col min="12546" max="12546" width="7.26953125" style="8" customWidth="1"/>
    <col min="12547" max="12547" width="5.54296875" style="8" customWidth="1"/>
    <col min="12548" max="12548" width="9" style="8" customWidth="1"/>
    <col min="12549" max="12550" width="9.81640625" style="8" customWidth="1"/>
    <col min="12551" max="12551" width="11.1796875" style="8" customWidth="1"/>
    <col min="12552" max="12552" width="2.81640625" style="8" customWidth="1"/>
    <col min="12553" max="12553" width="3.54296875" style="8" customWidth="1"/>
    <col min="12554" max="12798" width="9.1796875" style="8"/>
    <col min="12799" max="12799" width="8.7265625" style="8" customWidth="1"/>
    <col min="12800" max="12800" width="9.81640625" style="8" customWidth="1"/>
    <col min="12801" max="12801" width="14.453125" style="8" customWidth="1"/>
    <col min="12802" max="12802" width="7.26953125" style="8" customWidth="1"/>
    <col min="12803" max="12803" width="5.54296875" style="8" customWidth="1"/>
    <col min="12804" max="12804" width="9" style="8" customWidth="1"/>
    <col min="12805" max="12806" width="9.81640625" style="8" customWidth="1"/>
    <col min="12807" max="12807" width="11.1796875" style="8" customWidth="1"/>
    <col min="12808" max="12808" width="2.81640625" style="8" customWidth="1"/>
    <col min="12809" max="12809" width="3.54296875" style="8" customWidth="1"/>
    <col min="12810" max="13054" width="9.1796875" style="8"/>
    <col min="13055" max="13055" width="8.7265625" style="8" customWidth="1"/>
    <col min="13056" max="13056" width="9.81640625" style="8" customWidth="1"/>
    <col min="13057" max="13057" width="14.453125" style="8" customWidth="1"/>
    <col min="13058" max="13058" width="7.26953125" style="8" customWidth="1"/>
    <col min="13059" max="13059" width="5.54296875" style="8" customWidth="1"/>
    <col min="13060" max="13060" width="9" style="8" customWidth="1"/>
    <col min="13061" max="13062" width="9.81640625" style="8" customWidth="1"/>
    <col min="13063" max="13063" width="11.1796875" style="8" customWidth="1"/>
    <col min="13064" max="13064" width="2.81640625" style="8" customWidth="1"/>
    <col min="13065" max="13065" width="3.54296875" style="8" customWidth="1"/>
    <col min="13066" max="13310" width="9.1796875" style="8"/>
    <col min="13311" max="13311" width="8.7265625" style="8" customWidth="1"/>
    <col min="13312" max="13312" width="9.81640625" style="8" customWidth="1"/>
    <col min="13313" max="13313" width="14.453125" style="8" customWidth="1"/>
    <col min="13314" max="13314" width="7.26953125" style="8" customWidth="1"/>
    <col min="13315" max="13315" width="5.54296875" style="8" customWidth="1"/>
    <col min="13316" max="13316" width="9" style="8" customWidth="1"/>
    <col min="13317" max="13318" width="9.81640625" style="8" customWidth="1"/>
    <col min="13319" max="13319" width="11.1796875" style="8" customWidth="1"/>
    <col min="13320" max="13320" width="2.81640625" style="8" customWidth="1"/>
    <col min="13321" max="13321" width="3.54296875" style="8" customWidth="1"/>
    <col min="13322" max="13566" width="9.1796875" style="8"/>
    <col min="13567" max="13567" width="8.7265625" style="8" customWidth="1"/>
    <col min="13568" max="13568" width="9.81640625" style="8" customWidth="1"/>
    <col min="13569" max="13569" width="14.453125" style="8" customWidth="1"/>
    <col min="13570" max="13570" width="7.26953125" style="8" customWidth="1"/>
    <col min="13571" max="13571" width="5.54296875" style="8" customWidth="1"/>
    <col min="13572" max="13572" width="9" style="8" customWidth="1"/>
    <col min="13573" max="13574" width="9.81640625" style="8" customWidth="1"/>
    <col min="13575" max="13575" width="11.1796875" style="8" customWidth="1"/>
    <col min="13576" max="13576" width="2.81640625" style="8" customWidth="1"/>
    <col min="13577" max="13577" width="3.54296875" style="8" customWidth="1"/>
    <col min="13578" max="13822" width="9.1796875" style="8"/>
    <col min="13823" max="13823" width="8.7265625" style="8" customWidth="1"/>
    <col min="13824" max="13824" width="9.81640625" style="8" customWidth="1"/>
    <col min="13825" max="13825" width="14.453125" style="8" customWidth="1"/>
    <col min="13826" max="13826" width="7.26953125" style="8" customWidth="1"/>
    <col min="13827" max="13827" width="5.54296875" style="8" customWidth="1"/>
    <col min="13828" max="13828" width="9" style="8" customWidth="1"/>
    <col min="13829" max="13830" width="9.81640625" style="8" customWidth="1"/>
    <col min="13831" max="13831" width="11.1796875" style="8" customWidth="1"/>
    <col min="13832" max="13832" width="2.81640625" style="8" customWidth="1"/>
    <col min="13833" max="13833" width="3.54296875" style="8" customWidth="1"/>
    <col min="13834" max="14078" width="9.1796875" style="8"/>
    <col min="14079" max="14079" width="8.7265625" style="8" customWidth="1"/>
    <col min="14080" max="14080" width="9.81640625" style="8" customWidth="1"/>
    <col min="14081" max="14081" width="14.453125" style="8" customWidth="1"/>
    <col min="14082" max="14082" width="7.26953125" style="8" customWidth="1"/>
    <col min="14083" max="14083" width="5.54296875" style="8" customWidth="1"/>
    <col min="14084" max="14084" width="9" style="8" customWidth="1"/>
    <col min="14085" max="14086" width="9.81640625" style="8" customWidth="1"/>
    <col min="14087" max="14087" width="11.1796875" style="8" customWidth="1"/>
    <col min="14088" max="14088" width="2.81640625" style="8" customWidth="1"/>
    <col min="14089" max="14089" width="3.54296875" style="8" customWidth="1"/>
    <col min="14090" max="14334" width="9.1796875" style="8"/>
    <col min="14335" max="14335" width="8.7265625" style="8" customWidth="1"/>
    <col min="14336" max="14336" width="9.81640625" style="8" customWidth="1"/>
    <col min="14337" max="14337" width="14.453125" style="8" customWidth="1"/>
    <col min="14338" max="14338" width="7.26953125" style="8" customWidth="1"/>
    <col min="14339" max="14339" width="5.54296875" style="8" customWidth="1"/>
    <col min="14340" max="14340" width="9" style="8" customWidth="1"/>
    <col min="14341" max="14342" width="9.81640625" style="8" customWidth="1"/>
    <col min="14343" max="14343" width="11.1796875" style="8" customWidth="1"/>
    <col min="14344" max="14344" width="2.81640625" style="8" customWidth="1"/>
    <col min="14345" max="14345" width="3.54296875" style="8" customWidth="1"/>
    <col min="14346" max="14590" width="9.1796875" style="8"/>
    <col min="14591" max="14591" width="8.7265625" style="8" customWidth="1"/>
    <col min="14592" max="14592" width="9.81640625" style="8" customWidth="1"/>
    <col min="14593" max="14593" width="14.453125" style="8" customWidth="1"/>
    <col min="14594" max="14594" width="7.26953125" style="8" customWidth="1"/>
    <col min="14595" max="14595" width="5.54296875" style="8" customWidth="1"/>
    <col min="14596" max="14596" width="9" style="8" customWidth="1"/>
    <col min="14597" max="14598" width="9.81640625" style="8" customWidth="1"/>
    <col min="14599" max="14599" width="11.1796875" style="8" customWidth="1"/>
    <col min="14600" max="14600" width="2.81640625" style="8" customWidth="1"/>
    <col min="14601" max="14601" width="3.54296875" style="8" customWidth="1"/>
    <col min="14602" max="14846" width="9.1796875" style="8"/>
    <col min="14847" max="14847" width="8.7265625" style="8" customWidth="1"/>
    <col min="14848" max="14848" width="9.81640625" style="8" customWidth="1"/>
    <col min="14849" max="14849" width="14.453125" style="8" customWidth="1"/>
    <col min="14850" max="14850" width="7.26953125" style="8" customWidth="1"/>
    <col min="14851" max="14851" width="5.54296875" style="8" customWidth="1"/>
    <col min="14852" max="14852" width="9" style="8" customWidth="1"/>
    <col min="14853" max="14854" width="9.81640625" style="8" customWidth="1"/>
    <col min="14855" max="14855" width="11.1796875" style="8" customWidth="1"/>
    <col min="14856" max="14856" width="2.81640625" style="8" customWidth="1"/>
    <col min="14857" max="14857" width="3.54296875" style="8" customWidth="1"/>
    <col min="14858" max="15102" width="9.1796875" style="8"/>
    <col min="15103" max="15103" width="8.7265625" style="8" customWidth="1"/>
    <col min="15104" max="15104" width="9.81640625" style="8" customWidth="1"/>
    <col min="15105" max="15105" width="14.453125" style="8" customWidth="1"/>
    <col min="15106" max="15106" width="7.26953125" style="8" customWidth="1"/>
    <col min="15107" max="15107" width="5.54296875" style="8" customWidth="1"/>
    <col min="15108" max="15108" width="9" style="8" customWidth="1"/>
    <col min="15109" max="15110" width="9.81640625" style="8" customWidth="1"/>
    <col min="15111" max="15111" width="11.1796875" style="8" customWidth="1"/>
    <col min="15112" max="15112" width="2.81640625" style="8" customWidth="1"/>
    <col min="15113" max="15113" width="3.54296875" style="8" customWidth="1"/>
    <col min="15114" max="15358" width="9.1796875" style="8"/>
    <col min="15359" max="15359" width="8.7265625" style="8" customWidth="1"/>
    <col min="15360" max="15360" width="9.81640625" style="8" customWidth="1"/>
    <col min="15361" max="15361" width="14.453125" style="8" customWidth="1"/>
    <col min="15362" max="15362" width="7.26953125" style="8" customWidth="1"/>
    <col min="15363" max="15363" width="5.54296875" style="8" customWidth="1"/>
    <col min="15364" max="15364" width="9" style="8" customWidth="1"/>
    <col min="15365" max="15366" width="9.81640625" style="8" customWidth="1"/>
    <col min="15367" max="15367" width="11.1796875" style="8" customWidth="1"/>
    <col min="15368" max="15368" width="2.81640625" style="8" customWidth="1"/>
    <col min="15369" max="15369" width="3.54296875" style="8" customWidth="1"/>
    <col min="15370" max="15614" width="9.1796875" style="8"/>
    <col min="15615" max="15615" width="8.7265625" style="8" customWidth="1"/>
    <col min="15616" max="15616" width="9.81640625" style="8" customWidth="1"/>
    <col min="15617" max="15617" width="14.453125" style="8" customWidth="1"/>
    <col min="15618" max="15618" width="7.26953125" style="8" customWidth="1"/>
    <col min="15619" max="15619" width="5.54296875" style="8" customWidth="1"/>
    <col min="15620" max="15620" width="9" style="8" customWidth="1"/>
    <col min="15621" max="15622" width="9.81640625" style="8" customWidth="1"/>
    <col min="15623" max="15623" width="11.1796875" style="8" customWidth="1"/>
    <col min="15624" max="15624" width="2.81640625" style="8" customWidth="1"/>
    <col min="15625" max="15625" width="3.54296875" style="8" customWidth="1"/>
    <col min="15626" max="15870" width="9.1796875" style="8"/>
    <col min="15871" max="15871" width="8.7265625" style="8" customWidth="1"/>
    <col min="15872" max="15872" width="9.81640625" style="8" customWidth="1"/>
    <col min="15873" max="15873" width="14.453125" style="8" customWidth="1"/>
    <col min="15874" max="15874" width="7.26953125" style="8" customWidth="1"/>
    <col min="15875" max="15875" width="5.54296875" style="8" customWidth="1"/>
    <col min="15876" max="15876" width="9" style="8" customWidth="1"/>
    <col min="15877" max="15878" width="9.81640625" style="8" customWidth="1"/>
    <col min="15879" max="15879" width="11.1796875" style="8" customWidth="1"/>
    <col min="15880" max="15880" width="2.81640625" style="8" customWidth="1"/>
    <col min="15881" max="15881" width="3.54296875" style="8" customWidth="1"/>
    <col min="15882" max="16126" width="9.1796875" style="8"/>
    <col min="16127" max="16127" width="8.7265625" style="8" customWidth="1"/>
    <col min="16128" max="16128" width="9.81640625" style="8" customWidth="1"/>
    <col min="16129" max="16129" width="14.453125" style="8" customWidth="1"/>
    <col min="16130" max="16130" width="7.26953125" style="8" customWidth="1"/>
    <col min="16131" max="16131" width="5.54296875" style="8" customWidth="1"/>
    <col min="16132" max="16132" width="9" style="8" customWidth="1"/>
    <col min="16133" max="16134" width="9.81640625" style="8" customWidth="1"/>
    <col min="16135" max="16135" width="11.1796875" style="8" customWidth="1"/>
    <col min="16136" max="16136" width="2.81640625" style="8" customWidth="1"/>
    <col min="16137" max="16137" width="3.54296875" style="8" customWidth="1"/>
    <col min="16138" max="16384" width="9.1796875" style="8"/>
  </cols>
  <sheetData>
    <row r="1" spans="1:11" ht="46.5" customHeight="1" x14ac:dyDescent="0.35">
      <c r="A1" s="133" t="s">
        <v>228</v>
      </c>
      <c r="B1" s="133"/>
      <c r="C1" s="133"/>
      <c r="D1" s="133"/>
      <c r="E1" s="133"/>
      <c r="F1" s="133"/>
      <c r="G1" s="133"/>
      <c r="H1" s="133"/>
      <c r="I1" s="11"/>
      <c r="J1" s="11"/>
      <c r="K1" s="11"/>
    </row>
    <row r="2" spans="1:11" ht="16.5" customHeight="1" x14ac:dyDescent="0.35">
      <c r="A2" s="134" t="s">
        <v>0</v>
      </c>
      <c r="B2" s="134"/>
      <c r="C2" s="134"/>
      <c r="D2" s="134"/>
      <c r="E2" s="134"/>
      <c r="F2" s="134"/>
      <c r="G2" s="134"/>
      <c r="H2" s="134"/>
      <c r="I2" s="11"/>
      <c r="J2" s="11"/>
      <c r="K2" s="11"/>
    </row>
    <row r="3" spans="1:11" x14ac:dyDescent="0.35">
      <c r="A3" s="79" t="s">
        <v>1</v>
      </c>
      <c r="B3" s="79"/>
      <c r="C3" s="79"/>
      <c r="D3" s="79"/>
      <c r="E3" s="135" t="str">
        <f ca="1">TEXT(TODAY(),"DD/MM/YYYY")</f>
        <v>16/07/2025</v>
      </c>
      <c r="F3" s="135"/>
      <c r="G3" s="135"/>
      <c r="H3" s="135"/>
      <c r="I3" s="11"/>
      <c r="J3" s="11"/>
      <c r="K3" s="11"/>
    </row>
    <row r="4" spans="1:11" ht="15" customHeight="1" x14ac:dyDescent="0.35">
      <c r="A4" s="79" t="s">
        <v>2</v>
      </c>
      <c r="B4" s="79"/>
      <c r="C4" s="79"/>
      <c r="D4" s="79"/>
      <c r="E4" s="136" t="s">
        <v>176</v>
      </c>
      <c r="F4" s="136"/>
      <c r="G4" s="136"/>
      <c r="H4" s="136"/>
      <c r="I4" s="11"/>
      <c r="J4" s="11"/>
      <c r="K4" s="11"/>
    </row>
    <row r="5" spans="1:11" x14ac:dyDescent="0.35">
      <c r="A5" s="79" t="s">
        <v>3</v>
      </c>
      <c r="B5" s="79"/>
      <c r="C5" s="79"/>
      <c r="D5" s="79"/>
      <c r="E5" s="135">
        <v>45850</v>
      </c>
      <c r="F5" s="135"/>
      <c r="G5" s="135"/>
      <c r="H5" s="135"/>
      <c r="I5" s="11"/>
      <c r="J5" s="11"/>
      <c r="K5" s="11"/>
    </row>
    <row r="6" spans="1:11" ht="16.5" customHeight="1" x14ac:dyDescent="0.35">
      <c r="A6" s="79" t="s">
        <v>181</v>
      </c>
      <c r="B6" s="79"/>
      <c r="C6" s="79"/>
      <c r="D6" s="79"/>
      <c r="E6" s="86" t="s">
        <v>180</v>
      </c>
      <c r="F6" s="86"/>
      <c r="G6" s="86"/>
      <c r="H6" s="86"/>
      <c r="I6" s="11"/>
      <c r="J6" s="11"/>
      <c r="K6" s="11"/>
    </row>
    <row r="7" spans="1:11" ht="15" customHeight="1" x14ac:dyDescent="0.35">
      <c r="A7" s="79" t="s">
        <v>190</v>
      </c>
      <c r="B7" s="79"/>
      <c r="C7" s="79"/>
      <c r="D7" s="79"/>
      <c r="E7" s="86" t="s">
        <v>177</v>
      </c>
      <c r="F7" s="86"/>
      <c r="G7" s="86"/>
      <c r="H7" s="86"/>
      <c r="I7" s="11"/>
      <c r="J7" s="11"/>
      <c r="K7" s="11"/>
    </row>
    <row r="8" spans="1:11" x14ac:dyDescent="0.35">
      <c r="A8" s="79" t="s">
        <v>4</v>
      </c>
      <c r="B8" s="79"/>
      <c r="C8" s="79"/>
      <c r="D8" s="79"/>
      <c r="E8" s="84" t="s">
        <v>179</v>
      </c>
      <c r="F8" s="82"/>
      <c r="G8" s="82"/>
      <c r="H8" s="82"/>
      <c r="I8" s="11"/>
      <c r="J8" s="11"/>
      <c r="K8" s="11"/>
    </row>
    <row r="9" spans="1:11" ht="32.25" customHeight="1" x14ac:dyDescent="0.35">
      <c r="A9" s="79" t="s">
        <v>174</v>
      </c>
      <c r="B9" s="79"/>
      <c r="C9" s="79"/>
      <c r="D9" s="79"/>
      <c r="E9" s="86" t="s">
        <v>178</v>
      </c>
      <c r="F9" s="79"/>
      <c r="G9" s="79"/>
      <c r="H9" s="79"/>
      <c r="I9" s="11"/>
      <c r="J9" s="11"/>
      <c r="K9" s="11"/>
    </row>
    <row r="10" spans="1:11" hidden="1" x14ac:dyDescent="0.35">
      <c r="A10" s="79" t="s">
        <v>220</v>
      </c>
      <c r="B10" s="79"/>
      <c r="C10" s="79"/>
      <c r="D10" s="79"/>
      <c r="E10" s="86" t="s">
        <v>230</v>
      </c>
      <c r="F10" s="79"/>
      <c r="G10" s="79"/>
      <c r="H10" s="79"/>
      <c r="I10" s="11"/>
      <c r="J10" s="11"/>
      <c r="K10" s="11"/>
    </row>
    <row r="11" spans="1:11" ht="97.5" customHeight="1" x14ac:dyDescent="0.35">
      <c r="A11" s="79" t="s">
        <v>5</v>
      </c>
      <c r="B11" s="79"/>
      <c r="C11" s="79"/>
      <c r="D11" s="79"/>
      <c r="E11" s="86" t="s">
        <v>219</v>
      </c>
      <c r="F11" s="79"/>
      <c r="G11" s="79"/>
      <c r="H11" s="79"/>
      <c r="I11" s="11"/>
      <c r="J11" s="11"/>
      <c r="K11" s="11"/>
    </row>
    <row r="12" spans="1:11" x14ac:dyDescent="0.35">
      <c r="A12" s="79" t="s">
        <v>6</v>
      </c>
      <c r="B12" s="79"/>
      <c r="C12" s="79"/>
      <c r="D12" s="79"/>
      <c r="E12" s="86" t="s">
        <v>182</v>
      </c>
      <c r="F12" s="86"/>
      <c r="G12" s="86"/>
      <c r="H12" s="86"/>
      <c r="I12" s="11"/>
      <c r="J12" s="11"/>
      <c r="K12" s="11"/>
    </row>
    <row r="13" spans="1:11" ht="32.25" customHeight="1" x14ac:dyDescent="0.35">
      <c r="A13" s="79" t="s">
        <v>193</v>
      </c>
      <c r="B13" s="79"/>
      <c r="C13" s="79"/>
      <c r="D13" s="79"/>
      <c r="E13" s="86" t="s">
        <v>229</v>
      </c>
      <c r="F13" s="79"/>
      <c r="G13" s="79"/>
      <c r="H13" s="79"/>
      <c r="I13" s="11"/>
      <c r="J13" s="11"/>
      <c r="K13" s="11"/>
    </row>
    <row r="14" spans="1:11" ht="34.5" customHeight="1" x14ac:dyDescent="0.35">
      <c r="A14" s="86" t="s">
        <v>7</v>
      </c>
      <c r="B14" s="86"/>
      <c r="C14" s="86" t="str">
        <f>CONCATENATE((IF(OR(E8="",E8="NA"),"",E8)),", ",(IF(OR(A15="",A15="NA"),"",A15)),".",(IF(OR(C15="",C15="NA"),"",C15)),", ",(IF(OR(C16="",C16="NA"),"",C16)),", Near",(IF(OR(C19="",C19="NA"),"",C19)),", ",(IF(OR(G16="",G16="NA"),"",G16)),", ",(IF(OR(C17="",C17="NA"),"",C17)),", ",(IF(OR(C18="",C18="NA"),"",C18)),", ",(IF(OR(G17="",G17="NA"),"",G17)),".")</f>
        <v>Suki Nihon, Survey No.51/6, H.No.6, S.No.121, H.No. 5, Alibaug-Revdanda Road, NearHP CNG Pump, Bagmala, Alibaug, Alibaug, Raigad.</v>
      </c>
      <c r="D14" s="86"/>
      <c r="E14" s="86"/>
      <c r="F14" s="86"/>
      <c r="G14" s="86"/>
      <c r="H14" s="86"/>
      <c r="I14" s="11"/>
      <c r="J14" s="11"/>
      <c r="K14" s="11"/>
    </row>
    <row r="15" spans="1:11" ht="18.75" customHeight="1" x14ac:dyDescent="0.35">
      <c r="A15" s="86" t="s">
        <v>186</v>
      </c>
      <c r="B15" s="86"/>
      <c r="C15" s="86" t="s">
        <v>187</v>
      </c>
      <c r="D15" s="86"/>
      <c r="E15" s="86"/>
      <c r="F15" s="86"/>
      <c r="G15" s="86"/>
      <c r="H15" s="86"/>
      <c r="I15" s="11"/>
      <c r="J15" s="11"/>
      <c r="K15" s="11"/>
    </row>
    <row r="16" spans="1:11" ht="15.75" customHeight="1" x14ac:dyDescent="0.35">
      <c r="A16" s="86" t="s">
        <v>8</v>
      </c>
      <c r="B16" s="86"/>
      <c r="C16" s="79" t="s">
        <v>192</v>
      </c>
      <c r="D16" s="79"/>
      <c r="E16" s="86" t="s">
        <v>103</v>
      </c>
      <c r="F16" s="86"/>
      <c r="G16" s="86" t="s">
        <v>189</v>
      </c>
      <c r="H16" s="86"/>
      <c r="I16" s="11"/>
      <c r="J16" s="11"/>
      <c r="K16" s="11"/>
    </row>
    <row r="17" spans="1:11" x14ac:dyDescent="0.35">
      <c r="A17" s="79" t="s">
        <v>10</v>
      </c>
      <c r="B17" s="79"/>
      <c r="C17" s="86" t="s">
        <v>188</v>
      </c>
      <c r="D17" s="86"/>
      <c r="E17" s="86" t="s">
        <v>9</v>
      </c>
      <c r="F17" s="86"/>
      <c r="G17" s="137" t="s">
        <v>194</v>
      </c>
      <c r="H17" s="137"/>
      <c r="I17" s="11"/>
      <c r="J17" s="11"/>
      <c r="K17" s="11"/>
    </row>
    <row r="18" spans="1:11" x14ac:dyDescent="0.35">
      <c r="A18" s="79" t="s">
        <v>104</v>
      </c>
      <c r="B18" s="79"/>
      <c r="C18" s="86" t="s">
        <v>188</v>
      </c>
      <c r="D18" s="86"/>
      <c r="E18" s="86" t="s">
        <v>11</v>
      </c>
      <c r="F18" s="86"/>
      <c r="G18" s="86">
        <v>402204</v>
      </c>
      <c r="H18" s="86"/>
      <c r="I18" s="11"/>
      <c r="J18" s="11"/>
      <c r="K18" s="11"/>
    </row>
    <row r="19" spans="1:11" ht="32.25" customHeight="1" x14ac:dyDescent="0.35">
      <c r="A19" s="79" t="s">
        <v>175</v>
      </c>
      <c r="B19" s="79"/>
      <c r="C19" s="107" t="s">
        <v>221</v>
      </c>
      <c r="D19" s="107"/>
      <c r="E19" s="86" t="s">
        <v>12</v>
      </c>
      <c r="F19" s="86"/>
      <c r="G19" s="86" t="s">
        <v>198</v>
      </c>
      <c r="H19" s="86"/>
      <c r="I19" s="11"/>
      <c r="J19" s="11"/>
      <c r="K19" s="11"/>
    </row>
    <row r="20" spans="1:11" ht="15" customHeight="1" x14ac:dyDescent="0.35">
      <c r="A20" s="86" t="s">
        <v>109</v>
      </c>
      <c r="B20" s="86"/>
      <c r="C20" s="86"/>
      <c r="D20" s="86"/>
      <c r="E20" s="79" t="s">
        <v>13</v>
      </c>
      <c r="F20" s="79"/>
      <c r="G20" s="79"/>
      <c r="H20" s="79"/>
      <c r="I20" s="11"/>
      <c r="J20" s="11"/>
      <c r="K20" s="11"/>
    </row>
    <row r="21" spans="1:11" ht="18.75" customHeight="1" x14ac:dyDescent="0.35">
      <c r="A21" s="86"/>
      <c r="B21" s="86"/>
      <c r="C21" s="86"/>
      <c r="D21" s="86"/>
      <c r="E21" s="79"/>
      <c r="F21" s="79"/>
      <c r="G21" s="79"/>
      <c r="H21" s="79"/>
      <c r="I21" s="11"/>
      <c r="J21" s="11"/>
      <c r="K21" s="11"/>
    </row>
    <row r="22" spans="1:11" ht="15" customHeight="1" x14ac:dyDescent="0.35">
      <c r="A22" s="86" t="s">
        <v>14</v>
      </c>
      <c r="B22" s="86"/>
      <c r="C22" s="86"/>
      <c r="D22" s="86"/>
      <c r="E22" s="86" t="s">
        <v>15</v>
      </c>
      <c r="F22" s="86"/>
      <c r="G22" s="86"/>
      <c r="H22" s="86"/>
      <c r="I22" s="11"/>
      <c r="J22" s="11"/>
      <c r="K22" s="11"/>
    </row>
    <row r="23" spans="1:11" ht="15" customHeight="1" x14ac:dyDescent="0.35">
      <c r="A23" s="79" t="s">
        <v>16</v>
      </c>
      <c r="B23" s="79"/>
      <c r="C23" s="79"/>
      <c r="D23" s="79"/>
      <c r="E23" s="86" t="str">
        <f>IF(AND(G17="Mumbai"),"Upper Class","Middle Class")</f>
        <v>Middle Class</v>
      </c>
      <c r="F23" s="86"/>
      <c r="G23" s="86"/>
      <c r="H23" s="86"/>
      <c r="I23" s="11"/>
      <c r="J23" s="11"/>
      <c r="K23" s="11"/>
    </row>
    <row r="24" spans="1:11" x14ac:dyDescent="0.35">
      <c r="A24" s="79" t="s">
        <v>17</v>
      </c>
      <c r="B24" s="79"/>
      <c r="C24" s="79"/>
      <c r="D24" s="79"/>
      <c r="E24" s="86" t="s">
        <v>18</v>
      </c>
      <c r="F24" s="86"/>
      <c r="G24" s="86"/>
      <c r="H24" s="86"/>
      <c r="I24" s="11"/>
      <c r="J24" s="11"/>
      <c r="K24" s="11"/>
    </row>
    <row r="25" spans="1:11" ht="15.75" customHeight="1" x14ac:dyDescent="0.35">
      <c r="A25" s="79" t="s">
        <v>19</v>
      </c>
      <c r="B25" s="79"/>
      <c r="C25" s="79"/>
      <c r="D25" s="79"/>
      <c r="E25" s="86" t="str">
        <f>IF(AND(G17="Mumbai"),"Developed","Developing")</f>
        <v>Developing</v>
      </c>
      <c r="F25" s="86"/>
      <c r="G25" s="86"/>
      <c r="H25" s="86"/>
      <c r="I25" s="11"/>
      <c r="J25" s="11"/>
      <c r="K25" s="11"/>
    </row>
    <row r="26" spans="1:11" x14ac:dyDescent="0.35">
      <c r="A26" s="79" t="s">
        <v>20</v>
      </c>
      <c r="B26" s="79"/>
      <c r="C26" s="79"/>
      <c r="D26" s="79"/>
      <c r="E26" s="86" t="s">
        <v>21</v>
      </c>
      <c r="F26" s="86"/>
      <c r="G26" s="86"/>
      <c r="H26" s="86"/>
      <c r="I26" s="11"/>
      <c r="J26" s="11"/>
      <c r="K26" s="11"/>
    </row>
    <row r="27" spans="1:11" x14ac:dyDescent="0.35">
      <c r="A27" s="79" t="s">
        <v>116</v>
      </c>
      <c r="B27" s="79"/>
      <c r="C27" s="79"/>
      <c r="D27" s="79"/>
      <c r="E27" s="86" t="s">
        <v>117</v>
      </c>
      <c r="F27" s="86"/>
      <c r="G27" s="86"/>
      <c r="H27" s="86"/>
      <c r="I27" s="11"/>
      <c r="J27" s="11"/>
      <c r="K27" s="11"/>
    </row>
    <row r="28" spans="1:11" ht="15" customHeight="1" x14ac:dyDescent="0.35">
      <c r="A28" s="86" t="s">
        <v>31</v>
      </c>
      <c r="B28" s="86"/>
      <c r="C28" s="86"/>
      <c r="D28" s="86"/>
      <c r="E28" s="136" t="s">
        <v>195</v>
      </c>
      <c r="F28" s="136"/>
      <c r="G28" s="136"/>
      <c r="H28" s="136"/>
      <c r="I28" s="11"/>
      <c r="J28" s="11"/>
      <c r="K28" s="11"/>
    </row>
    <row r="29" spans="1:11" x14ac:dyDescent="0.35">
      <c r="A29" s="86" t="s">
        <v>129</v>
      </c>
      <c r="B29" s="86"/>
      <c r="C29" s="86"/>
      <c r="D29" s="86"/>
      <c r="E29" s="86" t="s">
        <v>32</v>
      </c>
      <c r="F29" s="86"/>
      <c r="G29" s="86"/>
      <c r="H29" s="86"/>
      <c r="I29" s="11"/>
      <c r="J29" s="11"/>
      <c r="K29" s="11"/>
    </row>
    <row r="30" spans="1:11" s="12" customFormat="1" x14ac:dyDescent="0.35">
      <c r="A30" s="141" t="s">
        <v>130</v>
      </c>
      <c r="B30" s="141"/>
      <c r="C30" s="134" t="s">
        <v>26</v>
      </c>
      <c r="D30" s="134"/>
      <c r="E30" s="134"/>
      <c r="F30" s="134" t="s">
        <v>28</v>
      </c>
      <c r="G30" s="134"/>
      <c r="H30" s="134"/>
      <c r="I30" s="11"/>
      <c r="J30" s="11"/>
      <c r="K30" s="11"/>
    </row>
    <row r="31" spans="1:11" s="12" customFormat="1" x14ac:dyDescent="0.35">
      <c r="A31" s="138" t="s">
        <v>22</v>
      </c>
      <c r="B31" s="138" t="s">
        <v>27</v>
      </c>
      <c r="C31" s="140" t="s">
        <v>27</v>
      </c>
      <c r="D31" s="140"/>
      <c r="E31" s="140"/>
      <c r="F31" s="140" t="s">
        <v>196</v>
      </c>
      <c r="G31" s="140"/>
      <c r="H31" s="140"/>
      <c r="I31" s="11"/>
      <c r="J31" s="11"/>
      <c r="K31" s="11"/>
    </row>
    <row r="32" spans="1:11" x14ac:dyDescent="0.35">
      <c r="A32" s="138" t="s">
        <v>23</v>
      </c>
      <c r="B32" s="138" t="s">
        <v>27</v>
      </c>
      <c r="C32" s="140" t="s">
        <v>27</v>
      </c>
      <c r="D32" s="140"/>
      <c r="E32" s="140"/>
      <c r="F32" s="140" t="s">
        <v>196</v>
      </c>
      <c r="G32" s="140"/>
      <c r="H32" s="140"/>
      <c r="I32" s="11"/>
      <c r="J32" s="11"/>
      <c r="K32" s="11"/>
    </row>
    <row r="33" spans="1:11" s="12" customFormat="1" x14ac:dyDescent="0.35">
      <c r="A33" s="138" t="s">
        <v>25</v>
      </c>
      <c r="B33" s="138" t="s">
        <v>27</v>
      </c>
      <c r="C33" s="140" t="s">
        <v>27</v>
      </c>
      <c r="D33" s="140"/>
      <c r="E33" s="140"/>
      <c r="F33" s="140" t="s">
        <v>196</v>
      </c>
      <c r="G33" s="140"/>
      <c r="H33" s="140"/>
      <c r="I33" s="11"/>
      <c r="J33" s="11"/>
      <c r="K33" s="11"/>
    </row>
    <row r="34" spans="1:11" x14ac:dyDescent="0.35">
      <c r="A34" s="138" t="s">
        <v>24</v>
      </c>
      <c r="B34" s="138" t="s">
        <v>27</v>
      </c>
      <c r="C34" s="140" t="s">
        <v>27</v>
      </c>
      <c r="D34" s="140"/>
      <c r="E34" s="140"/>
      <c r="F34" s="140" t="s">
        <v>197</v>
      </c>
      <c r="G34" s="140"/>
      <c r="H34" s="140"/>
      <c r="I34" s="11"/>
      <c r="J34" s="11"/>
      <c r="K34" s="11"/>
    </row>
    <row r="35" spans="1:11" x14ac:dyDescent="0.35">
      <c r="A35" s="79" t="s">
        <v>29</v>
      </c>
      <c r="B35" s="79"/>
      <c r="C35" s="79"/>
      <c r="D35" s="79"/>
      <c r="E35" s="79"/>
      <c r="F35" s="79"/>
      <c r="G35" s="79"/>
      <c r="H35" s="79"/>
      <c r="I35" s="11"/>
      <c r="J35" s="11"/>
      <c r="K35" s="11"/>
    </row>
    <row r="36" spans="1:11" ht="15.75" customHeight="1" x14ac:dyDescent="0.35">
      <c r="A36" s="134" t="s">
        <v>223</v>
      </c>
      <c r="B36" s="134"/>
      <c r="C36" s="79" t="s">
        <v>222</v>
      </c>
      <c r="D36" s="79"/>
      <c r="E36" s="79"/>
      <c r="F36" s="79"/>
      <c r="G36" s="79"/>
      <c r="H36" s="79"/>
      <c r="I36" s="11"/>
      <c r="J36" s="11"/>
      <c r="K36" s="11"/>
    </row>
    <row r="37" spans="1:11" ht="15.75" customHeight="1" x14ac:dyDescent="0.35">
      <c r="A37" s="134" t="s">
        <v>224</v>
      </c>
      <c r="B37" s="134"/>
      <c r="C37" s="175" t="s">
        <v>225</v>
      </c>
      <c r="D37" s="79"/>
      <c r="E37" s="79" t="s">
        <v>30</v>
      </c>
      <c r="F37" s="79"/>
      <c r="G37" s="79">
        <v>72.923183499999993</v>
      </c>
      <c r="H37" s="79"/>
      <c r="I37" s="11"/>
      <c r="J37" s="11"/>
      <c r="K37" s="11"/>
    </row>
    <row r="38" spans="1:11" x14ac:dyDescent="0.35">
      <c r="A38" s="82" t="s">
        <v>33</v>
      </c>
      <c r="B38" s="82"/>
      <c r="C38" s="82"/>
      <c r="D38" s="82"/>
      <c r="E38" s="82"/>
      <c r="F38" s="82"/>
      <c r="G38" s="82"/>
      <c r="H38" s="82"/>
      <c r="I38" s="11"/>
      <c r="J38" s="11"/>
      <c r="K38" s="11"/>
    </row>
    <row r="39" spans="1:11" x14ac:dyDescent="0.35">
      <c r="A39" s="79" t="s">
        <v>34</v>
      </c>
      <c r="B39" s="79"/>
      <c r="C39" s="79"/>
      <c r="D39" s="79"/>
      <c r="E39" s="139">
        <v>4635</v>
      </c>
      <c r="F39" s="139"/>
      <c r="G39" s="139"/>
      <c r="H39" s="139"/>
      <c r="I39" s="11"/>
      <c r="J39" s="11"/>
      <c r="K39" s="11"/>
    </row>
    <row r="40" spans="1:11" x14ac:dyDescent="0.35">
      <c r="A40" s="79" t="s">
        <v>35</v>
      </c>
      <c r="B40" s="79"/>
      <c r="C40" s="79"/>
      <c r="D40" s="79"/>
      <c r="E40" s="108">
        <v>0.5</v>
      </c>
      <c r="F40" s="108"/>
      <c r="G40" s="108"/>
      <c r="H40" s="108"/>
      <c r="I40" s="11"/>
      <c r="J40" s="11"/>
      <c r="K40" s="11"/>
    </row>
    <row r="41" spans="1:11" x14ac:dyDescent="0.35">
      <c r="A41" s="79" t="s">
        <v>36</v>
      </c>
      <c r="B41" s="79"/>
      <c r="C41" s="79"/>
      <c r="D41" s="79"/>
      <c r="E41" s="108">
        <f>E43/E39-E40</f>
        <v>0</v>
      </c>
      <c r="F41" s="108"/>
      <c r="G41" s="108"/>
      <c r="H41" s="108"/>
      <c r="I41" s="11"/>
      <c r="J41" s="11"/>
      <c r="K41" s="11"/>
    </row>
    <row r="42" spans="1:11" x14ac:dyDescent="0.35">
      <c r="A42" s="79" t="s">
        <v>37</v>
      </c>
      <c r="B42" s="79"/>
      <c r="C42" s="79"/>
      <c r="D42" s="79"/>
      <c r="E42" s="108">
        <f>E40+E41</f>
        <v>0.5</v>
      </c>
      <c r="F42" s="108"/>
      <c r="G42" s="108"/>
      <c r="H42" s="108"/>
      <c r="I42" s="11"/>
      <c r="J42" s="11"/>
      <c r="K42" s="11"/>
    </row>
    <row r="43" spans="1:11" x14ac:dyDescent="0.35">
      <c r="A43" s="79" t="s">
        <v>128</v>
      </c>
      <c r="B43" s="79"/>
      <c r="C43" s="79"/>
      <c r="D43" s="79"/>
      <c r="E43" s="132">
        <v>2317.5</v>
      </c>
      <c r="F43" s="132"/>
      <c r="G43" s="132"/>
      <c r="H43" s="132"/>
      <c r="I43" s="11"/>
      <c r="J43" s="11"/>
      <c r="K43" s="11"/>
    </row>
    <row r="44" spans="1:11" x14ac:dyDescent="0.35">
      <c r="A44" s="79" t="s">
        <v>38</v>
      </c>
      <c r="B44" s="79"/>
      <c r="C44" s="79"/>
      <c r="D44" s="79"/>
      <c r="E44" s="79" t="s">
        <v>226</v>
      </c>
      <c r="F44" s="79"/>
      <c r="G44" s="79"/>
      <c r="H44" s="79"/>
      <c r="I44" s="11"/>
      <c r="J44" s="11"/>
      <c r="K44" s="11"/>
    </row>
    <row r="45" spans="1:11" x14ac:dyDescent="0.35">
      <c r="A45" s="82" t="s">
        <v>39</v>
      </c>
      <c r="B45" s="82"/>
      <c r="C45" s="82"/>
      <c r="D45" s="82"/>
      <c r="E45" s="82"/>
      <c r="F45" s="82"/>
      <c r="G45" s="82"/>
      <c r="H45" s="82"/>
      <c r="I45" s="11"/>
      <c r="J45" s="11"/>
      <c r="K45" s="11"/>
    </row>
    <row r="46" spans="1:11" x14ac:dyDescent="0.35">
      <c r="A46" s="86" t="s">
        <v>40</v>
      </c>
      <c r="B46" s="86"/>
      <c r="C46" s="107" t="s">
        <v>185</v>
      </c>
      <c r="D46" s="107"/>
      <c r="E46" s="107"/>
      <c r="F46" s="47" t="s">
        <v>41</v>
      </c>
      <c r="G46" s="109" t="s">
        <v>184</v>
      </c>
      <c r="H46" s="109"/>
      <c r="I46" s="11"/>
      <c r="J46" s="11"/>
      <c r="K46" s="11"/>
    </row>
    <row r="47" spans="1:11" ht="31.5" customHeight="1" x14ac:dyDescent="0.35">
      <c r="A47" s="86" t="s">
        <v>42</v>
      </c>
      <c r="B47" s="86"/>
      <c r="C47" s="107" t="str">
        <f>C46</f>
        <v>MASHA/LNA-1/S.R./P.No.235/2013, 34/2014</v>
      </c>
      <c r="D47" s="107"/>
      <c r="E47" s="107"/>
      <c r="F47" s="47" t="s">
        <v>41</v>
      </c>
      <c r="G47" s="109" t="str">
        <f>G46</f>
        <v>31/01/2018.</v>
      </c>
      <c r="H47" s="109"/>
      <c r="I47" s="11"/>
      <c r="J47" s="11"/>
      <c r="K47" s="11"/>
    </row>
    <row r="48" spans="1:11" s="11" customFormat="1" ht="33" customHeight="1" x14ac:dyDescent="0.35">
      <c r="A48" s="86" t="s">
        <v>43</v>
      </c>
      <c r="B48" s="86"/>
      <c r="C48" s="107" t="s">
        <v>183</v>
      </c>
      <c r="D48" s="85"/>
      <c r="E48" s="85"/>
      <c r="F48" s="14" t="s">
        <v>41</v>
      </c>
      <c r="G48" s="109" t="s">
        <v>184</v>
      </c>
      <c r="H48" s="109"/>
    </row>
    <row r="49" spans="1:11" s="11" customFormat="1" ht="33" customHeight="1" x14ac:dyDescent="0.35">
      <c r="A49" s="86"/>
      <c r="B49" s="86"/>
      <c r="C49" s="113" t="s">
        <v>234</v>
      </c>
      <c r="D49" s="114"/>
      <c r="E49" s="114"/>
      <c r="F49" s="114"/>
      <c r="G49" s="114"/>
      <c r="H49" s="115"/>
    </row>
    <row r="50" spans="1:11" x14ac:dyDescent="0.35">
      <c r="A50" s="84" t="s">
        <v>44</v>
      </c>
      <c r="B50" s="84"/>
      <c r="C50" s="110" t="s">
        <v>146</v>
      </c>
      <c r="D50" s="83"/>
      <c r="E50" s="83" t="s">
        <v>45</v>
      </c>
      <c r="F50" s="48" t="s">
        <v>41</v>
      </c>
      <c r="G50" s="112" t="s">
        <v>27</v>
      </c>
      <c r="H50" s="112"/>
      <c r="I50" s="11"/>
      <c r="J50" s="11"/>
      <c r="K50" s="11"/>
    </row>
    <row r="51" spans="1:11" x14ac:dyDescent="0.35">
      <c r="A51" s="111" t="s">
        <v>47</v>
      </c>
      <c r="B51" s="111"/>
      <c r="C51" s="111"/>
      <c r="D51" s="111"/>
      <c r="E51" s="111"/>
      <c r="F51" s="111"/>
      <c r="G51" s="111"/>
      <c r="H51" s="111"/>
      <c r="I51" s="11"/>
      <c r="J51" s="11"/>
      <c r="K51" s="11"/>
    </row>
    <row r="52" spans="1:11" x14ac:dyDescent="0.35">
      <c r="A52" s="86" t="s">
        <v>127</v>
      </c>
      <c r="B52" s="86"/>
      <c r="C52" s="86"/>
      <c r="D52" s="79">
        <f>E43</f>
        <v>2317.5</v>
      </c>
      <c r="E52" s="79"/>
      <c r="F52" s="79"/>
      <c r="G52" s="79"/>
      <c r="H52" s="79"/>
      <c r="I52" s="11"/>
      <c r="J52" s="11"/>
      <c r="K52" s="11"/>
    </row>
    <row r="53" spans="1:11" x14ac:dyDescent="0.35">
      <c r="A53" s="86" t="s">
        <v>48</v>
      </c>
      <c r="B53" s="79"/>
      <c r="C53" s="79"/>
      <c r="D53" s="79" t="s">
        <v>27</v>
      </c>
      <c r="E53" s="79"/>
      <c r="F53" s="79"/>
      <c r="G53" s="79"/>
      <c r="H53" s="79"/>
      <c r="I53" s="11"/>
      <c r="J53" s="11"/>
      <c r="K53" s="11"/>
    </row>
    <row r="54" spans="1:11" ht="32.25" customHeight="1" x14ac:dyDescent="0.35">
      <c r="A54" s="86" t="s">
        <v>49</v>
      </c>
      <c r="B54" s="79"/>
      <c r="C54" s="79"/>
      <c r="D54" s="86" t="s">
        <v>191</v>
      </c>
      <c r="E54" s="79"/>
      <c r="F54" s="79"/>
      <c r="G54" s="79"/>
      <c r="H54" s="79"/>
      <c r="I54" s="11"/>
      <c r="J54" s="11"/>
      <c r="K54" s="11"/>
    </row>
    <row r="55" spans="1:11" ht="31.5" customHeight="1" x14ac:dyDescent="0.35">
      <c r="A55" s="86" t="s">
        <v>125</v>
      </c>
      <c r="B55" s="79"/>
      <c r="C55" s="79"/>
      <c r="D55" s="86" t="s">
        <v>191</v>
      </c>
      <c r="E55" s="79"/>
      <c r="F55" s="79"/>
      <c r="G55" s="79"/>
      <c r="H55" s="79"/>
      <c r="I55" s="11"/>
      <c r="J55" s="11"/>
      <c r="K55" s="11"/>
    </row>
    <row r="56" spans="1:11" ht="33.75" customHeight="1" x14ac:dyDescent="0.35">
      <c r="A56" s="79" t="s">
        <v>46</v>
      </c>
      <c r="B56" s="79"/>
      <c r="C56" s="79"/>
      <c r="D56" s="86" t="s">
        <v>235</v>
      </c>
      <c r="E56" s="86"/>
      <c r="F56" s="86"/>
      <c r="G56" s="86"/>
      <c r="H56" s="86"/>
      <c r="I56" s="11"/>
      <c r="J56" s="11"/>
      <c r="K56" s="11"/>
    </row>
    <row r="57" spans="1:11" ht="15.75" customHeight="1" x14ac:dyDescent="0.35">
      <c r="A57" s="79" t="s">
        <v>122</v>
      </c>
      <c r="B57" s="79"/>
      <c r="C57" s="79"/>
      <c r="D57" s="86" t="s">
        <v>123</v>
      </c>
      <c r="E57" s="86"/>
      <c r="F57" s="86"/>
      <c r="G57" s="86"/>
      <c r="H57" s="86"/>
      <c r="I57" s="11"/>
      <c r="J57" s="11"/>
      <c r="K57" s="11"/>
    </row>
    <row r="58" spans="1:11" ht="15.75" customHeight="1" x14ac:dyDescent="0.35">
      <c r="A58" s="79" t="s">
        <v>124</v>
      </c>
      <c r="B58" s="79"/>
      <c r="C58" s="79"/>
      <c r="D58" s="86" t="s">
        <v>21</v>
      </c>
      <c r="E58" s="86"/>
      <c r="F58" s="86"/>
      <c r="G58" s="86"/>
      <c r="H58" s="86"/>
      <c r="I58" s="11"/>
      <c r="J58" s="35"/>
      <c r="K58" s="35"/>
    </row>
    <row r="59" spans="1:11" ht="15.75" customHeight="1" thickBot="1" x14ac:dyDescent="0.4">
      <c r="A59" s="80" t="s">
        <v>121</v>
      </c>
      <c r="B59" s="80"/>
      <c r="C59" s="80"/>
      <c r="D59" s="81" t="str">
        <f ca="1">(IF(G64&gt;95%,"Nothing",IF(E64&gt;0%,"Cement, Aggregate, Steel, etc",IF(G64=0%,"Work not yet Started"))))</f>
        <v>Cement, Aggregate, Steel, etc</v>
      </c>
      <c r="E59" s="81"/>
      <c r="F59" s="81"/>
      <c r="G59" s="81"/>
      <c r="H59" s="81"/>
      <c r="I59" s="11"/>
      <c r="J59" s="35"/>
      <c r="K59" s="35"/>
    </row>
    <row r="60" spans="1:11" customFormat="1" ht="15.75" customHeight="1" x14ac:dyDescent="0.35">
      <c r="A60" s="87" t="s">
        <v>199</v>
      </c>
      <c r="B60" s="88"/>
      <c r="C60" s="89" t="s">
        <v>217</v>
      </c>
      <c r="D60" s="90"/>
      <c r="E60" s="90"/>
      <c r="F60" s="90"/>
      <c r="G60" s="90"/>
      <c r="H60" s="91"/>
      <c r="I60" s="54"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Plinth, RCC, Brick, Plaster, Flooring, Painting work Completed. Finishing work is in process.</v>
      </c>
      <c r="J60" s="55"/>
    </row>
    <row r="61" spans="1:11" customFormat="1" x14ac:dyDescent="0.35">
      <c r="A61" s="19" t="s">
        <v>100</v>
      </c>
      <c r="B61" s="50">
        <v>0</v>
      </c>
      <c r="C61" s="50" t="s">
        <v>102</v>
      </c>
      <c r="D61" s="50">
        <v>1</v>
      </c>
      <c r="E61" s="50" t="s">
        <v>101</v>
      </c>
      <c r="F61" s="50">
        <v>0</v>
      </c>
      <c r="G61" s="50" t="s">
        <v>115</v>
      </c>
      <c r="H61" s="37">
        <f ca="1">--TRIM(RIGHT(SUBSTITUTE(LEFT(C60,_xlfn.AGGREGATE(16,6,FIND({0,1,2,3,4,5,6,7,8,9},C60,ROW(INDIRECT("1:"&amp;LEN(C60)))),1))," ",REPT(" ",LEN(C60))),LEN(C60)))</f>
        <v>1</v>
      </c>
      <c r="I61" s="56"/>
      <c r="J61" s="57"/>
    </row>
    <row r="62" spans="1:11" customFormat="1" ht="31.5" customHeight="1" x14ac:dyDescent="0.35">
      <c r="A62" s="92" t="s">
        <v>126</v>
      </c>
      <c r="B62" s="82"/>
      <c r="C62" s="93" t="str">
        <f ca="1">I60</f>
        <v>Plinth, RCC, Brick, Plaster, Flooring, Painting work Completed. Finishing work is in process.</v>
      </c>
      <c r="D62" s="94"/>
      <c r="E62" s="94"/>
      <c r="F62" s="94"/>
      <c r="G62" s="94"/>
      <c r="H62" s="95"/>
      <c r="I62" s="56" t="s">
        <v>145</v>
      </c>
      <c r="J62" s="57"/>
    </row>
    <row r="63" spans="1:11" customFormat="1" ht="31" x14ac:dyDescent="0.35">
      <c r="A63" s="96" t="s">
        <v>50</v>
      </c>
      <c r="B63" s="97"/>
      <c r="C63" s="39" t="s">
        <v>200</v>
      </c>
      <c r="D63" s="39" t="s">
        <v>118</v>
      </c>
      <c r="E63" s="98" t="s">
        <v>120</v>
      </c>
      <c r="F63" s="99"/>
      <c r="G63" s="98" t="s">
        <v>119</v>
      </c>
      <c r="H63" s="100"/>
      <c r="I63" s="58" t="s">
        <v>201</v>
      </c>
      <c r="J63" s="59">
        <f ca="1">H61*25%</f>
        <v>0.25</v>
      </c>
    </row>
    <row r="64" spans="1:11" customFormat="1" x14ac:dyDescent="0.35">
      <c r="A64" s="96" t="s">
        <v>202</v>
      </c>
      <c r="B64" s="97"/>
      <c r="C64" s="41">
        <f ca="1">J65</f>
        <v>1</v>
      </c>
      <c r="D64" s="51">
        <f ca="1">((100/H61)*C64)/100</f>
        <v>1</v>
      </c>
      <c r="E64" s="101">
        <f ca="1">(((C65/H61*10)+(40/(D61+F61+H61)*C66)+(7.5/(H61)*C67)+(7.5/(H61)*C68)+(10/H61*C69)+(10/H61*C70)+(5/H61*C71)+(5/H61*C72)+(5/H61*C73))/100)</f>
        <v>0.9</v>
      </c>
      <c r="F64" s="102"/>
      <c r="G64" s="101">
        <f ca="1">((((C64/H61)*20)+((C65/H61)*25)+(30/(H61+F61+D61)*C66)+(5/H61*C67)+(5/H61*C68)+(5/H61*C69)+(5/H61*C70)+(0/H61*C71)+(0/H61*C72)+(5/H61*C73))/100)</f>
        <v>0.95</v>
      </c>
      <c r="H64" s="163"/>
      <c r="I64" s="58" t="s">
        <v>139</v>
      </c>
      <c r="J64" s="60">
        <f ca="1">H61*50%</f>
        <v>0.5</v>
      </c>
    </row>
    <row r="65" spans="1:14" customFormat="1" x14ac:dyDescent="0.35">
      <c r="A65" s="96" t="s">
        <v>51</v>
      </c>
      <c r="B65" s="97"/>
      <c r="C65" s="42">
        <f ca="1">J73</f>
        <v>1</v>
      </c>
      <c r="D65" s="51">
        <f ca="1">((100/H61)*C65)/100</f>
        <v>1</v>
      </c>
      <c r="E65" s="103"/>
      <c r="F65" s="104"/>
      <c r="G65" s="103"/>
      <c r="H65" s="164"/>
      <c r="I65" s="58" t="s">
        <v>140</v>
      </c>
      <c r="J65" s="60">
        <f ca="1">H61</f>
        <v>1</v>
      </c>
    </row>
    <row r="66" spans="1:14" customFormat="1" x14ac:dyDescent="0.35">
      <c r="A66" s="96" t="s">
        <v>203</v>
      </c>
      <c r="B66" s="97"/>
      <c r="C66" s="42">
        <f ca="1">D61+H61</f>
        <v>2</v>
      </c>
      <c r="D66" s="51">
        <f ca="1">((100/(D61+F61+H61))*C66)/100</f>
        <v>1</v>
      </c>
      <c r="E66" s="103"/>
      <c r="F66" s="104"/>
      <c r="G66" s="103"/>
      <c r="H66" s="164"/>
      <c r="I66" s="58" t="s">
        <v>141</v>
      </c>
      <c r="J66" s="61">
        <f ca="1">(IF(B61&gt;1,(H61/(B61+2)),H61/4))</f>
        <v>0.25</v>
      </c>
      <c r="L66" s="62"/>
    </row>
    <row r="67" spans="1:14" customFormat="1" ht="15.75" customHeight="1" x14ac:dyDescent="0.35">
      <c r="A67" s="96" t="s">
        <v>204</v>
      </c>
      <c r="B67" s="97" t="s">
        <v>205</v>
      </c>
      <c r="C67" s="41">
        <v>1</v>
      </c>
      <c r="D67" s="51">
        <f ca="1">((100/H61)*C67)/100</f>
        <v>1</v>
      </c>
      <c r="E67" s="103"/>
      <c r="F67" s="104"/>
      <c r="G67" s="103"/>
      <c r="H67" s="164"/>
      <c r="I67" s="58" t="s">
        <v>142</v>
      </c>
      <c r="J67" s="61">
        <f ca="1">(IF(B61&gt;1,(H61/(B61+2)+J66),H61/4+J66))</f>
        <v>0.5</v>
      </c>
      <c r="L67" s="62"/>
    </row>
    <row r="68" spans="1:14" customFormat="1" ht="15.75" customHeight="1" x14ac:dyDescent="0.35">
      <c r="A68" s="96" t="s">
        <v>206</v>
      </c>
      <c r="B68" s="97" t="s">
        <v>205</v>
      </c>
      <c r="C68" s="41">
        <v>1</v>
      </c>
      <c r="D68" s="51">
        <f ca="1">((100/H61)*C68)/100</f>
        <v>1</v>
      </c>
      <c r="E68" s="103"/>
      <c r="F68" s="104"/>
      <c r="G68" s="103"/>
      <c r="H68" s="164"/>
      <c r="I68" s="58" t="s">
        <v>207</v>
      </c>
      <c r="J68" s="61">
        <f>(IF(B61&gt;1,(H61/(B61+2)+J67),0))</f>
        <v>0</v>
      </c>
      <c r="L68" s="63"/>
      <c r="N68" s="62"/>
    </row>
    <row r="69" spans="1:14" customFormat="1" ht="15.75" customHeight="1" x14ac:dyDescent="0.35">
      <c r="A69" s="96" t="s">
        <v>208</v>
      </c>
      <c r="B69" s="97" t="s">
        <v>209</v>
      </c>
      <c r="C69" s="41">
        <v>1</v>
      </c>
      <c r="D69" s="51">
        <f ca="1">((100/(H61))*C69)/100</f>
        <v>1</v>
      </c>
      <c r="E69" s="103"/>
      <c r="F69" s="104"/>
      <c r="G69" s="103"/>
      <c r="H69" s="164"/>
      <c r="I69" s="58" t="s">
        <v>210</v>
      </c>
      <c r="J69" s="61">
        <f>(IF(B61&gt;2,(H61/(B61+2)+J68),0))</f>
        <v>0</v>
      </c>
      <c r="K69" s="64"/>
      <c r="L69" s="63"/>
      <c r="N69" s="62"/>
    </row>
    <row r="70" spans="1:14" customFormat="1" ht="15.75" customHeight="1" x14ac:dyDescent="0.35">
      <c r="A70" s="96" t="s">
        <v>211</v>
      </c>
      <c r="B70" s="97" t="s">
        <v>211</v>
      </c>
      <c r="C70" s="41">
        <v>1</v>
      </c>
      <c r="D70" s="51">
        <f ca="1">((100/H61)*C70)/100</f>
        <v>1</v>
      </c>
      <c r="E70" s="103"/>
      <c r="F70" s="104"/>
      <c r="G70" s="103"/>
      <c r="H70" s="164"/>
      <c r="I70" s="58" t="s">
        <v>212</v>
      </c>
      <c r="J70" s="65">
        <f>(IF(B61&gt;3,(H61/(B61+2)+J69),0))</f>
        <v>0</v>
      </c>
      <c r="K70" s="64"/>
      <c r="L70" s="63"/>
    </row>
    <row r="71" spans="1:14" customFormat="1" ht="15.75" customHeight="1" x14ac:dyDescent="0.35">
      <c r="A71" s="96" t="s">
        <v>213</v>
      </c>
      <c r="B71" s="97"/>
      <c r="C71" s="41">
        <v>1</v>
      </c>
      <c r="D71" s="51">
        <f ca="1">((100/H61)*C71)/100</f>
        <v>1</v>
      </c>
      <c r="E71" s="103"/>
      <c r="F71" s="104"/>
      <c r="G71" s="103"/>
      <c r="H71" s="164"/>
      <c r="I71" s="58" t="s">
        <v>214</v>
      </c>
      <c r="J71" s="61">
        <f>(IF(B61&gt;4,(H61/(B61+2)+J70),0))</f>
        <v>0</v>
      </c>
      <c r="K71" s="62"/>
      <c r="L71" s="63"/>
    </row>
    <row r="72" spans="1:14" customFormat="1" ht="15.75" customHeight="1" x14ac:dyDescent="0.35">
      <c r="A72" s="96" t="s">
        <v>215</v>
      </c>
      <c r="B72" s="97" t="s">
        <v>215</v>
      </c>
      <c r="C72" s="41">
        <v>0</v>
      </c>
      <c r="D72" s="51">
        <f ca="1">((100/(H61))*C72)/100</f>
        <v>0</v>
      </c>
      <c r="E72" s="103"/>
      <c r="F72" s="104"/>
      <c r="G72" s="103"/>
      <c r="H72" s="164"/>
      <c r="I72" s="58" t="s">
        <v>143</v>
      </c>
      <c r="J72" s="61">
        <f ca="1">(IF(B61=1,(H61/(B61+3)+J67),IF(B61=0,(H61/4+J67),IF(B61&gt;1,0))))</f>
        <v>0.75</v>
      </c>
      <c r="K72" s="64"/>
      <c r="L72" s="63"/>
    </row>
    <row r="73" spans="1:14" customFormat="1" ht="16" thickBot="1" x14ac:dyDescent="0.4">
      <c r="A73" s="166" t="s">
        <v>216</v>
      </c>
      <c r="B73" s="167"/>
      <c r="C73" s="43">
        <v>0</v>
      </c>
      <c r="D73" s="52">
        <f ca="1">((100/(H61))*C73)/100</f>
        <v>0</v>
      </c>
      <c r="E73" s="105"/>
      <c r="F73" s="106"/>
      <c r="G73" s="105"/>
      <c r="H73" s="165"/>
      <c r="I73" s="66" t="s">
        <v>144</v>
      </c>
      <c r="J73" s="67">
        <f ca="1">(IF(B61&gt;1.5,(H61/(B61+2)+J67+MAX(0,J68-J67)+MAX(0,J69-J68)+MAX(0,J70-J69)+MAX(0,J71-J70)+MAX(0,J72-J71)),IF(B61=1,(H61/(B61+3)+J72),IF(B61=0,H61/4+J72))))</f>
        <v>1</v>
      </c>
      <c r="K73" s="64"/>
      <c r="L73" s="63"/>
    </row>
    <row r="74" spans="1:14" customFormat="1" ht="15.75" customHeight="1" x14ac:dyDescent="0.35">
      <c r="A74" s="168" t="s">
        <v>199</v>
      </c>
      <c r="B74" s="169"/>
      <c r="C74" s="170" t="s">
        <v>218</v>
      </c>
      <c r="D74" s="171"/>
      <c r="E74" s="171"/>
      <c r="F74" s="171"/>
      <c r="G74" s="171"/>
      <c r="H74" s="172"/>
      <c r="I74" s="54"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Excavation work Completed. Plinth work completed, RCC Slab Completed</v>
      </c>
      <c r="J74" s="55"/>
    </row>
    <row r="75" spans="1:14" customFormat="1" x14ac:dyDescent="0.35">
      <c r="A75" s="19" t="s">
        <v>100</v>
      </c>
      <c r="B75" s="50">
        <v>0</v>
      </c>
      <c r="C75" s="50" t="s">
        <v>102</v>
      </c>
      <c r="D75" s="50">
        <v>1</v>
      </c>
      <c r="E75" s="50" t="s">
        <v>101</v>
      </c>
      <c r="F75" s="50">
        <v>0</v>
      </c>
      <c r="G75" s="50" t="s">
        <v>115</v>
      </c>
      <c r="H75" s="37">
        <f ca="1">--TRIM(RIGHT(SUBSTITUTE(LEFT(C74,_xlfn.AGGREGATE(16,6,FIND({0,1,2,3,4,5,6,7,8,9},C74,ROW(INDIRECT("1:"&amp;LEN(C74)))),1))," ",REPT(" ",LEN(C74))),LEN(C74)))</f>
        <v>1</v>
      </c>
      <c r="I75" s="56"/>
      <c r="J75" s="57"/>
    </row>
    <row r="76" spans="1:14" customFormat="1" x14ac:dyDescent="0.35">
      <c r="A76" s="92" t="s">
        <v>126</v>
      </c>
      <c r="B76" s="82"/>
      <c r="C76" s="93" t="str">
        <f ca="1">I74</f>
        <v>Excavation work Completed. Plinth work completed, RCC Slab Completed</v>
      </c>
      <c r="D76" s="94"/>
      <c r="E76" s="94"/>
      <c r="F76" s="94"/>
      <c r="G76" s="94"/>
      <c r="H76" s="95"/>
      <c r="I76" s="56" t="s">
        <v>145</v>
      </c>
      <c r="J76" s="57"/>
    </row>
    <row r="77" spans="1:14" customFormat="1" ht="31" x14ac:dyDescent="0.35">
      <c r="A77" s="96" t="s">
        <v>50</v>
      </c>
      <c r="B77" s="97"/>
      <c r="C77" s="39" t="s">
        <v>200</v>
      </c>
      <c r="D77" s="39" t="s">
        <v>118</v>
      </c>
      <c r="E77" s="98" t="s">
        <v>120</v>
      </c>
      <c r="F77" s="99"/>
      <c r="G77" s="98" t="s">
        <v>119</v>
      </c>
      <c r="H77" s="100"/>
      <c r="I77" s="58" t="s">
        <v>201</v>
      </c>
      <c r="J77" s="59">
        <f ca="1">H75*25%</f>
        <v>0.25</v>
      </c>
    </row>
    <row r="78" spans="1:14" customFormat="1" x14ac:dyDescent="0.35">
      <c r="A78" s="96" t="s">
        <v>202</v>
      </c>
      <c r="B78" s="97"/>
      <c r="C78" s="41">
        <f ca="1">J79</f>
        <v>1</v>
      </c>
      <c r="D78" s="51">
        <f ca="1">((100/H75)*C78)/100</f>
        <v>1</v>
      </c>
      <c r="E78" s="101">
        <f ca="1">(((C79/H75*10)+(40/(D75+F75+H75)*C80)+(7.5/(H75)*C81)+(7.5/(H75)*C82)+(10/H75*C83)+(10/H75*C84)+(5/H75*C85)+(5/H75*C86)+(5/H75*C87))/100)</f>
        <v>0.5</v>
      </c>
      <c r="F78" s="102"/>
      <c r="G78" s="101">
        <f ca="1">((((C78/H75)*20)+((C79/H75)*25)+(30/(H75+F75+D75)*C80)+(5/H75*C81)+(5/H75*C82)+(5/H75*C83)+(5/H75*C84)+(0/H75*C85)+(0/H75*C86)+(5/H75*C87))/100)</f>
        <v>0.75</v>
      </c>
      <c r="H78" s="163"/>
      <c r="I78" s="58" t="s">
        <v>139</v>
      </c>
      <c r="J78" s="60">
        <f ca="1">H75*50%</f>
        <v>0.5</v>
      </c>
    </row>
    <row r="79" spans="1:14" customFormat="1" x14ac:dyDescent="0.35">
      <c r="A79" s="96" t="s">
        <v>51</v>
      </c>
      <c r="B79" s="97"/>
      <c r="C79" s="42">
        <f ca="1">J87</f>
        <v>1</v>
      </c>
      <c r="D79" s="51">
        <f ca="1">((100/H75)*C79)/100</f>
        <v>1</v>
      </c>
      <c r="E79" s="103"/>
      <c r="F79" s="104"/>
      <c r="G79" s="103"/>
      <c r="H79" s="164"/>
      <c r="I79" s="58" t="s">
        <v>140</v>
      </c>
      <c r="J79" s="60">
        <f ca="1">H75</f>
        <v>1</v>
      </c>
    </row>
    <row r="80" spans="1:14" customFormat="1" x14ac:dyDescent="0.35">
      <c r="A80" s="173" t="s">
        <v>203</v>
      </c>
      <c r="B80" s="140"/>
      <c r="C80" s="42">
        <v>2</v>
      </c>
      <c r="D80" s="51">
        <f ca="1">((100/(D75+F75+H75))*C80)/100</f>
        <v>1</v>
      </c>
      <c r="E80" s="103"/>
      <c r="F80" s="104"/>
      <c r="G80" s="103"/>
      <c r="H80" s="164"/>
      <c r="I80" s="58" t="s">
        <v>141</v>
      </c>
      <c r="J80" s="61">
        <f ca="1">(IF(B75&gt;1,(H75/(B75+2)),H75/4))</f>
        <v>0.25</v>
      </c>
      <c r="L80" s="62"/>
    </row>
    <row r="81" spans="1:14" customFormat="1" ht="15.75" customHeight="1" x14ac:dyDescent="0.35">
      <c r="A81" s="96" t="s">
        <v>204</v>
      </c>
      <c r="B81" s="97" t="s">
        <v>205</v>
      </c>
      <c r="C81" s="41">
        <v>0</v>
      </c>
      <c r="D81" s="51">
        <f ca="1">((100/H75)*C81)/100</f>
        <v>0</v>
      </c>
      <c r="E81" s="103"/>
      <c r="F81" s="104"/>
      <c r="G81" s="103"/>
      <c r="H81" s="164"/>
      <c r="I81" s="58" t="s">
        <v>142</v>
      </c>
      <c r="J81" s="61">
        <f ca="1">(IF(B75&gt;1,(H75/(B75+2)+J80),H75/4+J80))</f>
        <v>0.5</v>
      </c>
      <c r="L81" s="62"/>
    </row>
    <row r="82" spans="1:14" customFormat="1" ht="15.75" customHeight="1" x14ac:dyDescent="0.35">
      <c r="A82" s="96" t="s">
        <v>206</v>
      </c>
      <c r="B82" s="97" t="s">
        <v>205</v>
      </c>
      <c r="C82" s="41">
        <v>0</v>
      </c>
      <c r="D82" s="51">
        <f ca="1">((100/H75)*C82)/100</f>
        <v>0</v>
      </c>
      <c r="E82" s="103"/>
      <c r="F82" s="104"/>
      <c r="G82" s="103"/>
      <c r="H82" s="164"/>
      <c r="I82" s="58" t="s">
        <v>207</v>
      </c>
      <c r="J82" s="61">
        <f>(IF(B75&gt;1,(H75/(B75+2)+J81),0))</f>
        <v>0</v>
      </c>
      <c r="L82" s="63"/>
      <c r="N82" s="62"/>
    </row>
    <row r="83" spans="1:14" customFormat="1" ht="15.75" customHeight="1" x14ac:dyDescent="0.35">
      <c r="A83" s="96" t="s">
        <v>208</v>
      </c>
      <c r="B83" s="97" t="s">
        <v>209</v>
      </c>
      <c r="C83" s="41">
        <v>0</v>
      </c>
      <c r="D83" s="51">
        <f ca="1">((100/(H75))*C83)/100</f>
        <v>0</v>
      </c>
      <c r="E83" s="103"/>
      <c r="F83" s="104"/>
      <c r="G83" s="103"/>
      <c r="H83" s="164"/>
      <c r="I83" s="58" t="s">
        <v>210</v>
      </c>
      <c r="J83" s="61">
        <f>(IF(B75&gt;2,(H75/(B75+2)+J82),0))</f>
        <v>0</v>
      </c>
      <c r="K83" s="64"/>
      <c r="L83" s="63"/>
    </row>
    <row r="84" spans="1:14" customFormat="1" ht="15.75" customHeight="1" x14ac:dyDescent="0.35">
      <c r="A84" s="96" t="s">
        <v>211</v>
      </c>
      <c r="B84" s="97" t="s">
        <v>211</v>
      </c>
      <c r="C84" s="41">
        <v>0</v>
      </c>
      <c r="D84" s="51">
        <f ca="1">((100/H75)*C84)/100</f>
        <v>0</v>
      </c>
      <c r="E84" s="103"/>
      <c r="F84" s="104"/>
      <c r="G84" s="103"/>
      <c r="H84" s="164"/>
      <c r="I84" s="58" t="s">
        <v>212</v>
      </c>
      <c r="J84" s="65">
        <f>(IF(B75&gt;3,(H75/(B75+2)+J83),0))</f>
        <v>0</v>
      </c>
      <c r="K84" s="64"/>
      <c r="L84" s="63"/>
    </row>
    <row r="85" spans="1:14" customFormat="1" ht="15.75" customHeight="1" x14ac:dyDescent="0.35">
      <c r="A85" s="96" t="s">
        <v>213</v>
      </c>
      <c r="B85" s="97"/>
      <c r="C85" s="41">
        <v>0</v>
      </c>
      <c r="D85" s="51">
        <f ca="1">((100/H75)*C85)/100</f>
        <v>0</v>
      </c>
      <c r="E85" s="103"/>
      <c r="F85" s="104"/>
      <c r="G85" s="103"/>
      <c r="H85" s="164"/>
      <c r="I85" s="58" t="s">
        <v>214</v>
      </c>
      <c r="J85" s="61">
        <f>(IF(B75&gt;4,(H75/(B75+2)+J84),0))</f>
        <v>0</v>
      </c>
      <c r="K85" s="62"/>
      <c r="L85" s="63"/>
    </row>
    <row r="86" spans="1:14" customFormat="1" ht="15.75" customHeight="1" x14ac:dyDescent="0.35">
      <c r="A86" s="96" t="s">
        <v>215</v>
      </c>
      <c r="B86" s="97" t="s">
        <v>215</v>
      </c>
      <c r="C86" s="41">
        <v>0</v>
      </c>
      <c r="D86" s="51">
        <f ca="1">((100/(H75))*C86)/100</f>
        <v>0</v>
      </c>
      <c r="E86" s="103"/>
      <c r="F86" s="104"/>
      <c r="G86" s="103"/>
      <c r="H86" s="164"/>
      <c r="I86" s="58" t="s">
        <v>143</v>
      </c>
      <c r="J86" s="61">
        <f ca="1">(IF(B75=1,(H75/(B75+3)+J81),IF(B75=0,(H75/4+J81),IF(B75&gt;1,0))))</f>
        <v>0.75</v>
      </c>
      <c r="K86" s="64"/>
      <c r="L86" s="63"/>
    </row>
    <row r="87" spans="1:14" customFormat="1" ht="16" thickBot="1" x14ac:dyDescent="0.4">
      <c r="A87" s="166" t="s">
        <v>216</v>
      </c>
      <c r="B87" s="167"/>
      <c r="C87" s="43">
        <v>0</v>
      </c>
      <c r="D87" s="52">
        <f ca="1">((100/(H75))*C87)/100</f>
        <v>0</v>
      </c>
      <c r="E87" s="105"/>
      <c r="F87" s="106"/>
      <c r="G87" s="105"/>
      <c r="H87" s="165"/>
      <c r="I87" s="66" t="s">
        <v>144</v>
      </c>
      <c r="J87" s="67">
        <f ca="1">(IF(B75&gt;1.5,(H75/(B75+2)+J81+MAX(0,J82-J81)+MAX(0,J83-J82)+MAX(0,J84-J83)+MAX(0,J85-J84)+MAX(0,J86-J85)),IF(B75=1,(H75/(B75+3)+J86),IF(B75=0,H75/4+J86))))</f>
        <v>1</v>
      </c>
      <c r="K87" s="64"/>
      <c r="L87" s="63"/>
    </row>
    <row r="88" spans="1:14" s="69" customFormat="1" ht="15.75" customHeight="1" x14ac:dyDescent="0.35">
      <c r="A88" s="168" t="s">
        <v>199</v>
      </c>
      <c r="B88" s="169"/>
      <c r="C88" s="170" t="s">
        <v>233</v>
      </c>
      <c r="D88" s="171"/>
      <c r="E88" s="171"/>
      <c r="F88" s="171"/>
      <c r="G88" s="171"/>
      <c r="H88" s="172"/>
      <c r="I88" s="68" t="str">
        <f ca="1">(IF(E92&gt;99%,"All work completed. Please provide OC.",IF(E92&gt;89.8%,"Plinth, RCC, Brick, Plaster, Flooring, Painting work Completed. Finishing work is in process.",IF(E92&lt;94%,(IF(C92=0,"Work not yet Started.",IF(D92=25%,"Piling work in process",IF(D92=50%,"Excavation work in process",IF(D92=100%,"Excavation work Completed. ","0")))&amp;(IF(C93=0%,"",IF(C93=J94,"Footing work is process",IF(C93=J95,"Footing work Completed",IF(C93=J96,"1st Basement Completed",IF(C93=J97,"1st &amp; 2nd Basement Completed",IF(C93=J98,"1st to 3rd Basement Completed",IF(C93=J99,"1st to 4th Basement Completed",IF(C93=J100,"Plinth work is process",IF(C93=J101,"Plinth work completed","0")))))))))))&amp;(IF(C94=(D89+F89+H89),", RCC Slab",IF(C94&gt;0,", RCC upto "&amp;C94&amp;" Slab",""))&amp;(IF(C95=H89,", Brickwork",IF(C95&gt;0,", Brickwork upto "&amp;C95&amp;" Floor",""))&amp;(IF(C96=H89,", Internal Plaster",IF(C96&gt;0,", Internal Plaster upto "&amp;C96&amp;" Floor",""))&amp;(IF(C97=H89,", External Plaster",IF(C97&gt;0,", External Plaster upto "&amp;C97&amp;" Floor",""))&amp;(IF(C98=H89,", Flooring",IF(C98&gt;0,", Flooring upto "&amp;C98&amp;" Floor",""))&amp;(IF(C99=H89,", Painting",IF(C99&gt;0,", Painting upto "&amp;C99&amp;" Floor",""))&amp;(IF(C100&gt;0,", Finishing upto "&amp;C100&amp;" Floor","")&amp;(IF(C94&gt;0.5," Completed",""))))))))))))))</f>
        <v>Work not yet Started.</v>
      </c>
      <c r="J88" s="36"/>
    </row>
    <row r="89" spans="1:14" s="69" customFormat="1" x14ac:dyDescent="0.35">
      <c r="A89" s="19" t="s">
        <v>100</v>
      </c>
      <c r="B89" s="50">
        <v>0</v>
      </c>
      <c r="C89" s="50" t="s">
        <v>102</v>
      </c>
      <c r="D89" s="50">
        <v>1</v>
      </c>
      <c r="E89" s="50" t="s">
        <v>101</v>
      </c>
      <c r="F89" s="50">
        <v>0</v>
      </c>
      <c r="G89" s="50" t="s">
        <v>115</v>
      </c>
      <c r="H89" s="37">
        <f ca="1">--TRIM(RIGHT(SUBSTITUTE(LEFT(C88,_xlfn.AGGREGATE(16,6,FIND({0,1,2,3,4,5,6,7,8,9},C88,ROW(INDIRECT("1:"&amp;LEN(C88)))),1))," ",REPT(" ",LEN(C88))),LEN(C88)))</f>
        <v>1</v>
      </c>
      <c r="I89" s="35"/>
      <c r="J89" s="38"/>
    </row>
    <row r="90" spans="1:14" s="69" customFormat="1" x14ac:dyDescent="0.35">
      <c r="A90" s="92" t="s">
        <v>126</v>
      </c>
      <c r="B90" s="82"/>
      <c r="C90" s="93" t="str">
        <f ca="1">I88</f>
        <v>Work not yet Started.</v>
      </c>
      <c r="D90" s="94"/>
      <c r="E90" s="94"/>
      <c r="F90" s="94"/>
      <c r="G90" s="94"/>
      <c r="H90" s="95"/>
      <c r="I90" s="35" t="s">
        <v>145</v>
      </c>
      <c r="J90" s="38"/>
    </row>
    <row r="91" spans="1:14" s="69" customFormat="1" x14ac:dyDescent="0.35">
      <c r="A91" s="96" t="s">
        <v>50</v>
      </c>
      <c r="B91" s="97"/>
      <c r="C91" s="39" t="s">
        <v>200</v>
      </c>
      <c r="D91" s="78" t="s">
        <v>118</v>
      </c>
      <c r="E91" s="98" t="s">
        <v>120</v>
      </c>
      <c r="F91" s="99"/>
      <c r="G91" s="98" t="s">
        <v>119</v>
      </c>
      <c r="H91" s="100"/>
      <c r="I91" s="53" t="s">
        <v>201</v>
      </c>
      <c r="J91" s="40">
        <f ca="1">H89*25%</f>
        <v>0.25</v>
      </c>
    </row>
    <row r="92" spans="1:14" s="69" customFormat="1" x14ac:dyDescent="0.35">
      <c r="A92" s="96" t="s">
        <v>202</v>
      </c>
      <c r="B92" s="97"/>
      <c r="C92" s="41">
        <v>0</v>
      </c>
      <c r="D92" s="51">
        <f ca="1">((100/H89)*C92)/100</f>
        <v>0</v>
      </c>
      <c r="E92" s="101">
        <f ca="1">(((C93/H89*10)+(40/(D89+F89+H89)*C94)+(7.5/(H89)*C95)+(7.5/(H89)*C96)+(10/H89*C97)+(10/H89*C98)+(5/H89*C99)+(5/H89*C100)+(5/H89*C101))/100)</f>
        <v>0</v>
      </c>
      <c r="F92" s="102"/>
      <c r="G92" s="101">
        <f ca="1">((((C92/H89)*20)+((C93/H89)*25)+(30/(H89+F89+D89)*C94)+(5/H89*C95)+(5/H89*C96)+(5/H89*C97)+(5/H89*C98)+(0/H89*C99)+(0/H89*C100)+(5/H89*C101))/100)</f>
        <v>0</v>
      </c>
      <c r="H92" s="163"/>
      <c r="I92" s="53" t="s">
        <v>139</v>
      </c>
      <c r="J92" s="70">
        <f ca="1">H89*50%</f>
        <v>0.5</v>
      </c>
    </row>
    <row r="93" spans="1:14" s="69" customFormat="1" x14ac:dyDescent="0.35">
      <c r="A93" s="96" t="s">
        <v>51</v>
      </c>
      <c r="B93" s="97"/>
      <c r="C93" s="42">
        <v>0</v>
      </c>
      <c r="D93" s="51">
        <f ca="1">((100/H89)*C93)/100</f>
        <v>0</v>
      </c>
      <c r="E93" s="103"/>
      <c r="F93" s="104"/>
      <c r="G93" s="103"/>
      <c r="H93" s="164"/>
      <c r="I93" s="53" t="s">
        <v>140</v>
      </c>
      <c r="J93" s="70">
        <f ca="1">H89</f>
        <v>1</v>
      </c>
    </row>
    <row r="94" spans="1:14" s="69" customFormat="1" x14ac:dyDescent="0.35">
      <c r="A94" s="96" t="s">
        <v>203</v>
      </c>
      <c r="B94" s="97"/>
      <c r="C94" s="42">
        <v>0</v>
      </c>
      <c r="D94" s="51">
        <f ca="1">((100/(D89+F89+H89))*C94)/100</f>
        <v>0</v>
      </c>
      <c r="E94" s="103"/>
      <c r="F94" s="104"/>
      <c r="G94" s="103"/>
      <c r="H94" s="164"/>
      <c r="I94" s="53" t="s">
        <v>141</v>
      </c>
      <c r="J94" s="71">
        <f ca="1">(IF(B89&gt;1,(H89/(B89+2)),H89/4))</f>
        <v>0.25</v>
      </c>
      <c r="L94" s="72"/>
    </row>
    <row r="95" spans="1:14" s="69" customFormat="1" ht="15.75" customHeight="1" x14ac:dyDescent="0.35">
      <c r="A95" s="96" t="s">
        <v>204</v>
      </c>
      <c r="B95" s="97" t="s">
        <v>205</v>
      </c>
      <c r="C95" s="41">
        <v>0</v>
      </c>
      <c r="D95" s="51">
        <f ca="1">((100/H89)*C95)/100</f>
        <v>0</v>
      </c>
      <c r="E95" s="103"/>
      <c r="F95" s="104"/>
      <c r="G95" s="103"/>
      <c r="H95" s="164"/>
      <c r="I95" s="53" t="s">
        <v>142</v>
      </c>
      <c r="J95" s="71">
        <f ca="1">(IF(B89&gt;1,(H89/(B89+2)+J94),H89/4+J94))</f>
        <v>0.5</v>
      </c>
      <c r="L95" s="72"/>
    </row>
    <row r="96" spans="1:14" s="69" customFormat="1" ht="15.75" customHeight="1" x14ac:dyDescent="0.35">
      <c r="A96" s="96" t="s">
        <v>206</v>
      </c>
      <c r="B96" s="97" t="s">
        <v>205</v>
      </c>
      <c r="C96" s="41">
        <v>0</v>
      </c>
      <c r="D96" s="51">
        <f ca="1">((100/H89)*C96)/100</f>
        <v>0</v>
      </c>
      <c r="E96" s="103"/>
      <c r="F96" s="104"/>
      <c r="G96" s="103"/>
      <c r="H96" s="164"/>
      <c r="I96" s="53" t="s">
        <v>207</v>
      </c>
      <c r="J96" s="71">
        <f>(IF(B89&gt;1,(H89/(B89+2)+J95),0))</f>
        <v>0</v>
      </c>
      <c r="L96" s="73"/>
      <c r="N96" s="72"/>
    </row>
    <row r="97" spans="1:14" s="69" customFormat="1" ht="15.75" customHeight="1" x14ac:dyDescent="0.35">
      <c r="A97" s="96" t="s">
        <v>208</v>
      </c>
      <c r="B97" s="97" t="s">
        <v>209</v>
      </c>
      <c r="C97" s="41">
        <v>0</v>
      </c>
      <c r="D97" s="51">
        <f ca="1">((100/(H89))*C97)/100</f>
        <v>0</v>
      </c>
      <c r="E97" s="103"/>
      <c r="F97" s="104"/>
      <c r="G97" s="103"/>
      <c r="H97" s="164"/>
      <c r="I97" s="53" t="s">
        <v>210</v>
      </c>
      <c r="J97" s="71">
        <f>(IF(B89&gt;2,(H89/(B89+2)+J96),0))</f>
        <v>0</v>
      </c>
      <c r="K97" s="74"/>
      <c r="L97" s="73"/>
    </row>
    <row r="98" spans="1:14" s="69" customFormat="1" ht="15.75" customHeight="1" x14ac:dyDescent="0.35">
      <c r="A98" s="96" t="s">
        <v>211</v>
      </c>
      <c r="B98" s="97" t="s">
        <v>211</v>
      </c>
      <c r="C98" s="41">
        <v>0</v>
      </c>
      <c r="D98" s="51">
        <f ca="1">((100/H89)*C98)/100</f>
        <v>0</v>
      </c>
      <c r="E98" s="103"/>
      <c r="F98" s="104"/>
      <c r="G98" s="103"/>
      <c r="H98" s="164"/>
      <c r="I98" s="53" t="s">
        <v>212</v>
      </c>
      <c r="J98" s="75">
        <f>(IF(B89&gt;3,(H89/(B89+2)+J97),0))</f>
        <v>0</v>
      </c>
      <c r="K98" s="74"/>
      <c r="L98" s="73"/>
    </row>
    <row r="99" spans="1:14" s="69" customFormat="1" ht="15.75" customHeight="1" x14ac:dyDescent="0.35">
      <c r="A99" s="96" t="s">
        <v>213</v>
      </c>
      <c r="B99" s="97"/>
      <c r="C99" s="41">
        <v>0</v>
      </c>
      <c r="D99" s="51">
        <f ca="1">((100/H89)*C99)/100</f>
        <v>0</v>
      </c>
      <c r="E99" s="103"/>
      <c r="F99" s="104"/>
      <c r="G99" s="103"/>
      <c r="H99" s="164"/>
      <c r="I99" s="53" t="s">
        <v>214</v>
      </c>
      <c r="J99" s="71">
        <f>(IF(B89&gt;4,(H89/(B89+2)+J98),0))</f>
        <v>0</v>
      </c>
      <c r="K99" s="72"/>
      <c r="L99" s="73"/>
    </row>
    <row r="100" spans="1:14" s="69" customFormat="1" ht="15.75" customHeight="1" x14ac:dyDescent="0.35">
      <c r="A100" s="96" t="s">
        <v>215</v>
      </c>
      <c r="B100" s="97" t="s">
        <v>215</v>
      </c>
      <c r="C100" s="41">
        <v>0</v>
      </c>
      <c r="D100" s="51">
        <f ca="1">((100/(H89))*C100)/100</f>
        <v>0</v>
      </c>
      <c r="E100" s="103"/>
      <c r="F100" s="104"/>
      <c r="G100" s="103"/>
      <c r="H100" s="164"/>
      <c r="I100" s="53" t="s">
        <v>143</v>
      </c>
      <c r="J100" s="71">
        <f ca="1">(IF(B89=1,(H89/(B89+3)+J95),IF(B89=0,(H89/4+J95),IF(B89&gt;1,0))))</f>
        <v>0.75</v>
      </c>
      <c r="K100" s="74"/>
      <c r="L100" s="73"/>
    </row>
    <row r="101" spans="1:14" s="69" customFormat="1" ht="16" thickBot="1" x14ac:dyDescent="0.4">
      <c r="A101" s="166" t="s">
        <v>216</v>
      </c>
      <c r="B101" s="167"/>
      <c r="C101" s="43">
        <v>0</v>
      </c>
      <c r="D101" s="52">
        <f ca="1">((100/(H89))*C101)/100</f>
        <v>0</v>
      </c>
      <c r="E101" s="105"/>
      <c r="F101" s="106"/>
      <c r="G101" s="105"/>
      <c r="H101" s="165"/>
      <c r="I101" s="76" t="s">
        <v>144</v>
      </c>
      <c r="J101" s="77">
        <f ca="1">(IF(B89&gt;1.5,(H89/(B89+2)+J95+MAX(0,J96-J95)+MAX(0,J97-J96)+MAX(0,J98-J97)+MAX(0,J99-J98)+MAX(0,J100-J99)),IF(B89=1,(H89/(B89+3)+J100),IF(B89=0,H89/4+J100))))</f>
        <v>1</v>
      </c>
      <c r="K101" s="74"/>
      <c r="L101" s="73"/>
    </row>
    <row r="102" spans="1:14" s="69" customFormat="1" ht="15.75" customHeight="1" x14ac:dyDescent="0.35">
      <c r="A102" s="168" t="s">
        <v>199</v>
      </c>
      <c r="B102" s="169"/>
      <c r="C102" s="170" t="s">
        <v>232</v>
      </c>
      <c r="D102" s="171"/>
      <c r="E102" s="171"/>
      <c r="F102" s="171"/>
      <c r="G102" s="171"/>
      <c r="H102" s="172"/>
      <c r="I102" s="68" t="str">
        <f ca="1">(IF(E106&gt;99%,"All work completed. Please provide OC.",IF(E106&gt;89.8%,"Plinth, RCC, Brick, Plaster, Flooring, Painting work Completed. Finishing work is in process.",IF(E106&lt;94%,(IF(C106=0,"Work not yet Started.",IF(D106=25%,"Piling work in process",IF(D106=50%,"Excavation work in process",IF(D106=100%,"Excavation work Completed. ","0")))&amp;(IF(C107=0%,"",IF(C107=J108,"Footing work is process",IF(C107=J109,"Footing work Completed",IF(C107=J110,"1st Basement Completed",IF(C107=J111,"1st &amp; 2nd Basement Completed",IF(C107=J112,"1st to 3rd Basement Completed",IF(C107=J113,"1st to 4th Basement Completed",IF(C107=J114,"Plinth work is process",IF(C107=J115,"Plinth work completed","0")))))))))))&amp;(IF(C108=(D103+F103+H103),", RCC Slab",IF(C108&gt;0,", RCC upto "&amp;C108&amp;" Slab",""))&amp;(IF(C109=H103,", Brickwork",IF(C109&gt;0,", Brickwork upto "&amp;C109&amp;" Floor",""))&amp;(IF(C110=H103,", Internal Plaster",IF(C110&gt;0,", Internal Plaster upto "&amp;C110&amp;" Floor",""))&amp;(IF(C111=H103,", External Plaster",IF(C111&gt;0,", External Plaster upto "&amp;C111&amp;" Floor",""))&amp;(IF(C112=H103,", Flooring",IF(C112&gt;0,", Flooring upto "&amp;C112&amp;" Floor",""))&amp;(IF(C113=H103,", Painting",IF(C113&gt;0,", Painting upto "&amp;C113&amp;" Floor",""))&amp;(IF(C114&gt;0,", Finishing upto "&amp;C114&amp;" Floor","")&amp;(IF(C108&gt;0.5," Completed",""))))))))))))))</f>
        <v>Work not yet Started.</v>
      </c>
      <c r="J102" s="36"/>
    </row>
    <row r="103" spans="1:14" s="69" customFormat="1" x14ac:dyDescent="0.35">
      <c r="A103" s="19" t="s">
        <v>100</v>
      </c>
      <c r="B103" s="50">
        <v>0</v>
      </c>
      <c r="C103" s="50" t="s">
        <v>102</v>
      </c>
      <c r="D103" s="50">
        <v>1</v>
      </c>
      <c r="E103" s="50" t="s">
        <v>101</v>
      </c>
      <c r="F103" s="50">
        <v>0</v>
      </c>
      <c r="G103" s="50" t="s">
        <v>115</v>
      </c>
      <c r="H103" s="37">
        <f ca="1">--TRIM(RIGHT(SUBSTITUTE(LEFT(C102,_xlfn.AGGREGATE(16,6,FIND({0,1,2,3,4,5,6,7,8,9},C102,ROW(INDIRECT("1:"&amp;LEN(C102)))),1))," ",REPT(" ",LEN(C102))),LEN(C102)))</f>
        <v>2</v>
      </c>
      <c r="I103" s="35"/>
      <c r="J103" s="38"/>
    </row>
    <row r="104" spans="1:14" s="69" customFormat="1" x14ac:dyDescent="0.35">
      <c r="A104" s="92" t="s">
        <v>126</v>
      </c>
      <c r="B104" s="82"/>
      <c r="C104" s="93" t="str">
        <f ca="1">I102</f>
        <v>Work not yet Started.</v>
      </c>
      <c r="D104" s="94"/>
      <c r="E104" s="94"/>
      <c r="F104" s="94"/>
      <c r="G104" s="94"/>
      <c r="H104" s="95"/>
      <c r="I104" s="35" t="s">
        <v>145</v>
      </c>
      <c r="J104" s="38"/>
    </row>
    <row r="105" spans="1:14" s="69" customFormat="1" ht="31" x14ac:dyDescent="0.35">
      <c r="A105" s="96" t="s">
        <v>50</v>
      </c>
      <c r="B105" s="97"/>
      <c r="C105" s="39" t="s">
        <v>200</v>
      </c>
      <c r="D105" s="39" t="s">
        <v>118</v>
      </c>
      <c r="E105" s="98" t="s">
        <v>120</v>
      </c>
      <c r="F105" s="99"/>
      <c r="G105" s="98" t="s">
        <v>119</v>
      </c>
      <c r="H105" s="100"/>
      <c r="I105" s="53" t="s">
        <v>201</v>
      </c>
      <c r="J105" s="40">
        <f ca="1">H103*25%</f>
        <v>0.5</v>
      </c>
    </row>
    <row r="106" spans="1:14" s="69" customFormat="1" x14ac:dyDescent="0.35">
      <c r="A106" s="97" t="s">
        <v>202</v>
      </c>
      <c r="B106" s="97"/>
      <c r="C106" s="41">
        <v>0</v>
      </c>
      <c r="D106" s="51">
        <f ca="1">((100/H103)*C106)/100</f>
        <v>0</v>
      </c>
      <c r="E106" s="174">
        <f ca="1">(((C107/H103*10)+(40/(D103+F103+H103)*C108)+(7.5/(H103)*C109)+(7.5/(H103)*C110)+(10/H103*C111)+(10/H103*C112)+(5/H103*C113)+(5/H103*C114)+(5/H103*C115))/100)</f>
        <v>0</v>
      </c>
      <c r="F106" s="174"/>
      <c r="G106" s="174">
        <f ca="1">((((C106/H103)*20)+((C107/H103)*25)+(30/(H103+F103+D103)*C108)+(5/H103*C109)+(5/H103*C110)+(5/H103*C111)+(5/H103*C112)+(0/H103*C113)+(0/H103*C114)+(5/H103*C115))/100)</f>
        <v>0</v>
      </c>
      <c r="H106" s="174"/>
      <c r="I106" s="53" t="s">
        <v>139</v>
      </c>
      <c r="J106" s="70">
        <f ca="1">H103*50%</f>
        <v>1</v>
      </c>
    </row>
    <row r="107" spans="1:14" s="69" customFormat="1" x14ac:dyDescent="0.35">
      <c r="A107" s="97" t="s">
        <v>51</v>
      </c>
      <c r="B107" s="97"/>
      <c r="C107" s="42">
        <v>0</v>
      </c>
      <c r="D107" s="51">
        <f ca="1">((100/H103)*C107)/100</f>
        <v>0</v>
      </c>
      <c r="E107" s="174"/>
      <c r="F107" s="174"/>
      <c r="G107" s="174"/>
      <c r="H107" s="174"/>
      <c r="I107" s="53" t="s">
        <v>140</v>
      </c>
      <c r="J107" s="70">
        <f ca="1">H103</f>
        <v>2</v>
      </c>
    </row>
    <row r="108" spans="1:14" s="69" customFormat="1" x14ac:dyDescent="0.35">
      <c r="A108" s="97" t="s">
        <v>203</v>
      </c>
      <c r="B108" s="97"/>
      <c r="C108" s="42">
        <v>0</v>
      </c>
      <c r="D108" s="51">
        <f ca="1">((100/(D103+F103+H103))*C108)/100</f>
        <v>0</v>
      </c>
      <c r="E108" s="174"/>
      <c r="F108" s="174"/>
      <c r="G108" s="174"/>
      <c r="H108" s="174"/>
      <c r="I108" s="53" t="s">
        <v>141</v>
      </c>
      <c r="J108" s="71">
        <f ca="1">(IF(B103&gt;1,(H103/(B103+2)),H103/4))</f>
        <v>0.5</v>
      </c>
      <c r="L108" s="72"/>
    </row>
    <row r="109" spans="1:14" s="69" customFormat="1" ht="15.75" customHeight="1" x14ac:dyDescent="0.35">
      <c r="A109" s="97" t="s">
        <v>204</v>
      </c>
      <c r="B109" s="97" t="s">
        <v>205</v>
      </c>
      <c r="C109" s="41">
        <v>0</v>
      </c>
      <c r="D109" s="51">
        <f ca="1">((100/H103)*C109)/100</f>
        <v>0</v>
      </c>
      <c r="E109" s="174"/>
      <c r="F109" s="174"/>
      <c r="G109" s="174"/>
      <c r="H109" s="174"/>
      <c r="I109" s="53" t="s">
        <v>142</v>
      </c>
      <c r="J109" s="71">
        <f ca="1">(IF(B103&gt;1,(H103/(B103+2)+J108),H103/4+J108))</f>
        <v>1</v>
      </c>
      <c r="L109" s="72"/>
    </row>
    <row r="110" spans="1:14" s="69" customFormat="1" ht="15.75" customHeight="1" x14ac:dyDescent="0.35">
      <c r="A110" s="97" t="s">
        <v>206</v>
      </c>
      <c r="B110" s="97" t="s">
        <v>205</v>
      </c>
      <c r="C110" s="41">
        <v>0</v>
      </c>
      <c r="D110" s="51">
        <f ca="1">((100/H103)*C110)/100</f>
        <v>0</v>
      </c>
      <c r="E110" s="174"/>
      <c r="F110" s="174"/>
      <c r="G110" s="174"/>
      <c r="H110" s="174"/>
      <c r="I110" s="53" t="s">
        <v>207</v>
      </c>
      <c r="J110" s="71">
        <f>(IF(B103&gt;1,(H103/(B103+2)+J109),0))</f>
        <v>0</v>
      </c>
      <c r="L110" s="73"/>
      <c r="N110" s="72"/>
    </row>
    <row r="111" spans="1:14" s="69" customFormat="1" ht="15.75" customHeight="1" x14ac:dyDescent="0.35">
      <c r="A111" s="97" t="s">
        <v>208</v>
      </c>
      <c r="B111" s="97" t="s">
        <v>209</v>
      </c>
      <c r="C111" s="41">
        <v>0</v>
      </c>
      <c r="D111" s="51">
        <f ca="1">((100/(H103))*C111)/100</f>
        <v>0</v>
      </c>
      <c r="E111" s="174"/>
      <c r="F111" s="174"/>
      <c r="G111" s="174"/>
      <c r="H111" s="174"/>
      <c r="I111" s="53" t="s">
        <v>210</v>
      </c>
      <c r="J111" s="71">
        <f>(IF(B103&gt;2,(H103/(B103+2)+J110),0))</f>
        <v>0</v>
      </c>
      <c r="K111" s="74"/>
      <c r="L111" s="73"/>
    </row>
    <row r="112" spans="1:14" s="69" customFormat="1" ht="15.75" customHeight="1" x14ac:dyDescent="0.35">
      <c r="A112" s="97" t="s">
        <v>211</v>
      </c>
      <c r="B112" s="97" t="s">
        <v>211</v>
      </c>
      <c r="C112" s="41">
        <v>0</v>
      </c>
      <c r="D112" s="51">
        <f ca="1">((100/H103)*C112)/100</f>
        <v>0</v>
      </c>
      <c r="E112" s="174"/>
      <c r="F112" s="174"/>
      <c r="G112" s="174"/>
      <c r="H112" s="174"/>
      <c r="I112" s="53" t="s">
        <v>212</v>
      </c>
      <c r="J112" s="75">
        <f>(IF(B103&gt;3,(H103/(B103+2)+J111),0))</f>
        <v>0</v>
      </c>
      <c r="K112" s="74"/>
      <c r="L112" s="73"/>
    </row>
    <row r="113" spans="1:12" s="69" customFormat="1" ht="15.75" customHeight="1" x14ac:dyDescent="0.35">
      <c r="A113" s="97" t="s">
        <v>213</v>
      </c>
      <c r="B113" s="97"/>
      <c r="C113" s="41">
        <v>0</v>
      </c>
      <c r="D113" s="51">
        <f ca="1">((100/H103)*C113)/100</f>
        <v>0</v>
      </c>
      <c r="E113" s="174"/>
      <c r="F113" s="174"/>
      <c r="G113" s="174"/>
      <c r="H113" s="174"/>
      <c r="I113" s="53" t="s">
        <v>214</v>
      </c>
      <c r="J113" s="71">
        <f>(IF(B103&gt;4,(H103/(B103+2)+J112),0))</f>
        <v>0</v>
      </c>
      <c r="K113" s="72"/>
      <c r="L113" s="73"/>
    </row>
    <row r="114" spans="1:12" s="69" customFormat="1" ht="15.75" customHeight="1" x14ac:dyDescent="0.35">
      <c r="A114" s="97" t="s">
        <v>215</v>
      </c>
      <c r="B114" s="97" t="s">
        <v>215</v>
      </c>
      <c r="C114" s="41">
        <v>0</v>
      </c>
      <c r="D114" s="51">
        <f ca="1">((100/(H103))*C114)/100</f>
        <v>0</v>
      </c>
      <c r="E114" s="174"/>
      <c r="F114" s="174"/>
      <c r="G114" s="174"/>
      <c r="H114" s="174"/>
      <c r="I114" s="53" t="s">
        <v>143</v>
      </c>
      <c r="J114" s="71">
        <f ca="1">(IF(B103=1,(H103/(B103+3)+J109),IF(B103=0,(H103/4+J109),IF(B103&gt;1,0))))</f>
        <v>1.5</v>
      </c>
      <c r="K114" s="74"/>
      <c r="L114" s="73"/>
    </row>
    <row r="115" spans="1:12" s="69" customFormat="1" ht="16" thickBot="1" x14ac:dyDescent="0.4">
      <c r="A115" s="97" t="s">
        <v>216</v>
      </c>
      <c r="B115" s="97"/>
      <c r="C115" s="41">
        <v>0</v>
      </c>
      <c r="D115" s="51">
        <f ca="1">((100/(H103))*C115)/100</f>
        <v>0</v>
      </c>
      <c r="E115" s="174"/>
      <c r="F115" s="174"/>
      <c r="G115" s="174"/>
      <c r="H115" s="174"/>
      <c r="I115" s="76" t="s">
        <v>144</v>
      </c>
      <c r="J115" s="77">
        <f ca="1">(IF(B103&gt;1.5,(H103/(B103+2)+J109+MAX(0,J110-J109)+MAX(0,J111-J110)+MAX(0,J112-J111)+MAX(0,J113-J112)+MAX(0,J114-J113)),IF(B103=1,(H103/(B103+3)+J114),IF(B103=0,H103/4+J114))))</f>
        <v>2</v>
      </c>
      <c r="K115" s="74"/>
      <c r="L115" s="73"/>
    </row>
    <row r="116" spans="1:12" x14ac:dyDescent="0.35">
      <c r="A116" s="79" t="s">
        <v>160</v>
      </c>
      <c r="B116" s="79"/>
      <c r="C116" s="79"/>
      <c r="D116" s="79"/>
      <c r="E116" s="79"/>
      <c r="F116" s="79" t="str">
        <f ca="1">(IF(E64="100%","Yes",IF(E64&gt;0%,"Under Construction",IF(E64=0%,"Work not yet Started"))))</f>
        <v>Under Construction</v>
      </c>
      <c r="G116" s="79"/>
      <c r="H116" s="79"/>
      <c r="I116" s="11"/>
      <c r="J116" s="11"/>
      <c r="K116" s="11"/>
    </row>
    <row r="117" spans="1:12" x14ac:dyDescent="0.35">
      <c r="A117" s="79" t="s">
        <v>52</v>
      </c>
      <c r="B117" s="79"/>
      <c r="C117" s="79"/>
      <c r="D117" s="79"/>
      <c r="E117" s="79"/>
      <c r="F117" s="79"/>
      <c r="G117" s="79"/>
      <c r="H117" s="79"/>
      <c r="I117" s="11"/>
      <c r="J117" s="11"/>
      <c r="K117" s="11"/>
    </row>
    <row r="118" spans="1:12" ht="15" customHeight="1" x14ac:dyDescent="0.35">
      <c r="A118" s="82" t="s">
        <v>105</v>
      </c>
      <c r="B118" s="82"/>
      <c r="C118" s="84" t="s">
        <v>106</v>
      </c>
      <c r="D118" s="84"/>
      <c r="E118" s="84"/>
      <c r="F118" s="84"/>
      <c r="G118" s="84"/>
      <c r="H118" s="84"/>
      <c r="I118" s="11"/>
      <c r="J118" s="11"/>
      <c r="K118" s="11"/>
    </row>
    <row r="119" spans="1:12" x14ac:dyDescent="0.35">
      <c r="A119" s="82" t="s">
        <v>53</v>
      </c>
      <c r="B119" s="82"/>
      <c r="C119" s="82"/>
      <c r="D119" s="82"/>
      <c r="E119" s="82"/>
      <c r="F119" s="82"/>
      <c r="G119" s="82"/>
      <c r="H119" s="82"/>
      <c r="I119" s="11"/>
      <c r="J119" s="11"/>
      <c r="K119" s="11"/>
    </row>
    <row r="120" spans="1:12" x14ac:dyDescent="0.35">
      <c r="A120" s="79" t="s">
        <v>107</v>
      </c>
      <c r="B120" s="79"/>
      <c r="C120" s="79"/>
      <c r="D120" s="79"/>
      <c r="E120" s="79"/>
      <c r="F120" s="83">
        <v>4000</v>
      </c>
      <c r="G120" s="83"/>
      <c r="H120" s="83"/>
      <c r="I120" s="11"/>
      <c r="J120" s="11"/>
      <c r="K120" s="11"/>
    </row>
    <row r="121" spans="1:12" hidden="1" x14ac:dyDescent="0.35">
      <c r="A121" s="79" t="s">
        <v>113</v>
      </c>
      <c r="B121" s="79"/>
      <c r="C121" s="79"/>
      <c r="D121" s="79"/>
      <c r="E121" s="79"/>
      <c r="F121" s="85"/>
      <c r="G121" s="85"/>
      <c r="H121" s="85"/>
      <c r="I121" s="11"/>
      <c r="J121" s="11"/>
      <c r="K121" s="11"/>
    </row>
    <row r="122" spans="1:12" hidden="1" x14ac:dyDescent="0.35">
      <c r="A122" s="79" t="s">
        <v>114</v>
      </c>
      <c r="B122" s="79"/>
      <c r="C122" s="79"/>
      <c r="D122" s="79"/>
      <c r="E122" s="79"/>
      <c r="F122" s="85"/>
      <c r="G122" s="85"/>
      <c r="H122" s="85"/>
      <c r="I122" s="11"/>
      <c r="J122" s="11"/>
      <c r="K122" s="11"/>
    </row>
    <row r="123" spans="1:12" s="13" customFormat="1" hidden="1" x14ac:dyDescent="0.3">
      <c r="A123" s="79" t="s">
        <v>131</v>
      </c>
      <c r="B123" s="79"/>
      <c r="C123" s="79"/>
      <c r="D123" s="79"/>
      <c r="E123" s="79"/>
      <c r="F123" s="85" t="s">
        <v>27</v>
      </c>
      <c r="G123" s="85"/>
      <c r="H123" s="85"/>
      <c r="I123" s="44"/>
      <c r="J123" s="44"/>
      <c r="K123" s="44"/>
    </row>
    <row r="124" spans="1:12" s="13" customFormat="1" hidden="1" x14ac:dyDescent="0.3">
      <c r="A124" s="79" t="s">
        <v>132</v>
      </c>
      <c r="B124" s="79"/>
      <c r="C124" s="79"/>
      <c r="D124" s="79"/>
      <c r="E124" s="79"/>
      <c r="F124" s="85" t="s">
        <v>27</v>
      </c>
      <c r="G124" s="85"/>
      <c r="H124" s="85"/>
      <c r="I124" s="44"/>
      <c r="J124" s="44"/>
      <c r="K124" s="44"/>
    </row>
    <row r="125" spans="1:12" s="13" customFormat="1" hidden="1" x14ac:dyDescent="0.3">
      <c r="A125" s="79" t="s">
        <v>133</v>
      </c>
      <c r="B125" s="79"/>
      <c r="C125" s="79"/>
      <c r="D125" s="79"/>
      <c r="E125" s="79"/>
      <c r="F125" s="85" t="s">
        <v>27</v>
      </c>
      <c r="G125" s="85"/>
      <c r="H125" s="85"/>
      <c r="I125" s="44"/>
      <c r="J125" s="44"/>
      <c r="K125" s="44"/>
    </row>
    <row r="126" spans="1:12" s="13" customFormat="1" hidden="1" x14ac:dyDescent="0.3">
      <c r="A126" s="79" t="s">
        <v>134</v>
      </c>
      <c r="B126" s="79"/>
      <c r="C126" s="79"/>
      <c r="D126" s="79"/>
      <c r="E126" s="79"/>
      <c r="F126" s="85" t="s">
        <v>27</v>
      </c>
      <c r="G126" s="85"/>
      <c r="H126" s="85"/>
      <c r="I126" s="44"/>
      <c r="J126" s="44"/>
      <c r="K126" s="44"/>
    </row>
    <row r="127" spans="1:12" s="13" customFormat="1" hidden="1" x14ac:dyDescent="0.3">
      <c r="A127" s="79" t="s">
        <v>135</v>
      </c>
      <c r="B127" s="79"/>
      <c r="C127" s="79"/>
      <c r="D127" s="79"/>
      <c r="E127" s="79"/>
      <c r="F127" s="85" t="s">
        <v>27</v>
      </c>
      <c r="G127" s="85"/>
      <c r="H127" s="85"/>
      <c r="I127" s="44"/>
      <c r="J127" s="44"/>
      <c r="K127" s="44"/>
    </row>
    <row r="128" spans="1:12" s="13" customFormat="1" hidden="1" x14ac:dyDescent="0.3">
      <c r="A128" s="79" t="s">
        <v>136</v>
      </c>
      <c r="B128" s="79"/>
      <c r="C128" s="79"/>
      <c r="D128" s="79"/>
      <c r="E128" s="79"/>
      <c r="F128" s="85" t="s">
        <v>27</v>
      </c>
      <c r="G128" s="85"/>
      <c r="H128" s="85"/>
      <c r="I128" s="44"/>
      <c r="J128" s="44"/>
      <c r="K128" s="44"/>
    </row>
    <row r="129" spans="1:21" s="13" customFormat="1" hidden="1" x14ac:dyDescent="0.3">
      <c r="A129" s="79" t="s">
        <v>137</v>
      </c>
      <c r="B129" s="79"/>
      <c r="C129" s="79"/>
      <c r="D129" s="79"/>
      <c r="E129" s="79"/>
      <c r="F129" s="85" t="s">
        <v>27</v>
      </c>
      <c r="G129" s="85"/>
      <c r="H129" s="85"/>
      <c r="I129" s="44"/>
      <c r="J129" s="44"/>
      <c r="K129" s="44"/>
    </row>
    <row r="130" spans="1:21" s="13" customFormat="1" hidden="1" x14ac:dyDescent="0.3">
      <c r="A130" s="79" t="s">
        <v>138</v>
      </c>
      <c r="B130" s="79"/>
      <c r="C130" s="79"/>
      <c r="D130" s="79"/>
      <c r="E130" s="79"/>
      <c r="F130" s="85" t="s">
        <v>27</v>
      </c>
      <c r="G130" s="85"/>
      <c r="H130" s="85"/>
      <c r="I130" s="44"/>
      <c r="J130" s="44"/>
      <c r="K130" s="44"/>
    </row>
    <row r="131" spans="1:21" hidden="1" x14ac:dyDescent="0.35">
      <c r="A131" s="79" t="s">
        <v>54</v>
      </c>
      <c r="B131" s="79"/>
      <c r="C131" s="79"/>
      <c r="D131" s="79"/>
      <c r="E131" s="79"/>
      <c r="F131" s="107"/>
      <c r="G131" s="107"/>
      <c r="H131" s="107"/>
      <c r="I131" s="11"/>
      <c r="J131" s="11"/>
      <c r="K131" s="11"/>
    </row>
    <row r="132" spans="1:21" s="9" customFormat="1" x14ac:dyDescent="0.35">
      <c r="A132" s="82" t="s">
        <v>55</v>
      </c>
      <c r="B132" s="82"/>
      <c r="C132" s="82"/>
      <c r="D132" s="82"/>
      <c r="E132" s="82"/>
      <c r="F132" s="85">
        <f>F120*0.8</f>
        <v>3200</v>
      </c>
      <c r="G132" s="85"/>
      <c r="H132" s="85"/>
      <c r="I132" s="45"/>
      <c r="J132" s="45"/>
      <c r="K132" s="45"/>
    </row>
    <row r="133" spans="1:21" s="1" customFormat="1" ht="15.75" hidden="1" customHeight="1" x14ac:dyDescent="0.35">
      <c r="A133" s="118" t="s">
        <v>108</v>
      </c>
      <c r="B133" s="118"/>
      <c r="C133" s="118"/>
      <c r="D133" s="118"/>
      <c r="E133" s="118"/>
      <c r="F133" s="118"/>
      <c r="G133" s="118"/>
      <c r="H133" s="118"/>
      <c r="I133" s="46"/>
      <c r="J133" s="46"/>
      <c r="K133" s="46"/>
    </row>
    <row r="134" spans="1:21" s="1" customFormat="1" ht="15.75" hidden="1" customHeight="1" x14ac:dyDescent="0.35">
      <c r="A134" s="152" t="s">
        <v>56</v>
      </c>
      <c r="B134" s="152"/>
      <c r="C134" s="153" t="s">
        <v>111</v>
      </c>
      <c r="D134" s="153"/>
      <c r="E134" s="154" t="s">
        <v>57</v>
      </c>
      <c r="F134" s="154"/>
      <c r="G134" s="152" t="s">
        <v>58</v>
      </c>
      <c r="H134" s="152"/>
      <c r="I134" s="46"/>
      <c r="J134" s="46"/>
      <c r="K134" s="46"/>
    </row>
    <row r="135" spans="1:21" s="1" customFormat="1" hidden="1" x14ac:dyDescent="0.35">
      <c r="A135" s="120"/>
      <c r="B135" s="120"/>
      <c r="C135" s="125"/>
      <c r="D135" s="125"/>
      <c r="E135" s="126"/>
      <c r="F135" s="126"/>
      <c r="G135" s="127"/>
      <c r="H135" s="127"/>
    </row>
    <row r="136" spans="1:21" s="1" customFormat="1" hidden="1" x14ac:dyDescent="0.35">
      <c r="A136" s="124" t="s">
        <v>99</v>
      </c>
      <c r="B136" s="124"/>
      <c r="C136" s="124"/>
      <c r="D136" s="124"/>
      <c r="E136" s="124"/>
      <c r="F136" s="124"/>
      <c r="G136" s="124"/>
      <c r="H136" s="124"/>
    </row>
    <row r="137" spans="1:21" s="1" customFormat="1" ht="15.75" hidden="1" customHeight="1" x14ac:dyDescent="0.35">
      <c r="A137" s="147" t="s">
        <v>56</v>
      </c>
      <c r="B137" s="147"/>
      <c r="C137" s="150" t="s">
        <v>111</v>
      </c>
      <c r="D137" s="150"/>
      <c r="E137" s="151" t="s">
        <v>57</v>
      </c>
      <c r="F137" s="151"/>
      <c r="G137" s="147" t="s">
        <v>58</v>
      </c>
      <c r="H137" s="147"/>
    </row>
    <row r="138" spans="1:21" s="1" customFormat="1" hidden="1" x14ac:dyDescent="0.35">
      <c r="A138" s="120"/>
      <c r="B138" s="120"/>
      <c r="C138" s="125"/>
      <c r="D138" s="125"/>
      <c r="E138" s="126"/>
      <c r="F138" s="126"/>
      <c r="G138" s="127"/>
      <c r="H138" s="127"/>
    </row>
    <row r="139" spans="1:21" s="9" customFormat="1" hidden="1" x14ac:dyDescent="0.35">
      <c r="A139" s="145" t="s">
        <v>61</v>
      </c>
      <c r="B139" s="145"/>
      <c r="C139" s="145"/>
      <c r="D139" s="145"/>
      <c r="E139" s="145"/>
      <c r="F139" s="145"/>
      <c r="G139" s="145"/>
      <c r="H139" s="145"/>
    </row>
    <row r="140" spans="1:21" hidden="1" x14ac:dyDescent="0.35">
      <c r="A140" s="145" t="s">
        <v>62</v>
      </c>
      <c r="B140" s="145"/>
      <c r="C140" s="145"/>
      <c r="D140" s="145"/>
      <c r="E140" s="145"/>
      <c r="F140" s="145"/>
      <c r="G140" s="145"/>
      <c r="H140" s="145"/>
    </row>
    <row r="141" spans="1:21" ht="47.25" hidden="1" customHeight="1" x14ac:dyDescent="0.35">
      <c r="A141" s="155" t="s">
        <v>166</v>
      </c>
      <c r="B141" s="155" t="s">
        <v>165</v>
      </c>
      <c r="C141" s="155" t="s">
        <v>63</v>
      </c>
      <c r="D141" s="155" t="s">
        <v>64</v>
      </c>
      <c r="E141" s="157" t="s">
        <v>65</v>
      </c>
      <c r="F141" s="32" t="s">
        <v>161</v>
      </c>
      <c r="G141" s="148" t="s">
        <v>66</v>
      </c>
      <c r="H141" s="159"/>
    </row>
    <row r="142" spans="1:21" s="2" customFormat="1" hidden="1" x14ac:dyDescent="0.35">
      <c r="A142" s="156"/>
      <c r="B142" s="156"/>
      <c r="C142" s="156"/>
      <c r="D142" s="156"/>
      <c r="E142" s="158"/>
      <c r="F142" s="33">
        <v>0.6</v>
      </c>
      <c r="G142" s="149"/>
      <c r="H142" s="160"/>
    </row>
    <row r="143" spans="1:21" s="2" customFormat="1" hidden="1" x14ac:dyDescent="0.35">
      <c r="A143" s="128" t="s">
        <v>163</v>
      </c>
      <c r="B143" s="129"/>
      <c r="C143" s="129"/>
      <c r="D143" s="129"/>
      <c r="E143" s="129"/>
      <c r="F143" s="129"/>
      <c r="G143" s="129"/>
      <c r="H143" s="130"/>
    </row>
    <row r="144" spans="1:21" s="2" customFormat="1" hidden="1" x14ac:dyDescent="0.35">
      <c r="A144" s="121">
        <v>1</v>
      </c>
      <c r="B144" s="122"/>
      <c r="C144" s="18"/>
      <c r="D144" s="18"/>
      <c r="E144" s="18"/>
      <c r="F144" s="18">
        <f>D144*(($F$142)+1)+E144</f>
        <v>0</v>
      </c>
      <c r="G144" s="121" t="str">
        <f>A143</f>
        <v>Ground Floor</v>
      </c>
      <c r="H144" s="122"/>
      <c r="I144" s="34"/>
      <c r="S144" s="161"/>
      <c r="T144" s="161"/>
      <c r="U144" s="34"/>
    </row>
    <row r="145" spans="1:22" s="2" customFormat="1" hidden="1" x14ac:dyDescent="0.35">
      <c r="A145" s="121">
        <f>A144+1</f>
        <v>2</v>
      </c>
      <c r="B145" s="122"/>
      <c r="C145" s="18"/>
      <c r="D145" s="18"/>
      <c r="E145" s="18"/>
      <c r="F145" s="18">
        <f t="shared" ref="F145:F146" si="0">D145*(($F$142)+1)+E145</f>
        <v>0</v>
      </c>
      <c r="G145" s="121" t="str">
        <f t="shared" ref="G145:G150" si="1">G144</f>
        <v>Ground Floor</v>
      </c>
      <c r="H145" s="122"/>
      <c r="I145" s="34"/>
      <c r="S145" s="161"/>
      <c r="T145" s="161"/>
      <c r="U145" s="34"/>
    </row>
    <row r="146" spans="1:22" s="2" customFormat="1" hidden="1" x14ac:dyDescent="0.35">
      <c r="A146" s="121">
        <f t="shared" ref="A146:A148" si="2">A145+1</f>
        <v>3</v>
      </c>
      <c r="B146" s="122"/>
      <c r="C146" s="18"/>
      <c r="D146" s="18"/>
      <c r="E146" s="18"/>
      <c r="F146" s="18">
        <f t="shared" si="0"/>
        <v>0</v>
      </c>
      <c r="G146" s="121" t="str">
        <f t="shared" si="1"/>
        <v>Ground Floor</v>
      </c>
      <c r="H146" s="122"/>
      <c r="I146" s="34"/>
      <c r="S146" s="161"/>
      <c r="T146" s="161"/>
      <c r="U146" s="34"/>
    </row>
    <row r="147" spans="1:22" s="2" customFormat="1" hidden="1" x14ac:dyDescent="0.35">
      <c r="A147" s="121">
        <f t="shared" si="2"/>
        <v>4</v>
      </c>
      <c r="B147" s="122"/>
      <c r="C147" s="18"/>
      <c r="D147" s="18"/>
      <c r="E147" s="18"/>
      <c r="F147" s="18">
        <f t="shared" ref="F147:F148" si="3">D147*(($F$142)+1)+E147</f>
        <v>0</v>
      </c>
      <c r="G147" s="121" t="str">
        <f t="shared" si="1"/>
        <v>Ground Floor</v>
      </c>
      <c r="H147" s="122"/>
      <c r="I147" s="34"/>
      <c r="S147" s="161"/>
      <c r="T147" s="161"/>
      <c r="U147" s="34"/>
    </row>
    <row r="148" spans="1:22" s="2" customFormat="1" hidden="1" x14ac:dyDescent="0.35">
      <c r="A148" s="121">
        <f t="shared" si="2"/>
        <v>5</v>
      </c>
      <c r="B148" s="122"/>
      <c r="C148" s="18"/>
      <c r="D148" s="18"/>
      <c r="E148" s="18"/>
      <c r="F148" s="18">
        <f t="shared" si="3"/>
        <v>0</v>
      </c>
      <c r="G148" s="121" t="str">
        <f t="shared" si="1"/>
        <v>Ground Floor</v>
      </c>
      <c r="H148" s="122"/>
      <c r="I148" s="34"/>
      <c r="S148" s="161"/>
      <c r="T148" s="161"/>
      <c r="U148" s="34"/>
    </row>
    <row r="149" spans="1:22" s="2" customFormat="1" hidden="1" x14ac:dyDescent="0.35">
      <c r="A149" s="121">
        <f t="shared" ref="A149:A150" si="4">A148+1</f>
        <v>6</v>
      </c>
      <c r="B149" s="122"/>
      <c r="C149" s="18"/>
      <c r="D149" s="18"/>
      <c r="E149" s="18"/>
      <c r="F149" s="18">
        <f t="shared" ref="F149:F150" si="5">D149*(($F$142)+1)+E149</f>
        <v>0</v>
      </c>
      <c r="G149" s="121" t="str">
        <f t="shared" si="1"/>
        <v>Ground Floor</v>
      </c>
      <c r="H149" s="122"/>
      <c r="I149" s="34"/>
      <c r="S149" s="161"/>
      <c r="T149" s="161"/>
      <c r="U149" s="34"/>
    </row>
    <row r="150" spans="1:22" s="2" customFormat="1" hidden="1" x14ac:dyDescent="0.35">
      <c r="A150" s="121">
        <f t="shared" si="4"/>
        <v>7</v>
      </c>
      <c r="B150" s="122"/>
      <c r="C150" s="18"/>
      <c r="D150" s="18"/>
      <c r="E150" s="18"/>
      <c r="F150" s="18">
        <f t="shared" si="5"/>
        <v>0</v>
      </c>
      <c r="G150" s="121" t="str">
        <f t="shared" si="1"/>
        <v>Ground Floor</v>
      </c>
      <c r="H150" s="122"/>
      <c r="I150" s="34"/>
      <c r="S150" s="161"/>
      <c r="T150" s="161"/>
      <c r="U150" s="34"/>
    </row>
    <row r="151" spans="1:22" s="2" customFormat="1" hidden="1" x14ac:dyDescent="0.35">
      <c r="A151" s="121"/>
      <c r="B151" s="162"/>
      <c r="C151" s="162"/>
      <c r="D151" s="162"/>
      <c r="E151" s="162"/>
      <c r="F151" s="162"/>
      <c r="G151" s="162"/>
      <c r="H151" s="122"/>
      <c r="I151" s="34"/>
      <c r="U151" s="34"/>
    </row>
    <row r="152" spans="1:22" ht="47.25" hidden="1" customHeight="1" x14ac:dyDescent="0.35">
      <c r="A152" s="148" t="s">
        <v>167</v>
      </c>
      <c r="B152" s="148" t="s">
        <v>168</v>
      </c>
      <c r="C152" s="155" t="s">
        <v>63</v>
      </c>
      <c r="D152" s="155" t="s">
        <v>64</v>
      </c>
      <c r="E152" s="157" t="s">
        <v>65</v>
      </c>
      <c r="F152" s="32" t="s">
        <v>161</v>
      </c>
      <c r="G152" s="148" t="s">
        <v>66</v>
      </c>
      <c r="H152" s="159"/>
      <c r="I152" s="34"/>
    </row>
    <row r="153" spans="1:22" s="2" customFormat="1" hidden="1" x14ac:dyDescent="0.35">
      <c r="A153" s="149"/>
      <c r="B153" s="149"/>
      <c r="C153" s="156"/>
      <c r="D153" s="156"/>
      <c r="E153" s="158"/>
      <c r="F153" s="33">
        <v>0.6</v>
      </c>
      <c r="G153" s="149"/>
      <c r="H153" s="160"/>
      <c r="I153" s="34"/>
    </row>
    <row r="154" spans="1:22" s="2" customFormat="1" hidden="1" x14ac:dyDescent="0.35">
      <c r="A154" s="119" t="s">
        <v>164</v>
      </c>
      <c r="B154" s="119"/>
      <c r="C154" s="119"/>
      <c r="D154" s="119"/>
      <c r="E154" s="119"/>
      <c r="F154" s="119"/>
      <c r="G154" s="119"/>
      <c r="H154" s="119"/>
      <c r="I154" s="34"/>
      <c r="S154" s="161"/>
      <c r="T154" s="161"/>
      <c r="V154" s="2" t="str">
        <f>LEFT(A154,SUM(LEN(A154)-LEN(SUBSTITUTE(A154,{"0","1","2","3","4","5","6","7","8","9"},""))))</f>
        <v>2</v>
      </c>
    </row>
    <row r="155" spans="1:22" s="2" customFormat="1" hidden="1" x14ac:dyDescent="0.35">
      <c r="A155" s="146">
        <f t="shared" ref="A155:A163" ca="1" si="6">S155</f>
        <v>201</v>
      </c>
      <c r="B155" s="146"/>
      <c r="C155" s="18"/>
      <c r="D155" s="18"/>
      <c r="E155" s="18"/>
      <c r="F155" s="18">
        <f>D155*(($F$153)+1)+E155</f>
        <v>0</v>
      </c>
      <c r="G155" s="146" t="str">
        <f>A154</f>
        <v>2nd Floor</v>
      </c>
      <c r="H155" s="146"/>
      <c r="I155" s="34"/>
      <c r="S155" s="161">
        <f t="shared" ref="S155:S163" ca="1" si="7">V155</f>
        <v>201</v>
      </c>
      <c r="T155" s="161"/>
      <c r="U155" s="34">
        <v>1</v>
      </c>
      <c r="V155" s="2">
        <f ca="1">(SUMPRODUCT(MID(0&amp;V154, LARGE(INDEX(ISNUMBER(--MID(V154, ROW(INDIRECT("1:"&amp;LEN(V154))), 1)) * ROW(INDIRECT("1:"&amp;LEN(V154))), 0), ROW(INDIRECT("1:"&amp;LEN(V154))))+1, 1) * 10^ROW(INDIRECT("1:"&amp;LEN(V154)))/10))*U155*100+1</f>
        <v>201</v>
      </c>
    </row>
    <row r="156" spans="1:22" s="2" customFormat="1" hidden="1" x14ac:dyDescent="0.35">
      <c r="A156" s="146">
        <f t="shared" ca="1" si="6"/>
        <v>202</v>
      </c>
      <c r="B156" s="146"/>
      <c r="C156" s="18"/>
      <c r="D156" s="18"/>
      <c r="E156" s="18"/>
      <c r="F156" s="18">
        <f t="shared" ref="F156:F163" si="8">D156*(($F$153)+1)+E156</f>
        <v>0</v>
      </c>
      <c r="G156" s="146" t="str">
        <f t="shared" ref="G156:G166" si="9">G155</f>
        <v>2nd Floor</v>
      </c>
      <c r="H156" s="146"/>
      <c r="I156" s="34"/>
      <c r="S156" s="161">
        <f t="shared" ca="1" si="7"/>
        <v>202</v>
      </c>
      <c r="T156" s="161"/>
      <c r="U156" s="34">
        <f>U155+1</f>
        <v>2</v>
      </c>
      <c r="V156" s="2">
        <f ca="1">V155+1</f>
        <v>202</v>
      </c>
    </row>
    <row r="157" spans="1:22" s="2" customFormat="1" hidden="1" x14ac:dyDescent="0.35">
      <c r="A157" s="146">
        <f t="shared" ca="1" si="6"/>
        <v>203</v>
      </c>
      <c r="B157" s="146"/>
      <c r="C157" s="18"/>
      <c r="D157" s="18"/>
      <c r="E157" s="18"/>
      <c r="F157" s="18">
        <f t="shared" si="8"/>
        <v>0</v>
      </c>
      <c r="G157" s="146" t="str">
        <f t="shared" si="9"/>
        <v>2nd Floor</v>
      </c>
      <c r="H157" s="146"/>
      <c r="I157" s="34"/>
      <c r="S157" s="161">
        <f t="shared" ca="1" si="7"/>
        <v>203</v>
      </c>
      <c r="T157" s="161"/>
      <c r="U157" s="34">
        <f>U156+1</f>
        <v>3</v>
      </c>
      <c r="V157" s="2">
        <f ca="1">V156+1</f>
        <v>203</v>
      </c>
    </row>
    <row r="158" spans="1:22" s="2" customFormat="1" hidden="1" x14ac:dyDescent="0.35">
      <c r="A158" s="146">
        <f t="shared" ca="1" si="6"/>
        <v>204</v>
      </c>
      <c r="B158" s="146"/>
      <c r="C158" s="18"/>
      <c r="D158" s="18"/>
      <c r="E158" s="18"/>
      <c r="F158" s="18">
        <f t="shared" si="8"/>
        <v>0</v>
      </c>
      <c r="G158" s="146" t="str">
        <f t="shared" si="9"/>
        <v>2nd Floor</v>
      </c>
      <c r="H158" s="146"/>
      <c r="I158" s="34"/>
      <c r="S158" s="161">
        <f t="shared" ca="1" si="7"/>
        <v>204</v>
      </c>
      <c r="T158" s="161"/>
      <c r="U158" s="34">
        <f t="shared" ref="U158:U159" si="10">U157+1</f>
        <v>4</v>
      </c>
      <c r="V158" s="2">
        <f t="shared" ref="V158:V166" ca="1" si="11">V157+1</f>
        <v>204</v>
      </c>
    </row>
    <row r="159" spans="1:22" s="2" customFormat="1" hidden="1" x14ac:dyDescent="0.35">
      <c r="A159" s="146">
        <f t="shared" ca="1" si="6"/>
        <v>205</v>
      </c>
      <c r="B159" s="146"/>
      <c r="C159" s="18"/>
      <c r="D159" s="18"/>
      <c r="E159" s="18"/>
      <c r="F159" s="18">
        <f t="shared" si="8"/>
        <v>0</v>
      </c>
      <c r="G159" s="146" t="str">
        <f t="shared" si="9"/>
        <v>2nd Floor</v>
      </c>
      <c r="H159" s="146"/>
      <c r="I159" s="34"/>
      <c r="S159" s="161">
        <f t="shared" ca="1" si="7"/>
        <v>205</v>
      </c>
      <c r="T159" s="161"/>
      <c r="U159" s="34">
        <f t="shared" si="10"/>
        <v>5</v>
      </c>
      <c r="V159" s="2">
        <f t="shared" ca="1" si="11"/>
        <v>205</v>
      </c>
    </row>
    <row r="160" spans="1:22" s="2" customFormat="1" hidden="1" x14ac:dyDescent="0.35">
      <c r="A160" s="146">
        <f t="shared" ca="1" si="6"/>
        <v>206</v>
      </c>
      <c r="B160" s="146"/>
      <c r="C160" s="18"/>
      <c r="D160" s="18"/>
      <c r="E160" s="18"/>
      <c r="F160" s="18">
        <f t="shared" si="8"/>
        <v>0</v>
      </c>
      <c r="G160" s="146" t="str">
        <f t="shared" si="9"/>
        <v>2nd Floor</v>
      </c>
      <c r="H160" s="146"/>
      <c r="I160" s="34"/>
      <c r="S160" s="161">
        <f t="shared" ca="1" si="7"/>
        <v>206</v>
      </c>
      <c r="T160" s="161"/>
      <c r="U160" s="34">
        <f>U159+1</f>
        <v>6</v>
      </c>
      <c r="V160" s="2">
        <f t="shared" ca="1" si="11"/>
        <v>206</v>
      </c>
    </row>
    <row r="161" spans="1:23" s="2" customFormat="1" hidden="1" x14ac:dyDescent="0.35">
      <c r="A161" s="146">
        <f t="shared" ca="1" si="6"/>
        <v>207</v>
      </c>
      <c r="B161" s="146"/>
      <c r="C161" s="18"/>
      <c r="D161" s="18"/>
      <c r="E161" s="18"/>
      <c r="F161" s="18">
        <f t="shared" si="8"/>
        <v>0</v>
      </c>
      <c r="G161" s="146" t="str">
        <f t="shared" si="9"/>
        <v>2nd Floor</v>
      </c>
      <c r="H161" s="146"/>
      <c r="I161" s="34"/>
      <c r="S161" s="161">
        <f t="shared" ca="1" si="7"/>
        <v>207</v>
      </c>
      <c r="T161" s="161"/>
      <c r="U161" s="34">
        <f>U160+1</f>
        <v>7</v>
      </c>
      <c r="V161" s="2">
        <f t="shared" ca="1" si="11"/>
        <v>207</v>
      </c>
    </row>
    <row r="162" spans="1:23" s="2" customFormat="1" hidden="1" x14ac:dyDescent="0.35">
      <c r="A162" s="146">
        <f t="shared" ca="1" si="6"/>
        <v>208</v>
      </c>
      <c r="B162" s="146"/>
      <c r="C162" s="18"/>
      <c r="D162" s="18"/>
      <c r="E162" s="18"/>
      <c r="F162" s="18">
        <f t="shared" si="8"/>
        <v>0</v>
      </c>
      <c r="G162" s="146" t="str">
        <f t="shared" si="9"/>
        <v>2nd Floor</v>
      </c>
      <c r="H162" s="146"/>
      <c r="I162" s="34"/>
      <c r="S162" s="161">
        <f t="shared" ca="1" si="7"/>
        <v>208</v>
      </c>
      <c r="T162" s="161"/>
      <c r="U162" s="34">
        <f t="shared" ref="U162:U166" si="12">U161+1</f>
        <v>8</v>
      </c>
      <c r="V162" s="2">
        <f t="shared" ca="1" si="11"/>
        <v>208</v>
      </c>
    </row>
    <row r="163" spans="1:23" s="2" customFormat="1" hidden="1" x14ac:dyDescent="0.35">
      <c r="A163" s="146">
        <f t="shared" ca="1" si="6"/>
        <v>209</v>
      </c>
      <c r="B163" s="146"/>
      <c r="C163" s="18"/>
      <c r="D163" s="18"/>
      <c r="E163" s="18"/>
      <c r="F163" s="18">
        <f t="shared" si="8"/>
        <v>0</v>
      </c>
      <c r="G163" s="146" t="str">
        <f t="shared" si="9"/>
        <v>2nd Floor</v>
      </c>
      <c r="H163" s="146"/>
      <c r="I163" s="34"/>
      <c r="S163" s="161">
        <f t="shared" ca="1" si="7"/>
        <v>209</v>
      </c>
      <c r="T163" s="161"/>
      <c r="U163" s="34">
        <f t="shared" si="12"/>
        <v>9</v>
      </c>
      <c r="V163" s="2">
        <f t="shared" ca="1" si="11"/>
        <v>209</v>
      </c>
    </row>
    <row r="164" spans="1:23" s="2" customFormat="1" hidden="1" x14ac:dyDescent="0.35">
      <c r="A164" s="146">
        <f t="shared" ref="A164:A166" ca="1" si="13">S164</f>
        <v>210</v>
      </c>
      <c r="B164" s="146"/>
      <c r="C164" s="18"/>
      <c r="D164" s="18"/>
      <c r="E164" s="18"/>
      <c r="F164" s="18">
        <f t="shared" ref="F164:F166" si="14">D164*(($F$153)+1)+E164</f>
        <v>0</v>
      </c>
      <c r="G164" s="146" t="str">
        <f t="shared" si="9"/>
        <v>2nd Floor</v>
      </c>
      <c r="H164" s="146"/>
      <c r="I164" s="34"/>
      <c r="S164" s="161">
        <f t="shared" ref="S164:S166" ca="1" si="15">V164</f>
        <v>210</v>
      </c>
      <c r="T164" s="161"/>
      <c r="U164" s="34">
        <f>U163+1</f>
        <v>10</v>
      </c>
      <c r="V164" s="2">
        <f t="shared" ca="1" si="11"/>
        <v>210</v>
      </c>
    </row>
    <row r="165" spans="1:23" s="2" customFormat="1" hidden="1" x14ac:dyDescent="0.35">
      <c r="A165" s="146">
        <f t="shared" ca="1" si="13"/>
        <v>211</v>
      </c>
      <c r="B165" s="146"/>
      <c r="C165" s="18"/>
      <c r="D165" s="18"/>
      <c r="E165" s="18"/>
      <c r="F165" s="18">
        <f t="shared" si="14"/>
        <v>0</v>
      </c>
      <c r="G165" s="146" t="str">
        <f t="shared" si="9"/>
        <v>2nd Floor</v>
      </c>
      <c r="H165" s="146"/>
      <c r="I165" s="34"/>
      <c r="S165" s="161">
        <f t="shared" ca="1" si="15"/>
        <v>211</v>
      </c>
      <c r="T165" s="161"/>
      <c r="U165" s="34">
        <f t="shared" si="12"/>
        <v>11</v>
      </c>
      <c r="V165" s="2">
        <f t="shared" ca="1" si="11"/>
        <v>211</v>
      </c>
    </row>
    <row r="166" spans="1:23" s="2" customFormat="1" hidden="1" x14ac:dyDescent="0.35">
      <c r="A166" s="146">
        <f t="shared" ca="1" si="13"/>
        <v>212</v>
      </c>
      <c r="B166" s="146"/>
      <c r="C166" s="18"/>
      <c r="D166" s="18"/>
      <c r="E166" s="18"/>
      <c r="F166" s="18">
        <f t="shared" si="14"/>
        <v>0</v>
      </c>
      <c r="G166" s="146" t="str">
        <f t="shared" si="9"/>
        <v>2nd Floor</v>
      </c>
      <c r="H166" s="146"/>
      <c r="I166" s="34"/>
      <c r="S166" s="161">
        <f t="shared" ca="1" si="15"/>
        <v>212</v>
      </c>
      <c r="T166" s="161"/>
      <c r="U166" s="34">
        <f t="shared" si="12"/>
        <v>12</v>
      </c>
      <c r="V166" s="2">
        <f t="shared" ca="1" si="11"/>
        <v>212</v>
      </c>
    </row>
    <row r="167" spans="1:23" s="2" customFormat="1" hidden="1" x14ac:dyDescent="0.35">
      <c r="A167" s="128" t="s">
        <v>169</v>
      </c>
      <c r="B167" s="129"/>
      <c r="C167" s="129"/>
      <c r="D167" s="129"/>
      <c r="E167" s="129"/>
      <c r="F167" s="129"/>
      <c r="G167" s="129"/>
      <c r="H167" s="130"/>
      <c r="I167" s="34"/>
      <c r="S167" s="161" t="s">
        <v>170</v>
      </c>
      <c r="T167" s="161"/>
      <c r="V167" s="2" t="str">
        <f>MID(A167,1,3)</f>
        <v>1st</v>
      </c>
      <c r="W167" s="2">
        <f ca="1">--TRIM(RIGHT(SUBSTITUTE(LEFT(A167,_xlfn.AGGREGATE(14,6,FIND({0,1,2,3,4,5,6,7,8,9},A167,ROW(INDIRECT("1:"&amp;LEN(A167)))),1))," ",REPT(" ",LEN(A167))),LEN(A167)))</f>
        <v>20</v>
      </c>
    </row>
    <row r="168" spans="1:23" s="2" customFormat="1" hidden="1" x14ac:dyDescent="0.35">
      <c r="A168" s="121" t="str">
        <f t="shared" ref="A168:A179" ca="1" si="16">S168</f>
        <v>101 to 2001</v>
      </c>
      <c r="B168" s="122"/>
      <c r="C168" s="18"/>
      <c r="D168" s="18"/>
      <c r="E168" s="18"/>
      <c r="F168" s="18">
        <f t="shared" ref="F168:F172" si="17">D168*(($F$153)+1)+E168</f>
        <v>0</v>
      </c>
      <c r="G168" s="121" t="str">
        <f>A167</f>
        <v>1st to 20th Floor</v>
      </c>
      <c r="H168" s="122"/>
      <c r="I168" s="34"/>
      <c r="S168" s="161" t="str">
        <f t="shared" ref="S168:S179" ca="1" si="18">V168&amp;""&amp;$S$167&amp;""&amp;W168</f>
        <v>101 to 2001</v>
      </c>
      <c r="T168" s="161"/>
      <c r="U168" s="34">
        <v>1</v>
      </c>
      <c r="V168" s="2">
        <f ca="1">(SUMPRODUCT(MID(0&amp;V167, LARGE(INDEX(ISNUMBER(--MID(V167, ROW(INDIRECT("1:"&amp;LEN(V167))), 1)) * ROW(INDIRECT("1:"&amp;LEN(V167))), 0), ROW(INDIRECT("1:"&amp;LEN(V167))))+1, 1) * 10^ROW(INDIRECT("1:"&amp;LEN(V167)))/10))*U168*100+1</f>
        <v>101</v>
      </c>
      <c r="W168" s="2">
        <f ca="1">(SUMPRODUCT(MID(0&amp;W167, LARGE(INDEX(ISNUMBER(--MID(W167, ROW(INDIRECT("1:"&amp;LEN(W167))), 1)) * ROW(INDIRECT("1:"&amp;LEN(W167))), 0), ROW(INDIRECT("1:"&amp;LEN(W167))))+1, 1) * 10^ROW(INDIRECT("1:"&amp;LEN(W167)))/10))*U168*100+1</f>
        <v>2001</v>
      </c>
    </row>
    <row r="169" spans="1:23" s="2" customFormat="1" hidden="1" x14ac:dyDescent="0.35">
      <c r="A169" s="121" t="str">
        <f t="shared" ca="1" si="16"/>
        <v>102 to 2002</v>
      </c>
      <c r="B169" s="122"/>
      <c r="C169" s="18"/>
      <c r="D169" s="18"/>
      <c r="E169" s="18"/>
      <c r="F169" s="18">
        <f t="shared" si="17"/>
        <v>0</v>
      </c>
      <c r="G169" s="121" t="str">
        <f t="shared" ref="G169:G179" si="19">G168</f>
        <v>1st to 20th Floor</v>
      </c>
      <c r="H169" s="122"/>
      <c r="I169" s="34"/>
      <c r="S169" s="161" t="str">
        <f t="shared" ca="1" si="18"/>
        <v>102 to 2002</v>
      </c>
      <c r="T169" s="161"/>
      <c r="U169" s="34">
        <f t="shared" ref="U169:W172" si="20">U168+1</f>
        <v>2</v>
      </c>
      <c r="V169" s="2">
        <f t="shared" ca="1" si="20"/>
        <v>102</v>
      </c>
      <c r="W169" s="2">
        <f t="shared" ca="1" si="20"/>
        <v>2002</v>
      </c>
    </row>
    <row r="170" spans="1:23" s="2" customFormat="1" hidden="1" x14ac:dyDescent="0.35">
      <c r="A170" s="121" t="str">
        <f t="shared" ca="1" si="16"/>
        <v>103 to 2003</v>
      </c>
      <c r="B170" s="122"/>
      <c r="C170" s="18"/>
      <c r="D170" s="18"/>
      <c r="E170" s="18"/>
      <c r="F170" s="18">
        <f t="shared" si="17"/>
        <v>0</v>
      </c>
      <c r="G170" s="121" t="str">
        <f t="shared" si="19"/>
        <v>1st to 20th Floor</v>
      </c>
      <c r="H170" s="122"/>
      <c r="I170" s="34"/>
      <c r="S170" s="161" t="str">
        <f t="shared" ca="1" si="18"/>
        <v>103 to 2003</v>
      </c>
      <c r="T170" s="161"/>
      <c r="U170" s="34">
        <f t="shared" si="20"/>
        <v>3</v>
      </c>
      <c r="V170" s="2">
        <f t="shared" ca="1" si="20"/>
        <v>103</v>
      </c>
      <c r="W170" s="2">
        <f t="shared" ca="1" si="20"/>
        <v>2003</v>
      </c>
    </row>
    <row r="171" spans="1:23" s="2" customFormat="1" hidden="1" x14ac:dyDescent="0.35">
      <c r="A171" s="121" t="str">
        <f t="shared" ca="1" si="16"/>
        <v>104 to 2004</v>
      </c>
      <c r="B171" s="122"/>
      <c r="C171" s="18"/>
      <c r="D171" s="18"/>
      <c r="E171" s="18"/>
      <c r="F171" s="18">
        <f>D171*(($F$153)+1)+E171</f>
        <v>0</v>
      </c>
      <c r="G171" s="121" t="str">
        <f t="shared" si="19"/>
        <v>1st to 20th Floor</v>
      </c>
      <c r="H171" s="122"/>
      <c r="I171" s="34"/>
      <c r="S171" s="161" t="str">
        <f t="shared" ca="1" si="18"/>
        <v>104 to 2004</v>
      </c>
      <c r="T171" s="161"/>
      <c r="U171" s="34">
        <f t="shared" si="20"/>
        <v>4</v>
      </c>
      <c r="V171" s="2">
        <f t="shared" ca="1" si="20"/>
        <v>104</v>
      </c>
      <c r="W171" s="2">
        <f t="shared" ca="1" si="20"/>
        <v>2004</v>
      </c>
    </row>
    <row r="172" spans="1:23" s="2" customFormat="1" hidden="1" x14ac:dyDescent="0.35">
      <c r="A172" s="121" t="str">
        <f t="shared" ca="1" si="16"/>
        <v>105 to 2005</v>
      </c>
      <c r="B172" s="122"/>
      <c r="C172" s="18"/>
      <c r="D172" s="18"/>
      <c r="E172" s="18"/>
      <c r="F172" s="18">
        <f t="shared" si="17"/>
        <v>0</v>
      </c>
      <c r="G172" s="121" t="str">
        <f t="shared" si="19"/>
        <v>1st to 20th Floor</v>
      </c>
      <c r="H172" s="122"/>
      <c r="I172" s="34"/>
      <c r="S172" s="161" t="str">
        <f t="shared" ca="1" si="18"/>
        <v>105 to 2005</v>
      </c>
      <c r="T172" s="161"/>
      <c r="U172" s="34">
        <f t="shared" si="20"/>
        <v>5</v>
      </c>
      <c r="V172" s="2">
        <f t="shared" ca="1" si="20"/>
        <v>105</v>
      </c>
      <c r="W172" s="2">
        <f t="shared" ca="1" si="20"/>
        <v>2005</v>
      </c>
    </row>
    <row r="173" spans="1:23" s="2" customFormat="1" hidden="1" x14ac:dyDescent="0.35">
      <c r="A173" s="121" t="str">
        <f t="shared" ca="1" si="16"/>
        <v>106 to 2006</v>
      </c>
      <c r="B173" s="122"/>
      <c r="C173" s="18"/>
      <c r="D173" s="18"/>
      <c r="E173" s="18"/>
      <c r="F173" s="18">
        <f t="shared" ref="F173:F176" si="21">D173*(($F$153)+1)+E173</f>
        <v>0</v>
      </c>
      <c r="G173" s="121" t="str">
        <f t="shared" si="19"/>
        <v>1st to 20th Floor</v>
      </c>
      <c r="H173" s="122"/>
      <c r="I173" s="34"/>
      <c r="S173" s="161" t="str">
        <f t="shared" ca="1" si="18"/>
        <v>106 to 2006</v>
      </c>
      <c r="T173" s="161"/>
      <c r="U173" s="34">
        <f t="shared" ref="U173:W173" si="22">U172+1</f>
        <v>6</v>
      </c>
      <c r="V173" s="2">
        <f t="shared" ca="1" si="22"/>
        <v>106</v>
      </c>
      <c r="W173" s="2">
        <f t="shared" ca="1" si="22"/>
        <v>2006</v>
      </c>
    </row>
    <row r="174" spans="1:23" s="2" customFormat="1" hidden="1" x14ac:dyDescent="0.35">
      <c r="A174" s="121" t="str">
        <f t="shared" ca="1" si="16"/>
        <v>107 to 2007</v>
      </c>
      <c r="B174" s="122"/>
      <c r="C174" s="18"/>
      <c r="D174" s="18"/>
      <c r="E174" s="18"/>
      <c r="F174" s="18">
        <f t="shared" si="21"/>
        <v>0</v>
      </c>
      <c r="G174" s="121" t="str">
        <f t="shared" si="19"/>
        <v>1st to 20th Floor</v>
      </c>
      <c r="H174" s="122"/>
      <c r="I174" s="34"/>
      <c r="S174" s="161" t="str">
        <f t="shared" ca="1" si="18"/>
        <v>107 to 2007</v>
      </c>
      <c r="T174" s="161"/>
      <c r="U174" s="34">
        <f t="shared" ref="U174:W174" si="23">U173+1</f>
        <v>7</v>
      </c>
      <c r="V174" s="2">
        <f t="shared" ca="1" si="23"/>
        <v>107</v>
      </c>
      <c r="W174" s="2">
        <f t="shared" ca="1" si="23"/>
        <v>2007</v>
      </c>
    </row>
    <row r="175" spans="1:23" s="2" customFormat="1" hidden="1" x14ac:dyDescent="0.35">
      <c r="A175" s="121" t="str">
        <f t="shared" ca="1" si="16"/>
        <v>108 to 2008</v>
      </c>
      <c r="B175" s="122"/>
      <c r="C175" s="18"/>
      <c r="D175" s="18"/>
      <c r="E175" s="18"/>
      <c r="F175" s="18">
        <f t="shared" si="21"/>
        <v>0</v>
      </c>
      <c r="G175" s="121" t="str">
        <f t="shared" si="19"/>
        <v>1st to 20th Floor</v>
      </c>
      <c r="H175" s="122"/>
      <c r="I175" s="34"/>
      <c r="S175" s="161" t="str">
        <f t="shared" ca="1" si="18"/>
        <v>108 to 2008</v>
      </c>
      <c r="T175" s="161"/>
      <c r="U175" s="34">
        <f t="shared" ref="U175:W175" si="24">U174+1</f>
        <v>8</v>
      </c>
      <c r="V175" s="2">
        <f t="shared" ca="1" si="24"/>
        <v>108</v>
      </c>
      <c r="W175" s="2">
        <f t="shared" ca="1" si="24"/>
        <v>2008</v>
      </c>
    </row>
    <row r="176" spans="1:23" s="2" customFormat="1" hidden="1" x14ac:dyDescent="0.35">
      <c r="A176" s="121" t="str">
        <f t="shared" ca="1" si="16"/>
        <v>109 to 2009</v>
      </c>
      <c r="B176" s="122"/>
      <c r="C176" s="18"/>
      <c r="D176" s="18"/>
      <c r="E176" s="18"/>
      <c r="F176" s="18">
        <f t="shared" si="21"/>
        <v>0</v>
      </c>
      <c r="G176" s="121" t="str">
        <f t="shared" si="19"/>
        <v>1st to 20th Floor</v>
      </c>
      <c r="H176" s="122"/>
      <c r="I176" s="34"/>
      <c r="S176" s="161" t="str">
        <f t="shared" ca="1" si="18"/>
        <v>109 to 2009</v>
      </c>
      <c r="T176" s="161"/>
      <c r="U176" s="34">
        <f t="shared" ref="U176:W176" si="25">U175+1</f>
        <v>9</v>
      </c>
      <c r="V176" s="2">
        <f t="shared" ca="1" si="25"/>
        <v>109</v>
      </c>
      <c r="W176" s="2">
        <f t="shared" ca="1" si="25"/>
        <v>2009</v>
      </c>
    </row>
    <row r="177" spans="1:23" s="2" customFormat="1" hidden="1" x14ac:dyDescent="0.35">
      <c r="A177" s="121" t="str">
        <f t="shared" ca="1" si="16"/>
        <v>110 to 2010</v>
      </c>
      <c r="B177" s="122"/>
      <c r="C177" s="18"/>
      <c r="D177" s="18"/>
      <c r="E177" s="18"/>
      <c r="F177" s="18">
        <f t="shared" ref="F177:F179" si="26">D177*(($F$153)+1)+E177</f>
        <v>0</v>
      </c>
      <c r="G177" s="121" t="str">
        <f t="shared" si="19"/>
        <v>1st to 20th Floor</v>
      </c>
      <c r="H177" s="122"/>
      <c r="I177" s="34"/>
      <c r="S177" s="161" t="str">
        <f t="shared" ca="1" si="18"/>
        <v>110 to 2010</v>
      </c>
      <c r="T177" s="161"/>
      <c r="U177" s="34">
        <f t="shared" ref="U177:W177" si="27">U176+1</f>
        <v>10</v>
      </c>
      <c r="V177" s="2">
        <f t="shared" ca="1" si="27"/>
        <v>110</v>
      </c>
      <c r="W177" s="2">
        <f t="shared" ca="1" si="27"/>
        <v>2010</v>
      </c>
    </row>
    <row r="178" spans="1:23" s="2" customFormat="1" hidden="1" x14ac:dyDescent="0.35">
      <c r="A178" s="121" t="str">
        <f t="shared" ca="1" si="16"/>
        <v>111 to 2011</v>
      </c>
      <c r="B178" s="122"/>
      <c r="C178" s="18"/>
      <c r="D178" s="18"/>
      <c r="E178" s="18"/>
      <c r="F178" s="18">
        <f t="shared" si="26"/>
        <v>0</v>
      </c>
      <c r="G178" s="121" t="str">
        <f t="shared" si="19"/>
        <v>1st to 20th Floor</v>
      </c>
      <c r="H178" s="122"/>
      <c r="I178" s="34"/>
      <c r="S178" s="161" t="str">
        <f t="shared" ca="1" si="18"/>
        <v>111 to 2011</v>
      </c>
      <c r="T178" s="161"/>
      <c r="U178" s="34">
        <f t="shared" ref="U178:W178" si="28">U177+1</f>
        <v>11</v>
      </c>
      <c r="V178" s="2">
        <f t="shared" ca="1" si="28"/>
        <v>111</v>
      </c>
      <c r="W178" s="2">
        <f t="shared" ca="1" si="28"/>
        <v>2011</v>
      </c>
    </row>
    <row r="179" spans="1:23" s="2" customFormat="1" hidden="1" x14ac:dyDescent="0.35">
      <c r="A179" s="121" t="str">
        <f t="shared" ca="1" si="16"/>
        <v>112 to 2012</v>
      </c>
      <c r="B179" s="122"/>
      <c r="C179" s="18"/>
      <c r="D179" s="18"/>
      <c r="E179" s="18"/>
      <c r="F179" s="18">
        <f t="shared" si="26"/>
        <v>0</v>
      </c>
      <c r="G179" s="121" t="str">
        <f t="shared" si="19"/>
        <v>1st to 20th Floor</v>
      </c>
      <c r="H179" s="122"/>
      <c r="I179" s="34"/>
      <c r="S179" s="161" t="str">
        <f t="shared" ca="1" si="18"/>
        <v>112 to 2012</v>
      </c>
      <c r="T179" s="161"/>
      <c r="U179" s="34">
        <f t="shared" ref="U179:W179" si="29">U178+1</f>
        <v>12</v>
      </c>
      <c r="V179" s="2">
        <f t="shared" ca="1" si="29"/>
        <v>112</v>
      </c>
      <c r="W179" s="2">
        <f t="shared" ca="1" si="29"/>
        <v>2012</v>
      </c>
    </row>
    <row r="180" spans="1:23" s="2" customFormat="1" hidden="1" x14ac:dyDescent="0.35">
      <c r="A180" s="128" t="s">
        <v>173</v>
      </c>
      <c r="B180" s="129"/>
      <c r="C180" s="129"/>
      <c r="D180" s="129"/>
      <c r="E180" s="129"/>
      <c r="F180" s="129"/>
      <c r="G180" s="129"/>
      <c r="H180" s="130"/>
      <c r="I180" s="34"/>
      <c r="S180" s="161" t="s">
        <v>172</v>
      </c>
      <c r="T180" s="161"/>
      <c r="V180" s="2" t="str">
        <f>MID(A180,1,3)</f>
        <v>1st</v>
      </c>
      <c r="W180" s="2">
        <f ca="1">--TRIM(RIGHT(SUBSTITUTE(LEFT(A180,_xlfn.AGGREGATE(14,6,FIND({0,1,2,3,4,5,6,7,8,9},A180,ROW(INDIRECT("1:"&amp;LEN(A180)))),1))," ",REPT(" ",LEN(A180))),LEN(A180)))</f>
        <v>20</v>
      </c>
    </row>
    <row r="181" spans="1:23" s="2" customFormat="1" hidden="1" x14ac:dyDescent="0.35">
      <c r="A181" s="121" t="str">
        <f t="shared" ref="A181:A192" ca="1" si="30">S181</f>
        <v>101 &amp; 2001</v>
      </c>
      <c r="B181" s="122"/>
      <c r="C181" s="18"/>
      <c r="D181" s="18"/>
      <c r="E181" s="18"/>
      <c r="F181" s="18">
        <f t="shared" ref="F181:F192" si="31">D181*(($F$153)+1)+E181</f>
        <v>0</v>
      </c>
      <c r="G181" s="121" t="str">
        <f>A180</f>
        <v>1st &amp; 20th Floor</v>
      </c>
      <c r="H181" s="122"/>
      <c r="I181" s="34"/>
      <c r="S181" s="161" t="str">
        <f ca="1">V181&amp;""&amp;$S$180&amp;""&amp;W181</f>
        <v>101 &amp; 2001</v>
      </c>
      <c r="T181" s="161"/>
      <c r="U181" s="34">
        <v>1</v>
      </c>
      <c r="V181" s="2">
        <f ca="1">(SUMPRODUCT(MID(0&amp;V180, LARGE(INDEX(ISNUMBER(--MID(V180, ROW(INDIRECT("1:"&amp;LEN(V180))), 1)) * ROW(INDIRECT("1:"&amp;LEN(V180))), 0), ROW(INDIRECT("1:"&amp;LEN(V180))))+1, 1) * 10^ROW(INDIRECT("1:"&amp;LEN(V180)))/10))*U181*100+1</f>
        <v>101</v>
      </c>
      <c r="W181" s="2">
        <f ca="1">(SUMPRODUCT(MID(0&amp;W180, LARGE(INDEX(ISNUMBER(--MID(W180, ROW(INDIRECT("1:"&amp;LEN(W180))), 1)) * ROW(INDIRECT("1:"&amp;LEN(W180))), 0), ROW(INDIRECT("1:"&amp;LEN(W180))))+1, 1) * 10^ROW(INDIRECT("1:"&amp;LEN(W180)))/10))*U181*100+1</f>
        <v>2001</v>
      </c>
    </row>
    <row r="182" spans="1:23" s="2" customFormat="1" hidden="1" x14ac:dyDescent="0.35">
      <c r="A182" s="121" t="str">
        <f t="shared" ca="1" si="30"/>
        <v>102 &amp; 2002</v>
      </c>
      <c r="B182" s="122"/>
      <c r="C182" s="18"/>
      <c r="D182" s="18"/>
      <c r="E182" s="18"/>
      <c r="F182" s="18">
        <f t="shared" si="31"/>
        <v>0</v>
      </c>
      <c r="G182" s="121" t="str">
        <f t="shared" ref="G182:G192" si="32">G181</f>
        <v>1st &amp; 20th Floor</v>
      </c>
      <c r="H182" s="122"/>
      <c r="I182" s="34"/>
      <c r="S182" s="161" t="str">
        <f t="shared" ref="S182:S192" ca="1" si="33">V182&amp;""&amp;$S$180&amp;""&amp;W182</f>
        <v>102 &amp; 2002</v>
      </c>
      <c r="T182" s="161"/>
      <c r="U182" s="34">
        <f t="shared" ref="U182:W182" si="34">U181+1</f>
        <v>2</v>
      </c>
      <c r="V182" s="2">
        <f t="shared" ca="1" si="34"/>
        <v>102</v>
      </c>
      <c r="W182" s="2">
        <f t="shared" ca="1" si="34"/>
        <v>2002</v>
      </c>
    </row>
    <row r="183" spans="1:23" s="2" customFormat="1" hidden="1" x14ac:dyDescent="0.35">
      <c r="A183" s="121" t="str">
        <f t="shared" ca="1" si="30"/>
        <v>103 &amp; 2003</v>
      </c>
      <c r="B183" s="122"/>
      <c r="C183" s="18"/>
      <c r="D183" s="18"/>
      <c r="E183" s="18"/>
      <c r="F183" s="18">
        <f t="shared" si="31"/>
        <v>0</v>
      </c>
      <c r="G183" s="121" t="str">
        <f t="shared" si="32"/>
        <v>1st &amp; 20th Floor</v>
      </c>
      <c r="H183" s="122"/>
      <c r="I183" s="34"/>
      <c r="S183" s="161" t="str">
        <f t="shared" ca="1" si="33"/>
        <v>103 &amp; 2003</v>
      </c>
      <c r="T183" s="161"/>
      <c r="U183" s="34">
        <f t="shared" ref="U183:W183" si="35">U182+1</f>
        <v>3</v>
      </c>
      <c r="V183" s="2">
        <f t="shared" ca="1" si="35"/>
        <v>103</v>
      </c>
      <c r="W183" s="2">
        <f t="shared" ca="1" si="35"/>
        <v>2003</v>
      </c>
    </row>
    <row r="184" spans="1:23" s="2" customFormat="1" hidden="1" x14ac:dyDescent="0.35">
      <c r="A184" s="121" t="str">
        <f t="shared" ca="1" si="30"/>
        <v>104 &amp; 2004</v>
      </c>
      <c r="B184" s="122"/>
      <c r="C184" s="18"/>
      <c r="D184" s="18"/>
      <c r="E184" s="18"/>
      <c r="F184" s="18">
        <f t="shared" si="31"/>
        <v>0</v>
      </c>
      <c r="G184" s="121" t="str">
        <f t="shared" si="32"/>
        <v>1st &amp; 20th Floor</v>
      </c>
      <c r="H184" s="122"/>
      <c r="I184" s="34"/>
      <c r="S184" s="161" t="str">
        <f t="shared" ca="1" si="33"/>
        <v>104 &amp; 2004</v>
      </c>
      <c r="T184" s="161"/>
      <c r="U184" s="34">
        <f t="shared" ref="U184:W184" si="36">U183+1</f>
        <v>4</v>
      </c>
      <c r="V184" s="2">
        <f t="shared" ca="1" si="36"/>
        <v>104</v>
      </c>
      <c r="W184" s="2">
        <f t="shared" ca="1" si="36"/>
        <v>2004</v>
      </c>
    </row>
    <row r="185" spans="1:23" s="2" customFormat="1" hidden="1" x14ac:dyDescent="0.35">
      <c r="A185" s="121" t="str">
        <f t="shared" ca="1" si="30"/>
        <v>105 &amp; 2005</v>
      </c>
      <c r="B185" s="122"/>
      <c r="C185" s="18"/>
      <c r="D185" s="18"/>
      <c r="E185" s="18"/>
      <c r="F185" s="18">
        <f t="shared" si="31"/>
        <v>0</v>
      </c>
      <c r="G185" s="121" t="str">
        <f t="shared" si="32"/>
        <v>1st &amp; 20th Floor</v>
      </c>
      <c r="H185" s="122"/>
      <c r="I185" s="34"/>
      <c r="S185" s="161" t="str">
        <f t="shared" ca="1" si="33"/>
        <v>105 &amp; 2005</v>
      </c>
      <c r="T185" s="161"/>
      <c r="U185" s="34">
        <f t="shared" ref="U185:W185" si="37">U184+1</f>
        <v>5</v>
      </c>
      <c r="V185" s="2">
        <f t="shared" ca="1" si="37"/>
        <v>105</v>
      </c>
      <c r="W185" s="2">
        <f t="shared" ca="1" si="37"/>
        <v>2005</v>
      </c>
    </row>
    <row r="186" spans="1:23" s="2" customFormat="1" hidden="1" x14ac:dyDescent="0.35">
      <c r="A186" s="121" t="str">
        <f t="shared" ca="1" si="30"/>
        <v>106 &amp; 2006</v>
      </c>
      <c r="B186" s="122"/>
      <c r="C186" s="18"/>
      <c r="D186" s="18"/>
      <c r="E186" s="18"/>
      <c r="F186" s="18">
        <f t="shared" si="31"/>
        <v>0</v>
      </c>
      <c r="G186" s="121" t="str">
        <f t="shared" si="32"/>
        <v>1st &amp; 20th Floor</v>
      </c>
      <c r="H186" s="122"/>
      <c r="I186" s="34"/>
      <c r="S186" s="161" t="str">
        <f t="shared" ca="1" si="33"/>
        <v>106 &amp; 2006</v>
      </c>
      <c r="T186" s="161"/>
      <c r="U186" s="34">
        <f t="shared" ref="U186:W186" si="38">U185+1</f>
        <v>6</v>
      </c>
      <c r="V186" s="2">
        <f t="shared" ca="1" si="38"/>
        <v>106</v>
      </c>
      <c r="W186" s="2">
        <f t="shared" ca="1" si="38"/>
        <v>2006</v>
      </c>
    </row>
    <row r="187" spans="1:23" s="2" customFormat="1" hidden="1" x14ac:dyDescent="0.35">
      <c r="A187" s="121" t="str">
        <f t="shared" ca="1" si="30"/>
        <v>107 &amp; 2007</v>
      </c>
      <c r="B187" s="122"/>
      <c r="C187" s="18"/>
      <c r="D187" s="18"/>
      <c r="E187" s="18"/>
      <c r="F187" s="18">
        <f t="shared" si="31"/>
        <v>0</v>
      </c>
      <c r="G187" s="121" t="str">
        <f t="shared" si="32"/>
        <v>1st &amp; 20th Floor</v>
      </c>
      <c r="H187" s="122"/>
      <c r="I187" s="34"/>
      <c r="S187" s="161" t="str">
        <f t="shared" ca="1" si="33"/>
        <v>107 &amp; 2007</v>
      </c>
      <c r="T187" s="161"/>
      <c r="U187" s="34">
        <f t="shared" ref="U187:W187" si="39">U186+1</f>
        <v>7</v>
      </c>
      <c r="V187" s="2">
        <f t="shared" ca="1" si="39"/>
        <v>107</v>
      </c>
      <c r="W187" s="2">
        <f t="shared" ca="1" si="39"/>
        <v>2007</v>
      </c>
    </row>
    <row r="188" spans="1:23" s="2" customFormat="1" hidden="1" x14ac:dyDescent="0.35">
      <c r="A188" s="121" t="str">
        <f t="shared" ca="1" si="30"/>
        <v>108 &amp; 2008</v>
      </c>
      <c r="B188" s="122"/>
      <c r="C188" s="18"/>
      <c r="D188" s="18"/>
      <c r="E188" s="18"/>
      <c r="F188" s="18">
        <f t="shared" si="31"/>
        <v>0</v>
      </c>
      <c r="G188" s="121" t="str">
        <f t="shared" si="32"/>
        <v>1st &amp; 20th Floor</v>
      </c>
      <c r="H188" s="122"/>
      <c r="I188" s="34"/>
      <c r="S188" s="161" t="str">
        <f t="shared" ca="1" si="33"/>
        <v>108 &amp; 2008</v>
      </c>
      <c r="T188" s="161"/>
      <c r="U188" s="34">
        <f t="shared" ref="U188:W188" si="40">U187+1</f>
        <v>8</v>
      </c>
      <c r="V188" s="2">
        <f t="shared" ca="1" si="40"/>
        <v>108</v>
      </c>
      <c r="W188" s="2">
        <f t="shared" ca="1" si="40"/>
        <v>2008</v>
      </c>
    </row>
    <row r="189" spans="1:23" s="2" customFormat="1" hidden="1" x14ac:dyDescent="0.35">
      <c r="A189" s="121" t="str">
        <f t="shared" ca="1" si="30"/>
        <v>109 &amp; 2009</v>
      </c>
      <c r="B189" s="122"/>
      <c r="C189" s="18"/>
      <c r="D189" s="18"/>
      <c r="E189" s="18"/>
      <c r="F189" s="18">
        <f t="shared" si="31"/>
        <v>0</v>
      </c>
      <c r="G189" s="121" t="str">
        <f t="shared" si="32"/>
        <v>1st &amp; 20th Floor</v>
      </c>
      <c r="H189" s="122"/>
      <c r="I189" s="34"/>
      <c r="S189" s="161" t="str">
        <f t="shared" ca="1" si="33"/>
        <v>109 &amp; 2009</v>
      </c>
      <c r="T189" s="161"/>
      <c r="U189" s="34">
        <f t="shared" ref="U189:W189" si="41">U188+1</f>
        <v>9</v>
      </c>
      <c r="V189" s="2">
        <f t="shared" ca="1" si="41"/>
        <v>109</v>
      </c>
      <c r="W189" s="2">
        <f t="shared" ca="1" si="41"/>
        <v>2009</v>
      </c>
    </row>
    <row r="190" spans="1:23" s="2" customFormat="1" hidden="1" x14ac:dyDescent="0.35">
      <c r="A190" s="121" t="str">
        <f t="shared" ca="1" si="30"/>
        <v>110 &amp; 2010</v>
      </c>
      <c r="B190" s="122"/>
      <c r="C190" s="18"/>
      <c r="D190" s="18"/>
      <c r="E190" s="18"/>
      <c r="F190" s="18">
        <f t="shared" si="31"/>
        <v>0</v>
      </c>
      <c r="G190" s="121" t="str">
        <f t="shared" si="32"/>
        <v>1st &amp; 20th Floor</v>
      </c>
      <c r="H190" s="122"/>
      <c r="I190" s="34"/>
      <c r="S190" s="161" t="str">
        <f t="shared" ca="1" si="33"/>
        <v>110 &amp; 2010</v>
      </c>
      <c r="T190" s="161"/>
      <c r="U190" s="34">
        <f t="shared" ref="U190:W190" si="42">U189+1</f>
        <v>10</v>
      </c>
      <c r="V190" s="2">
        <f t="shared" ca="1" si="42"/>
        <v>110</v>
      </c>
      <c r="W190" s="2">
        <f t="shared" ca="1" si="42"/>
        <v>2010</v>
      </c>
    </row>
    <row r="191" spans="1:23" s="2" customFormat="1" hidden="1" x14ac:dyDescent="0.35">
      <c r="A191" s="121" t="str">
        <f t="shared" ca="1" si="30"/>
        <v>111 &amp; 2011</v>
      </c>
      <c r="B191" s="122"/>
      <c r="C191" s="18"/>
      <c r="D191" s="18"/>
      <c r="E191" s="18"/>
      <c r="F191" s="18">
        <f t="shared" si="31"/>
        <v>0</v>
      </c>
      <c r="G191" s="121" t="str">
        <f t="shared" si="32"/>
        <v>1st &amp; 20th Floor</v>
      </c>
      <c r="H191" s="122"/>
      <c r="I191" s="34"/>
      <c r="S191" s="161" t="str">
        <f t="shared" ca="1" si="33"/>
        <v>111 &amp; 2011</v>
      </c>
      <c r="T191" s="161"/>
      <c r="U191" s="34">
        <f t="shared" ref="U191:W191" si="43">U190+1</f>
        <v>11</v>
      </c>
      <c r="V191" s="2">
        <f t="shared" ca="1" si="43"/>
        <v>111</v>
      </c>
      <c r="W191" s="2">
        <f t="shared" ca="1" si="43"/>
        <v>2011</v>
      </c>
    </row>
    <row r="192" spans="1:23" s="2" customFormat="1" hidden="1" x14ac:dyDescent="0.35">
      <c r="A192" s="121" t="str">
        <f t="shared" ca="1" si="30"/>
        <v>112 &amp; 2012</v>
      </c>
      <c r="B192" s="122"/>
      <c r="C192" s="18"/>
      <c r="D192" s="18"/>
      <c r="E192" s="18"/>
      <c r="F192" s="18">
        <f t="shared" si="31"/>
        <v>0</v>
      </c>
      <c r="G192" s="121" t="str">
        <f t="shared" si="32"/>
        <v>1st &amp; 20th Floor</v>
      </c>
      <c r="H192" s="122"/>
      <c r="I192" s="34"/>
      <c r="S192" s="161" t="str">
        <f t="shared" ca="1" si="33"/>
        <v>112 &amp; 2012</v>
      </c>
      <c r="T192" s="161"/>
      <c r="U192" s="34">
        <f t="shared" ref="U192:W192" si="44">U191+1</f>
        <v>12</v>
      </c>
      <c r="V192" s="2">
        <f t="shared" ca="1" si="44"/>
        <v>112</v>
      </c>
      <c r="W192" s="2">
        <f t="shared" ca="1" si="44"/>
        <v>2012</v>
      </c>
    </row>
    <row r="193" spans="1:23" s="2" customFormat="1" ht="15.75" hidden="1" customHeight="1" x14ac:dyDescent="0.35">
      <c r="A193" s="128" t="s">
        <v>171</v>
      </c>
      <c r="B193" s="129"/>
      <c r="C193" s="129"/>
      <c r="D193" s="129"/>
      <c r="E193" s="129"/>
      <c r="F193" s="129"/>
      <c r="G193" s="129"/>
      <c r="H193" s="130"/>
      <c r="I193" s="34"/>
      <c r="S193" s="161" t="s">
        <v>162</v>
      </c>
      <c r="T193" s="161"/>
      <c r="V193" s="2" t="str">
        <f>LEFT(A193,SUM(LEN(A193)-LEN(SUBSTITUTE(A193,{"0","1","2","3","4","5","6","7","8","9"},""))))</f>
        <v xml:space="preserve">1st, </v>
      </c>
      <c r="W193" s="2">
        <f ca="1">--TRIM(RIGHT(SUBSTITUTE(LEFT(A193,_xlfn.AGGREGATE(16,6,FIND({0,1,2,3,4,5,6,7,8,9},A193,ROW(INDIRECT("1:"&amp;LEN(A193)))),1))," ",REPT(" ",LEN(A193))),LEN(A193)))</f>
        <v>9</v>
      </c>
    </row>
    <row r="194" spans="1:23" s="2" customFormat="1" hidden="1" x14ac:dyDescent="0.35">
      <c r="A194" s="121" t="str">
        <f t="shared" ref="A194:A205" ca="1" si="45">S194</f>
        <v>101,..,901</v>
      </c>
      <c r="B194" s="122"/>
      <c r="C194" s="18"/>
      <c r="D194" s="18"/>
      <c r="E194" s="18"/>
      <c r="F194" s="18">
        <f t="shared" ref="F194:F198" si="46">D194*(($F$153)+1)+E194</f>
        <v>0</v>
      </c>
      <c r="G194" s="121" t="str">
        <f>A193</f>
        <v>1st, 3rd, 5th, 7th &amp; 9th Floor</v>
      </c>
      <c r="H194" s="122"/>
      <c r="I194" s="34"/>
      <c r="S194" s="161" t="str">
        <f ca="1">V194&amp;""&amp;$S$193&amp;""&amp;W194</f>
        <v>101,..,901</v>
      </c>
      <c r="T194" s="161"/>
      <c r="U194" s="34">
        <v>1</v>
      </c>
      <c r="V194" s="2">
        <f ca="1">(SUMPRODUCT(MID(0&amp;V193, LARGE(INDEX(ISNUMBER(--MID(V193, ROW(INDIRECT("1:"&amp;LEN(V193))), 1)) * ROW(INDIRECT("1:"&amp;LEN(V193))), 0), ROW(INDIRECT("1:"&amp;LEN(V193))))+1, 1) * 10^ROW(INDIRECT("1:"&amp;LEN(V193)))/10))*U194*100+1</f>
        <v>101</v>
      </c>
      <c r="W194" s="2">
        <f ca="1">(SUMPRODUCT(MID(0&amp;W193, LARGE(INDEX(ISNUMBER(--MID(W193, ROW(INDIRECT("1:"&amp;LEN(W193))), 1)) * ROW(INDIRECT("1:"&amp;LEN(W193))), 0), ROW(INDIRECT("1:"&amp;LEN(W193))))+1, 1) * 10^ROW(INDIRECT("1:"&amp;LEN(W193)))/10))*U194*100+1</f>
        <v>901</v>
      </c>
    </row>
    <row r="195" spans="1:23" s="2" customFormat="1" hidden="1" x14ac:dyDescent="0.35">
      <c r="A195" s="121" t="str">
        <f t="shared" ca="1" si="45"/>
        <v>102,..,902</v>
      </c>
      <c r="B195" s="122"/>
      <c r="C195" s="18"/>
      <c r="D195" s="18"/>
      <c r="E195" s="18"/>
      <c r="F195" s="18">
        <f t="shared" si="46"/>
        <v>0</v>
      </c>
      <c r="G195" s="121" t="str">
        <f t="shared" ref="G195:G205" si="47">G194</f>
        <v>1st, 3rd, 5th, 7th &amp; 9th Floor</v>
      </c>
      <c r="H195" s="122"/>
      <c r="I195" s="34"/>
      <c r="S195" s="161" t="str">
        <f t="shared" ref="S195:S205" ca="1" si="48">V195&amp;""&amp;$S$193&amp;""&amp;W195</f>
        <v>102,..,902</v>
      </c>
      <c r="T195" s="161"/>
      <c r="U195" s="34">
        <f t="shared" ref="U195:W198" si="49">U194+1</f>
        <v>2</v>
      </c>
      <c r="V195" s="2">
        <f t="shared" ca="1" si="49"/>
        <v>102</v>
      </c>
      <c r="W195" s="2">
        <f t="shared" ca="1" si="49"/>
        <v>902</v>
      </c>
    </row>
    <row r="196" spans="1:23" s="2" customFormat="1" hidden="1" x14ac:dyDescent="0.35">
      <c r="A196" s="121" t="str">
        <f t="shared" ca="1" si="45"/>
        <v>103,..,903</v>
      </c>
      <c r="B196" s="122"/>
      <c r="C196" s="18"/>
      <c r="D196" s="18"/>
      <c r="E196" s="18"/>
      <c r="F196" s="18">
        <f t="shared" si="46"/>
        <v>0</v>
      </c>
      <c r="G196" s="121" t="str">
        <f t="shared" si="47"/>
        <v>1st, 3rd, 5th, 7th &amp; 9th Floor</v>
      </c>
      <c r="H196" s="122"/>
      <c r="I196" s="34"/>
      <c r="S196" s="161" t="str">
        <f t="shared" ca="1" si="48"/>
        <v>103,..,903</v>
      </c>
      <c r="T196" s="161"/>
      <c r="U196" s="34">
        <f t="shared" si="49"/>
        <v>3</v>
      </c>
      <c r="V196" s="2">
        <f t="shared" ca="1" si="49"/>
        <v>103</v>
      </c>
      <c r="W196" s="2">
        <f t="shared" ca="1" si="49"/>
        <v>903</v>
      </c>
    </row>
    <row r="197" spans="1:23" s="2" customFormat="1" hidden="1" x14ac:dyDescent="0.35">
      <c r="A197" s="121" t="str">
        <f t="shared" ca="1" si="45"/>
        <v>104,..,904</v>
      </c>
      <c r="B197" s="122"/>
      <c r="C197" s="18"/>
      <c r="D197" s="18"/>
      <c r="E197" s="18"/>
      <c r="F197" s="18">
        <f t="shared" si="46"/>
        <v>0</v>
      </c>
      <c r="G197" s="121" t="str">
        <f t="shared" si="47"/>
        <v>1st, 3rd, 5th, 7th &amp; 9th Floor</v>
      </c>
      <c r="H197" s="122"/>
      <c r="I197" s="34"/>
      <c r="S197" s="161" t="str">
        <f t="shared" ca="1" si="48"/>
        <v>104,..,904</v>
      </c>
      <c r="T197" s="161"/>
      <c r="U197" s="34">
        <f t="shared" si="49"/>
        <v>4</v>
      </c>
      <c r="V197" s="2">
        <f t="shared" ca="1" si="49"/>
        <v>104</v>
      </c>
      <c r="W197" s="2">
        <f t="shared" ca="1" si="49"/>
        <v>904</v>
      </c>
    </row>
    <row r="198" spans="1:23" s="2" customFormat="1" hidden="1" x14ac:dyDescent="0.35">
      <c r="A198" s="121" t="str">
        <f t="shared" ca="1" si="45"/>
        <v>105,..,905</v>
      </c>
      <c r="B198" s="122"/>
      <c r="C198" s="18"/>
      <c r="D198" s="18"/>
      <c r="E198" s="18"/>
      <c r="F198" s="18">
        <f t="shared" si="46"/>
        <v>0</v>
      </c>
      <c r="G198" s="121" t="str">
        <f t="shared" si="47"/>
        <v>1st, 3rd, 5th, 7th &amp; 9th Floor</v>
      </c>
      <c r="H198" s="122"/>
      <c r="I198" s="34"/>
      <c r="S198" s="161" t="str">
        <f t="shared" ca="1" si="48"/>
        <v>105,..,905</v>
      </c>
      <c r="T198" s="161"/>
      <c r="U198" s="34">
        <f t="shared" si="49"/>
        <v>5</v>
      </c>
      <c r="V198" s="2">
        <f t="shared" ca="1" si="49"/>
        <v>105</v>
      </c>
      <c r="W198" s="2">
        <f t="shared" ca="1" si="49"/>
        <v>905</v>
      </c>
    </row>
    <row r="199" spans="1:23" s="2" customFormat="1" hidden="1" x14ac:dyDescent="0.35">
      <c r="A199" s="121" t="str">
        <f t="shared" ca="1" si="45"/>
        <v>106,..,906</v>
      </c>
      <c r="B199" s="122"/>
      <c r="C199" s="18"/>
      <c r="D199" s="18"/>
      <c r="E199" s="18"/>
      <c r="F199" s="18">
        <f t="shared" ref="F199:F202" si="50">D199*(($F$153)+1)+E199</f>
        <v>0</v>
      </c>
      <c r="G199" s="121" t="str">
        <f t="shared" si="47"/>
        <v>1st, 3rd, 5th, 7th &amp; 9th Floor</v>
      </c>
      <c r="H199" s="122"/>
      <c r="I199" s="34"/>
      <c r="S199" s="161" t="str">
        <f t="shared" ca="1" si="48"/>
        <v>106,..,906</v>
      </c>
      <c r="T199" s="161"/>
      <c r="U199" s="34">
        <f t="shared" ref="U199:W199" si="51">U198+1</f>
        <v>6</v>
      </c>
      <c r="V199" s="2">
        <f t="shared" ca="1" si="51"/>
        <v>106</v>
      </c>
      <c r="W199" s="2">
        <f t="shared" ca="1" si="51"/>
        <v>906</v>
      </c>
    </row>
    <row r="200" spans="1:23" s="2" customFormat="1" hidden="1" x14ac:dyDescent="0.35">
      <c r="A200" s="121" t="str">
        <f t="shared" ca="1" si="45"/>
        <v>107,..,907</v>
      </c>
      <c r="B200" s="122"/>
      <c r="C200" s="18"/>
      <c r="D200" s="18"/>
      <c r="E200" s="18"/>
      <c r="F200" s="18">
        <f t="shared" si="50"/>
        <v>0</v>
      </c>
      <c r="G200" s="121" t="str">
        <f t="shared" si="47"/>
        <v>1st, 3rd, 5th, 7th &amp; 9th Floor</v>
      </c>
      <c r="H200" s="122"/>
      <c r="I200" s="34"/>
      <c r="S200" s="161" t="str">
        <f t="shared" ca="1" si="48"/>
        <v>107,..,907</v>
      </c>
      <c r="T200" s="161"/>
      <c r="U200" s="34">
        <f t="shared" ref="U200:W200" si="52">U199+1</f>
        <v>7</v>
      </c>
      <c r="V200" s="2">
        <f t="shared" ca="1" si="52"/>
        <v>107</v>
      </c>
      <c r="W200" s="2">
        <f t="shared" ca="1" si="52"/>
        <v>907</v>
      </c>
    </row>
    <row r="201" spans="1:23" s="2" customFormat="1" hidden="1" x14ac:dyDescent="0.35">
      <c r="A201" s="121" t="str">
        <f t="shared" ca="1" si="45"/>
        <v>108,..,908</v>
      </c>
      <c r="B201" s="122"/>
      <c r="C201" s="18"/>
      <c r="D201" s="18"/>
      <c r="E201" s="18"/>
      <c r="F201" s="18">
        <f t="shared" si="50"/>
        <v>0</v>
      </c>
      <c r="G201" s="121" t="str">
        <f t="shared" si="47"/>
        <v>1st, 3rd, 5th, 7th &amp; 9th Floor</v>
      </c>
      <c r="H201" s="122"/>
      <c r="I201" s="34"/>
      <c r="S201" s="161" t="str">
        <f t="shared" ca="1" si="48"/>
        <v>108,..,908</v>
      </c>
      <c r="T201" s="161"/>
      <c r="U201" s="34">
        <f t="shared" ref="U201:W201" si="53">U200+1</f>
        <v>8</v>
      </c>
      <c r="V201" s="2">
        <f t="shared" ca="1" si="53"/>
        <v>108</v>
      </c>
      <c r="W201" s="2">
        <f t="shared" ca="1" si="53"/>
        <v>908</v>
      </c>
    </row>
    <row r="202" spans="1:23" s="2" customFormat="1" hidden="1" x14ac:dyDescent="0.35">
      <c r="A202" s="121" t="str">
        <f t="shared" ca="1" si="45"/>
        <v>109,..,909</v>
      </c>
      <c r="B202" s="122"/>
      <c r="C202" s="18"/>
      <c r="D202" s="18"/>
      <c r="E202" s="18"/>
      <c r="F202" s="18">
        <f t="shared" si="50"/>
        <v>0</v>
      </c>
      <c r="G202" s="121" t="str">
        <f t="shared" si="47"/>
        <v>1st, 3rd, 5th, 7th &amp; 9th Floor</v>
      </c>
      <c r="H202" s="122"/>
      <c r="I202" s="34"/>
      <c r="S202" s="161" t="str">
        <f t="shared" ca="1" si="48"/>
        <v>109,..,909</v>
      </c>
      <c r="T202" s="161"/>
      <c r="U202" s="34">
        <f t="shared" ref="U202:W202" si="54">U201+1</f>
        <v>9</v>
      </c>
      <c r="V202" s="2">
        <f t="shared" ca="1" si="54"/>
        <v>109</v>
      </c>
      <c r="W202" s="2">
        <f t="shared" ca="1" si="54"/>
        <v>909</v>
      </c>
    </row>
    <row r="203" spans="1:23" s="2" customFormat="1" hidden="1" x14ac:dyDescent="0.35">
      <c r="A203" s="121" t="str">
        <f t="shared" ca="1" si="45"/>
        <v>110,..,910</v>
      </c>
      <c r="B203" s="122"/>
      <c r="C203" s="18"/>
      <c r="D203" s="18"/>
      <c r="E203" s="18"/>
      <c r="F203" s="18">
        <f>D203*(($F$153)+1)+E203</f>
        <v>0</v>
      </c>
      <c r="G203" s="121" t="str">
        <f t="shared" si="47"/>
        <v>1st, 3rd, 5th, 7th &amp; 9th Floor</v>
      </c>
      <c r="H203" s="122"/>
      <c r="I203" s="34"/>
      <c r="S203" s="161" t="str">
        <f t="shared" ca="1" si="48"/>
        <v>110,..,910</v>
      </c>
      <c r="T203" s="161"/>
      <c r="U203" s="34">
        <f t="shared" ref="U203:W203" si="55">U202+1</f>
        <v>10</v>
      </c>
      <c r="V203" s="2">
        <f t="shared" ca="1" si="55"/>
        <v>110</v>
      </c>
      <c r="W203" s="2">
        <f t="shared" ca="1" si="55"/>
        <v>910</v>
      </c>
    </row>
    <row r="204" spans="1:23" s="2" customFormat="1" hidden="1" x14ac:dyDescent="0.35">
      <c r="A204" s="121" t="str">
        <f t="shared" ca="1" si="45"/>
        <v>111,..,911</v>
      </c>
      <c r="B204" s="122"/>
      <c r="C204" s="18"/>
      <c r="D204" s="18"/>
      <c r="E204" s="18"/>
      <c r="F204" s="18">
        <f t="shared" ref="F204" si="56">D204*(($F$153)+1)+E204</f>
        <v>0</v>
      </c>
      <c r="G204" s="121" t="str">
        <f t="shared" si="47"/>
        <v>1st, 3rd, 5th, 7th &amp; 9th Floor</v>
      </c>
      <c r="H204" s="122"/>
      <c r="I204" s="34"/>
      <c r="S204" s="161" t="str">
        <f t="shared" ca="1" si="48"/>
        <v>111,..,911</v>
      </c>
      <c r="T204" s="161"/>
      <c r="U204" s="34">
        <f t="shared" ref="U204:W205" si="57">U203+1</f>
        <v>11</v>
      </c>
      <c r="V204" s="2">
        <f t="shared" ca="1" si="57"/>
        <v>111</v>
      </c>
      <c r="W204" s="2">
        <f t="shared" ca="1" si="57"/>
        <v>911</v>
      </c>
    </row>
    <row r="205" spans="1:23" s="2" customFormat="1" hidden="1" x14ac:dyDescent="0.35">
      <c r="A205" s="121" t="str">
        <f t="shared" ca="1" si="45"/>
        <v>112,..,912</v>
      </c>
      <c r="B205" s="122"/>
      <c r="C205" s="18"/>
      <c r="D205" s="18"/>
      <c r="E205" s="18"/>
      <c r="F205" s="18">
        <f t="shared" ref="F205" si="58">D205*(($F$153)+1)+E205</f>
        <v>0</v>
      </c>
      <c r="G205" s="121" t="str">
        <f t="shared" si="47"/>
        <v>1st, 3rd, 5th, 7th &amp; 9th Floor</v>
      </c>
      <c r="H205" s="122"/>
      <c r="I205" s="34"/>
      <c r="S205" s="161" t="str">
        <f t="shared" ca="1" si="48"/>
        <v>112,..,912</v>
      </c>
      <c r="T205" s="161"/>
      <c r="U205" s="34">
        <f t="shared" si="57"/>
        <v>12</v>
      </c>
      <c r="V205" s="2">
        <f t="shared" ca="1" si="57"/>
        <v>112</v>
      </c>
      <c r="W205" s="2">
        <f t="shared" ca="1" si="57"/>
        <v>912</v>
      </c>
    </row>
    <row r="206" spans="1:23" s="1" customFormat="1" x14ac:dyDescent="0.35">
      <c r="A206" s="142" t="s">
        <v>76</v>
      </c>
      <c r="B206" s="142"/>
      <c r="C206" s="142"/>
      <c r="D206" s="142"/>
      <c r="E206" s="142"/>
      <c r="F206" s="142"/>
      <c r="G206" s="142"/>
      <c r="H206" s="142"/>
    </row>
    <row r="207" spans="1:23" s="10" customFormat="1" ht="273.5" customHeight="1" x14ac:dyDescent="0.35">
      <c r="A207" s="143" t="s">
        <v>236</v>
      </c>
      <c r="B207" s="143"/>
      <c r="C207" s="143"/>
      <c r="D207" s="143"/>
      <c r="E207" s="143"/>
      <c r="F207" s="143"/>
      <c r="G207" s="143"/>
      <c r="H207" s="143"/>
    </row>
    <row r="208" spans="1:23" x14ac:dyDescent="0.35">
      <c r="A208" s="144" t="s">
        <v>67</v>
      </c>
      <c r="B208" s="144"/>
      <c r="C208" s="144"/>
      <c r="D208" s="144"/>
      <c r="E208" s="144"/>
      <c r="F208" s="144"/>
      <c r="G208" s="144"/>
      <c r="H208" s="144"/>
    </row>
    <row r="209" spans="1:8" x14ac:dyDescent="0.35">
      <c r="A209" s="123" t="s">
        <v>68</v>
      </c>
      <c r="B209" s="123"/>
      <c r="C209" s="123"/>
      <c r="D209" s="123"/>
      <c r="E209" s="123"/>
      <c r="F209" s="123"/>
      <c r="G209" s="123"/>
      <c r="H209" s="123"/>
    </row>
    <row r="210" spans="1:8" ht="15.75" customHeight="1" x14ac:dyDescent="0.35">
      <c r="A210" s="144" t="s">
        <v>69</v>
      </c>
      <c r="B210" s="144"/>
      <c r="C210" s="144"/>
      <c r="D210" s="144"/>
      <c r="E210" s="144"/>
      <c r="F210" s="144"/>
      <c r="G210" s="144"/>
      <c r="H210" s="144"/>
    </row>
    <row r="211" spans="1:8" x14ac:dyDescent="0.35">
      <c r="A211" s="123" t="s">
        <v>70</v>
      </c>
      <c r="B211" s="123"/>
      <c r="C211" s="123"/>
      <c r="D211" s="123"/>
      <c r="E211" s="123"/>
      <c r="F211" s="123"/>
      <c r="G211" s="123"/>
      <c r="H211" s="123"/>
    </row>
    <row r="212" spans="1:8" x14ac:dyDescent="0.35">
      <c r="A212" s="123" t="s">
        <v>71</v>
      </c>
      <c r="B212" s="123"/>
      <c r="C212" s="123"/>
      <c r="D212" s="123"/>
      <c r="E212" s="123"/>
      <c r="F212" s="123"/>
      <c r="G212" s="123"/>
      <c r="H212" s="123"/>
    </row>
    <row r="213" spans="1:8" x14ac:dyDescent="0.35">
      <c r="A213" s="123" t="s">
        <v>72</v>
      </c>
      <c r="B213" s="123"/>
      <c r="C213" s="123"/>
      <c r="D213" s="123"/>
      <c r="E213" s="123"/>
      <c r="F213" s="123"/>
      <c r="G213" s="123"/>
      <c r="H213" s="123"/>
    </row>
    <row r="214" spans="1:8" ht="35.25" customHeight="1" x14ac:dyDescent="0.35">
      <c r="A214" s="131" t="s">
        <v>73</v>
      </c>
      <c r="B214" s="131"/>
      <c r="C214" s="131"/>
      <c r="D214" s="131"/>
      <c r="E214" s="131"/>
      <c r="F214" s="131"/>
      <c r="G214" s="131"/>
      <c r="H214" s="131"/>
    </row>
    <row r="215" spans="1:8" x14ac:dyDescent="0.35">
      <c r="A215" s="117" t="s">
        <v>110</v>
      </c>
      <c r="B215" s="117"/>
      <c r="C215" s="117" t="s">
        <v>227</v>
      </c>
      <c r="D215" s="117"/>
      <c r="E215" s="117" t="s">
        <v>147</v>
      </c>
      <c r="F215" s="117"/>
      <c r="G215" s="117" t="s">
        <v>231</v>
      </c>
      <c r="H215" s="117"/>
    </row>
    <row r="216" spans="1:8" x14ac:dyDescent="0.35">
      <c r="A216" s="116" t="s">
        <v>112</v>
      </c>
      <c r="B216" s="116"/>
      <c r="C216" s="116"/>
      <c r="D216" s="116"/>
      <c r="E216" s="116"/>
      <c r="F216" s="116"/>
      <c r="G216" s="116"/>
      <c r="H216" s="116"/>
    </row>
    <row r="217" spans="1:8" x14ac:dyDescent="0.35">
      <c r="A217" s="116"/>
      <c r="B217" s="116"/>
      <c r="C217" s="116"/>
      <c r="D217" s="116"/>
      <c r="E217" s="116"/>
      <c r="F217" s="116"/>
      <c r="G217" s="116"/>
      <c r="H217" s="116"/>
    </row>
    <row r="218" spans="1:8" x14ac:dyDescent="0.35">
      <c r="A218" s="116"/>
      <c r="B218" s="116"/>
      <c r="C218" s="116"/>
      <c r="D218" s="116"/>
      <c r="E218" s="116"/>
      <c r="F218" s="116"/>
      <c r="G218" s="116"/>
      <c r="H218" s="116"/>
    </row>
    <row r="219" spans="1:8" x14ac:dyDescent="0.35">
      <c r="A219" s="116"/>
      <c r="B219" s="116"/>
      <c r="C219" s="116"/>
      <c r="D219" s="116"/>
      <c r="E219" s="116"/>
      <c r="F219" s="116"/>
      <c r="G219" s="116"/>
      <c r="H219" s="116"/>
    </row>
    <row r="220" spans="1:8" x14ac:dyDescent="0.35">
      <c r="A220" s="15" t="s">
        <v>74</v>
      </c>
      <c r="B220" s="16"/>
      <c r="C220" s="16"/>
      <c r="D220" s="15" t="str">
        <f>E8</f>
        <v>Suki Nihon</v>
      </c>
      <c r="F220" s="16"/>
      <c r="G220" s="16"/>
      <c r="H220" s="16"/>
    </row>
    <row r="221" spans="1:8" x14ac:dyDescent="0.35">
      <c r="A221" s="16"/>
      <c r="B221" s="16"/>
      <c r="C221" s="16"/>
      <c r="D221" s="16"/>
      <c r="E221" s="16"/>
      <c r="F221" s="16"/>
      <c r="G221" s="16"/>
      <c r="H221" s="16"/>
    </row>
    <row r="222" spans="1:8" x14ac:dyDescent="0.35">
      <c r="A222" s="16"/>
      <c r="B222" s="16"/>
      <c r="C222" s="16"/>
      <c r="D222" s="16"/>
      <c r="E222" s="16"/>
      <c r="F222" s="16"/>
      <c r="G222" s="16"/>
      <c r="H222" s="16"/>
    </row>
    <row r="223" spans="1:8" ht="15" customHeight="1" x14ac:dyDescent="0.35"/>
    <row r="264" spans="1:1" x14ac:dyDescent="0.35">
      <c r="A264" s="49" t="s">
        <v>75</v>
      </c>
    </row>
  </sheetData>
  <mergeCells count="455">
    <mergeCell ref="A37:B37"/>
    <mergeCell ref="C36:H36"/>
    <mergeCell ref="C37:H37"/>
    <mergeCell ref="A102:B102"/>
    <mergeCell ref="C102:H102"/>
    <mergeCell ref="A104:B104"/>
    <mergeCell ref="C104:H104"/>
    <mergeCell ref="A105:B105"/>
    <mergeCell ref="E105:F105"/>
    <mergeCell ref="G105:H105"/>
    <mergeCell ref="A88:B88"/>
    <mergeCell ref="C88:H88"/>
    <mergeCell ref="A90:B90"/>
    <mergeCell ref="C90:H90"/>
    <mergeCell ref="A91:B91"/>
    <mergeCell ref="E91:F91"/>
    <mergeCell ref="G91:H91"/>
    <mergeCell ref="A92:B92"/>
    <mergeCell ref="E92:F101"/>
    <mergeCell ref="G92:H101"/>
    <mergeCell ref="A93:B93"/>
    <mergeCell ref="A94:B94"/>
    <mergeCell ref="A95:B95"/>
    <mergeCell ref="A96:B96"/>
    <mergeCell ref="A106:B106"/>
    <mergeCell ref="E106:F115"/>
    <mergeCell ref="G106:H115"/>
    <mergeCell ref="A107:B107"/>
    <mergeCell ref="A108:B108"/>
    <mergeCell ref="A109:B109"/>
    <mergeCell ref="A110:B110"/>
    <mergeCell ref="A111:B111"/>
    <mergeCell ref="A112:B112"/>
    <mergeCell ref="A113:B113"/>
    <mergeCell ref="A114:B114"/>
    <mergeCell ref="A115:B115"/>
    <mergeCell ref="A97:B97"/>
    <mergeCell ref="A98:B98"/>
    <mergeCell ref="A99:B99"/>
    <mergeCell ref="A100:B100"/>
    <mergeCell ref="A101:B101"/>
    <mergeCell ref="A74:B74"/>
    <mergeCell ref="C74:H74"/>
    <mergeCell ref="A76:B76"/>
    <mergeCell ref="C76:H76"/>
    <mergeCell ref="A77:B77"/>
    <mergeCell ref="E77:F77"/>
    <mergeCell ref="G77:H77"/>
    <mergeCell ref="A78:B78"/>
    <mergeCell ref="E78:F87"/>
    <mergeCell ref="G78:H87"/>
    <mergeCell ref="A79:B79"/>
    <mergeCell ref="A80:B80"/>
    <mergeCell ref="A81:B81"/>
    <mergeCell ref="A82:B82"/>
    <mergeCell ref="A83:B83"/>
    <mergeCell ref="A84:B84"/>
    <mergeCell ref="A85:B85"/>
    <mergeCell ref="A86:B86"/>
    <mergeCell ref="A87:B87"/>
    <mergeCell ref="G64:H73"/>
    <mergeCell ref="A65:B65"/>
    <mergeCell ref="A66:B66"/>
    <mergeCell ref="A67:B67"/>
    <mergeCell ref="A68:B68"/>
    <mergeCell ref="A69:B69"/>
    <mergeCell ref="A70:B70"/>
    <mergeCell ref="A71:B71"/>
    <mergeCell ref="A72:B72"/>
    <mergeCell ref="A73:B73"/>
    <mergeCell ref="S203:T203"/>
    <mergeCell ref="S202:T202"/>
    <mergeCell ref="G181:H181"/>
    <mergeCell ref="A182:B182"/>
    <mergeCell ref="A183:B183"/>
    <mergeCell ref="G183:H183"/>
    <mergeCell ref="S183:T183"/>
    <mergeCell ref="A184:B184"/>
    <mergeCell ref="G184:H184"/>
    <mergeCell ref="S184:T184"/>
    <mergeCell ref="A185:B185"/>
    <mergeCell ref="G185:H185"/>
    <mergeCell ref="S185:T185"/>
    <mergeCell ref="G182:H182"/>
    <mergeCell ref="S182:T182"/>
    <mergeCell ref="A198:B198"/>
    <mergeCell ref="G198:H198"/>
    <mergeCell ref="G196:H196"/>
    <mergeCell ref="A197:B197"/>
    <mergeCell ref="G197:H197"/>
    <mergeCell ref="A194:B194"/>
    <mergeCell ref="A199:B199"/>
    <mergeCell ref="G199:H199"/>
    <mergeCell ref="A200:B200"/>
    <mergeCell ref="A205:B205"/>
    <mergeCell ref="G205:H205"/>
    <mergeCell ref="A173:B173"/>
    <mergeCell ref="G173:H173"/>
    <mergeCell ref="S173:T173"/>
    <mergeCell ref="A174:B174"/>
    <mergeCell ref="G174:H174"/>
    <mergeCell ref="S174:T174"/>
    <mergeCell ref="A175:B175"/>
    <mergeCell ref="G175:H175"/>
    <mergeCell ref="S175:T175"/>
    <mergeCell ref="A176:B176"/>
    <mergeCell ref="G176:H176"/>
    <mergeCell ref="S176:T176"/>
    <mergeCell ref="A177:B177"/>
    <mergeCell ref="G177:H177"/>
    <mergeCell ref="A204:B204"/>
    <mergeCell ref="G204:H204"/>
    <mergeCell ref="S204:T204"/>
    <mergeCell ref="A201:B201"/>
    <mergeCell ref="G201:H201"/>
    <mergeCell ref="A202:B202"/>
    <mergeCell ref="A203:B203"/>
    <mergeCell ref="G203:H203"/>
    <mergeCell ref="A159:B159"/>
    <mergeCell ref="A156:B156"/>
    <mergeCell ref="A157:B157"/>
    <mergeCell ref="A168:B168"/>
    <mergeCell ref="A169:B169"/>
    <mergeCell ref="A170:B170"/>
    <mergeCell ref="A158:B158"/>
    <mergeCell ref="B141:B142"/>
    <mergeCell ref="A141:A142"/>
    <mergeCell ref="A149:B149"/>
    <mergeCell ref="A150:B150"/>
    <mergeCell ref="A144:B144"/>
    <mergeCell ref="A145:B145"/>
    <mergeCell ref="A146:B146"/>
    <mergeCell ref="A147:B147"/>
    <mergeCell ref="A148:B148"/>
    <mergeCell ref="A143:H143"/>
    <mergeCell ref="E141:E142"/>
    <mergeCell ref="D141:D142"/>
    <mergeCell ref="C141:C142"/>
    <mergeCell ref="G146:H146"/>
    <mergeCell ref="G144:H144"/>
    <mergeCell ref="G150:H150"/>
    <mergeCell ref="G149:H149"/>
    <mergeCell ref="G190:H190"/>
    <mergeCell ref="A191:B191"/>
    <mergeCell ref="G191:H191"/>
    <mergeCell ref="G160:H160"/>
    <mergeCell ref="S160:T160"/>
    <mergeCell ref="G161:H161"/>
    <mergeCell ref="S161:T161"/>
    <mergeCell ref="G162:H162"/>
    <mergeCell ref="S162:T162"/>
    <mergeCell ref="S163:T163"/>
    <mergeCell ref="S190:T190"/>
    <mergeCell ref="S179:T179"/>
    <mergeCell ref="S180:T180"/>
    <mergeCell ref="A180:H180"/>
    <mergeCell ref="A181:B181"/>
    <mergeCell ref="S181:T181"/>
    <mergeCell ref="G168:H168"/>
    <mergeCell ref="G169:H169"/>
    <mergeCell ref="G170:H170"/>
    <mergeCell ref="G164:H164"/>
    <mergeCell ref="S164:T164"/>
    <mergeCell ref="G187:H187"/>
    <mergeCell ref="S165:T165"/>
    <mergeCell ref="G166:H166"/>
    <mergeCell ref="S194:T194"/>
    <mergeCell ref="S195:T195"/>
    <mergeCell ref="G194:H194"/>
    <mergeCell ref="G195:H195"/>
    <mergeCell ref="S172:T172"/>
    <mergeCell ref="S193:T193"/>
    <mergeCell ref="S205:T205"/>
    <mergeCell ref="S199:T199"/>
    <mergeCell ref="S200:T200"/>
    <mergeCell ref="S201:T201"/>
    <mergeCell ref="S196:T196"/>
    <mergeCell ref="G192:H192"/>
    <mergeCell ref="S191:T191"/>
    <mergeCell ref="S197:T197"/>
    <mergeCell ref="S198:T198"/>
    <mergeCell ref="S192:T192"/>
    <mergeCell ref="G202:H202"/>
    <mergeCell ref="S177:T177"/>
    <mergeCell ref="G178:H178"/>
    <mergeCell ref="S178:T178"/>
    <mergeCell ref="G186:H186"/>
    <mergeCell ref="G189:H189"/>
    <mergeCell ref="S189:T189"/>
    <mergeCell ref="G200:H200"/>
    <mergeCell ref="S167:T167"/>
    <mergeCell ref="G165:H165"/>
    <mergeCell ref="G163:H163"/>
    <mergeCell ref="G155:H155"/>
    <mergeCell ref="G156:H156"/>
    <mergeCell ref="S187:T187"/>
    <mergeCell ref="S170:T170"/>
    <mergeCell ref="S188:T188"/>
    <mergeCell ref="S171:T171"/>
    <mergeCell ref="S155:T155"/>
    <mergeCell ref="S156:T156"/>
    <mergeCell ref="S157:T157"/>
    <mergeCell ref="S168:T168"/>
    <mergeCell ref="S169:T169"/>
    <mergeCell ref="G137:H137"/>
    <mergeCell ref="G171:H171"/>
    <mergeCell ref="G141:H142"/>
    <mergeCell ref="G179:H179"/>
    <mergeCell ref="S158:T158"/>
    <mergeCell ref="G159:H159"/>
    <mergeCell ref="S159:T159"/>
    <mergeCell ref="S186:T186"/>
    <mergeCell ref="G158:H158"/>
    <mergeCell ref="G172:H172"/>
    <mergeCell ref="S148:T148"/>
    <mergeCell ref="S147:T147"/>
    <mergeCell ref="S146:T146"/>
    <mergeCell ref="S145:T145"/>
    <mergeCell ref="S144:T144"/>
    <mergeCell ref="S150:T150"/>
    <mergeCell ref="S149:T149"/>
    <mergeCell ref="G145:H145"/>
    <mergeCell ref="G148:H148"/>
    <mergeCell ref="G147:H147"/>
    <mergeCell ref="S154:T154"/>
    <mergeCell ref="A151:H151"/>
    <mergeCell ref="A152:A153"/>
    <mergeCell ref="S166:T166"/>
    <mergeCell ref="A210:H210"/>
    <mergeCell ref="G134:H134"/>
    <mergeCell ref="A129:E129"/>
    <mergeCell ref="C134:D134"/>
    <mergeCell ref="A134:B134"/>
    <mergeCell ref="E134:F134"/>
    <mergeCell ref="G188:H188"/>
    <mergeCell ref="C152:C153"/>
    <mergeCell ref="D152:D153"/>
    <mergeCell ref="E152:E153"/>
    <mergeCell ref="G152:H153"/>
    <mergeCell ref="G157:H157"/>
    <mergeCell ref="A186:B186"/>
    <mergeCell ref="A187:B187"/>
    <mergeCell ref="A192:B192"/>
    <mergeCell ref="A164:B164"/>
    <mergeCell ref="A165:B165"/>
    <mergeCell ref="A166:B166"/>
    <mergeCell ref="A160:B160"/>
    <mergeCell ref="A161:B161"/>
    <mergeCell ref="A162:B162"/>
    <mergeCell ref="A163:B163"/>
    <mergeCell ref="A171:B171"/>
    <mergeCell ref="A178:B178"/>
    <mergeCell ref="A206:H206"/>
    <mergeCell ref="A207:H207"/>
    <mergeCell ref="A208:H208"/>
    <mergeCell ref="A209:H209"/>
    <mergeCell ref="A140:H140"/>
    <mergeCell ref="A155:B155"/>
    <mergeCell ref="A137:B137"/>
    <mergeCell ref="A139:H139"/>
    <mergeCell ref="A128:E128"/>
    <mergeCell ref="A130:E130"/>
    <mergeCell ref="F130:H130"/>
    <mergeCell ref="F128:H128"/>
    <mergeCell ref="A195:B195"/>
    <mergeCell ref="A179:B179"/>
    <mergeCell ref="A188:B188"/>
    <mergeCell ref="A189:B189"/>
    <mergeCell ref="A190:B190"/>
    <mergeCell ref="A172:B172"/>
    <mergeCell ref="B152:B153"/>
    <mergeCell ref="C135:D135"/>
    <mergeCell ref="E135:F135"/>
    <mergeCell ref="G135:H135"/>
    <mergeCell ref="C137:D137"/>
    <mergeCell ref="E137:F137"/>
    <mergeCell ref="A25:D25"/>
    <mergeCell ref="E25:H25"/>
    <mergeCell ref="E24:H24"/>
    <mergeCell ref="A26:D26"/>
    <mergeCell ref="E26:H26"/>
    <mergeCell ref="A23:D23"/>
    <mergeCell ref="E23:H23"/>
    <mergeCell ref="A27:D27"/>
    <mergeCell ref="E27:H27"/>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3:B33"/>
    <mergeCell ref="C33:E33"/>
    <mergeCell ref="C34:E34"/>
    <mergeCell ref="A22:D22"/>
    <mergeCell ref="E22:H22"/>
    <mergeCell ref="A16:B16"/>
    <mergeCell ref="C16:D16"/>
    <mergeCell ref="E16:F16"/>
    <mergeCell ref="G16:H16"/>
    <mergeCell ref="A24:D24"/>
    <mergeCell ref="A17:B17"/>
    <mergeCell ref="C17:D17"/>
    <mergeCell ref="E17:F17"/>
    <mergeCell ref="G17:H17"/>
    <mergeCell ref="A18:B18"/>
    <mergeCell ref="C18:D18"/>
    <mergeCell ref="E18:F18"/>
    <mergeCell ref="G18:H18"/>
    <mergeCell ref="A19:B19"/>
    <mergeCell ref="C19:D19"/>
    <mergeCell ref="E19:F19"/>
    <mergeCell ref="G19:H19"/>
    <mergeCell ref="A20:D21"/>
    <mergeCell ref="E20:H21"/>
    <mergeCell ref="E7:H7"/>
    <mergeCell ref="A15:B15"/>
    <mergeCell ref="A12:D12"/>
    <mergeCell ref="E12:H12"/>
    <mergeCell ref="A13:D13"/>
    <mergeCell ref="E13:H13"/>
    <mergeCell ref="A14:B14"/>
    <mergeCell ref="C14:H14"/>
    <mergeCell ref="C15:H15"/>
    <mergeCell ref="A10:D10"/>
    <mergeCell ref="E10:H10"/>
    <mergeCell ref="E41:H41"/>
    <mergeCell ref="E42:H42"/>
    <mergeCell ref="E43:H43"/>
    <mergeCell ref="E44:H44"/>
    <mergeCell ref="A42:D42"/>
    <mergeCell ref="A43:D43"/>
    <mergeCell ref="A45:H45"/>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A216:H219"/>
    <mergeCell ref="A215:B215"/>
    <mergeCell ref="E215:F215"/>
    <mergeCell ref="C215:D215"/>
    <mergeCell ref="G215:H215"/>
    <mergeCell ref="A133:H133"/>
    <mergeCell ref="A131:E131"/>
    <mergeCell ref="F131:H131"/>
    <mergeCell ref="A132:E132"/>
    <mergeCell ref="F132:H132"/>
    <mergeCell ref="A154:H154"/>
    <mergeCell ref="A138:B138"/>
    <mergeCell ref="A196:B196"/>
    <mergeCell ref="A135:B135"/>
    <mergeCell ref="A211:H211"/>
    <mergeCell ref="A136:H136"/>
    <mergeCell ref="C138:D138"/>
    <mergeCell ref="E138:F138"/>
    <mergeCell ref="G138:H138"/>
    <mergeCell ref="A167:H167"/>
    <mergeCell ref="A193:H193"/>
    <mergeCell ref="A212:H212"/>
    <mergeCell ref="A213:H213"/>
    <mergeCell ref="A214:H214"/>
    <mergeCell ref="D57:H57"/>
    <mergeCell ref="C47:E47"/>
    <mergeCell ref="A50:B50"/>
    <mergeCell ref="C50:E50"/>
    <mergeCell ref="A47:B47"/>
    <mergeCell ref="A51:H51"/>
    <mergeCell ref="A52:C52"/>
    <mergeCell ref="A55:C55"/>
    <mergeCell ref="D55:H55"/>
    <mergeCell ref="A53:C53"/>
    <mergeCell ref="D53:H53"/>
    <mergeCell ref="D52:H52"/>
    <mergeCell ref="C48:E48"/>
    <mergeCell ref="G50:H50"/>
    <mergeCell ref="C49:H49"/>
    <mergeCell ref="A56:C56"/>
    <mergeCell ref="A57:C57"/>
    <mergeCell ref="D56:H56"/>
    <mergeCell ref="A46:B46"/>
    <mergeCell ref="C46:E46"/>
    <mergeCell ref="A40:D40"/>
    <mergeCell ref="E40:H40"/>
    <mergeCell ref="A44:D44"/>
    <mergeCell ref="G46:H46"/>
    <mergeCell ref="G47:H47"/>
    <mergeCell ref="A41:D41"/>
    <mergeCell ref="F129:H129"/>
    <mergeCell ref="A125:E125"/>
    <mergeCell ref="F125:H125"/>
    <mergeCell ref="A126:E126"/>
    <mergeCell ref="F126:H126"/>
    <mergeCell ref="A127:E127"/>
    <mergeCell ref="F127:H127"/>
    <mergeCell ref="A123:E123"/>
    <mergeCell ref="F123:H123"/>
    <mergeCell ref="A124:E124"/>
    <mergeCell ref="F124:H124"/>
    <mergeCell ref="F122:H122"/>
    <mergeCell ref="A48:B49"/>
    <mergeCell ref="G48:H48"/>
    <mergeCell ref="D54:H54"/>
    <mergeCell ref="A54:C54"/>
    <mergeCell ref="A58:C58"/>
    <mergeCell ref="A59:C59"/>
    <mergeCell ref="D59:H59"/>
    <mergeCell ref="A116:E116"/>
    <mergeCell ref="F116:H116"/>
    <mergeCell ref="A122:E122"/>
    <mergeCell ref="A119:H119"/>
    <mergeCell ref="A120:E120"/>
    <mergeCell ref="F120:H120"/>
    <mergeCell ref="A117:H117"/>
    <mergeCell ref="A118:B118"/>
    <mergeCell ref="C118:H118"/>
    <mergeCell ref="F121:H121"/>
    <mergeCell ref="A121:E121"/>
    <mergeCell ref="D58:H58"/>
    <mergeCell ref="A60:B60"/>
    <mergeCell ref="C60:H60"/>
    <mergeCell ref="A62:B62"/>
    <mergeCell ref="C62:H62"/>
    <mergeCell ref="A63:B63"/>
    <mergeCell ref="E63:F63"/>
    <mergeCell ref="G63:H63"/>
    <mergeCell ref="A64:B64"/>
    <mergeCell ref="E64:F73"/>
  </mergeCells>
  <hyperlinks>
    <hyperlink ref="C37" r:id="rId1"/>
  </hyperlinks>
  <printOptions horizontalCentered="1"/>
  <pageMargins left="0.39370078740157483" right="0.39370078740157483" top="0.78740157480314965" bottom="0.78740157480314965" header="0.19685039370078741" footer="0.19685039370078741"/>
  <pageSetup scale="93" fitToHeight="0" orientation="portrait" r:id="rId2"/>
  <headerFooter>
    <oddHeader>&amp;C&amp;G</oddHeader>
    <oddFooter>&amp;L&amp;"Times New Roman,Bold"&amp;12Ref No: &amp;F&amp;C&amp;G&amp;R&amp;"Times New Roman,Bold"&amp;12                                                                        &amp;P</oddFooter>
  </headerFooter>
  <rowBreaks count="3" manualBreakCount="3">
    <brk id="115" max="16383" man="1"/>
    <brk id="219" max="16383" man="1"/>
    <brk id="2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RowHeight="14.5" x14ac:dyDescent="0.35"/>
  <cols>
    <col min="2" max="2" width="12.26953125" customWidth="1"/>
  </cols>
  <sheetData>
    <row r="2" spans="1:12" x14ac:dyDescent="0.35">
      <c r="B2" s="3" t="s">
        <v>77</v>
      </c>
      <c r="C2" s="176"/>
      <c r="D2" s="176"/>
    </row>
    <row r="3" spans="1:12" x14ac:dyDescent="0.35">
      <c r="D3" s="4"/>
      <c r="E3" s="4"/>
      <c r="F3" s="4"/>
      <c r="G3" s="4"/>
      <c r="H3" s="4"/>
      <c r="I3" s="4"/>
    </row>
    <row r="4" spans="1:12" x14ac:dyDescent="0.35">
      <c r="A4" s="3" t="s">
        <v>78</v>
      </c>
      <c r="B4" s="5" t="s">
        <v>79</v>
      </c>
      <c r="C4" s="177" t="s">
        <v>80</v>
      </c>
      <c r="D4" s="177"/>
      <c r="E4" s="177"/>
      <c r="F4" s="6"/>
      <c r="G4" s="177" t="s">
        <v>81</v>
      </c>
      <c r="H4" s="177"/>
      <c r="I4" s="177"/>
      <c r="J4" s="177" t="s">
        <v>82</v>
      </c>
      <c r="K4" s="177"/>
      <c r="L4" s="177"/>
    </row>
    <row r="5" spans="1:12" x14ac:dyDescent="0.35">
      <c r="A5" s="3">
        <v>202</v>
      </c>
      <c r="B5" s="5"/>
      <c r="C5" s="5" t="s">
        <v>83</v>
      </c>
      <c r="D5" s="5" t="s">
        <v>84</v>
      </c>
      <c r="E5" s="5" t="s">
        <v>59</v>
      </c>
      <c r="F5" s="5"/>
      <c r="G5" s="5" t="s">
        <v>83</v>
      </c>
      <c r="H5" s="5" t="s">
        <v>84</v>
      </c>
      <c r="I5" s="5" t="s">
        <v>59</v>
      </c>
      <c r="J5" s="5" t="s">
        <v>83</v>
      </c>
      <c r="K5" s="5" t="s">
        <v>84</v>
      </c>
      <c r="L5" s="5" t="s">
        <v>59</v>
      </c>
    </row>
    <row r="6" spans="1:12" x14ac:dyDescent="0.35">
      <c r="B6" s="7" t="s">
        <v>85</v>
      </c>
      <c r="C6" s="7">
        <v>4.5</v>
      </c>
      <c r="D6" s="7">
        <v>2.9</v>
      </c>
      <c r="E6" s="7">
        <f>C6*D6</f>
        <v>13.049999999999999</v>
      </c>
      <c r="F6" s="7" t="s">
        <v>86</v>
      </c>
      <c r="G6" s="7"/>
      <c r="H6" s="7"/>
      <c r="I6" s="7">
        <f>G6*H6</f>
        <v>0</v>
      </c>
      <c r="J6" s="7"/>
      <c r="K6" s="7"/>
      <c r="L6" s="7">
        <f>J6*K6</f>
        <v>0</v>
      </c>
    </row>
    <row r="7" spans="1:12" x14ac:dyDescent="0.35">
      <c r="B7" s="7"/>
      <c r="C7" s="7"/>
      <c r="D7" s="7"/>
      <c r="E7" s="7">
        <f t="shared" ref="E7:E33" si="0">C7*D7</f>
        <v>0</v>
      </c>
      <c r="F7" s="7" t="s">
        <v>87</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88</v>
      </c>
      <c r="C9" s="7">
        <v>1.88</v>
      </c>
      <c r="D9" s="7">
        <v>2.13</v>
      </c>
      <c r="E9" s="7">
        <f t="shared" si="0"/>
        <v>4.0043999999999995</v>
      </c>
      <c r="F9" s="7" t="s">
        <v>86</v>
      </c>
      <c r="G9" s="7"/>
      <c r="H9" s="7"/>
      <c r="I9" s="7">
        <f t="shared" si="1"/>
        <v>0</v>
      </c>
      <c r="J9" s="7"/>
      <c r="K9" s="7"/>
      <c r="L9" s="7">
        <f t="shared" si="2"/>
        <v>0</v>
      </c>
    </row>
    <row r="10" spans="1:12" x14ac:dyDescent="0.35">
      <c r="B10" s="7"/>
      <c r="C10" s="7"/>
      <c r="D10" s="7"/>
      <c r="E10" s="7">
        <f t="shared" si="0"/>
        <v>0</v>
      </c>
      <c r="F10" s="7" t="s">
        <v>87</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89</v>
      </c>
      <c r="C13" s="7"/>
      <c r="D13" s="7"/>
      <c r="E13" s="7">
        <f t="shared" si="0"/>
        <v>0</v>
      </c>
      <c r="F13" s="7" t="s">
        <v>86</v>
      </c>
      <c r="G13" s="7"/>
      <c r="H13" s="7"/>
      <c r="I13" s="7">
        <f t="shared" si="1"/>
        <v>0</v>
      </c>
      <c r="J13" s="7"/>
      <c r="K13" s="7"/>
      <c r="L13" s="7">
        <f t="shared" si="2"/>
        <v>0</v>
      </c>
    </row>
    <row r="14" spans="1:12" x14ac:dyDescent="0.35">
      <c r="B14" s="7"/>
      <c r="C14" s="7"/>
      <c r="D14" s="7"/>
      <c r="E14" s="7">
        <f t="shared" si="0"/>
        <v>0</v>
      </c>
      <c r="F14" s="7" t="s">
        <v>87</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90</v>
      </c>
      <c r="C17" s="7"/>
      <c r="D17" s="7"/>
      <c r="E17" s="7">
        <f t="shared" si="0"/>
        <v>0</v>
      </c>
      <c r="F17" s="7" t="s">
        <v>86</v>
      </c>
      <c r="G17" s="7"/>
      <c r="H17" s="7"/>
      <c r="I17" s="7">
        <f t="shared" si="1"/>
        <v>0</v>
      </c>
      <c r="J17" s="7"/>
      <c r="K17" s="7"/>
      <c r="L17" s="7">
        <f t="shared" si="2"/>
        <v>0</v>
      </c>
    </row>
    <row r="18" spans="2:12" x14ac:dyDescent="0.35">
      <c r="B18" s="7"/>
      <c r="C18" s="7"/>
      <c r="D18" s="7"/>
      <c r="E18" s="7">
        <f t="shared" si="0"/>
        <v>0</v>
      </c>
      <c r="F18" s="7" t="s">
        <v>87</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90</v>
      </c>
      <c r="C20" s="7"/>
      <c r="D20" s="7"/>
      <c r="E20" s="7">
        <f t="shared" si="0"/>
        <v>0</v>
      </c>
      <c r="F20" s="7" t="s">
        <v>86</v>
      </c>
      <c r="G20" s="7"/>
      <c r="H20" s="7"/>
      <c r="I20" s="7">
        <f t="shared" si="1"/>
        <v>0</v>
      </c>
      <c r="J20" s="7"/>
      <c r="K20" s="7"/>
      <c r="L20" s="7">
        <f t="shared" si="2"/>
        <v>0</v>
      </c>
    </row>
    <row r="21" spans="2:12" x14ac:dyDescent="0.35">
      <c r="B21" s="7"/>
      <c r="C21" s="7"/>
      <c r="D21" s="7"/>
      <c r="E21" s="7">
        <f t="shared" si="0"/>
        <v>0</v>
      </c>
      <c r="F21" s="7" t="s">
        <v>87</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91</v>
      </c>
      <c r="C23" s="7">
        <v>1.9</v>
      </c>
      <c r="D23" s="7">
        <v>1.07</v>
      </c>
      <c r="E23" s="7">
        <f t="shared" si="0"/>
        <v>2.0329999999999999</v>
      </c>
      <c r="F23" s="7" t="s">
        <v>92</v>
      </c>
      <c r="G23" s="7"/>
      <c r="H23" s="7"/>
      <c r="I23" s="7">
        <f t="shared" si="1"/>
        <v>0</v>
      </c>
      <c r="J23" s="7"/>
      <c r="K23" s="7"/>
      <c r="L23" s="7">
        <f t="shared" si="2"/>
        <v>0</v>
      </c>
    </row>
    <row r="24" spans="2:12" x14ac:dyDescent="0.35">
      <c r="B24" s="7" t="s">
        <v>93</v>
      </c>
      <c r="C24" s="7"/>
      <c r="D24" s="7"/>
      <c r="E24" s="7">
        <f t="shared" si="0"/>
        <v>0</v>
      </c>
      <c r="F24" s="7" t="s">
        <v>92</v>
      </c>
      <c r="G24" s="7"/>
      <c r="H24" s="7"/>
      <c r="I24" s="7">
        <f t="shared" si="1"/>
        <v>0</v>
      </c>
      <c r="J24" s="7"/>
      <c r="K24" s="7"/>
      <c r="L24" s="7">
        <f t="shared" si="2"/>
        <v>0</v>
      </c>
    </row>
    <row r="25" spans="2:12" x14ac:dyDescent="0.35">
      <c r="B25" s="7" t="s">
        <v>94</v>
      </c>
      <c r="C25" s="7"/>
      <c r="D25" s="7"/>
      <c r="E25" s="7">
        <f t="shared" si="0"/>
        <v>0</v>
      </c>
      <c r="F25" s="7" t="s">
        <v>92</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95</v>
      </c>
      <c r="C27" s="7"/>
      <c r="D27" s="7"/>
      <c r="E27" s="7">
        <f t="shared" si="0"/>
        <v>0</v>
      </c>
      <c r="F27" s="7"/>
      <c r="G27" s="7"/>
      <c r="H27" s="7"/>
      <c r="I27" s="7">
        <f t="shared" si="1"/>
        <v>0</v>
      </c>
      <c r="J27" s="7"/>
      <c r="K27" s="7"/>
      <c r="L27" s="7">
        <f t="shared" si="2"/>
        <v>0</v>
      </c>
    </row>
    <row r="28" spans="2:12" x14ac:dyDescent="0.35">
      <c r="B28" s="7" t="s">
        <v>96</v>
      </c>
      <c r="C28" s="7"/>
      <c r="D28" s="7"/>
      <c r="E28" s="7">
        <f t="shared" si="0"/>
        <v>0</v>
      </c>
      <c r="F28" s="7"/>
      <c r="G28" s="7"/>
      <c r="H28" s="7"/>
      <c r="I28" s="7">
        <f t="shared" si="1"/>
        <v>0</v>
      </c>
      <c r="J28" s="7"/>
      <c r="K28" s="7"/>
      <c r="L28" s="7">
        <f t="shared" si="2"/>
        <v>0</v>
      </c>
    </row>
    <row r="29" spans="2:12" x14ac:dyDescent="0.35">
      <c r="B29" s="7" t="s">
        <v>97</v>
      </c>
      <c r="C29" s="7"/>
      <c r="D29" s="7"/>
      <c r="E29" s="7">
        <f t="shared" si="0"/>
        <v>0</v>
      </c>
      <c r="F29" s="7"/>
      <c r="G29" s="7"/>
      <c r="H29" s="7"/>
      <c r="I29" s="7">
        <f t="shared" si="1"/>
        <v>0</v>
      </c>
      <c r="J29" s="7"/>
      <c r="K29" s="7"/>
      <c r="L29" s="7">
        <f t="shared" si="2"/>
        <v>0</v>
      </c>
    </row>
    <row r="30" spans="2:12" x14ac:dyDescent="0.35">
      <c r="B30" s="7" t="s">
        <v>98</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60</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heetViews>
  <sheetFormatPr defaultColWidth="8.7265625" defaultRowHeight="14.5" x14ac:dyDescent="0.35"/>
  <cols>
    <col min="1" max="1" width="8.7265625" style="20"/>
    <col min="2" max="2" width="22.1796875" style="20" customWidth="1"/>
    <col min="3" max="3" width="37" style="20" customWidth="1"/>
    <col min="4" max="5" width="11.453125" style="20" customWidth="1"/>
    <col min="6" max="6" width="14" style="20" customWidth="1"/>
    <col min="7" max="7" width="20" style="20" customWidth="1"/>
    <col min="8" max="8" width="16.453125" style="20" customWidth="1"/>
    <col min="9" max="16384" width="8.7265625" style="20"/>
  </cols>
  <sheetData>
    <row r="1" spans="1:9" ht="15" customHeight="1" x14ac:dyDescent="0.35"/>
    <row r="2" spans="1:9" ht="15" customHeight="1" x14ac:dyDescent="0.35">
      <c r="A2" s="21"/>
      <c r="B2" s="21"/>
      <c r="C2" s="21"/>
      <c r="D2" s="21"/>
      <c r="E2" s="21"/>
      <c r="F2" s="21"/>
      <c r="G2" s="21"/>
      <c r="H2" s="21"/>
    </row>
    <row r="3" spans="1:9" ht="15.75" customHeight="1" x14ac:dyDescent="0.35">
      <c r="A3" s="21"/>
      <c r="B3" s="178" t="s">
        <v>148</v>
      </c>
      <c r="C3" s="178"/>
      <c r="D3" s="178"/>
      <c r="E3" s="178"/>
      <c r="F3" s="178"/>
      <c r="G3" s="178"/>
      <c r="H3" s="178"/>
    </row>
    <row r="4" spans="1:9" x14ac:dyDescent="0.35">
      <c r="A4" s="21"/>
      <c r="B4" s="22" t="s">
        <v>149</v>
      </c>
      <c r="C4" s="22" t="s">
        <v>150</v>
      </c>
      <c r="D4" s="22" t="s">
        <v>78</v>
      </c>
      <c r="E4" s="22" t="s">
        <v>151</v>
      </c>
      <c r="F4" s="22" t="s">
        <v>158</v>
      </c>
      <c r="G4" s="22" t="s">
        <v>159</v>
      </c>
      <c r="H4" s="22" t="s">
        <v>152</v>
      </c>
    </row>
    <row r="5" spans="1:9" ht="15" customHeight="1" x14ac:dyDescent="0.35">
      <c r="A5" s="21"/>
      <c r="B5" s="24" t="s">
        <v>153</v>
      </c>
      <c r="C5" s="25"/>
      <c r="D5" s="24" t="s">
        <v>154</v>
      </c>
      <c r="E5" s="24">
        <v>1106</v>
      </c>
      <c r="F5" s="26">
        <f>E5*1.6</f>
        <v>1769.6000000000001</v>
      </c>
      <c r="G5" s="26">
        <f>H5/F5</f>
        <v>31532.549728752259</v>
      </c>
      <c r="H5" s="27">
        <v>55800000</v>
      </c>
    </row>
    <row r="6" spans="1:9" x14ac:dyDescent="0.35">
      <c r="A6" s="21"/>
      <c r="B6" s="24" t="s">
        <v>153</v>
      </c>
      <c r="C6" s="28"/>
      <c r="D6" s="24"/>
      <c r="E6" s="24"/>
      <c r="F6" s="26">
        <f t="shared" ref="F6:F11" si="0">E6*1.6</f>
        <v>0</v>
      </c>
      <c r="G6" s="26" t="e">
        <f t="shared" ref="G6:G11" si="1">H6/F6</f>
        <v>#DIV/0!</v>
      </c>
      <c r="H6" s="27"/>
    </row>
    <row r="7" spans="1:9" ht="15" customHeight="1" x14ac:dyDescent="0.35">
      <c r="A7" s="21"/>
      <c r="B7" s="24" t="s">
        <v>153</v>
      </c>
      <c r="C7" s="25"/>
      <c r="D7" s="24"/>
      <c r="E7" s="24"/>
      <c r="F7" s="26">
        <f t="shared" si="0"/>
        <v>0</v>
      </c>
      <c r="G7" s="26" t="e">
        <f t="shared" si="1"/>
        <v>#DIV/0!</v>
      </c>
      <c r="H7" s="27"/>
    </row>
    <row r="8" spans="1:9" x14ac:dyDescent="0.35">
      <c r="A8" s="21"/>
      <c r="B8" s="24" t="s">
        <v>153</v>
      </c>
      <c r="C8" s="28"/>
      <c r="D8" s="24"/>
      <c r="E8" s="24"/>
      <c r="F8" s="26">
        <f t="shared" si="0"/>
        <v>0</v>
      </c>
      <c r="G8" s="26" t="e">
        <f t="shared" si="1"/>
        <v>#DIV/0!</v>
      </c>
      <c r="H8" s="27"/>
    </row>
    <row r="9" spans="1:9" ht="15" customHeight="1" x14ac:dyDescent="0.35">
      <c r="A9" s="21"/>
      <c r="B9" s="24" t="s">
        <v>153</v>
      </c>
      <c r="C9" s="28"/>
      <c r="D9" s="24"/>
      <c r="E9" s="24"/>
      <c r="F9" s="26">
        <f t="shared" si="0"/>
        <v>0</v>
      </c>
      <c r="G9" s="26" t="e">
        <f t="shared" si="1"/>
        <v>#DIV/0!</v>
      </c>
      <c r="H9" s="27"/>
    </row>
    <row r="10" spans="1:9" ht="15" customHeight="1" x14ac:dyDescent="0.35">
      <c r="A10" s="21"/>
      <c r="B10" s="24" t="s">
        <v>155</v>
      </c>
      <c r="C10" s="25"/>
      <c r="D10" s="24"/>
      <c r="E10" s="24"/>
      <c r="F10" s="26">
        <f t="shared" si="0"/>
        <v>0</v>
      </c>
      <c r="G10" s="26" t="e">
        <f t="shared" si="1"/>
        <v>#DIV/0!</v>
      </c>
      <c r="H10" s="27"/>
    </row>
    <row r="11" spans="1:9" ht="15" customHeight="1" x14ac:dyDescent="0.35">
      <c r="A11" s="21"/>
      <c r="B11" s="24" t="s">
        <v>155</v>
      </c>
      <c r="C11" s="25"/>
      <c r="D11" s="24"/>
      <c r="E11" s="24"/>
      <c r="F11" s="26">
        <f t="shared" si="0"/>
        <v>0</v>
      </c>
      <c r="G11" s="26" t="e">
        <f t="shared" si="1"/>
        <v>#DIV/0!</v>
      </c>
      <c r="H11" s="27"/>
    </row>
    <row r="12" spans="1:9" ht="15" customHeight="1" x14ac:dyDescent="0.35">
      <c r="A12" s="21"/>
      <c r="B12" s="29" t="s">
        <v>156</v>
      </c>
      <c r="C12" s="24"/>
      <c r="D12" s="24"/>
      <c r="E12" s="24"/>
      <c r="F12" s="24"/>
      <c r="G12" s="30" t="e">
        <f>AVERAGE(G5:G11)</f>
        <v>#DIV/0!</v>
      </c>
      <c r="H12" s="24"/>
    </row>
    <row r="13" spans="1:9" ht="15" customHeight="1" x14ac:dyDescent="0.35">
      <c r="B13" s="29" t="s">
        <v>157</v>
      </c>
      <c r="C13" s="24"/>
      <c r="D13" s="24"/>
      <c r="E13" s="24"/>
      <c r="F13" s="31"/>
      <c r="G13" s="29"/>
      <c r="H13" s="29"/>
      <c r="I13" s="23"/>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2025-07-16T12:43:39Z</cp:lastPrinted>
  <dcterms:created xsi:type="dcterms:W3CDTF">2019-07-16T09:29:46Z</dcterms:created>
  <dcterms:modified xsi:type="dcterms:W3CDTF">2025-07-16T12:47:17Z</dcterms:modified>
</cp:coreProperties>
</file>