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VSJCV\Making\AXIS\2025-26\Axis\APF Dump\July 2025\18-07-2025\"/>
    </mc:Choice>
  </mc:AlternateContent>
  <bookViews>
    <workbookView xWindow="0" yWindow="0" windowWidth="19200" windowHeight="6640" tabRatio="725"/>
  </bookViews>
  <sheets>
    <sheet name="Report" sheetId="1" r:id="rId1"/>
    <sheet name="Construction %" sheetId="7" r:id="rId2"/>
    <sheet name="valuation" sheetId="5" r:id="rId3"/>
    <sheet name="Research" sheetId="4" r:id="rId4"/>
    <sheet name="Remarks" sheetId="6" r:id="rId5"/>
  </sheets>
  <definedNames>
    <definedName name="_xlnm.Print_Area" localSheetId="0">Report!$A$1:$H$1353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53" i="1" l="1"/>
  <c r="C1196" i="1"/>
  <c r="F1196" i="1" s="1"/>
  <c r="C1195" i="1"/>
  <c r="F1195" i="1" s="1"/>
  <c r="C1194" i="1"/>
  <c r="F1194" i="1" s="1"/>
  <c r="C1193" i="1"/>
  <c r="F1193" i="1" s="1"/>
  <c r="C1192" i="1"/>
  <c r="F1192" i="1" s="1"/>
  <c r="C1191" i="1"/>
  <c r="F1191" i="1" s="1"/>
  <c r="C1190" i="1"/>
  <c r="F1190" i="1" s="1"/>
  <c r="C1189" i="1"/>
  <c r="F1189" i="1" s="1"/>
  <c r="C1188" i="1"/>
  <c r="F1188" i="1" s="1"/>
  <c r="C1187" i="1"/>
  <c r="F1187" i="1" s="1"/>
  <c r="C1186" i="1"/>
  <c r="F1186" i="1" s="1"/>
  <c r="C1185" i="1"/>
  <c r="F1185" i="1" s="1"/>
  <c r="C1184" i="1"/>
  <c r="F1184" i="1" s="1"/>
  <c r="C1183" i="1"/>
  <c r="F1183" i="1" s="1"/>
  <c r="C1182" i="1"/>
  <c r="F1182" i="1" s="1"/>
  <c r="C1181" i="1"/>
  <c r="F1181" i="1" s="1"/>
  <c r="C1180" i="1"/>
  <c r="F1180" i="1" s="1"/>
  <c r="C1179" i="1"/>
  <c r="F1179" i="1" s="1"/>
  <c r="C1178" i="1"/>
  <c r="F1178" i="1" s="1"/>
  <c r="C1177" i="1"/>
  <c r="F1177" i="1" s="1"/>
  <c r="C1176" i="1"/>
  <c r="F1176" i="1" s="1"/>
  <c r="C1175" i="1"/>
  <c r="F1175" i="1" s="1"/>
  <c r="C1174" i="1"/>
  <c r="F1174" i="1" s="1"/>
  <c r="C1173" i="1"/>
  <c r="F1173" i="1" s="1"/>
  <c r="C1172" i="1"/>
  <c r="F1172" i="1" s="1"/>
  <c r="C1171" i="1"/>
  <c r="F1171" i="1" s="1"/>
  <c r="C1170" i="1"/>
  <c r="F1170" i="1" s="1"/>
  <c r="C1169" i="1"/>
  <c r="F1169" i="1" s="1"/>
  <c r="C1168" i="1"/>
  <c r="F1168" i="1" s="1"/>
  <c r="C1167" i="1"/>
  <c r="F1167" i="1" s="1"/>
  <c r="C1166" i="1"/>
  <c r="F1166" i="1" s="1"/>
  <c r="C1165" i="1"/>
  <c r="F1165" i="1" s="1"/>
  <c r="C1164" i="1"/>
  <c r="F1164" i="1" s="1"/>
  <c r="C1163" i="1"/>
  <c r="F1163" i="1" s="1"/>
  <c r="C1162" i="1"/>
  <c r="F1162" i="1" s="1"/>
  <c r="C1161" i="1"/>
  <c r="F1161" i="1" s="1"/>
  <c r="C1160" i="1"/>
  <c r="F1160" i="1" s="1"/>
  <c r="C1159" i="1"/>
  <c r="F1159" i="1" s="1"/>
  <c r="C1158" i="1"/>
  <c r="F1158" i="1" s="1"/>
  <c r="C1157" i="1"/>
  <c r="F1157" i="1" s="1"/>
  <c r="C1156" i="1"/>
  <c r="F1156" i="1" s="1"/>
  <c r="C1155" i="1"/>
  <c r="F1155" i="1" s="1"/>
  <c r="C1154" i="1"/>
  <c r="F1154" i="1" s="1"/>
  <c r="C1153" i="1"/>
  <c r="F1153" i="1" s="1"/>
  <c r="C1152" i="1"/>
  <c r="F1152" i="1" s="1"/>
  <c r="C1151" i="1"/>
  <c r="F1151" i="1" s="1"/>
  <c r="C1150" i="1"/>
  <c r="F1150" i="1" s="1"/>
  <c r="C1149" i="1"/>
  <c r="F1149" i="1" s="1"/>
  <c r="C1148" i="1"/>
  <c r="F1148" i="1" s="1"/>
  <c r="C1147" i="1"/>
  <c r="F1147" i="1" s="1"/>
  <c r="C1146" i="1"/>
  <c r="F1146" i="1" s="1"/>
  <c r="C1145" i="1"/>
  <c r="F1145" i="1" s="1"/>
  <c r="C1144" i="1"/>
  <c r="F1144" i="1" s="1"/>
  <c r="C1143" i="1"/>
  <c r="F1143" i="1" s="1"/>
  <c r="C1142" i="1"/>
  <c r="F1142" i="1" s="1"/>
  <c r="C1141" i="1"/>
  <c r="F1141" i="1" s="1"/>
  <c r="C1140" i="1"/>
  <c r="F1140" i="1" s="1"/>
  <c r="C1139" i="1"/>
  <c r="F1139" i="1" s="1"/>
  <c r="C1138" i="1"/>
  <c r="F1138" i="1" s="1"/>
  <c r="C1137" i="1"/>
  <c r="F1137" i="1" s="1"/>
  <c r="C1136" i="1"/>
  <c r="F1136" i="1" s="1"/>
  <c r="C1135" i="1"/>
  <c r="F1135" i="1" s="1"/>
  <c r="C1134" i="1"/>
  <c r="F1134" i="1" s="1"/>
  <c r="C1133" i="1"/>
  <c r="F1133" i="1" s="1"/>
  <c r="C1132" i="1"/>
  <c r="F1132" i="1" s="1"/>
  <c r="C1131" i="1"/>
  <c r="F1131" i="1" s="1"/>
  <c r="C1130" i="1"/>
  <c r="F1130" i="1" s="1"/>
  <c r="C1129" i="1"/>
  <c r="F1129" i="1" s="1"/>
  <c r="C1128" i="1"/>
  <c r="F1128" i="1" s="1"/>
  <c r="C1127" i="1"/>
  <c r="F1127" i="1" s="1"/>
  <c r="C1126" i="1"/>
  <c r="F1126" i="1" s="1"/>
  <c r="C1125" i="1"/>
  <c r="F1125" i="1" s="1"/>
  <c r="C1124" i="1"/>
  <c r="F1124" i="1" s="1"/>
  <c r="C1123" i="1"/>
  <c r="F1123" i="1" s="1"/>
  <c r="C1122" i="1"/>
  <c r="F1122" i="1" s="1"/>
  <c r="C1121" i="1"/>
  <c r="F1121" i="1" s="1"/>
  <c r="C1120" i="1"/>
  <c r="F1120" i="1" s="1"/>
  <c r="C1119" i="1"/>
  <c r="F1119" i="1" s="1"/>
  <c r="C1118" i="1"/>
  <c r="F1118" i="1" s="1"/>
  <c r="C1117" i="1"/>
  <c r="F1117" i="1" s="1"/>
  <c r="C1116" i="1"/>
  <c r="F1116" i="1" s="1"/>
  <c r="C1115" i="1"/>
  <c r="F1115" i="1" s="1"/>
  <c r="C1114" i="1"/>
  <c r="F1114" i="1" s="1"/>
  <c r="C1113" i="1"/>
  <c r="F1113" i="1" s="1"/>
  <c r="C1112" i="1"/>
  <c r="F1112" i="1" s="1"/>
  <c r="C1111" i="1"/>
  <c r="F1111" i="1" s="1"/>
  <c r="C1110" i="1"/>
  <c r="F1110" i="1" s="1"/>
  <c r="C1109" i="1"/>
  <c r="F1109" i="1" s="1"/>
  <c r="C1108" i="1"/>
  <c r="F1108" i="1" s="1"/>
  <c r="C1107" i="1"/>
  <c r="F1107" i="1" s="1"/>
  <c r="C1106" i="1"/>
  <c r="F1106" i="1" s="1"/>
  <c r="C1105" i="1"/>
  <c r="F1105" i="1" s="1"/>
  <c r="C1104" i="1"/>
  <c r="F1104" i="1" s="1"/>
  <c r="C1103" i="1"/>
  <c r="F1103" i="1" s="1"/>
  <c r="C1102" i="1"/>
  <c r="F1102" i="1" s="1"/>
  <c r="C1101" i="1"/>
  <c r="F1101" i="1" s="1"/>
  <c r="C1100" i="1"/>
  <c r="F1100" i="1" s="1"/>
  <c r="C1099" i="1"/>
  <c r="F1099" i="1" s="1"/>
  <c r="C1098" i="1"/>
  <c r="F1098" i="1" s="1"/>
  <c r="C1097" i="1"/>
  <c r="F1097" i="1" s="1"/>
  <c r="C1096" i="1"/>
  <c r="F1096" i="1" s="1"/>
  <c r="C1095" i="1"/>
  <c r="F1095" i="1" s="1"/>
  <c r="C1094" i="1"/>
  <c r="F1094" i="1" s="1"/>
  <c r="C1093" i="1"/>
  <c r="F1093" i="1" s="1"/>
  <c r="C1092" i="1"/>
  <c r="F1092" i="1" s="1"/>
  <c r="C1091" i="1"/>
  <c r="F1091" i="1" s="1"/>
  <c r="C1090" i="1"/>
  <c r="F1090" i="1" s="1"/>
  <c r="C1089" i="1"/>
  <c r="F1089" i="1" s="1"/>
  <c r="C1088" i="1"/>
  <c r="F1088" i="1" s="1"/>
  <c r="C1087" i="1"/>
  <c r="F1087" i="1" s="1"/>
  <c r="C1086" i="1"/>
  <c r="F1086" i="1" s="1"/>
  <c r="C1085" i="1"/>
  <c r="F1085" i="1" s="1"/>
  <c r="C1084" i="1"/>
  <c r="F1084" i="1" s="1"/>
  <c r="C1083" i="1"/>
  <c r="F1083" i="1" s="1"/>
  <c r="C1082" i="1"/>
  <c r="F1082" i="1" s="1"/>
  <c r="C1081" i="1"/>
  <c r="F1081" i="1" s="1"/>
  <c r="C1080" i="1"/>
  <c r="F1080" i="1" s="1"/>
  <c r="C1079" i="1"/>
  <c r="F1079" i="1" s="1"/>
  <c r="C1078" i="1"/>
  <c r="F1078" i="1" s="1"/>
  <c r="C1077" i="1"/>
  <c r="F1077" i="1" s="1"/>
  <c r="C1076" i="1"/>
  <c r="F1076" i="1" s="1"/>
  <c r="C1075" i="1"/>
  <c r="F1075" i="1" s="1"/>
  <c r="C1074" i="1"/>
  <c r="F1074" i="1" s="1"/>
  <c r="C1073" i="1"/>
  <c r="F1073" i="1" s="1"/>
  <c r="C1072" i="1"/>
  <c r="F1072" i="1" s="1"/>
  <c r="C1071" i="1"/>
  <c r="F1071" i="1" s="1"/>
  <c r="C1070" i="1"/>
  <c r="F1070" i="1" s="1"/>
  <c r="C1069" i="1"/>
  <c r="F1069" i="1" s="1"/>
  <c r="C1068" i="1"/>
  <c r="F1068" i="1" s="1"/>
  <c r="C1067" i="1"/>
  <c r="F1067" i="1" s="1"/>
  <c r="C1066" i="1"/>
  <c r="F1066" i="1" s="1"/>
  <c r="C1065" i="1"/>
  <c r="F1065" i="1" s="1"/>
  <c r="C1064" i="1"/>
  <c r="F1064" i="1" s="1"/>
  <c r="C1063" i="1"/>
  <c r="F1063" i="1" s="1"/>
  <c r="C1062" i="1"/>
  <c r="F1062" i="1" s="1"/>
  <c r="C1061" i="1"/>
  <c r="F1061" i="1" s="1"/>
  <c r="C1060" i="1"/>
  <c r="F1060" i="1" s="1"/>
  <c r="C1059" i="1"/>
  <c r="F1059" i="1" s="1"/>
  <c r="C1058" i="1"/>
  <c r="F1058" i="1" s="1"/>
  <c r="C1057" i="1"/>
  <c r="F1057" i="1" s="1"/>
  <c r="C1056" i="1"/>
  <c r="F1056" i="1" s="1"/>
  <c r="C1055" i="1"/>
  <c r="F1055" i="1" s="1"/>
  <c r="C1054" i="1"/>
  <c r="F1054" i="1" s="1"/>
  <c r="C1053" i="1"/>
  <c r="F1053" i="1" s="1"/>
  <c r="C1052" i="1"/>
  <c r="F1052" i="1" s="1"/>
  <c r="C1051" i="1"/>
  <c r="F1051" i="1" s="1"/>
  <c r="C1050" i="1"/>
  <c r="F1050" i="1" s="1"/>
  <c r="C1049" i="1"/>
  <c r="F1049" i="1" s="1"/>
  <c r="C1048" i="1"/>
  <c r="F1048" i="1" s="1"/>
  <c r="C1047" i="1"/>
  <c r="F1047" i="1" s="1"/>
  <c r="C1046" i="1"/>
  <c r="F1046" i="1" s="1"/>
  <c r="C1045" i="1"/>
  <c r="F1045" i="1" s="1"/>
  <c r="C1044" i="1"/>
  <c r="F1044" i="1" s="1"/>
  <c r="C1043" i="1"/>
  <c r="F1043" i="1" s="1"/>
  <c r="C1042" i="1"/>
  <c r="F1042" i="1" s="1"/>
  <c r="C1041" i="1"/>
  <c r="F1041" i="1" s="1"/>
  <c r="C1040" i="1"/>
  <c r="F1040" i="1" s="1"/>
  <c r="C1039" i="1"/>
  <c r="F1039" i="1" s="1"/>
  <c r="C1038" i="1"/>
  <c r="F1038" i="1" s="1"/>
  <c r="C1037" i="1"/>
  <c r="F1037" i="1" s="1"/>
  <c r="C1036" i="1"/>
  <c r="F1036" i="1" s="1"/>
  <c r="C1035" i="1"/>
  <c r="F1035" i="1" s="1"/>
  <c r="C1034" i="1"/>
  <c r="F1034" i="1" s="1"/>
  <c r="C1033" i="1"/>
  <c r="F1033" i="1" s="1"/>
  <c r="C1032" i="1"/>
  <c r="F1032" i="1" s="1"/>
  <c r="C1031" i="1"/>
  <c r="F1031" i="1" s="1"/>
  <c r="C1030" i="1"/>
  <c r="F1030" i="1" s="1"/>
  <c r="C1029" i="1"/>
  <c r="F1029" i="1" s="1"/>
  <c r="C1028" i="1"/>
  <c r="F1028" i="1" s="1"/>
  <c r="C1027" i="1"/>
  <c r="F1027" i="1" s="1"/>
  <c r="C1026" i="1"/>
  <c r="F1026" i="1" s="1"/>
  <c r="C1025" i="1"/>
  <c r="F1025" i="1" s="1"/>
  <c r="C1024" i="1"/>
  <c r="F1024" i="1" s="1"/>
  <c r="C1023" i="1"/>
  <c r="F1023" i="1" s="1"/>
  <c r="C1022" i="1"/>
  <c r="F1022" i="1" s="1"/>
  <c r="C1021" i="1"/>
  <c r="F1021" i="1" s="1"/>
  <c r="C1020" i="1"/>
  <c r="F1020" i="1" s="1"/>
  <c r="C1019" i="1"/>
  <c r="F1019" i="1" s="1"/>
  <c r="C1018" i="1"/>
  <c r="F1018" i="1" s="1"/>
  <c r="C1017" i="1"/>
  <c r="F1017" i="1" s="1"/>
  <c r="C1016" i="1"/>
  <c r="F1016" i="1" s="1"/>
  <c r="C1015" i="1"/>
  <c r="F1015" i="1" s="1"/>
  <c r="C1014" i="1"/>
  <c r="F1014" i="1" s="1"/>
  <c r="C1013" i="1"/>
  <c r="F1013" i="1" s="1"/>
  <c r="C1012" i="1"/>
  <c r="F1012" i="1" s="1"/>
  <c r="C1011" i="1"/>
  <c r="F1011" i="1" s="1"/>
  <c r="C1010" i="1"/>
  <c r="F1010" i="1" s="1"/>
  <c r="C1009" i="1"/>
  <c r="F1009" i="1" s="1"/>
  <c r="C1008" i="1"/>
  <c r="F1008" i="1" s="1"/>
  <c r="C1007" i="1"/>
  <c r="F1007" i="1" s="1"/>
  <c r="C1006" i="1"/>
  <c r="F1006" i="1" s="1"/>
  <c r="C1005" i="1"/>
  <c r="F1005" i="1" s="1"/>
  <c r="C1004" i="1"/>
  <c r="F1004" i="1" s="1"/>
  <c r="C1003" i="1"/>
  <c r="F1003" i="1" s="1"/>
  <c r="C1002" i="1"/>
  <c r="F1002" i="1" s="1"/>
  <c r="C1001" i="1"/>
  <c r="F1001" i="1" s="1"/>
  <c r="C1000" i="1"/>
  <c r="F1000" i="1" s="1"/>
  <c r="C999" i="1"/>
  <c r="F999" i="1" s="1"/>
  <c r="C998" i="1"/>
  <c r="F998" i="1" s="1"/>
  <c r="C997" i="1"/>
  <c r="F997" i="1" s="1"/>
  <c r="C996" i="1"/>
  <c r="F996" i="1" s="1"/>
  <c r="C995" i="1"/>
  <c r="F995" i="1" s="1"/>
  <c r="C994" i="1"/>
  <c r="F994" i="1" s="1"/>
  <c r="C993" i="1"/>
  <c r="F993" i="1" s="1"/>
  <c r="C992" i="1"/>
  <c r="F992" i="1" s="1"/>
  <c r="C991" i="1"/>
  <c r="F991" i="1" s="1"/>
  <c r="C990" i="1"/>
  <c r="F990" i="1" s="1"/>
  <c r="C989" i="1"/>
  <c r="F989" i="1" s="1"/>
  <c r="C988" i="1"/>
  <c r="F988" i="1" s="1"/>
  <c r="C987" i="1"/>
  <c r="F987" i="1" s="1"/>
  <c r="C986" i="1"/>
  <c r="F986" i="1" s="1"/>
  <c r="C985" i="1"/>
  <c r="F985" i="1" s="1"/>
  <c r="C984" i="1"/>
  <c r="F984" i="1" s="1"/>
  <c r="C983" i="1"/>
  <c r="F983" i="1" s="1"/>
  <c r="C982" i="1"/>
  <c r="F982" i="1" s="1"/>
  <c r="C981" i="1"/>
  <c r="F981" i="1" s="1"/>
  <c r="C980" i="1"/>
  <c r="F980" i="1" s="1"/>
  <c r="C979" i="1"/>
  <c r="F979" i="1" s="1"/>
  <c r="C978" i="1"/>
  <c r="F978" i="1" s="1"/>
  <c r="C977" i="1"/>
  <c r="F977" i="1" s="1"/>
  <c r="C976" i="1"/>
  <c r="F976" i="1" s="1"/>
  <c r="C975" i="1"/>
  <c r="F975" i="1" s="1"/>
  <c r="C974" i="1"/>
  <c r="F974" i="1" s="1"/>
  <c r="C973" i="1"/>
  <c r="F973" i="1" s="1"/>
  <c r="C972" i="1"/>
  <c r="F972" i="1" s="1"/>
  <c r="C971" i="1"/>
  <c r="F971" i="1" s="1"/>
  <c r="C970" i="1"/>
  <c r="F970" i="1" s="1"/>
  <c r="C969" i="1"/>
  <c r="F969" i="1" s="1"/>
  <c r="C968" i="1"/>
  <c r="F968" i="1" s="1"/>
  <c r="C967" i="1"/>
  <c r="F967" i="1" s="1"/>
  <c r="C966" i="1"/>
  <c r="F966" i="1" s="1"/>
  <c r="C965" i="1"/>
  <c r="F965" i="1" s="1"/>
  <c r="C964" i="1"/>
  <c r="F964" i="1" s="1"/>
  <c r="C963" i="1"/>
  <c r="F963" i="1" s="1"/>
  <c r="C962" i="1"/>
  <c r="F962" i="1" s="1"/>
  <c r="C961" i="1"/>
  <c r="F961" i="1" s="1"/>
  <c r="C960" i="1"/>
  <c r="F960" i="1" s="1"/>
  <c r="C959" i="1"/>
  <c r="F959" i="1" s="1"/>
  <c r="C958" i="1"/>
  <c r="F958" i="1" s="1"/>
  <c r="C957" i="1"/>
  <c r="F957" i="1" s="1"/>
  <c r="C956" i="1"/>
  <c r="F956" i="1" s="1"/>
  <c r="C955" i="1"/>
  <c r="F955" i="1" s="1"/>
  <c r="C954" i="1"/>
  <c r="F954" i="1" s="1"/>
  <c r="C953" i="1"/>
  <c r="F953" i="1" s="1"/>
  <c r="C952" i="1"/>
  <c r="F952" i="1" s="1"/>
  <c r="C951" i="1"/>
  <c r="F951" i="1" s="1"/>
  <c r="C950" i="1"/>
  <c r="F950" i="1" s="1"/>
  <c r="C949" i="1"/>
  <c r="F949" i="1" s="1"/>
  <c r="C948" i="1"/>
  <c r="F948" i="1" s="1"/>
  <c r="C947" i="1"/>
  <c r="F947" i="1" s="1"/>
  <c r="C946" i="1"/>
  <c r="F946" i="1" s="1"/>
  <c r="C945" i="1"/>
  <c r="F945" i="1" s="1"/>
  <c r="C944" i="1"/>
  <c r="F944" i="1" s="1"/>
  <c r="C943" i="1"/>
  <c r="F943" i="1" s="1"/>
  <c r="C942" i="1"/>
  <c r="F942" i="1" s="1"/>
  <c r="C941" i="1"/>
  <c r="F941" i="1" s="1"/>
  <c r="C940" i="1"/>
  <c r="F940" i="1" s="1"/>
  <c r="C939" i="1"/>
  <c r="F939" i="1" s="1"/>
  <c r="C938" i="1"/>
  <c r="F938" i="1" s="1"/>
  <c r="C937" i="1"/>
  <c r="F937" i="1" s="1"/>
  <c r="C936" i="1"/>
  <c r="F936" i="1" s="1"/>
  <c r="C935" i="1"/>
  <c r="F935" i="1" s="1"/>
  <c r="C934" i="1"/>
  <c r="F934" i="1" s="1"/>
  <c r="C933" i="1"/>
  <c r="F933" i="1" s="1"/>
  <c r="C932" i="1"/>
  <c r="F932" i="1" s="1"/>
  <c r="C931" i="1"/>
  <c r="F931" i="1" s="1"/>
  <c r="C930" i="1"/>
  <c r="F930" i="1" s="1"/>
  <c r="C929" i="1"/>
  <c r="F929" i="1" s="1"/>
  <c r="C928" i="1"/>
  <c r="F928" i="1" s="1"/>
  <c r="C927" i="1"/>
  <c r="F927" i="1" s="1"/>
  <c r="C926" i="1"/>
  <c r="F926" i="1" s="1"/>
  <c r="C925" i="1"/>
  <c r="F925" i="1" s="1"/>
  <c r="C924" i="1"/>
  <c r="F924" i="1" s="1"/>
  <c r="C923" i="1"/>
  <c r="F923" i="1" s="1"/>
  <c r="C922" i="1"/>
  <c r="F922" i="1" s="1"/>
  <c r="C921" i="1"/>
  <c r="F921" i="1" s="1"/>
  <c r="C920" i="1"/>
  <c r="F920" i="1" s="1"/>
  <c r="C919" i="1"/>
  <c r="F919" i="1" s="1"/>
  <c r="C918" i="1"/>
  <c r="F918" i="1" s="1"/>
  <c r="C917" i="1"/>
  <c r="F917" i="1" s="1"/>
  <c r="C916" i="1"/>
  <c r="F916" i="1" s="1"/>
  <c r="C915" i="1"/>
  <c r="F915" i="1" s="1"/>
  <c r="C914" i="1"/>
  <c r="F914" i="1" s="1"/>
  <c r="C913" i="1"/>
  <c r="F913" i="1" s="1"/>
  <c r="C912" i="1"/>
  <c r="F912" i="1" s="1"/>
  <c r="C911" i="1"/>
  <c r="F911" i="1" s="1"/>
  <c r="C910" i="1"/>
  <c r="F910" i="1" s="1"/>
  <c r="C909" i="1"/>
  <c r="F909" i="1" s="1"/>
  <c r="C908" i="1"/>
  <c r="F908" i="1" s="1"/>
  <c r="C907" i="1"/>
  <c r="F907" i="1" s="1"/>
  <c r="C906" i="1"/>
  <c r="F906" i="1" s="1"/>
  <c r="C905" i="1"/>
  <c r="F905" i="1" s="1"/>
  <c r="C904" i="1"/>
  <c r="F904" i="1" s="1"/>
  <c r="C903" i="1"/>
  <c r="F903" i="1" s="1"/>
  <c r="C902" i="1"/>
  <c r="F902" i="1" s="1"/>
  <c r="C901" i="1"/>
  <c r="F901" i="1" s="1"/>
  <c r="C900" i="1"/>
  <c r="F900" i="1" s="1"/>
  <c r="C899" i="1"/>
  <c r="F899" i="1" s="1"/>
  <c r="C898" i="1"/>
  <c r="F898" i="1" s="1"/>
  <c r="C897" i="1"/>
  <c r="F897" i="1" s="1"/>
  <c r="C896" i="1"/>
  <c r="F896" i="1" s="1"/>
  <c r="C895" i="1"/>
  <c r="F895" i="1" s="1"/>
  <c r="C894" i="1"/>
  <c r="F894" i="1" s="1"/>
  <c r="C893" i="1"/>
  <c r="F893" i="1" s="1"/>
  <c r="C892" i="1"/>
  <c r="F892" i="1" s="1"/>
  <c r="C891" i="1"/>
  <c r="F891" i="1" s="1"/>
  <c r="C890" i="1"/>
  <c r="F890" i="1" s="1"/>
  <c r="C889" i="1"/>
  <c r="F889" i="1" s="1"/>
  <c r="C888" i="1"/>
  <c r="F888" i="1" s="1"/>
  <c r="C887" i="1"/>
  <c r="F887" i="1" s="1"/>
  <c r="C886" i="1"/>
  <c r="F886" i="1" s="1"/>
  <c r="C885" i="1"/>
  <c r="F885" i="1" s="1"/>
  <c r="C884" i="1"/>
  <c r="F884" i="1" s="1"/>
  <c r="C883" i="1"/>
  <c r="F883" i="1" s="1"/>
  <c r="C882" i="1"/>
  <c r="F882" i="1" s="1"/>
  <c r="C881" i="1"/>
  <c r="F881" i="1" s="1"/>
  <c r="C880" i="1"/>
  <c r="F880" i="1" s="1"/>
  <c r="C879" i="1"/>
  <c r="F879" i="1" s="1"/>
  <c r="C878" i="1"/>
  <c r="F878" i="1" s="1"/>
  <c r="C877" i="1"/>
  <c r="F877" i="1" s="1"/>
  <c r="C876" i="1"/>
  <c r="F876" i="1" s="1"/>
  <c r="C875" i="1"/>
  <c r="F875" i="1" s="1"/>
  <c r="C874" i="1"/>
  <c r="F874" i="1" s="1"/>
  <c r="C873" i="1"/>
  <c r="F873" i="1" s="1"/>
  <c r="C872" i="1"/>
  <c r="F872" i="1" s="1"/>
  <c r="C871" i="1"/>
  <c r="F871" i="1" s="1"/>
  <c r="C870" i="1"/>
  <c r="F870" i="1" s="1"/>
  <c r="C869" i="1"/>
  <c r="F869" i="1" s="1"/>
  <c r="C868" i="1"/>
  <c r="F868" i="1" s="1"/>
  <c r="C867" i="1"/>
  <c r="F867" i="1" s="1"/>
  <c r="C866" i="1"/>
  <c r="F866" i="1" s="1"/>
  <c r="C865" i="1"/>
  <c r="F865" i="1" s="1"/>
  <c r="C864" i="1"/>
  <c r="F864" i="1" s="1"/>
  <c r="C863" i="1"/>
  <c r="F863" i="1" s="1"/>
  <c r="C862" i="1"/>
  <c r="F862" i="1" s="1"/>
  <c r="C861" i="1"/>
  <c r="F861" i="1" s="1"/>
  <c r="C860" i="1"/>
  <c r="F860" i="1" s="1"/>
  <c r="C859" i="1"/>
  <c r="F859" i="1" s="1"/>
  <c r="C858" i="1"/>
  <c r="F858" i="1" s="1"/>
  <c r="C857" i="1"/>
  <c r="F857" i="1" s="1"/>
  <c r="C856" i="1"/>
  <c r="F856" i="1" s="1"/>
  <c r="C855" i="1"/>
  <c r="F855" i="1" s="1"/>
  <c r="C854" i="1"/>
  <c r="F854" i="1" s="1"/>
  <c r="C853" i="1"/>
  <c r="F853" i="1" s="1"/>
  <c r="C852" i="1"/>
  <c r="F852" i="1" s="1"/>
  <c r="C851" i="1"/>
  <c r="F851" i="1" s="1"/>
  <c r="C850" i="1"/>
  <c r="F850" i="1" s="1"/>
  <c r="C849" i="1"/>
  <c r="F849" i="1" s="1"/>
  <c r="C848" i="1"/>
  <c r="F848" i="1" s="1"/>
  <c r="C847" i="1"/>
  <c r="F847" i="1" s="1"/>
  <c r="C846" i="1"/>
  <c r="F846" i="1" s="1"/>
  <c r="C845" i="1"/>
  <c r="F845" i="1" s="1"/>
  <c r="C844" i="1"/>
  <c r="F844" i="1" s="1"/>
  <c r="C843" i="1"/>
  <c r="F843" i="1" s="1"/>
  <c r="C842" i="1"/>
  <c r="F842" i="1" s="1"/>
  <c r="C841" i="1"/>
  <c r="F841" i="1" s="1"/>
  <c r="C840" i="1"/>
  <c r="F840" i="1" s="1"/>
  <c r="C839" i="1"/>
  <c r="F839" i="1" s="1"/>
  <c r="C838" i="1"/>
  <c r="F838" i="1" s="1"/>
  <c r="C837" i="1"/>
  <c r="F837" i="1" s="1"/>
  <c r="C836" i="1"/>
  <c r="F836" i="1" s="1"/>
  <c r="C835" i="1"/>
  <c r="F835" i="1" s="1"/>
  <c r="C834" i="1"/>
  <c r="F834" i="1" s="1"/>
  <c r="C833" i="1"/>
  <c r="F833" i="1" s="1"/>
  <c r="C832" i="1"/>
  <c r="F832" i="1" s="1"/>
  <c r="C831" i="1"/>
  <c r="F831" i="1" s="1"/>
  <c r="C830" i="1"/>
  <c r="F830" i="1" s="1"/>
  <c r="C829" i="1"/>
  <c r="F829" i="1" s="1"/>
  <c r="C828" i="1"/>
  <c r="F828" i="1" s="1"/>
  <c r="C827" i="1"/>
  <c r="F827" i="1" s="1"/>
  <c r="C826" i="1"/>
  <c r="F826" i="1" s="1"/>
  <c r="C825" i="1"/>
  <c r="F825" i="1" s="1"/>
  <c r="C824" i="1"/>
  <c r="F824" i="1" s="1"/>
  <c r="C823" i="1"/>
  <c r="F823" i="1" s="1"/>
  <c r="C822" i="1"/>
  <c r="F822" i="1" s="1"/>
  <c r="C821" i="1"/>
  <c r="F821" i="1" s="1"/>
  <c r="C820" i="1"/>
  <c r="F820" i="1" s="1"/>
  <c r="C819" i="1"/>
  <c r="F819" i="1" s="1"/>
  <c r="C818" i="1"/>
  <c r="F818" i="1" s="1"/>
  <c r="C817" i="1"/>
  <c r="F817" i="1" s="1"/>
  <c r="C816" i="1"/>
  <c r="F816" i="1" s="1"/>
  <c r="C815" i="1"/>
  <c r="F815" i="1" s="1"/>
  <c r="C814" i="1"/>
  <c r="F814" i="1" s="1"/>
  <c r="C813" i="1"/>
  <c r="F813" i="1" s="1"/>
  <c r="C812" i="1"/>
  <c r="F812" i="1" s="1"/>
  <c r="C811" i="1"/>
  <c r="F811" i="1" s="1"/>
  <c r="C810" i="1"/>
  <c r="F810" i="1" s="1"/>
  <c r="C809" i="1"/>
  <c r="F809" i="1" s="1"/>
  <c r="C808" i="1"/>
  <c r="F808" i="1" s="1"/>
  <c r="C807" i="1"/>
  <c r="F807" i="1" s="1"/>
  <c r="C806" i="1"/>
  <c r="F806" i="1" s="1"/>
  <c r="C805" i="1"/>
  <c r="F805" i="1" s="1"/>
  <c r="C804" i="1"/>
  <c r="F804" i="1" s="1"/>
  <c r="C803" i="1"/>
  <c r="F803" i="1" s="1"/>
  <c r="C802" i="1"/>
  <c r="F802" i="1" s="1"/>
  <c r="C801" i="1"/>
  <c r="F801" i="1" s="1"/>
  <c r="C800" i="1"/>
  <c r="F800" i="1" s="1"/>
  <c r="C799" i="1"/>
  <c r="F799" i="1" s="1"/>
  <c r="C798" i="1"/>
  <c r="F798" i="1" s="1"/>
  <c r="C797" i="1"/>
  <c r="F797" i="1" s="1"/>
  <c r="C796" i="1"/>
  <c r="F796" i="1" s="1"/>
  <c r="C795" i="1"/>
  <c r="F795" i="1" s="1"/>
  <c r="C794" i="1"/>
  <c r="F794" i="1" s="1"/>
  <c r="C793" i="1"/>
  <c r="F793" i="1" s="1"/>
  <c r="C792" i="1"/>
  <c r="F792" i="1" s="1"/>
  <c r="C791" i="1"/>
  <c r="F791" i="1" s="1"/>
  <c r="C790" i="1"/>
  <c r="F790" i="1" s="1"/>
  <c r="C789" i="1"/>
  <c r="F789" i="1" s="1"/>
  <c r="C788" i="1"/>
  <c r="F788" i="1" s="1"/>
  <c r="C787" i="1"/>
  <c r="F787" i="1" s="1"/>
  <c r="C786" i="1"/>
  <c r="F786" i="1" s="1"/>
  <c r="C785" i="1"/>
  <c r="F785" i="1" s="1"/>
  <c r="C784" i="1"/>
  <c r="F784" i="1" s="1"/>
  <c r="C783" i="1"/>
  <c r="F783" i="1" s="1"/>
  <c r="C782" i="1"/>
  <c r="F782" i="1" s="1"/>
  <c r="C781" i="1"/>
  <c r="F781" i="1" s="1"/>
  <c r="C780" i="1"/>
  <c r="F780" i="1" s="1"/>
  <c r="C779" i="1"/>
  <c r="F779" i="1" s="1"/>
  <c r="C778" i="1"/>
  <c r="F778" i="1" s="1"/>
  <c r="C777" i="1"/>
  <c r="F777" i="1" s="1"/>
  <c r="C776" i="1"/>
  <c r="F776" i="1" s="1"/>
  <c r="C775" i="1"/>
  <c r="F775" i="1" s="1"/>
  <c r="C774" i="1"/>
  <c r="F774" i="1" s="1"/>
  <c r="C773" i="1"/>
  <c r="F773" i="1" s="1"/>
  <c r="C772" i="1"/>
  <c r="F772" i="1" s="1"/>
  <c r="C771" i="1"/>
  <c r="F771" i="1" s="1"/>
  <c r="C770" i="1"/>
  <c r="F770" i="1" s="1"/>
  <c r="C769" i="1"/>
  <c r="F769" i="1" s="1"/>
  <c r="C768" i="1"/>
  <c r="F768" i="1" s="1"/>
  <c r="C767" i="1"/>
  <c r="F767" i="1" s="1"/>
  <c r="C766" i="1"/>
  <c r="F766" i="1" s="1"/>
  <c r="C765" i="1"/>
  <c r="F765" i="1" s="1"/>
  <c r="C764" i="1"/>
  <c r="F764" i="1" s="1"/>
  <c r="C763" i="1"/>
  <c r="F763" i="1" s="1"/>
  <c r="C762" i="1"/>
  <c r="F762" i="1" s="1"/>
  <c r="C761" i="1"/>
  <c r="F761" i="1" s="1"/>
  <c r="C760" i="1"/>
  <c r="F760" i="1" s="1"/>
  <c r="C759" i="1"/>
  <c r="F759" i="1" s="1"/>
  <c r="C758" i="1"/>
  <c r="F758" i="1" s="1"/>
  <c r="C757" i="1"/>
  <c r="F757" i="1" s="1"/>
  <c r="C756" i="1"/>
  <c r="F756" i="1" s="1"/>
  <c r="C755" i="1"/>
  <c r="F755" i="1" s="1"/>
  <c r="C754" i="1"/>
  <c r="F754" i="1" s="1"/>
  <c r="C753" i="1"/>
  <c r="F753" i="1" s="1"/>
  <c r="C752" i="1"/>
  <c r="F752" i="1" s="1"/>
  <c r="C751" i="1"/>
  <c r="F751" i="1" s="1"/>
  <c r="C750" i="1"/>
  <c r="F750" i="1" s="1"/>
  <c r="C749" i="1"/>
  <c r="F749" i="1" s="1"/>
  <c r="C748" i="1"/>
  <c r="F748" i="1" s="1"/>
  <c r="C747" i="1"/>
  <c r="F747" i="1" s="1"/>
  <c r="C746" i="1"/>
  <c r="F746" i="1" s="1"/>
  <c r="C745" i="1"/>
  <c r="F745" i="1" s="1"/>
  <c r="C744" i="1"/>
  <c r="F744" i="1" s="1"/>
  <c r="C743" i="1"/>
  <c r="F743" i="1" s="1"/>
  <c r="C742" i="1"/>
  <c r="F742" i="1" s="1"/>
  <c r="C741" i="1"/>
  <c r="F741" i="1" s="1"/>
  <c r="C740" i="1"/>
  <c r="F740" i="1" s="1"/>
  <c r="C739" i="1"/>
  <c r="F739" i="1" s="1"/>
  <c r="C738" i="1"/>
  <c r="F738" i="1" s="1"/>
  <c r="C737" i="1"/>
  <c r="F737" i="1" s="1"/>
  <c r="C736" i="1"/>
  <c r="F736" i="1" s="1"/>
  <c r="C735" i="1"/>
  <c r="F735" i="1" s="1"/>
  <c r="C734" i="1"/>
  <c r="F734" i="1" s="1"/>
  <c r="C733" i="1"/>
  <c r="F733" i="1" s="1"/>
  <c r="C732" i="1"/>
  <c r="F732" i="1" s="1"/>
  <c r="C731" i="1"/>
  <c r="F731" i="1" s="1"/>
  <c r="C730" i="1"/>
  <c r="F730" i="1" s="1"/>
  <c r="C729" i="1"/>
  <c r="F729" i="1" s="1"/>
  <c r="C728" i="1"/>
  <c r="F728" i="1" s="1"/>
  <c r="C727" i="1"/>
  <c r="F727" i="1" s="1"/>
  <c r="C726" i="1"/>
  <c r="F726" i="1" s="1"/>
  <c r="C725" i="1"/>
  <c r="F725" i="1" s="1"/>
  <c r="C724" i="1"/>
  <c r="F724" i="1" s="1"/>
  <c r="C723" i="1"/>
  <c r="F723" i="1" s="1"/>
  <c r="C722" i="1"/>
  <c r="F722" i="1" s="1"/>
  <c r="C721" i="1"/>
  <c r="F721" i="1" s="1"/>
  <c r="C720" i="1"/>
  <c r="F720" i="1" s="1"/>
  <c r="C719" i="1"/>
  <c r="C718" i="1"/>
  <c r="F718" i="1" s="1"/>
  <c r="C717" i="1"/>
  <c r="F717" i="1" s="1"/>
  <c r="C716" i="1"/>
  <c r="F716" i="1" s="1"/>
  <c r="C715" i="1"/>
  <c r="F715" i="1" s="1"/>
  <c r="C714" i="1"/>
  <c r="F714" i="1" s="1"/>
  <c r="C713" i="1"/>
  <c r="F713" i="1" s="1"/>
  <c r="C712" i="1"/>
  <c r="F712" i="1" s="1"/>
  <c r="C711" i="1"/>
  <c r="F711" i="1" s="1"/>
  <c r="C710" i="1"/>
  <c r="F710" i="1" s="1"/>
  <c r="C709" i="1"/>
  <c r="F709" i="1" s="1"/>
  <c r="C708" i="1"/>
  <c r="F708" i="1" s="1"/>
  <c r="C707" i="1"/>
  <c r="F707" i="1" s="1"/>
  <c r="C706" i="1"/>
  <c r="F706" i="1" s="1"/>
  <c r="C705" i="1"/>
  <c r="F705" i="1" s="1"/>
  <c r="C704" i="1"/>
  <c r="F704" i="1" s="1"/>
  <c r="C703" i="1"/>
  <c r="F703" i="1" s="1"/>
  <c r="C702" i="1"/>
  <c r="F702" i="1" s="1"/>
  <c r="C701" i="1"/>
  <c r="F701" i="1" s="1"/>
  <c r="C700" i="1"/>
  <c r="F700" i="1" s="1"/>
  <c r="C699" i="1"/>
  <c r="F699" i="1" s="1"/>
  <c r="C698" i="1"/>
  <c r="F698" i="1" s="1"/>
  <c r="C697" i="1"/>
  <c r="F697" i="1" s="1"/>
  <c r="C696" i="1"/>
  <c r="F696" i="1" s="1"/>
  <c r="C695" i="1"/>
  <c r="F695" i="1" s="1"/>
  <c r="C694" i="1"/>
  <c r="F694" i="1" s="1"/>
  <c r="C693" i="1"/>
  <c r="F693" i="1" s="1"/>
  <c r="C692" i="1"/>
  <c r="F692" i="1" s="1"/>
  <c r="C691" i="1"/>
  <c r="F691" i="1" s="1"/>
  <c r="C690" i="1"/>
  <c r="F690" i="1" s="1"/>
  <c r="C689" i="1"/>
  <c r="F689" i="1" s="1"/>
  <c r="C688" i="1"/>
  <c r="F688" i="1" s="1"/>
  <c r="C687" i="1"/>
  <c r="F687" i="1" s="1"/>
  <c r="C686" i="1"/>
  <c r="F686" i="1" s="1"/>
  <c r="C685" i="1"/>
  <c r="F685" i="1" s="1"/>
  <c r="C684" i="1"/>
  <c r="F684" i="1" s="1"/>
  <c r="C683" i="1"/>
  <c r="F683" i="1" s="1"/>
  <c r="C682" i="1"/>
  <c r="F682" i="1" s="1"/>
  <c r="C681" i="1"/>
  <c r="F681" i="1" s="1"/>
  <c r="C680" i="1"/>
  <c r="F680" i="1" s="1"/>
  <c r="C679" i="1"/>
  <c r="F679" i="1" s="1"/>
  <c r="C678" i="1"/>
  <c r="F678" i="1" s="1"/>
  <c r="C677" i="1"/>
  <c r="F677" i="1" s="1"/>
  <c r="C676" i="1"/>
  <c r="F676" i="1" s="1"/>
  <c r="C675" i="1"/>
  <c r="F675" i="1" s="1"/>
  <c r="C674" i="1"/>
  <c r="F674" i="1" s="1"/>
  <c r="C673" i="1"/>
  <c r="F673" i="1" s="1"/>
  <c r="C672" i="1"/>
  <c r="F672" i="1" s="1"/>
  <c r="C671" i="1"/>
  <c r="F671" i="1" s="1"/>
  <c r="C670" i="1"/>
  <c r="F670" i="1" s="1"/>
  <c r="C669" i="1"/>
  <c r="F669" i="1" s="1"/>
  <c r="C668" i="1"/>
  <c r="F668" i="1" s="1"/>
  <c r="C667" i="1"/>
  <c r="F667" i="1" s="1"/>
  <c r="C666" i="1"/>
  <c r="F666" i="1" s="1"/>
  <c r="C665" i="1"/>
  <c r="F665" i="1" s="1"/>
  <c r="C664" i="1"/>
  <c r="F664" i="1" s="1"/>
  <c r="C663" i="1"/>
  <c r="F663" i="1" s="1"/>
  <c r="C662" i="1"/>
  <c r="F662" i="1" s="1"/>
  <c r="C661" i="1"/>
  <c r="F661" i="1" s="1"/>
  <c r="C660" i="1"/>
  <c r="F660" i="1" s="1"/>
  <c r="C659" i="1"/>
  <c r="F659" i="1" s="1"/>
  <c r="C658" i="1"/>
  <c r="F658" i="1" s="1"/>
  <c r="C657" i="1"/>
  <c r="F657" i="1" s="1"/>
  <c r="C656" i="1"/>
  <c r="F656" i="1" s="1"/>
  <c r="C655" i="1"/>
  <c r="F655" i="1" s="1"/>
  <c r="C654" i="1"/>
  <c r="F654" i="1" s="1"/>
  <c r="C653" i="1"/>
  <c r="F653" i="1" s="1"/>
  <c r="C652" i="1"/>
  <c r="F652" i="1" s="1"/>
  <c r="C651" i="1"/>
  <c r="F651" i="1" s="1"/>
  <c r="C650" i="1"/>
  <c r="F650" i="1" s="1"/>
  <c r="C649" i="1"/>
  <c r="F649" i="1" s="1"/>
  <c r="C648" i="1"/>
  <c r="F648" i="1" s="1"/>
  <c r="C647" i="1"/>
  <c r="F647" i="1" s="1"/>
  <c r="C646" i="1"/>
  <c r="F646" i="1" s="1"/>
  <c r="C645" i="1"/>
  <c r="F645" i="1" s="1"/>
  <c r="C644" i="1"/>
  <c r="F644" i="1" s="1"/>
  <c r="C643" i="1"/>
  <c r="F643" i="1" s="1"/>
  <c r="C642" i="1"/>
  <c r="F642" i="1" s="1"/>
  <c r="C641" i="1"/>
  <c r="F641" i="1" s="1"/>
  <c r="C640" i="1"/>
  <c r="F640" i="1" s="1"/>
  <c r="C639" i="1"/>
  <c r="F639" i="1" s="1"/>
  <c r="C638" i="1"/>
  <c r="F638" i="1" s="1"/>
  <c r="C637" i="1"/>
  <c r="F637" i="1" s="1"/>
  <c r="C636" i="1"/>
  <c r="F636" i="1" s="1"/>
  <c r="C635" i="1"/>
  <c r="F635" i="1" s="1"/>
  <c r="C634" i="1"/>
  <c r="F634" i="1" s="1"/>
  <c r="C633" i="1"/>
  <c r="F633" i="1" s="1"/>
  <c r="C632" i="1"/>
  <c r="F632" i="1" s="1"/>
  <c r="C631" i="1"/>
  <c r="F631" i="1" s="1"/>
  <c r="C630" i="1"/>
  <c r="F630" i="1" s="1"/>
  <c r="C629" i="1"/>
  <c r="F629" i="1" s="1"/>
  <c r="C628" i="1"/>
  <c r="F628" i="1" s="1"/>
  <c r="C627" i="1"/>
  <c r="F627" i="1" s="1"/>
  <c r="C626" i="1"/>
  <c r="F626" i="1" s="1"/>
  <c r="C625" i="1"/>
  <c r="F625" i="1" s="1"/>
  <c r="C624" i="1"/>
  <c r="F624" i="1" s="1"/>
  <c r="C623" i="1"/>
  <c r="F623" i="1" s="1"/>
  <c r="C622" i="1"/>
  <c r="F622" i="1" s="1"/>
  <c r="C621" i="1"/>
  <c r="F621" i="1" s="1"/>
  <c r="C620" i="1"/>
  <c r="F620" i="1" s="1"/>
  <c r="C619" i="1"/>
  <c r="F619" i="1" s="1"/>
  <c r="C618" i="1"/>
  <c r="F618" i="1" s="1"/>
  <c r="C617" i="1"/>
  <c r="F617" i="1" s="1"/>
  <c r="C616" i="1"/>
  <c r="F616" i="1" s="1"/>
  <c r="C615" i="1"/>
  <c r="F615" i="1" s="1"/>
  <c r="C614" i="1"/>
  <c r="F614" i="1" s="1"/>
  <c r="C613" i="1"/>
  <c r="F613" i="1" s="1"/>
  <c r="C612" i="1"/>
  <c r="F612" i="1" s="1"/>
  <c r="C611" i="1"/>
  <c r="F611" i="1" s="1"/>
  <c r="C610" i="1"/>
  <c r="F610" i="1" s="1"/>
  <c r="C609" i="1"/>
  <c r="F609" i="1" s="1"/>
  <c r="C608" i="1"/>
  <c r="F608" i="1" s="1"/>
  <c r="C607" i="1"/>
  <c r="F607" i="1" s="1"/>
  <c r="C606" i="1"/>
  <c r="F606" i="1" s="1"/>
  <c r="C605" i="1"/>
  <c r="F605" i="1" s="1"/>
  <c r="C604" i="1"/>
  <c r="F604" i="1" s="1"/>
  <c r="C603" i="1"/>
  <c r="F603" i="1" s="1"/>
  <c r="C602" i="1"/>
  <c r="F602" i="1" s="1"/>
  <c r="C601" i="1"/>
  <c r="F601" i="1" s="1"/>
  <c r="C600" i="1"/>
  <c r="F600" i="1" s="1"/>
  <c r="C599" i="1"/>
  <c r="F599" i="1" s="1"/>
  <c r="C598" i="1"/>
  <c r="F598" i="1" s="1"/>
  <c r="C597" i="1"/>
  <c r="F597" i="1" s="1"/>
  <c r="C596" i="1"/>
  <c r="F596" i="1" s="1"/>
  <c r="C595" i="1"/>
  <c r="F595" i="1" s="1"/>
  <c r="C594" i="1"/>
  <c r="F594" i="1" s="1"/>
  <c r="C593" i="1"/>
  <c r="F593" i="1" s="1"/>
  <c r="C592" i="1"/>
  <c r="F592" i="1" s="1"/>
  <c r="C591" i="1"/>
  <c r="F591" i="1" s="1"/>
  <c r="C590" i="1"/>
  <c r="F590" i="1" s="1"/>
  <c r="C589" i="1"/>
  <c r="F589" i="1" s="1"/>
  <c r="C588" i="1"/>
  <c r="F588" i="1" s="1"/>
  <c r="C587" i="1"/>
  <c r="F587" i="1" s="1"/>
  <c r="C586" i="1"/>
  <c r="F586" i="1" s="1"/>
  <c r="C585" i="1"/>
  <c r="F585" i="1" s="1"/>
  <c r="C584" i="1"/>
  <c r="F584" i="1" s="1"/>
  <c r="C583" i="1"/>
  <c r="F583" i="1" s="1"/>
  <c r="C582" i="1"/>
  <c r="F582" i="1" s="1"/>
  <c r="C581" i="1"/>
  <c r="F581" i="1" s="1"/>
  <c r="C580" i="1"/>
  <c r="F580" i="1" s="1"/>
  <c r="C579" i="1"/>
  <c r="F579" i="1" s="1"/>
  <c r="C578" i="1"/>
  <c r="F578" i="1" s="1"/>
  <c r="C577" i="1"/>
  <c r="F577" i="1" s="1"/>
  <c r="C576" i="1"/>
  <c r="F576" i="1" s="1"/>
  <c r="C575" i="1"/>
  <c r="F575" i="1" s="1"/>
  <c r="C574" i="1"/>
  <c r="F574" i="1" s="1"/>
  <c r="C573" i="1"/>
  <c r="F573" i="1" s="1"/>
  <c r="C572" i="1"/>
  <c r="F572" i="1" s="1"/>
  <c r="C571" i="1"/>
  <c r="F571" i="1" s="1"/>
  <c r="C570" i="1"/>
  <c r="F570" i="1" s="1"/>
  <c r="C569" i="1"/>
  <c r="F569" i="1" s="1"/>
  <c r="C568" i="1"/>
  <c r="F568" i="1" s="1"/>
  <c r="C567" i="1"/>
  <c r="F567" i="1" s="1"/>
  <c r="C566" i="1"/>
  <c r="F566" i="1" s="1"/>
  <c r="C565" i="1"/>
  <c r="F565" i="1" s="1"/>
  <c r="C564" i="1"/>
  <c r="F564" i="1" s="1"/>
  <c r="C563" i="1"/>
  <c r="F563" i="1" s="1"/>
  <c r="C562" i="1"/>
  <c r="F562" i="1" s="1"/>
  <c r="C561" i="1"/>
  <c r="F561" i="1" s="1"/>
  <c r="C560" i="1"/>
  <c r="F560" i="1" s="1"/>
  <c r="C559" i="1"/>
  <c r="F559" i="1" s="1"/>
  <c r="C558" i="1"/>
  <c r="F558" i="1" s="1"/>
  <c r="C557" i="1"/>
  <c r="F557" i="1" s="1"/>
  <c r="C556" i="1"/>
  <c r="F556" i="1" s="1"/>
  <c r="C555" i="1"/>
  <c r="F555" i="1" s="1"/>
  <c r="C554" i="1"/>
  <c r="F554" i="1" s="1"/>
  <c r="C553" i="1"/>
  <c r="F553" i="1" s="1"/>
  <c r="C552" i="1"/>
  <c r="F552" i="1" s="1"/>
  <c r="C551" i="1"/>
  <c r="F551" i="1" s="1"/>
  <c r="C550" i="1"/>
  <c r="F550" i="1" s="1"/>
  <c r="C549" i="1"/>
  <c r="F549" i="1" s="1"/>
  <c r="C548" i="1"/>
  <c r="F548" i="1" s="1"/>
  <c r="C547" i="1"/>
  <c r="F547" i="1" s="1"/>
  <c r="C546" i="1"/>
  <c r="F546" i="1" s="1"/>
  <c r="C545" i="1"/>
  <c r="F545" i="1" s="1"/>
  <c r="C544" i="1"/>
  <c r="F544" i="1" s="1"/>
  <c r="C543" i="1"/>
  <c r="F543" i="1" s="1"/>
  <c r="C542" i="1"/>
  <c r="F542" i="1" s="1"/>
  <c r="C541" i="1"/>
  <c r="F541" i="1" s="1"/>
  <c r="C540" i="1"/>
  <c r="F540" i="1" s="1"/>
  <c r="C539" i="1"/>
  <c r="F539" i="1" s="1"/>
  <c r="C538" i="1"/>
  <c r="F538" i="1" s="1"/>
  <c r="C537" i="1"/>
  <c r="F537" i="1" s="1"/>
  <c r="C536" i="1"/>
  <c r="F536" i="1" s="1"/>
  <c r="C535" i="1"/>
  <c r="F535" i="1" s="1"/>
  <c r="C534" i="1"/>
  <c r="F534" i="1" s="1"/>
  <c r="C533" i="1"/>
  <c r="F533" i="1" s="1"/>
  <c r="C532" i="1"/>
  <c r="F532" i="1" s="1"/>
  <c r="C531" i="1"/>
  <c r="F531" i="1" s="1"/>
  <c r="C530" i="1"/>
  <c r="F530" i="1" s="1"/>
  <c r="C529" i="1"/>
  <c r="F529" i="1" s="1"/>
  <c r="C528" i="1"/>
  <c r="F528" i="1" s="1"/>
  <c r="C527" i="1"/>
  <c r="F527" i="1" s="1"/>
  <c r="C526" i="1"/>
  <c r="F526" i="1" s="1"/>
  <c r="C525" i="1"/>
  <c r="F525" i="1" s="1"/>
  <c r="C524" i="1"/>
  <c r="F524" i="1" s="1"/>
  <c r="C523" i="1"/>
  <c r="F523" i="1" s="1"/>
  <c r="C522" i="1"/>
  <c r="F522" i="1" s="1"/>
  <c r="C521" i="1"/>
  <c r="F521" i="1" s="1"/>
  <c r="C520" i="1"/>
  <c r="F520" i="1" s="1"/>
  <c r="C519" i="1"/>
  <c r="F519" i="1" s="1"/>
  <c r="C518" i="1"/>
  <c r="F518" i="1" s="1"/>
  <c r="C517" i="1"/>
  <c r="F517" i="1" s="1"/>
  <c r="C516" i="1"/>
  <c r="F516" i="1" s="1"/>
  <c r="C515" i="1"/>
  <c r="F515" i="1" s="1"/>
  <c r="C514" i="1"/>
  <c r="F514" i="1" s="1"/>
  <c r="C513" i="1"/>
  <c r="F513" i="1" s="1"/>
  <c r="C512" i="1"/>
  <c r="F512" i="1" s="1"/>
  <c r="C511" i="1"/>
  <c r="F511" i="1" s="1"/>
  <c r="C510" i="1"/>
  <c r="F510" i="1" s="1"/>
  <c r="C509" i="1"/>
  <c r="F509" i="1" s="1"/>
  <c r="C508" i="1"/>
  <c r="F508" i="1" s="1"/>
  <c r="C507" i="1"/>
  <c r="F507" i="1" s="1"/>
  <c r="C506" i="1"/>
  <c r="F506" i="1" s="1"/>
  <c r="C505" i="1"/>
  <c r="F505" i="1" s="1"/>
  <c r="C504" i="1"/>
  <c r="F504" i="1" s="1"/>
  <c r="C503" i="1"/>
  <c r="F503" i="1" s="1"/>
  <c r="C502" i="1"/>
  <c r="F502" i="1" s="1"/>
  <c r="C501" i="1"/>
  <c r="F501" i="1" s="1"/>
  <c r="C500" i="1"/>
  <c r="F500" i="1" s="1"/>
  <c r="C499" i="1"/>
  <c r="F499" i="1" s="1"/>
  <c r="C498" i="1"/>
  <c r="F498" i="1" s="1"/>
  <c r="C497" i="1"/>
  <c r="F497" i="1" s="1"/>
  <c r="C496" i="1"/>
  <c r="F496" i="1" s="1"/>
  <c r="C495" i="1"/>
  <c r="F495" i="1" s="1"/>
  <c r="C494" i="1"/>
  <c r="F494" i="1" s="1"/>
  <c r="C493" i="1"/>
  <c r="F493" i="1" s="1"/>
  <c r="C492" i="1"/>
  <c r="F492" i="1" s="1"/>
  <c r="C491" i="1"/>
  <c r="F491" i="1" s="1"/>
  <c r="C490" i="1"/>
  <c r="F490" i="1" s="1"/>
  <c r="C489" i="1"/>
  <c r="F489" i="1" s="1"/>
  <c r="C488" i="1"/>
  <c r="F488" i="1" s="1"/>
  <c r="C487" i="1"/>
  <c r="F487" i="1" s="1"/>
  <c r="C486" i="1"/>
  <c r="F486" i="1" s="1"/>
  <c r="C485" i="1"/>
  <c r="F485" i="1" s="1"/>
  <c r="C484" i="1"/>
  <c r="F484" i="1" s="1"/>
  <c r="C483" i="1"/>
  <c r="F483" i="1" s="1"/>
  <c r="C482" i="1"/>
  <c r="F482" i="1" s="1"/>
  <c r="C481" i="1"/>
  <c r="F481" i="1" s="1"/>
  <c r="C480" i="1"/>
  <c r="F480" i="1" s="1"/>
  <c r="C479" i="1"/>
  <c r="F479" i="1" s="1"/>
  <c r="C478" i="1"/>
  <c r="F478" i="1" s="1"/>
  <c r="C477" i="1"/>
  <c r="F477" i="1" s="1"/>
  <c r="C476" i="1"/>
  <c r="F476" i="1" s="1"/>
  <c r="C475" i="1"/>
  <c r="F475" i="1" s="1"/>
  <c r="C474" i="1"/>
  <c r="F474" i="1" s="1"/>
  <c r="C473" i="1"/>
  <c r="F473" i="1" s="1"/>
  <c r="C472" i="1"/>
  <c r="F472" i="1" s="1"/>
  <c r="C471" i="1"/>
  <c r="F471" i="1" s="1"/>
  <c r="C470" i="1"/>
  <c r="F470" i="1" s="1"/>
  <c r="C469" i="1"/>
  <c r="F469" i="1" s="1"/>
  <c r="C468" i="1"/>
  <c r="F468" i="1" s="1"/>
  <c r="C467" i="1"/>
  <c r="F467" i="1" s="1"/>
  <c r="C466" i="1"/>
  <c r="F466" i="1" s="1"/>
  <c r="C465" i="1"/>
  <c r="F465" i="1" s="1"/>
  <c r="C464" i="1"/>
  <c r="F464" i="1" s="1"/>
  <c r="C463" i="1"/>
  <c r="F463" i="1" s="1"/>
  <c r="C462" i="1"/>
  <c r="F462" i="1" s="1"/>
  <c r="C461" i="1"/>
  <c r="F461" i="1" s="1"/>
  <c r="C460" i="1"/>
  <c r="F460" i="1" s="1"/>
  <c r="C459" i="1"/>
  <c r="F459" i="1" s="1"/>
  <c r="C458" i="1"/>
  <c r="F458" i="1" s="1"/>
  <c r="C457" i="1"/>
  <c r="F457" i="1" s="1"/>
  <c r="C456" i="1"/>
  <c r="F456" i="1" s="1"/>
  <c r="C455" i="1"/>
  <c r="F455" i="1" s="1"/>
  <c r="C454" i="1"/>
  <c r="F454" i="1" s="1"/>
  <c r="C453" i="1"/>
  <c r="F453" i="1" s="1"/>
  <c r="C452" i="1"/>
  <c r="F452" i="1" s="1"/>
  <c r="C451" i="1"/>
  <c r="F451" i="1" s="1"/>
  <c r="C450" i="1"/>
  <c r="F450" i="1" s="1"/>
  <c r="C449" i="1"/>
  <c r="F449" i="1" s="1"/>
  <c r="C448" i="1"/>
  <c r="F448" i="1" s="1"/>
  <c r="C447" i="1"/>
  <c r="F447" i="1" s="1"/>
  <c r="C446" i="1"/>
  <c r="F446" i="1" s="1"/>
  <c r="C445" i="1"/>
  <c r="F445" i="1" s="1"/>
  <c r="C444" i="1"/>
  <c r="F444" i="1" s="1"/>
  <c r="C443" i="1"/>
  <c r="F443" i="1" s="1"/>
  <c r="C442" i="1"/>
  <c r="F442" i="1" s="1"/>
  <c r="C441" i="1"/>
  <c r="F441" i="1" s="1"/>
  <c r="C440" i="1"/>
  <c r="F440" i="1" s="1"/>
  <c r="C439" i="1"/>
  <c r="F439" i="1" s="1"/>
  <c r="C438" i="1"/>
  <c r="F438" i="1" s="1"/>
  <c r="C437" i="1"/>
  <c r="F437" i="1" s="1"/>
  <c r="C436" i="1"/>
  <c r="F436" i="1" s="1"/>
  <c r="C435" i="1"/>
  <c r="F435" i="1" s="1"/>
  <c r="C434" i="1"/>
  <c r="F434" i="1" s="1"/>
  <c r="C433" i="1"/>
  <c r="F433" i="1" s="1"/>
  <c r="C432" i="1"/>
  <c r="F432" i="1" s="1"/>
  <c r="C431" i="1"/>
  <c r="F431" i="1" s="1"/>
  <c r="C430" i="1"/>
  <c r="F430" i="1" s="1"/>
  <c r="C429" i="1"/>
  <c r="F429" i="1" s="1"/>
  <c r="C428" i="1"/>
  <c r="F428" i="1" s="1"/>
  <c r="C427" i="1"/>
  <c r="F427" i="1" s="1"/>
  <c r="C426" i="1"/>
  <c r="F426" i="1" s="1"/>
  <c r="C425" i="1"/>
  <c r="F425" i="1" s="1"/>
  <c r="C424" i="1"/>
  <c r="F424" i="1" s="1"/>
  <c r="C423" i="1"/>
  <c r="F423" i="1" s="1"/>
  <c r="C422" i="1"/>
  <c r="F422" i="1" s="1"/>
  <c r="C421" i="1"/>
  <c r="F421" i="1" s="1"/>
  <c r="C420" i="1"/>
  <c r="F420" i="1" s="1"/>
  <c r="C419" i="1"/>
  <c r="F419" i="1" s="1"/>
  <c r="C418" i="1"/>
  <c r="F418" i="1" s="1"/>
  <c r="C417" i="1"/>
  <c r="F417" i="1" s="1"/>
  <c r="C416" i="1"/>
  <c r="F416" i="1" s="1"/>
  <c r="C415" i="1"/>
  <c r="F415" i="1" s="1"/>
  <c r="C414" i="1"/>
  <c r="F414" i="1" s="1"/>
  <c r="C413" i="1"/>
  <c r="F413" i="1" s="1"/>
  <c r="C412" i="1"/>
  <c r="F412" i="1" s="1"/>
  <c r="C411" i="1"/>
  <c r="F411" i="1" s="1"/>
  <c r="C410" i="1"/>
  <c r="F410" i="1" s="1"/>
  <c r="C409" i="1"/>
  <c r="F409" i="1" s="1"/>
  <c r="C408" i="1"/>
  <c r="F408" i="1" s="1"/>
  <c r="C407" i="1"/>
  <c r="F407" i="1" s="1"/>
  <c r="C406" i="1"/>
  <c r="F406" i="1" s="1"/>
  <c r="C405" i="1"/>
  <c r="F405" i="1" s="1"/>
  <c r="C404" i="1"/>
  <c r="F404" i="1" s="1"/>
  <c r="C403" i="1"/>
  <c r="F403" i="1" s="1"/>
  <c r="C402" i="1"/>
  <c r="F402" i="1" s="1"/>
  <c r="C401" i="1"/>
  <c r="F401" i="1" s="1"/>
  <c r="C400" i="1"/>
  <c r="F400" i="1" s="1"/>
  <c r="C399" i="1"/>
  <c r="F399" i="1" s="1"/>
  <c r="C398" i="1"/>
  <c r="F398" i="1" s="1"/>
  <c r="C397" i="1"/>
  <c r="F397" i="1" s="1"/>
  <c r="C396" i="1"/>
  <c r="F396" i="1" s="1"/>
  <c r="C395" i="1"/>
  <c r="F395" i="1" s="1"/>
  <c r="C394" i="1"/>
  <c r="F394" i="1" s="1"/>
  <c r="C393" i="1"/>
  <c r="F393" i="1" s="1"/>
  <c r="C392" i="1"/>
  <c r="F392" i="1" s="1"/>
  <c r="C391" i="1"/>
  <c r="F391" i="1" s="1"/>
  <c r="C390" i="1"/>
  <c r="F390" i="1" s="1"/>
  <c r="C389" i="1"/>
  <c r="F389" i="1" s="1"/>
  <c r="C388" i="1"/>
  <c r="F388" i="1" s="1"/>
  <c r="C387" i="1"/>
  <c r="F387" i="1" s="1"/>
  <c r="C386" i="1"/>
  <c r="F386" i="1" s="1"/>
  <c r="C385" i="1"/>
  <c r="F385" i="1" s="1"/>
  <c r="C384" i="1"/>
  <c r="F384" i="1" s="1"/>
  <c r="C383" i="1"/>
  <c r="F383" i="1" s="1"/>
  <c r="C382" i="1"/>
  <c r="F382" i="1" s="1"/>
  <c r="C381" i="1"/>
  <c r="F381" i="1" s="1"/>
  <c r="C380" i="1"/>
  <c r="F380" i="1" s="1"/>
  <c r="C379" i="1"/>
  <c r="F379" i="1" s="1"/>
  <c r="C378" i="1"/>
  <c r="F378" i="1" s="1"/>
  <c r="C377" i="1"/>
  <c r="F377" i="1" s="1"/>
  <c r="C376" i="1"/>
  <c r="F376" i="1" s="1"/>
  <c r="C375" i="1"/>
  <c r="F375" i="1" s="1"/>
  <c r="C374" i="1"/>
  <c r="F374" i="1" s="1"/>
  <c r="C373" i="1"/>
  <c r="F373" i="1" s="1"/>
  <c r="C372" i="1"/>
  <c r="F372" i="1" s="1"/>
  <c r="C371" i="1"/>
  <c r="F371" i="1" s="1"/>
  <c r="C370" i="1"/>
  <c r="F370" i="1" s="1"/>
  <c r="C369" i="1"/>
  <c r="F369" i="1" s="1"/>
  <c r="C368" i="1"/>
  <c r="F368" i="1" s="1"/>
  <c r="C367" i="1"/>
  <c r="F367" i="1" s="1"/>
  <c r="C366" i="1"/>
  <c r="F366" i="1" s="1"/>
  <c r="C365" i="1"/>
  <c r="F365" i="1" s="1"/>
  <c r="C364" i="1"/>
  <c r="F364" i="1" s="1"/>
  <c r="C363" i="1"/>
  <c r="F363" i="1" s="1"/>
  <c r="C362" i="1"/>
  <c r="F362" i="1" s="1"/>
  <c r="C361" i="1"/>
  <c r="F361" i="1" s="1"/>
  <c r="C360" i="1"/>
  <c r="F360" i="1" s="1"/>
  <c r="C359" i="1"/>
  <c r="F359" i="1" s="1"/>
  <c r="C358" i="1"/>
  <c r="F358" i="1" s="1"/>
  <c r="C357" i="1"/>
  <c r="F357" i="1" s="1"/>
  <c r="C356" i="1"/>
  <c r="F356" i="1" s="1"/>
  <c r="C355" i="1"/>
  <c r="F355" i="1" s="1"/>
  <c r="C354" i="1"/>
  <c r="F354" i="1" s="1"/>
  <c r="C353" i="1"/>
  <c r="F353" i="1" s="1"/>
  <c r="C352" i="1"/>
  <c r="F352" i="1" s="1"/>
  <c r="C351" i="1"/>
  <c r="F351" i="1" s="1"/>
  <c r="C350" i="1"/>
  <c r="F350" i="1" s="1"/>
  <c r="C349" i="1"/>
  <c r="F349" i="1" s="1"/>
  <c r="C348" i="1"/>
  <c r="F348" i="1" s="1"/>
  <c r="C347" i="1"/>
  <c r="F347" i="1" s="1"/>
  <c r="C346" i="1"/>
  <c r="F346" i="1" s="1"/>
  <c r="C345" i="1"/>
  <c r="F345" i="1" s="1"/>
  <c r="C344" i="1"/>
  <c r="F344" i="1" s="1"/>
  <c r="C343" i="1"/>
  <c r="F343" i="1" s="1"/>
  <c r="C342" i="1"/>
  <c r="F342" i="1" s="1"/>
  <c r="C341" i="1"/>
  <c r="F341" i="1" s="1"/>
  <c r="C340" i="1"/>
  <c r="F340" i="1" s="1"/>
  <c r="C339" i="1"/>
  <c r="F339" i="1" s="1"/>
  <c r="C338" i="1"/>
  <c r="F338" i="1" s="1"/>
  <c r="C337" i="1"/>
  <c r="F337" i="1" s="1"/>
  <c r="C336" i="1"/>
  <c r="F336" i="1" s="1"/>
  <c r="C335" i="1"/>
  <c r="F335" i="1" s="1"/>
  <c r="C334" i="1"/>
  <c r="F334" i="1" s="1"/>
  <c r="C333" i="1"/>
  <c r="F333" i="1" s="1"/>
  <c r="C332" i="1"/>
  <c r="F332" i="1" s="1"/>
  <c r="C331" i="1"/>
  <c r="F331" i="1" s="1"/>
  <c r="C330" i="1"/>
  <c r="F330" i="1" s="1"/>
  <c r="C329" i="1"/>
  <c r="F329" i="1" s="1"/>
  <c r="C328" i="1"/>
  <c r="F328" i="1" s="1"/>
  <c r="C327" i="1"/>
  <c r="F327" i="1" s="1"/>
  <c r="C326" i="1"/>
  <c r="F326" i="1" s="1"/>
  <c r="C325" i="1"/>
  <c r="F325" i="1" s="1"/>
  <c r="C324" i="1"/>
  <c r="F324" i="1" s="1"/>
  <c r="C323" i="1"/>
  <c r="F323" i="1" s="1"/>
  <c r="C322" i="1"/>
  <c r="F322" i="1" s="1"/>
  <c r="C321" i="1"/>
  <c r="F321" i="1" s="1"/>
  <c r="C320" i="1"/>
  <c r="F320" i="1" s="1"/>
  <c r="C319" i="1"/>
  <c r="F319" i="1" s="1"/>
  <c r="C318" i="1"/>
  <c r="F318" i="1" s="1"/>
  <c r="C317" i="1"/>
  <c r="F317" i="1" s="1"/>
  <c r="C316" i="1"/>
  <c r="F316" i="1" s="1"/>
  <c r="C315" i="1"/>
  <c r="F315" i="1" s="1"/>
  <c r="C314" i="1"/>
  <c r="F314" i="1" s="1"/>
  <c r="C313" i="1"/>
  <c r="F313" i="1" s="1"/>
  <c r="C312" i="1"/>
  <c r="F312" i="1" s="1"/>
  <c r="C311" i="1"/>
  <c r="F311" i="1" s="1"/>
  <c r="C310" i="1"/>
  <c r="F310" i="1" s="1"/>
  <c r="C309" i="1"/>
  <c r="F309" i="1" s="1"/>
  <c r="C308" i="1"/>
  <c r="F308" i="1" s="1"/>
  <c r="C307" i="1"/>
  <c r="F307" i="1" s="1"/>
  <c r="C306" i="1"/>
  <c r="F306" i="1" s="1"/>
  <c r="C305" i="1"/>
  <c r="F305" i="1" s="1"/>
  <c r="C304" i="1"/>
  <c r="F304" i="1" s="1"/>
  <c r="C303" i="1"/>
  <c r="F303" i="1" s="1"/>
  <c r="C302" i="1"/>
  <c r="F302" i="1" s="1"/>
  <c r="C301" i="1"/>
  <c r="F301" i="1" s="1"/>
  <c r="C300" i="1"/>
  <c r="F300" i="1" s="1"/>
  <c r="C299" i="1"/>
  <c r="F299" i="1" s="1"/>
  <c r="C298" i="1"/>
  <c r="F298" i="1" s="1"/>
  <c r="C297" i="1"/>
  <c r="F297" i="1" s="1"/>
  <c r="C296" i="1"/>
  <c r="F296" i="1" s="1"/>
  <c r="C295" i="1"/>
  <c r="F295" i="1" s="1"/>
  <c r="C294" i="1"/>
  <c r="F294" i="1" s="1"/>
  <c r="C293" i="1"/>
  <c r="F293" i="1" s="1"/>
  <c r="C292" i="1"/>
  <c r="F292" i="1" s="1"/>
  <c r="C291" i="1"/>
  <c r="F291" i="1" s="1"/>
  <c r="C290" i="1"/>
  <c r="F290" i="1" s="1"/>
  <c r="C289" i="1"/>
  <c r="F289" i="1" s="1"/>
  <c r="C288" i="1"/>
  <c r="F288" i="1" s="1"/>
  <c r="C287" i="1"/>
  <c r="F287" i="1" s="1"/>
  <c r="C286" i="1"/>
  <c r="F286" i="1" s="1"/>
  <c r="C285" i="1"/>
  <c r="F285" i="1" s="1"/>
  <c r="C284" i="1"/>
  <c r="F284" i="1" s="1"/>
  <c r="C283" i="1"/>
  <c r="F283" i="1" s="1"/>
  <c r="C282" i="1"/>
  <c r="F282" i="1" s="1"/>
  <c r="C281" i="1"/>
  <c r="F281" i="1" s="1"/>
  <c r="C280" i="1"/>
  <c r="F280" i="1" s="1"/>
  <c r="C279" i="1"/>
  <c r="F279" i="1" s="1"/>
  <c r="C278" i="1"/>
  <c r="F278" i="1" s="1"/>
  <c r="C277" i="1"/>
  <c r="C276" i="1"/>
  <c r="F276" i="1" s="1"/>
  <c r="C275" i="1"/>
  <c r="F275" i="1" s="1"/>
  <c r="C274" i="1"/>
  <c r="F274" i="1" s="1"/>
  <c r="C273" i="1"/>
  <c r="F273" i="1" s="1"/>
  <c r="C272" i="1"/>
  <c r="F272" i="1" s="1"/>
  <c r="C271" i="1"/>
  <c r="F271" i="1" s="1"/>
  <c r="C270" i="1"/>
  <c r="F270" i="1" s="1"/>
  <c r="C269" i="1"/>
  <c r="F269" i="1" s="1"/>
  <c r="C268" i="1"/>
  <c r="F268" i="1" s="1"/>
  <c r="C267" i="1"/>
  <c r="F267" i="1" s="1"/>
  <c r="C266" i="1"/>
  <c r="F266" i="1" s="1"/>
  <c r="C265" i="1"/>
  <c r="F265" i="1" s="1"/>
  <c r="C264" i="1"/>
  <c r="F264" i="1" s="1"/>
  <c r="C263" i="1"/>
  <c r="F263" i="1" s="1"/>
  <c r="C262" i="1"/>
  <c r="F262" i="1" s="1"/>
  <c r="C261" i="1"/>
  <c r="F261" i="1" s="1"/>
  <c r="C260" i="1"/>
  <c r="F260" i="1" s="1"/>
  <c r="C259" i="1"/>
  <c r="F259" i="1" s="1"/>
  <c r="C258" i="1"/>
  <c r="F258" i="1" s="1"/>
  <c r="C257" i="1"/>
  <c r="F257" i="1" s="1"/>
  <c r="C256" i="1"/>
  <c r="F256" i="1" s="1"/>
  <c r="C255" i="1"/>
  <c r="F255" i="1" s="1"/>
  <c r="C254" i="1"/>
  <c r="F254" i="1" s="1"/>
  <c r="C253" i="1"/>
  <c r="F253" i="1" s="1"/>
  <c r="C252" i="1"/>
  <c r="F252" i="1" s="1"/>
  <c r="C251" i="1"/>
  <c r="F251" i="1" s="1"/>
  <c r="C250" i="1"/>
  <c r="F250" i="1" s="1"/>
  <c r="C249" i="1"/>
  <c r="F249" i="1" s="1"/>
  <c r="C248" i="1"/>
  <c r="F248" i="1" s="1"/>
  <c r="C247" i="1"/>
  <c r="F247" i="1" s="1"/>
  <c r="C246" i="1"/>
  <c r="F246" i="1" s="1"/>
  <c r="C245" i="1"/>
  <c r="F245" i="1" s="1"/>
  <c r="C244" i="1"/>
  <c r="F244" i="1" s="1"/>
  <c r="C243" i="1"/>
  <c r="F243" i="1" s="1"/>
  <c r="C242" i="1"/>
  <c r="F242" i="1" s="1"/>
  <c r="C241" i="1"/>
  <c r="F241" i="1" s="1"/>
  <c r="C240" i="1"/>
  <c r="F240" i="1" s="1"/>
  <c r="C239" i="1"/>
  <c r="F239" i="1" s="1"/>
  <c r="C238" i="1"/>
  <c r="F238" i="1" s="1"/>
  <c r="C237" i="1"/>
  <c r="F237" i="1" s="1"/>
  <c r="C236" i="1"/>
  <c r="F236" i="1" s="1"/>
  <c r="C235" i="1"/>
  <c r="F235" i="1" s="1"/>
  <c r="C234" i="1"/>
  <c r="F234" i="1" s="1"/>
  <c r="C233" i="1"/>
  <c r="F233" i="1" s="1"/>
  <c r="C232" i="1"/>
  <c r="F232" i="1" s="1"/>
  <c r="C231" i="1"/>
  <c r="F231" i="1" s="1"/>
  <c r="C230" i="1"/>
  <c r="F230" i="1" s="1"/>
  <c r="C229" i="1"/>
  <c r="F229" i="1" s="1"/>
  <c r="C228" i="1"/>
  <c r="F228" i="1" s="1"/>
  <c r="C227" i="1"/>
  <c r="F227" i="1" s="1"/>
  <c r="C226" i="1"/>
  <c r="F226" i="1" s="1"/>
  <c r="C225" i="1"/>
  <c r="F225" i="1" s="1"/>
  <c r="C224" i="1"/>
  <c r="F224" i="1" s="1"/>
  <c r="C223" i="1"/>
  <c r="F223" i="1" s="1"/>
  <c r="C222" i="1"/>
  <c r="F222" i="1" s="1"/>
  <c r="C221" i="1"/>
  <c r="F221" i="1" s="1"/>
  <c r="C220" i="1"/>
  <c r="F220" i="1" s="1"/>
  <c r="C219" i="1"/>
  <c r="F219" i="1" s="1"/>
  <c r="C218" i="1"/>
  <c r="F218" i="1" s="1"/>
  <c r="C217" i="1"/>
  <c r="F217" i="1" s="1"/>
  <c r="C216" i="1"/>
  <c r="F216" i="1" s="1"/>
  <c r="C215" i="1"/>
  <c r="F215" i="1" s="1"/>
  <c r="C214" i="1"/>
  <c r="F214" i="1" s="1"/>
  <c r="C213" i="1"/>
  <c r="F213" i="1" s="1"/>
  <c r="C212" i="1"/>
  <c r="F212" i="1" s="1"/>
  <c r="C211" i="1"/>
  <c r="F211" i="1" s="1"/>
  <c r="C210" i="1"/>
  <c r="F210" i="1" s="1"/>
  <c r="C209" i="1"/>
  <c r="F209" i="1" s="1"/>
  <c r="C208" i="1"/>
  <c r="F208" i="1" s="1"/>
  <c r="C207" i="1"/>
  <c r="F207" i="1" s="1"/>
  <c r="C206" i="1"/>
  <c r="F206" i="1" s="1"/>
  <c r="C205" i="1"/>
  <c r="F205" i="1" s="1"/>
  <c r="C204" i="1"/>
  <c r="F204" i="1" s="1"/>
  <c r="C203" i="1"/>
  <c r="F203" i="1" s="1"/>
  <c r="C202" i="1"/>
  <c r="F202" i="1" s="1"/>
  <c r="C201" i="1"/>
  <c r="F201" i="1" s="1"/>
  <c r="C200" i="1"/>
  <c r="F200" i="1" s="1"/>
  <c r="C199" i="1"/>
  <c r="F199" i="1" s="1"/>
  <c r="C198" i="1"/>
  <c r="F198" i="1" s="1"/>
  <c r="C197" i="1"/>
  <c r="F197" i="1" s="1"/>
  <c r="C196" i="1"/>
  <c r="F196" i="1" s="1"/>
  <c r="C195" i="1"/>
  <c r="F195" i="1" s="1"/>
  <c r="C194" i="1"/>
  <c r="F194" i="1" s="1"/>
  <c r="C193" i="1"/>
  <c r="F193" i="1" s="1"/>
  <c r="C192" i="1"/>
  <c r="F192" i="1" s="1"/>
  <c r="C191" i="1"/>
  <c r="F191" i="1" s="1"/>
  <c r="C190" i="1"/>
  <c r="F190" i="1" s="1"/>
  <c r="C189" i="1"/>
  <c r="F189" i="1" s="1"/>
  <c r="C188" i="1"/>
  <c r="F188" i="1" s="1"/>
  <c r="C187" i="1"/>
  <c r="F187" i="1" s="1"/>
  <c r="C186" i="1"/>
  <c r="F186" i="1" s="1"/>
  <c r="C185" i="1"/>
  <c r="F185" i="1" s="1"/>
  <c r="C184" i="1"/>
  <c r="F184" i="1" s="1"/>
  <c r="C183" i="1"/>
  <c r="F183" i="1" s="1"/>
  <c r="C182" i="1"/>
  <c r="F182" i="1" s="1"/>
  <c r="C181" i="1"/>
  <c r="F181" i="1" s="1"/>
  <c r="C180" i="1"/>
  <c r="F180" i="1" s="1"/>
  <c r="C179" i="1"/>
  <c r="F179" i="1" s="1"/>
  <c r="C178" i="1"/>
  <c r="F178" i="1" s="1"/>
  <c r="C177" i="1"/>
  <c r="F177" i="1" s="1"/>
  <c r="C176" i="1"/>
  <c r="F176" i="1" s="1"/>
  <c r="C175" i="1"/>
  <c r="F175" i="1" s="1"/>
  <c r="C174" i="1"/>
  <c r="F174" i="1" s="1"/>
  <c r="C173" i="1"/>
  <c r="F173" i="1" s="1"/>
  <c r="C172" i="1"/>
  <c r="F172" i="1" s="1"/>
  <c r="C171" i="1"/>
  <c r="F171" i="1" s="1"/>
  <c r="C170" i="1"/>
  <c r="F170" i="1" s="1"/>
  <c r="E44" i="1"/>
  <c r="E43" i="1"/>
  <c r="F719" i="1" l="1"/>
  <c r="J719" i="1"/>
  <c r="I719" i="1"/>
  <c r="E153" i="1"/>
  <c r="F277" i="1"/>
  <c r="G153" i="1" s="1"/>
  <c r="C86" i="1"/>
  <c r="B86" i="1"/>
  <c r="A82" i="1"/>
  <c r="A83" i="1"/>
  <c r="A84" i="1"/>
  <c r="A85" i="1"/>
  <c r="A86" i="1"/>
  <c r="A87" i="1"/>
  <c r="A88" i="1"/>
  <c r="A89" i="1"/>
  <c r="A90" i="1"/>
  <c r="A91" i="1"/>
  <c r="A92" i="1"/>
  <c r="A93" i="1"/>
  <c r="A81" i="1"/>
  <c r="AM69" i="7"/>
  <c r="AL69" i="7"/>
  <c r="AI69" i="7"/>
  <c r="AH69" i="7"/>
  <c r="AG69" i="7"/>
  <c r="AF69" i="7"/>
  <c r="AM68" i="7"/>
  <c r="AL68" i="7"/>
  <c r="AI68" i="7"/>
  <c r="AH68" i="7"/>
  <c r="AG68" i="7"/>
  <c r="AF68" i="7"/>
  <c r="AM67" i="7"/>
  <c r="AL67" i="7"/>
  <c r="AI67" i="7"/>
  <c r="AH67" i="7"/>
  <c r="AG67" i="7"/>
  <c r="AF67" i="7"/>
  <c r="AM66" i="7"/>
  <c r="AL66" i="7"/>
  <c r="AI66" i="7"/>
  <c r="AH66" i="7"/>
  <c r="AG66" i="7"/>
  <c r="AF66" i="7"/>
  <c r="AL65" i="7"/>
  <c r="AI65" i="7"/>
  <c r="AH65" i="7"/>
  <c r="AG65" i="7"/>
  <c r="AF65" i="7"/>
  <c r="AL64" i="7"/>
  <c r="AI64" i="7"/>
  <c r="AH64" i="7"/>
  <c r="AG64" i="7"/>
  <c r="AF64" i="7"/>
  <c r="AL63" i="7"/>
  <c r="AI63" i="7"/>
  <c r="AH63" i="7"/>
  <c r="AG63" i="7"/>
  <c r="AF63" i="7"/>
  <c r="AL62" i="7"/>
  <c r="AI62" i="7"/>
  <c r="AH62" i="7"/>
  <c r="AG62" i="7"/>
  <c r="AF62" i="7"/>
  <c r="AL61" i="7"/>
  <c r="AI61" i="7"/>
  <c r="AH61" i="7"/>
  <c r="AG61" i="7"/>
  <c r="AF61" i="7"/>
  <c r="AL60" i="7"/>
  <c r="AI60" i="7"/>
  <c r="AH60" i="7"/>
  <c r="AG60" i="7"/>
  <c r="AF60" i="7"/>
  <c r="AL59" i="7"/>
  <c r="AI59" i="7"/>
  <c r="AH59" i="7"/>
  <c r="AG59" i="7"/>
  <c r="AF59" i="7"/>
  <c r="AL58" i="7"/>
  <c r="AI58" i="7"/>
  <c r="AH58" i="7"/>
  <c r="AG58" i="7"/>
  <c r="AF58" i="7"/>
  <c r="AL57" i="7"/>
  <c r="AI57" i="7"/>
  <c r="AH57" i="7"/>
  <c r="AG57" i="7"/>
  <c r="AF57" i="7"/>
  <c r="AM56" i="7"/>
  <c r="AL56" i="7"/>
  <c r="AI56" i="7"/>
  <c r="AH56" i="7"/>
  <c r="AG56" i="7"/>
  <c r="AF56" i="7"/>
  <c r="AM55" i="7"/>
  <c r="AL55" i="7"/>
  <c r="AI55" i="7"/>
  <c r="AH55" i="7"/>
  <c r="AG55" i="7"/>
  <c r="AF55" i="7"/>
  <c r="AM54" i="7"/>
  <c r="AL54" i="7"/>
  <c r="AI54" i="7"/>
  <c r="AH54" i="7"/>
  <c r="AG54" i="7"/>
  <c r="AF54" i="7"/>
  <c r="AL53" i="7"/>
  <c r="AI53" i="7"/>
  <c r="AH53" i="7"/>
  <c r="AG53" i="7"/>
  <c r="AF53" i="7"/>
  <c r="AL52" i="7"/>
  <c r="AI52" i="7"/>
  <c r="AH52" i="7"/>
  <c r="AG52" i="7"/>
  <c r="AF52" i="7"/>
  <c r="AL51" i="7"/>
  <c r="AI51" i="7"/>
  <c r="AH51" i="7"/>
  <c r="AG51" i="7"/>
  <c r="AF51" i="7"/>
  <c r="AL50" i="7"/>
  <c r="AI50" i="7"/>
  <c r="AH50" i="7"/>
  <c r="AG50" i="7"/>
  <c r="AF50" i="7"/>
  <c r="AL49" i="7"/>
  <c r="AI49" i="7"/>
  <c r="AH49" i="7"/>
  <c r="AG49" i="7"/>
  <c r="AF49" i="7"/>
  <c r="AL48" i="7"/>
  <c r="AI48" i="7"/>
  <c r="AH48" i="7"/>
  <c r="AG48" i="7"/>
  <c r="AF48" i="7"/>
  <c r="AL47" i="7"/>
  <c r="AI47" i="7"/>
  <c r="AH47" i="7"/>
  <c r="AG47" i="7"/>
  <c r="AF47" i="7"/>
  <c r="AL46" i="7"/>
  <c r="AI46" i="7"/>
  <c r="AH46" i="7"/>
  <c r="AG46" i="7"/>
  <c r="AF46" i="7"/>
  <c r="AL45" i="7"/>
  <c r="AI45" i="7"/>
  <c r="AH45" i="7"/>
  <c r="AG45" i="7"/>
  <c r="AF45" i="7"/>
  <c r="AL44" i="7"/>
  <c r="AI44" i="7"/>
  <c r="AH44" i="7"/>
  <c r="AG44" i="7"/>
  <c r="AF44" i="7"/>
  <c r="AL43" i="7"/>
  <c r="AI43" i="7"/>
  <c r="AH43" i="7"/>
  <c r="AG43" i="7"/>
  <c r="AF43" i="7"/>
  <c r="AL42" i="7"/>
  <c r="AI42" i="7"/>
  <c r="AH42" i="7"/>
  <c r="AG42" i="7"/>
  <c r="AF42" i="7"/>
  <c r="AL41" i="7"/>
  <c r="AI41" i="7"/>
  <c r="AH41" i="7"/>
  <c r="AG41" i="7"/>
  <c r="AF41" i="7"/>
  <c r="AL40" i="7"/>
  <c r="AI40" i="7"/>
  <c r="AH40" i="7"/>
  <c r="AG40" i="7"/>
  <c r="AF40" i="7"/>
  <c r="AL39" i="7"/>
  <c r="AI39" i="7"/>
  <c r="AH39" i="7"/>
  <c r="AG39" i="7"/>
  <c r="AF39" i="7"/>
  <c r="AL38" i="7"/>
  <c r="AI38" i="7"/>
  <c r="AH38" i="7"/>
  <c r="AG38" i="7"/>
  <c r="AF38" i="7"/>
  <c r="AL37" i="7"/>
  <c r="AI37" i="7"/>
  <c r="AH37" i="7"/>
  <c r="AG37" i="7"/>
  <c r="AF37" i="7"/>
  <c r="AL36" i="7"/>
  <c r="AI36" i="7"/>
  <c r="AH36" i="7"/>
  <c r="AG36" i="7"/>
  <c r="AF36" i="7"/>
  <c r="AL35" i="7"/>
  <c r="AI35" i="7"/>
  <c r="AH35" i="7"/>
  <c r="AG35" i="7"/>
  <c r="AF35" i="7"/>
  <c r="AL34" i="7"/>
  <c r="AI34" i="7"/>
  <c r="AH34" i="7"/>
  <c r="AG34" i="7"/>
  <c r="AF34" i="7"/>
  <c r="AL33" i="7"/>
  <c r="AI33" i="7"/>
  <c r="AH33" i="7"/>
  <c r="AG33" i="7"/>
  <c r="AF33" i="7"/>
  <c r="AL32" i="7"/>
  <c r="AI32" i="7"/>
  <c r="AH32" i="7"/>
  <c r="AG32" i="7"/>
  <c r="AF32" i="7"/>
  <c r="AL31" i="7"/>
  <c r="AI31" i="7"/>
  <c r="AH31" i="7"/>
  <c r="AG31" i="7"/>
  <c r="AF31" i="7"/>
  <c r="AL30" i="7"/>
  <c r="AI30" i="7"/>
  <c r="AH30" i="7"/>
  <c r="AG30" i="7"/>
  <c r="AF30" i="7"/>
  <c r="AL29" i="7"/>
  <c r="AI29" i="7"/>
  <c r="AH29" i="7"/>
  <c r="AG29" i="7"/>
  <c r="AF29" i="7"/>
  <c r="AL28" i="7"/>
  <c r="AI28" i="7"/>
  <c r="AH28" i="7"/>
  <c r="AG28" i="7"/>
  <c r="AF28" i="7"/>
  <c r="AL27" i="7"/>
  <c r="AI27" i="7"/>
  <c r="AH27" i="7"/>
  <c r="AG27" i="7"/>
  <c r="AF27" i="7"/>
  <c r="AL26" i="7"/>
  <c r="AI26" i="7"/>
  <c r="AH26" i="7"/>
  <c r="AG26" i="7"/>
  <c r="AF26" i="7"/>
  <c r="AL25" i="7"/>
  <c r="AI25" i="7"/>
  <c r="AH25" i="7"/>
  <c r="AG25" i="7"/>
  <c r="AF25" i="7"/>
  <c r="AN24" i="7"/>
  <c r="AQ24" i="7" s="1"/>
  <c r="AL24" i="7"/>
  <c r="AI24" i="7"/>
  <c r="AH24" i="7"/>
  <c r="AG24" i="7"/>
  <c r="AF24" i="7"/>
  <c r="AD24" i="7"/>
  <c r="AE24" i="7" s="1"/>
  <c r="AJ24" i="7" s="1"/>
  <c r="AK24" i="7" s="1"/>
  <c r="AC24" i="7"/>
  <c r="AB24" i="7"/>
  <c r="AA24" i="7"/>
  <c r="Z24" i="7"/>
  <c r="Y24" i="7"/>
  <c r="X24" i="7"/>
  <c r="W24" i="7"/>
  <c r="V24" i="7"/>
  <c r="U24" i="7"/>
  <c r="T24" i="7"/>
  <c r="S24" i="7"/>
  <c r="R24" i="7"/>
  <c r="Q24" i="7"/>
  <c r="AL23" i="7"/>
  <c r="AI23" i="7"/>
  <c r="AH23" i="7"/>
  <c r="AG23" i="7"/>
  <c r="AF23" i="7"/>
  <c r="AL22" i="7"/>
  <c r="AI22" i="7"/>
  <c r="AH22" i="7"/>
  <c r="AG22" i="7"/>
  <c r="AF22" i="7"/>
  <c r="AM21" i="7"/>
  <c r="AL21" i="7"/>
  <c r="AI21" i="7"/>
  <c r="AH21" i="7"/>
  <c r="AG21" i="7"/>
  <c r="AF21" i="7"/>
  <c r="AM20" i="7"/>
  <c r="AL20" i="7"/>
  <c r="AI20" i="7"/>
  <c r="AH20" i="7"/>
  <c r="AG20" i="7"/>
  <c r="AF20" i="7"/>
  <c r="AM19" i="7"/>
  <c r="AL19" i="7"/>
  <c r="AI19" i="7"/>
  <c r="AH19" i="7"/>
  <c r="AG19" i="7"/>
  <c r="AF19" i="7"/>
  <c r="AL18" i="7"/>
  <c r="AI18" i="7"/>
  <c r="AH18" i="7"/>
  <c r="AG18" i="7"/>
  <c r="AF18" i="7"/>
  <c r="AL17" i="7"/>
  <c r="AI17" i="7"/>
  <c r="AH17" i="7"/>
  <c r="AG17" i="7"/>
  <c r="AF17" i="7"/>
  <c r="J12" i="7"/>
  <c r="J11" i="7"/>
  <c r="J10" i="7"/>
  <c r="J9" i="7"/>
  <c r="C3" i="7"/>
  <c r="H2" i="7"/>
  <c r="C27" i="7"/>
  <c r="C25" i="7"/>
  <c r="C28" i="7"/>
  <c r="C32" i="7"/>
  <c r="C21" i="7"/>
  <c r="C26" i="7"/>
  <c r="C22" i="7"/>
  <c r="C35" i="7"/>
  <c r="C36" i="7"/>
  <c r="C31" i="7"/>
  <c r="C17" i="7"/>
  <c r="C18" i="7"/>
  <c r="C30" i="7"/>
  <c r="C37" i="7"/>
  <c r="C23" i="7"/>
  <c r="C29" i="7"/>
  <c r="C38" i="7"/>
  <c r="C33" i="7"/>
  <c r="C19" i="7"/>
  <c r="C34" i="7"/>
  <c r="C20" i="7"/>
  <c r="AO24" i="7" l="1"/>
  <c r="AP24" i="7" s="1"/>
  <c r="AA35" i="7"/>
  <c r="S35" i="7"/>
  <c r="Z35" i="7"/>
  <c r="R35" i="7"/>
  <c r="Y35" i="7"/>
  <c r="Q35" i="7"/>
  <c r="W35" i="7"/>
  <c r="O35" i="7"/>
  <c r="AN35" i="7"/>
  <c r="AQ35" i="7" s="1"/>
  <c r="AD35" i="7"/>
  <c r="AE35" i="7" s="1"/>
  <c r="AJ35" i="7" s="1"/>
  <c r="AK35" i="7" s="1"/>
  <c r="N35" i="7"/>
  <c r="AB35" i="7"/>
  <c r="X35" i="7"/>
  <c r="V35" i="7"/>
  <c r="T35" i="7"/>
  <c r="U35" i="7"/>
  <c r="AC35" i="7"/>
  <c r="AB18" i="7"/>
  <c r="T18" i="7"/>
  <c r="Y18" i="7"/>
  <c r="AA18" i="7"/>
  <c r="S18" i="7"/>
  <c r="R18" i="7"/>
  <c r="Q18" i="7"/>
  <c r="Z18" i="7"/>
  <c r="W18" i="7"/>
  <c r="U18" i="7"/>
  <c r="X18" i="7"/>
  <c r="AN18" i="7"/>
  <c r="AQ18" i="7" s="1"/>
  <c r="O18" i="7"/>
  <c r="V18" i="7"/>
  <c r="AD18" i="7"/>
  <c r="AE18" i="7" s="1"/>
  <c r="AJ18" i="7" s="1"/>
  <c r="AK18" i="7" s="1"/>
  <c r="N18" i="7"/>
  <c r="AC18" i="7"/>
  <c r="AB29" i="7"/>
  <c r="T29" i="7"/>
  <c r="AA29" i="7"/>
  <c r="S29" i="7"/>
  <c r="Y29" i="7"/>
  <c r="Q29" i="7"/>
  <c r="W29" i="7"/>
  <c r="U29" i="7"/>
  <c r="AN29" i="7"/>
  <c r="AQ29" i="7" s="1"/>
  <c r="R29" i="7"/>
  <c r="N29" i="7"/>
  <c r="B91" i="1" s="1"/>
  <c r="AD29" i="7"/>
  <c r="AE29" i="7" s="1"/>
  <c r="AJ29" i="7" s="1"/>
  <c r="AK29" i="7" s="1"/>
  <c r="Z29" i="7"/>
  <c r="AC29" i="7"/>
  <c r="O29" i="7"/>
  <c r="C91" i="1" s="1"/>
  <c r="V29" i="7"/>
  <c r="X29" i="7"/>
  <c r="D14" i="7"/>
  <c r="D10" i="7"/>
  <c r="J6" i="7"/>
  <c r="C5" i="7" s="1"/>
  <c r="D5" i="7" s="1"/>
  <c r="J4" i="7"/>
  <c r="D9" i="7"/>
  <c r="D13" i="7"/>
  <c r="J5" i="7"/>
  <c r="J7" i="7"/>
  <c r="J8" i="7" s="1"/>
  <c r="J13" i="7" s="1"/>
  <c r="J14" i="7" s="1"/>
  <c r="C6" i="7" s="1"/>
  <c r="C7" i="7"/>
  <c r="J1" i="7" s="1"/>
  <c r="J3" i="7" s="1"/>
  <c r="D12" i="7"/>
  <c r="D8" i="7"/>
  <c r="D11" i="7"/>
  <c r="AB23" i="7"/>
  <c r="T23" i="7"/>
  <c r="Y23" i="7"/>
  <c r="Q23" i="7"/>
  <c r="AN23" i="7"/>
  <c r="AQ23" i="7" s="1"/>
  <c r="X23" i="7"/>
  <c r="AD23" i="7"/>
  <c r="AE23" i="7" s="1"/>
  <c r="AJ23" i="7" s="1"/>
  <c r="AK23" i="7" s="1"/>
  <c r="V23" i="7"/>
  <c r="N23" i="7"/>
  <c r="B85" i="1" s="1"/>
  <c r="W23" i="7"/>
  <c r="O23" i="7"/>
  <c r="C85" i="1" s="1"/>
  <c r="U23" i="7"/>
  <c r="S23" i="7"/>
  <c r="R23" i="7"/>
  <c r="AC23" i="7"/>
  <c r="AA23" i="7"/>
  <c r="Z23" i="7"/>
  <c r="AA17" i="7"/>
  <c r="S17" i="7"/>
  <c r="Q17" i="7"/>
  <c r="AN17" i="7"/>
  <c r="AQ17" i="7" s="1"/>
  <c r="Z17" i="7"/>
  <c r="P17" i="7" s="1"/>
  <c r="R17" i="7"/>
  <c r="Y17" i="7"/>
  <c r="X17" i="7"/>
  <c r="AD17" i="7"/>
  <c r="AE17" i="7" s="1"/>
  <c r="AJ17" i="7" s="1"/>
  <c r="AK17" i="7" s="1"/>
  <c r="N17" i="7"/>
  <c r="AC17" i="7"/>
  <c r="AB17" i="7"/>
  <c r="W17" i="7"/>
  <c r="V17" i="7"/>
  <c r="U17" i="7"/>
  <c r="T17" i="7"/>
  <c r="O17" i="7"/>
  <c r="Z21" i="7"/>
  <c r="R21" i="7"/>
  <c r="W21" i="7"/>
  <c r="O21" i="7"/>
  <c r="C83" i="1" s="1"/>
  <c r="AB21" i="7"/>
  <c r="T21" i="7"/>
  <c r="AD21" i="7"/>
  <c r="AE21" i="7" s="1"/>
  <c r="AJ21" i="7" s="1"/>
  <c r="AK21" i="7" s="1"/>
  <c r="V21" i="7"/>
  <c r="N21" i="7"/>
  <c r="B83" i="1" s="1"/>
  <c r="AC21" i="7"/>
  <c r="U21" i="7"/>
  <c r="Q21" i="7"/>
  <c r="AA21" i="7"/>
  <c r="AN21" i="7"/>
  <c r="AQ21" i="7" s="1"/>
  <c r="Y21" i="7"/>
  <c r="X21" i="7"/>
  <c r="S21" i="7"/>
  <c r="AA28" i="7"/>
  <c r="S28" i="7"/>
  <c r="Z28" i="7"/>
  <c r="R28" i="7"/>
  <c r="AN28" i="7"/>
  <c r="AQ28" i="7" s="1"/>
  <c r="X28" i="7"/>
  <c r="U28" i="7"/>
  <c r="AD28" i="7"/>
  <c r="AE28" i="7" s="1"/>
  <c r="AJ28" i="7" s="1"/>
  <c r="AK28" i="7" s="1"/>
  <c r="Q28" i="7"/>
  <c r="AC28" i="7"/>
  <c r="O28" i="7"/>
  <c r="C90" i="1" s="1"/>
  <c r="AB28" i="7"/>
  <c r="N28" i="7"/>
  <c r="B90" i="1" s="1"/>
  <c r="W28" i="7"/>
  <c r="Y28" i="7"/>
  <c r="T28" i="7"/>
  <c r="V28" i="7"/>
  <c r="AA22" i="7"/>
  <c r="S22" i="7"/>
  <c r="AN22" i="7"/>
  <c r="AQ22" i="7" s="1"/>
  <c r="X22" i="7"/>
  <c r="W22" i="7"/>
  <c r="O22" i="7"/>
  <c r="C84" i="1" s="1"/>
  <c r="AC22" i="7"/>
  <c r="U22" i="7"/>
  <c r="AD22" i="7"/>
  <c r="AE22" i="7" s="1"/>
  <c r="AJ22" i="7" s="1"/>
  <c r="AK22" i="7" s="1"/>
  <c r="V22" i="7"/>
  <c r="N22" i="7"/>
  <c r="B84" i="1" s="1"/>
  <c r="R22" i="7"/>
  <c r="Q22" i="7"/>
  <c r="Z22" i="7"/>
  <c r="T22" i="7"/>
  <c r="AB22" i="7"/>
  <c r="Y22" i="7"/>
  <c r="Y34" i="7"/>
  <c r="Q34" i="7"/>
  <c r="AN34" i="7"/>
  <c r="AQ34" i="7" s="1"/>
  <c r="X34" i="7"/>
  <c r="AD34" i="7"/>
  <c r="AE34" i="7" s="1"/>
  <c r="AJ34" i="7" s="1"/>
  <c r="AK34" i="7" s="1"/>
  <c r="V34" i="7"/>
  <c r="N34" i="7"/>
  <c r="W34" i="7"/>
  <c r="T34" i="7"/>
  <c r="S34" i="7"/>
  <c r="AC34" i="7"/>
  <c r="R34" i="7"/>
  <c r="AA34" i="7"/>
  <c r="Z34" i="7"/>
  <c r="AB34" i="7"/>
  <c r="O34" i="7"/>
  <c r="U34" i="7"/>
  <c r="AD20" i="7"/>
  <c r="AE20" i="7" s="1"/>
  <c r="AJ20" i="7" s="1"/>
  <c r="AK20" i="7" s="1"/>
  <c r="V20" i="7"/>
  <c r="N20" i="7"/>
  <c r="B82" i="1" s="1"/>
  <c r="AC20" i="7"/>
  <c r="U20" i="7"/>
  <c r="AA20" i="7"/>
  <c r="AB20" i="7"/>
  <c r="T20" i="7"/>
  <c r="S20" i="7"/>
  <c r="AN20" i="7"/>
  <c r="AQ20" i="7" s="1"/>
  <c r="Z20" i="7"/>
  <c r="Y20" i="7"/>
  <c r="O20" i="7"/>
  <c r="C82" i="1" s="1"/>
  <c r="X20" i="7"/>
  <c r="W20" i="7"/>
  <c r="R20" i="7"/>
  <c r="Q20" i="7"/>
  <c r="AB42" i="7"/>
  <c r="T42" i="7"/>
  <c r="Z42" i="7"/>
  <c r="R42" i="7"/>
  <c r="Y42" i="7"/>
  <c r="Q42" i="7"/>
  <c r="AN42" i="7"/>
  <c r="AQ42" i="7" s="1"/>
  <c r="X42" i="7"/>
  <c r="AD42" i="7"/>
  <c r="AE42" i="7" s="1"/>
  <c r="AJ42" i="7" s="1"/>
  <c r="AK42" i="7" s="1"/>
  <c r="V42" i="7"/>
  <c r="AA42" i="7"/>
  <c r="W42" i="7"/>
  <c r="U42" i="7"/>
  <c r="S42" i="7"/>
  <c r="AC42" i="7"/>
  <c r="AB47" i="7"/>
  <c r="T47" i="7"/>
  <c r="AN47" i="7"/>
  <c r="AQ47" i="7" s="1"/>
  <c r="X47" i="7"/>
  <c r="W47" i="7"/>
  <c r="AD47" i="7"/>
  <c r="AE47" i="7" s="1"/>
  <c r="AJ47" i="7" s="1"/>
  <c r="AK47" i="7" s="1"/>
  <c r="V47" i="7"/>
  <c r="Y47" i="7"/>
  <c r="U47" i="7"/>
  <c r="S47" i="7"/>
  <c r="R47" i="7"/>
  <c r="Q47" i="7"/>
  <c r="AC47" i="7"/>
  <c r="AA47" i="7"/>
  <c r="Z47" i="7"/>
  <c r="AN25" i="7"/>
  <c r="AQ25" i="7" s="1"/>
  <c r="X25" i="7"/>
  <c r="W25" i="7"/>
  <c r="O25" i="7"/>
  <c r="C87" i="1" s="1"/>
  <c r="AC25" i="7"/>
  <c r="U25" i="7"/>
  <c r="AD25" i="7"/>
  <c r="AE25" i="7" s="1"/>
  <c r="AJ25" i="7" s="1"/>
  <c r="AK25" i="7" s="1"/>
  <c r="S25" i="7"/>
  <c r="AB25" i="7"/>
  <c r="R25" i="7"/>
  <c r="AA25" i="7"/>
  <c r="Q25" i="7"/>
  <c r="Y25" i="7"/>
  <c r="Z25" i="7"/>
  <c r="N25" i="7"/>
  <c r="B87" i="1" s="1"/>
  <c r="V25" i="7"/>
  <c r="T25" i="7"/>
  <c r="AC19" i="7"/>
  <c r="U19" i="7"/>
  <c r="R19" i="7"/>
  <c r="AB19" i="7"/>
  <c r="T19" i="7"/>
  <c r="AA19" i="7"/>
  <c r="S19" i="7"/>
  <c r="Z19" i="7"/>
  <c r="Q19" i="7"/>
  <c r="O19" i="7"/>
  <c r="C81" i="1" s="1"/>
  <c r="AN19" i="7"/>
  <c r="AQ19" i="7" s="1"/>
  <c r="AD19" i="7"/>
  <c r="AE19" i="7" s="1"/>
  <c r="AJ19" i="7" s="1"/>
  <c r="AK19" i="7" s="1"/>
  <c r="N19" i="7"/>
  <c r="B81" i="1" s="1"/>
  <c r="Y19" i="7"/>
  <c r="V19" i="7"/>
  <c r="X19" i="7"/>
  <c r="W19" i="7"/>
  <c r="Z27" i="7"/>
  <c r="R27" i="7"/>
  <c r="Y27" i="7"/>
  <c r="Q27" i="7"/>
  <c r="W27" i="7"/>
  <c r="O27" i="7"/>
  <c r="C89" i="1" s="1"/>
  <c r="AC27" i="7"/>
  <c r="AA27" i="7"/>
  <c r="X27" i="7"/>
  <c r="V27" i="7"/>
  <c r="T27" i="7"/>
  <c r="U27" i="7"/>
  <c r="AD27" i="7"/>
  <c r="AE27" i="7" s="1"/>
  <c r="AJ27" i="7" s="1"/>
  <c r="AK27" i="7" s="1"/>
  <c r="AN27" i="7"/>
  <c r="AQ27" i="7" s="1"/>
  <c r="AB27" i="7"/>
  <c r="N27" i="7"/>
  <c r="B89" i="1" s="1"/>
  <c r="S27" i="7"/>
  <c r="Z40" i="7"/>
  <c r="R40" i="7"/>
  <c r="AN40" i="7"/>
  <c r="AQ40" i="7" s="1"/>
  <c r="X40" i="7"/>
  <c r="W40" i="7"/>
  <c r="AD40" i="7"/>
  <c r="AE40" i="7" s="1"/>
  <c r="AJ40" i="7" s="1"/>
  <c r="AK40" i="7" s="1"/>
  <c r="V40" i="7"/>
  <c r="AB40" i="7"/>
  <c r="T40" i="7"/>
  <c r="S40" i="7"/>
  <c r="Q40" i="7"/>
  <c r="AC40" i="7"/>
  <c r="AA40" i="7"/>
  <c r="U40" i="7"/>
  <c r="Y40" i="7"/>
  <c r="Y26" i="7"/>
  <c r="Q26" i="7"/>
  <c r="AN26" i="7"/>
  <c r="AQ26" i="7" s="1"/>
  <c r="X26" i="7"/>
  <c r="AD26" i="7"/>
  <c r="AE26" i="7" s="1"/>
  <c r="AJ26" i="7" s="1"/>
  <c r="AK26" i="7" s="1"/>
  <c r="V26" i="7"/>
  <c r="N26" i="7"/>
  <c r="B88" i="1" s="1"/>
  <c r="AA26" i="7"/>
  <c r="W26" i="7"/>
  <c r="U26" i="7"/>
  <c r="T26" i="7"/>
  <c r="AC26" i="7"/>
  <c r="R26" i="7"/>
  <c r="S26" i="7"/>
  <c r="Z26" i="7"/>
  <c r="AB26" i="7"/>
  <c r="O26" i="7"/>
  <c r="C88" i="1" s="1"/>
  <c r="W32" i="7"/>
  <c r="O32" i="7"/>
  <c r="AD32" i="7"/>
  <c r="AE32" i="7" s="1"/>
  <c r="AJ32" i="7" s="1"/>
  <c r="AK32" i="7" s="1"/>
  <c r="V32" i="7"/>
  <c r="N32" i="7"/>
  <c r="AB32" i="7"/>
  <c r="T32" i="7"/>
  <c r="Z32" i="7"/>
  <c r="Y32" i="7"/>
  <c r="U32" i="7"/>
  <c r="S32" i="7"/>
  <c r="AN32" i="7"/>
  <c r="AQ32" i="7" s="1"/>
  <c r="R32" i="7"/>
  <c r="AC32" i="7"/>
  <c r="Q32" i="7"/>
  <c r="AA32" i="7"/>
  <c r="X32" i="7"/>
  <c r="AB36" i="7"/>
  <c r="T36" i="7"/>
  <c r="AA36" i="7"/>
  <c r="S36" i="7"/>
  <c r="Z36" i="7"/>
  <c r="R36" i="7"/>
  <c r="AN36" i="7"/>
  <c r="AQ36" i="7" s="1"/>
  <c r="X36" i="7"/>
  <c r="AC36" i="7"/>
  <c r="Y36" i="7"/>
  <c r="V36" i="7"/>
  <c r="U36" i="7"/>
  <c r="Q36" i="7"/>
  <c r="AD36" i="7"/>
  <c r="AE36" i="7" s="1"/>
  <c r="AJ36" i="7" s="1"/>
  <c r="AK36" i="7" s="1"/>
  <c r="O36" i="7"/>
  <c r="N36" i="7"/>
  <c r="W36" i="7"/>
  <c r="AN33" i="7"/>
  <c r="AQ33" i="7" s="1"/>
  <c r="X33" i="7"/>
  <c r="W33" i="7"/>
  <c r="O33" i="7"/>
  <c r="AC33" i="7"/>
  <c r="U33" i="7"/>
  <c r="S33" i="7"/>
  <c r="AD33" i="7"/>
  <c r="AE33" i="7" s="1"/>
  <c r="AJ33" i="7" s="1"/>
  <c r="AK33" i="7" s="1"/>
  <c r="R33" i="7"/>
  <c r="AA33" i="7"/>
  <c r="N33" i="7"/>
  <c r="Z33" i="7"/>
  <c r="Y33" i="7"/>
  <c r="V33" i="7"/>
  <c r="T33" i="7"/>
  <c r="AB33" i="7"/>
  <c r="Q33" i="7"/>
  <c r="AA41" i="7"/>
  <c r="S41" i="7"/>
  <c r="Y41" i="7"/>
  <c r="Q41" i="7"/>
  <c r="AN41" i="7"/>
  <c r="AQ41" i="7" s="1"/>
  <c r="X41" i="7"/>
  <c r="W41" i="7"/>
  <c r="AC41" i="7"/>
  <c r="U41" i="7"/>
  <c r="V41" i="7"/>
  <c r="T41" i="7"/>
  <c r="R41" i="7"/>
  <c r="AD41" i="7"/>
  <c r="AE41" i="7" s="1"/>
  <c r="AJ41" i="7" s="1"/>
  <c r="AK41" i="7" s="1"/>
  <c r="Z41" i="7"/>
  <c r="AB41" i="7"/>
  <c r="AN51" i="7"/>
  <c r="AQ51" i="7" s="1"/>
  <c r="X51" i="7"/>
  <c r="AD51" i="7"/>
  <c r="AE51" i="7" s="1"/>
  <c r="AJ51" i="7" s="1"/>
  <c r="AK51" i="7" s="1"/>
  <c r="V51" i="7"/>
  <c r="AB51" i="7"/>
  <c r="T51" i="7"/>
  <c r="AA51" i="7"/>
  <c r="S51" i="7"/>
  <c r="Z51" i="7"/>
  <c r="R51" i="7"/>
  <c r="AC51" i="7"/>
  <c r="Y51" i="7"/>
  <c r="W51" i="7"/>
  <c r="U51" i="7"/>
  <c r="Q51" i="7"/>
  <c r="AB63" i="7"/>
  <c r="T63" i="7"/>
  <c r="AA63" i="7"/>
  <c r="S63" i="7"/>
  <c r="Z63" i="7"/>
  <c r="R63" i="7"/>
  <c r="Y63" i="7"/>
  <c r="Q63" i="7"/>
  <c r="AN63" i="7"/>
  <c r="AQ63" i="7" s="1"/>
  <c r="X63" i="7"/>
  <c r="W63" i="7"/>
  <c r="AD63" i="7"/>
  <c r="AE63" i="7" s="1"/>
  <c r="AJ63" i="7" s="1"/>
  <c r="AK63" i="7" s="1"/>
  <c r="V63" i="7"/>
  <c r="AC63" i="7"/>
  <c r="U63" i="7"/>
  <c r="AD31" i="7"/>
  <c r="AE31" i="7" s="1"/>
  <c r="AJ31" i="7" s="1"/>
  <c r="AK31" i="7" s="1"/>
  <c r="V31" i="7"/>
  <c r="N31" i="7"/>
  <c r="B93" i="1" s="1"/>
  <c r="AC31" i="7"/>
  <c r="U31" i="7"/>
  <c r="AA31" i="7"/>
  <c r="S31" i="7"/>
  <c r="T31" i="7"/>
  <c r="AN31" i="7"/>
  <c r="AQ31" i="7" s="1"/>
  <c r="Q31" i="7"/>
  <c r="AB31" i="7"/>
  <c r="Z31" i="7"/>
  <c r="O31" i="7"/>
  <c r="C93" i="1" s="1"/>
  <c r="X31" i="7"/>
  <c r="Y31" i="7"/>
  <c r="W31" i="7"/>
  <c r="R31" i="7"/>
  <c r="Y39" i="7"/>
  <c r="Q39" i="7"/>
  <c r="W39" i="7"/>
  <c r="AD39" i="7"/>
  <c r="AE39" i="7" s="1"/>
  <c r="AJ39" i="7" s="1"/>
  <c r="AK39" i="7" s="1"/>
  <c r="V39" i="7"/>
  <c r="AC39" i="7"/>
  <c r="U39" i="7"/>
  <c r="AA39" i="7"/>
  <c r="S39" i="7"/>
  <c r="AB39" i="7"/>
  <c r="AN39" i="7"/>
  <c r="AQ39" i="7" s="1"/>
  <c r="Z39" i="7"/>
  <c r="X39" i="7"/>
  <c r="R39" i="7"/>
  <c r="T39" i="7"/>
  <c r="AD49" i="7"/>
  <c r="AE49" i="7" s="1"/>
  <c r="AJ49" i="7" s="1"/>
  <c r="AK49" i="7" s="1"/>
  <c r="V49" i="7"/>
  <c r="AB49" i="7"/>
  <c r="T49" i="7"/>
  <c r="Z49" i="7"/>
  <c r="R49" i="7"/>
  <c r="Y49" i="7"/>
  <c r="Q49" i="7"/>
  <c r="AN49" i="7"/>
  <c r="AQ49" i="7" s="1"/>
  <c r="X49" i="7"/>
  <c r="W49" i="7"/>
  <c r="U49" i="7"/>
  <c r="S49" i="7"/>
  <c r="AC49" i="7"/>
  <c r="AA49" i="7"/>
  <c r="AC30" i="7"/>
  <c r="U30" i="7"/>
  <c r="AB30" i="7"/>
  <c r="T30" i="7"/>
  <c r="Z30" i="7"/>
  <c r="R30" i="7"/>
  <c r="AA30" i="7"/>
  <c r="O30" i="7"/>
  <c r="C92" i="1" s="1"/>
  <c r="X30" i="7"/>
  <c r="W30" i="7"/>
  <c r="AN30" i="7"/>
  <c r="AQ30" i="7" s="1"/>
  <c r="V30" i="7"/>
  <c r="S30" i="7"/>
  <c r="Q30" i="7"/>
  <c r="AD30" i="7"/>
  <c r="AE30" i="7" s="1"/>
  <c r="AJ30" i="7" s="1"/>
  <c r="AK30" i="7" s="1"/>
  <c r="Y30" i="7"/>
  <c r="N30" i="7"/>
  <c r="B92" i="1" s="1"/>
  <c r="AN38" i="7"/>
  <c r="AQ38" i="7" s="1"/>
  <c r="X38" i="7"/>
  <c r="AD38" i="7"/>
  <c r="AE38" i="7" s="1"/>
  <c r="AJ38" i="7" s="1"/>
  <c r="AK38" i="7" s="1"/>
  <c r="V38" i="7"/>
  <c r="N38" i="7"/>
  <c r="AC38" i="7"/>
  <c r="U38" i="7"/>
  <c r="AB38" i="7"/>
  <c r="T38" i="7"/>
  <c r="Z38" i="7"/>
  <c r="R38" i="7"/>
  <c r="AA38" i="7"/>
  <c r="Y38" i="7"/>
  <c r="W38" i="7"/>
  <c r="S38" i="7"/>
  <c r="O38" i="7"/>
  <c r="Q38" i="7"/>
  <c r="AB55" i="7"/>
  <c r="T55" i="7"/>
  <c r="AA55" i="7"/>
  <c r="S55" i="7"/>
  <c r="Z55" i="7"/>
  <c r="R55" i="7"/>
  <c r="AN55" i="7"/>
  <c r="AQ55" i="7" s="1"/>
  <c r="X55" i="7"/>
  <c r="W55" i="7"/>
  <c r="AD55" i="7"/>
  <c r="AE55" i="7" s="1"/>
  <c r="AJ55" i="7" s="1"/>
  <c r="AK55" i="7" s="1"/>
  <c r="V55" i="7"/>
  <c r="Y55" i="7"/>
  <c r="U55" i="7"/>
  <c r="Q55" i="7"/>
  <c r="AC55" i="7"/>
  <c r="W37" i="7"/>
  <c r="O37" i="7"/>
  <c r="AC37" i="7"/>
  <c r="U37" i="7"/>
  <c r="AB37" i="7"/>
  <c r="T37" i="7"/>
  <c r="AA37" i="7"/>
  <c r="S37" i="7"/>
  <c r="Y37" i="7"/>
  <c r="Q37" i="7"/>
  <c r="Z37" i="7"/>
  <c r="AN37" i="7"/>
  <c r="AQ37" i="7" s="1"/>
  <c r="X37" i="7"/>
  <c r="R37" i="7"/>
  <c r="N37" i="7"/>
  <c r="AD37" i="7"/>
  <c r="AE37" i="7" s="1"/>
  <c r="AJ37" i="7" s="1"/>
  <c r="AK37" i="7" s="1"/>
  <c r="V37" i="7"/>
  <c r="AB44" i="7"/>
  <c r="V44" i="7"/>
  <c r="AN44" i="7"/>
  <c r="AQ44" i="7" s="1"/>
  <c r="AD44" i="7"/>
  <c r="AE44" i="7" s="1"/>
  <c r="AJ44" i="7" s="1"/>
  <c r="AK44" i="7" s="1"/>
  <c r="U44" i="7"/>
  <c r="AC44" i="7"/>
  <c r="T44" i="7"/>
  <c r="AA44" i="7"/>
  <c r="S44" i="7"/>
  <c r="Z44" i="7"/>
  <c r="R44" i="7"/>
  <c r="X44" i="7"/>
  <c r="Q44" i="7"/>
  <c r="Y44" i="7"/>
  <c r="W44" i="7"/>
  <c r="AC43" i="7"/>
  <c r="U43" i="7"/>
  <c r="AA43" i="7"/>
  <c r="S43" i="7"/>
  <c r="Z43" i="7"/>
  <c r="R43" i="7"/>
  <c r="Y43" i="7"/>
  <c r="Q43" i="7"/>
  <c r="W43" i="7"/>
  <c r="AB43" i="7"/>
  <c r="AN43" i="7"/>
  <c r="AQ43" i="7" s="1"/>
  <c r="X43" i="7"/>
  <c r="V43" i="7"/>
  <c r="T43" i="7"/>
  <c r="AD43" i="7"/>
  <c r="AE43" i="7" s="1"/>
  <c r="AJ43" i="7" s="1"/>
  <c r="AK43" i="7" s="1"/>
  <c r="W46" i="7"/>
  <c r="AD46" i="7"/>
  <c r="AE46" i="7" s="1"/>
  <c r="AJ46" i="7" s="1"/>
  <c r="AK46" i="7" s="1"/>
  <c r="V46" i="7"/>
  <c r="AC46" i="7"/>
  <c r="U46" i="7"/>
  <c r="AB46" i="7"/>
  <c r="Q46" i="7"/>
  <c r="AN46" i="7"/>
  <c r="AQ46" i="7" s="1"/>
  <c r="AA46" i="7"/>
  <c r="Z46" i="7"/>
  <c r="Y46" i="7"/>
  <c r="X46" i="7"/>
  <c r="S46" i="7"/>
  <c r="T46" i="7"/>
  <c r="R46" i="7"/>
  <c r="AA54" i="7"/>
  <c r="S54" i="7"/>
  <c r="Y54" i="7"/>
  <c r="Q54" i="7"/>
  <c r="W54" i="7"/>
  <c r="AD54" i="7"/>
  <c r="AE54" i="7" s="1"/>
  <c r="AJ54" i="7" s="1"/>
  <c r="AK54" i="7" s="1"/>
  <c r="V54" i="7"/>
  <c r="AC54" i="7"/>
  <c r="U54" i="7"/>
  <c r="R54" i="7"/>
  <c r="AN54" i="7"/>
  <c r="AQ54" i="7" s="1"/>
  <c r="AB54" i="7"/>
  <c r="Z54" i="7"/>
  <c r="X54" i="7"/>
  <c r="T54" i="7"/>
  <c r="AA62" i="7"/>
  <c r="S62" i="7"/>
  <c r="Z62" i="7"/>
  <c r="R62" i="7"/>
  <c r="Y62" i="7"/>
  <c r="Q62" i="7"/>
  <c r="AN62" i="7"/>
  <c r="AQ62" i="7" s="1"/>
  <c r="X62" i="7"/>
  <c r="W62" i="7"/>
  <c r="AD62" i="7"/>
  <c r="AE62" i="7" s="1"/>
  <c r="AJ62" i="7" s="1"/>
  <c r="AK62" i="7" s="1"/>
  <c r="V62" i="7"/>
  <c r="AC62" i="7"/>
  <c r="U62" i="7"/>
  <c r="AB62" i="7"/>
  <c r="T62" i="7"/>
  <c r="AD45" i="7"/>
  <c r="AE45" i="7" s="1"/>
  <c r="AJ45" i="7" s="1"/>
  <c r="AK45" i="7" s="1"/>
  <c r="V45" i="7"/>
  <c r="AC45" i="7"/>
  <c r="U45" i="7"/>
  <c r="AB45" i="7"/>
  <c r="T45" i="7"/>
  <c r="X45" i="7"/>
  <c r="W45" i="7"/>
  <c r="S45" i="7"/>
  <c r="R45" i="7"/>
  <c r="Q45" i="7"/>
  <c r="Z45" i="7"/>
  <c r="AA45" i="7"/>
  <c r="Y45" i="7"/>
  <c r="AN45" i="7"/>
  <c r="AQ45" i="7" s="1"/>
  <c r="Z53" i="7"/>
  <c r="R53" i="7"/>
  <c r="AN53" i="7"/>
  <c r="AQ53" i="7" s="1"/>
  <c r="X53" i="7"/>
  <c r="AD53" i="7"/>
  <c r="AE53" i="7" s="1"/>
  <c r="AJ53" i="7" s="1"/>
  <c r="AK53" i="7" s="1"/>
  <c r="V53" i="7"/>
  <c r="AC53" i="7"/>
  <c r="U53" i="7"/>
  <c r="AB53" i="7"/>
  <c r="T53" i="7"/>
  <c r="AA53" i="7"/>
  <c r="Y53" i="7"/>
  <c r="W53" i="7"/>
  <c r="S53" i="7"/>
  <c r="Q53" i="7"/>
  <c r="Z61" i="7"/>
  <c r="R61" i="7"/>
  <c r="Y61" i="7"/>
  <c r="Q61" i="7"/>
  <c r="AN61" i="7"/>
  <c r="AQ61" i="7" s="1"/>
  <c r="X61" i="7"/>
  <c r="W61" i="7"/>
  <c r="AD61" i="7"/>
  <c r="AE61" i="7" s="1"/>
  <c r="AJ61" i="7" s="1"/>
  <c r="AK61" i="7" s="1"/>
  <c r="V61" i="7"/>
  <c r="AC61" i="7"/>
  <c r="U61" i="7"/>
  <c r="AB61" i="7"/>
  <c r="T61" i="7"/>
  <c r="AA61" i="7"/>
  <c r="S61" i="7"/>
  <c r="Z69" i="7"/>
  <c r="R69" i="7"/>
  <c r="Y69" i="7"/>
  <c r="Q69" i="7"/>
  <c r="AN69" i="7"/>
  <c r="AQ69" i="7" s="1"/>
  <c r="X69" i="7"/>
  <c r="W69" i="7"/>
  <c r="AD69" i="7"/>
  <c r="AE69" i="7" s="1"/>
  <c r="AJ69" i="7" s="1"/>
  <c r="AK69" i="7" s="1"/>
  <c r="V69" i="7"/>
  <c r="AC69" i="7"/>
  <c r="U69" i="7"/>
  <c r="AB69" i="7"/>
  <c r="T69" i="7"/>
  <c r="AA69" i="7"/>
  <c r="S69" i="7"/>
  <c r="Y52" i="7"/>
  <c r="Q52" i="7"/>
  <c r="W52" i="7"/>
  <c r="AC52" i="7"/>
  <c r="U52" i="7"/>
  <c r="AB52" i="7"/>
  <c r="T52" i="7"/>
  <c r="AA52" i="7"/>
  <c r="S52" i="7"/>
  <c r="AD52" i="7"/>
  <c r="AE52" i="7" s="1"/>
  <c r="AJ52" i="7" s="1"/>
  <c r="AK52" i="7" s="1"/>
  <c r="Z52" i="7"/>
  <c r="AN52" i="7"/>
  <c r="AQ52" i="7" s="1"/>
  <c r="X52" i="7"/>
  <c r="V52" i="7"/>
  <c r="R52" i="7"/>
  <c r="Y60" i="7"/>
  <c r="Q60" i="7"/>
  <c r="AN60" i="7"/>
  <c r="AQ60" i="7" s="1"/>
  <c r="X60" i="7"/>
  <c r="W60" i="7"/>
  <c r="AD60" i="7"/>
  <c r="AE60" i="7" s="1"/>
  <c r="AJ60" i="7" s="1"/>
  <c r="AK60" i="7" s="1"/>
  <c r="V60" i="7"/>
  <c r="AC60" i="7"/>
  <c r="U60" i="7"/>
  <c r="AB60" i="7"/>
  <c r="T60" i="7"/>
  <c r="AA60" i="7"/>
  <c r="S60" i="7"/>
  <c r="Z60" i="7"/>
  <c r="R60" i="7"/>
  <c r="Y68" i="7"/>
  <c r="Q68" i="7"/>
  <c r="AN68" i="7"/>
  <c r="AQ68" i="7" s="1"/>
  <c r="X68" i="7"/>
  <c r="W68" i="7"/>
  <c r="AD68" i="7"/>
  <c r="AE68" i="7" s="1"/>
  <c r="AJ68" i="7" s="1"/>
  <c r="AK68" i="7" s="1"/>
  <c r="V68" i="7"/>
  <c r="AC68" i="7"/>
  <c r="U68" i="7"/>
  <c r="AB68" i="7"/>
  <c r="T68" i="7"/>
  <c r="AA68" i="7"/>
  <c r="S68" i="7"/>
  <c r="Z68" i="7"/>
  <c r="R68" i="7"/>
  <c r="AN59" i="7"/>
  <c r="AQ59" i="7" s="1"/>
  <c r="X59" i="7"/>
  <c r="W59" i="7"/>
  <c r="AD59" i="7"/>
  <c r="AE59" i="7" s="1"/>
  <c r="AJ59" i="7" s="1"/>
  <c r="AK59" i="7" s="1"/>
  <c r="V59" i="7"/>
  <c r="AC59" i="7"/>
  <c r="U59" i="7"/>
  <c r="AB59" i="7"/>
  <c r="T59" i="7"/>
  <c r="AA59" i="7"/>
  <c r="S59" i="7"/>
  <c r="Z59" i="7"/>
  <c r="R59" i="7"/>
  <c r="Y59" i="7"/>
  <c r="Q59" i="7"/>
  <c r="AN67" i="7"/>
  <c r="AQ67" i="7" s="1"/>
  <c r="X67" i="7"/>
  <c r="W67" i="7"/>
  <c r="AD67" i="7"/>
  <c r="AE67" i="7" s="1"/>
  <c r="AJ67" i="7" s="1"/>
  <c r="AK67" i="7" s="1"/>
  <c r="V67" i="7"/>
  <c r="AC67" i="7"/>
  <c r="U67" i="7"/>
  <c r="AB67" i="7"/>
  <c r="T67" i="7"/>
  <c r="AA67" i="7"/>
  <c r="S67" i="7"/>
  <c r="Z67" i="7"/>
  <c r="R67" i="7"/>
  <c r="Y67" i="7"/>
  <c r="Q67" i="7"/>
  <c r="W50" i="7"/>
  <c r="AC50" i="7"/>
  <c r="U50" i="7"/>
  <c r="AA50" i="7"/>
  <c r="S50" i="7"/>
  <c r="Z50" i="7"/>
  <c r="R50" i="7"/>
  <c r="Y50" i="7"/>
  <c r="Q50" i="7"/>
  <c r="X50" i="7"/>
  <c r="V50" i="7"/>
  <c r="T50" i="7"/>
  <c r="AD50" i="7"/>
  <c r="AE50" i="7" s="1"/>
  <c r="AJ50" i="7" s="1"/>
  <c r="AK50" i="7" s="1"/>
  <c r="AB50" i="7"/>
  <c r="AN50" i="7"/>
  <c r="AQ50" i="7" s="1"/>
  <c r="W58" i="7"/>
  <c r="AD58" i="7"/>
  <c r="AE58" i="7" s="1"/>
  <c r="AJ58" i="7" s="1"/>
  <c r="AK58" i="7" s="1"/>
  <c r="V58" i="7"/>
  <c r="AC58" i="7"/>
  <c r="U58" i="7"/>
  <c r="AB58" i="7"/>
  <c r="T58" i="7"/>
  <c r="AA58" i="7"/>
  <c r="S58" i="7"/>
  <c r="Z58" i="7"/>
  <c r="R58" i="7"/>
  <c r="Y58" i="7"/>
  <c r="Q58" i="7"/>
  <c r="X58" i="7"/>
  <c r="AN58" i="7"/>
  <c r="AQ58" i="7" s="1"/>
  <c r="W66" i="7"/>
  <c r="AD66" i="7"/>
  <c r="AE66" i="7" s="1"/>
  <c r="AJ66" i="7" s="1"/>
  <c r="AK66" i="7" s="1"/>
  <c r="V66" i="7"/>
  <c r="AC66" i="7"/>
  <c r="U66" i="7"/>
  <c r="AB66" i="7"/>
  <c r="T66" i="7"/>
  <c r="AA66" i="7"/>
  <c r="S66" i="7"/>
  <c r="Z66" i="7"/>
  <c r="R66" i="7"/>
  <c r="Y66" i="7"/>
  <c r="Q66" i="7"/>
  <c r="X66" i="7"/>
  <c r="AN66" i="7"/>
  <c r="AQ66" i="7" s="1"/>
  <c r="AD57" i="7"/>
  <c r="AE57" i="7" s="1"/>
  <c r="AJ57" i="7" s="1"/>
  <c r="AK57" i="7" s="1"/>
  <c r="V57" i="7"/>
  <c r="AC57" i="7"/>
  <c r="U57" i="7"/>
  <c r="AB57" i="7"/>
  <c r="T57" i="7"/>
  <c r="Z57" i="7"/>
  <c r="R57" i="7"/>
  <c r="Y57" i="7"/>
  <c r="Q57" i="7"/>
  <c r="AN57" i="7"/>
  <c r="AQ57" i="7" s="1"/>
  <c r="X57" i="7"/>
  <c r="W57" i="7"/>
  <c r="S57" i="7"/>
  <c r="AA57" i="7"/>
  <c r="AD65" i="7"/>
  <c r="AE65" i="7" s="1"/>
  <c r="AJ65" i="7" s="1"/>
  <c r="AK65" i="7" s="1"/>
  <c r="V65" i="7"/>
  <c r="AC65" i="7"/>
  <c r="U65" i="7"/>
  <c r="AB65" i="7"/>
  <c r="T65" i="7"/>
  <c r="AA65" i="7"/>
  <c r="S65" i="7"/>
  <c r="Z65" i="7"/>
  <c r="R65" i="7"/>
  <c r="Y65" i="7"/>
  <c r="Q65" i="7"/>
  <c r="AN65" i="7"/>
  <c r="AQ65" i="7" s="1"/>
  <c r="X65" i="7"/>
  <c r="W65" i="7"/>
  <c r="AC48" i="7"/>
  <c r="U48" i="7"/>
  <c r="AA48" i="7"/>
  <c r="Y48" i="7"/>
  <c r="Q48" i="7"/>
  <c r="AN48" i="7"/>
  <c r="AQ48" i="7" s="1"/>
  <c r="X48" i="7"/>
  <c r="W48" i="7"/>
  <c r="T48" i="7"/>
  <c r="S48" i="7"/>
  <c r="R48" i="7"/>
  <c r="AD48" i="7"/>
  <c r="AE48" i="7" s="1"/>
  <c r="AJ48" i="7" s="1"/>
  <c r="AK48" i="7" s="1"/>
  <c r="AB48" i="7"/>
  <c r="Z48" i="7"/>
  <c r="V48" i="7"/>
  <c r="AC56" i="7"/>
  <c r="U56" i="7"/>
  <c r="AB56" i="7"/>
  <c r="T56" i="7"/>
  <c r="AA56" i="7"/>
  <c r="S56" i="7"/>
  <c r="Y56" i="7"/>
  <c r="Q56" i="7"/>
  <c r="AN56" i="7"/>
  <c r="AQ56" i="7" s="1"/>
  <c r="X56" i="7"/>
  <c r="W56" i="7"/>
  <c r="AD56" i="7"/>
  <c r="AE56" i="7" s="1"/>
  <c r="AJ56" i="7" s="1"/>
  <c r="AK56" i="7" s="1"/>
  <c r="Z56" i="7"/>
  <c r="V56" i="7"/>
  <c r="R56" i="7"/>
  <c r="AC64" i="7"/>
  <c r="U64" i="7"/>
  <c r="AB64" i="7"/>
  <c r="T64" i="7"/>
  <c r="AA64" i="7"/>
  <c r="S64" i="7"/>
  <c r="Z64" i="7"/>
  <c r="R64" i="7"/>
  <c r="Y64" i="7"/>
  <c r="Q64" i="7"/>
  <c r="AN64" i="7"/>
  <c r="AQ64" i="7" s="1"/>
  <c r="X64" i="7"/>
  <c r="W64" i="7"/>
  <c r="AD64" i="7"/>
  <c r="AE64" i="7" s="1"/>
  <c r="AJ64" i="7" s="1"/>
  <c r="AK64" i="7" s="1"/>
  <c r="V64" i="7"/>
  <c r="AM24" i="7"/>
  <c r="P24" i="7" s="1"/>
  <c r="D86" i="1" s="1"/>
  <c r="AO67" i="7" l="1"/>
  <c r="AP67" i="7" s="1"/>
  <c r="AO54" i="7"/>
  <c r="AP54" i="7" s="1"/>
  <c r="AO20" i="7"/>
  <c r="AP20" i="7" s="1"/>
  <c r="E5" i="7"/>
  <c r="D6" i="7"/>
  <c r="AO56" i="7"/>
  <c r="AP56" i="7" s="1"/>
  <c r="AO48" i="7"/>
  <c r="AP48" i="7" s="1"/>
  <c r="AM48" i="7"/>
  <c r="AO66" i="7"/>
  <c r="AP66" i="7" s="1"/>
  <c r="AO60" i="7"/>
  <c r="AP60" i="7" s="1"/>
  <c r="AM60" i="7"/>
  <c r="AO62" i="7"/>
  <c r="AP62" i="7" s="1"/>
  <c r="AM62" i="7"/>
  <c r="AO43" i="7"/>
  <c r="AP43" i="7" s="1"/>
  <c r="AM43" i="7"/>
  <c r="AO49" i="7"/>
  <c r="AP49" i="7" s="1"/>
  <c r="AM49" i="7"/>
  <c r="AM51" i="7"/>
  <c r="AO51" i="7"/>
  <c r="AP51" i="7" s="1"/>
  <c r="AM32" i="7"/>
  <c r="AO32" i="7"/>
  <c r="AP32" i="7" s="1"/>
  <c r="AM25" i="7"/>
  <c r="AO25" i="7"/>
  <c r="AP25" i="7" s="1"/>
  <c r="AO57" i="7"/>
  <c r="AP57" i="7" s="1"/>
  <c r="AM57" i="7"/>
  <c r="AM47" i="7"/>
  <c r="AO47" i="7"/>
  <c r="AP47" i="7" s="1"/>
  <c r="J2" i="7"/>
  <c r="G5" i="7"/>
  <c r="AO29" i="7"/>
  <c r="AP29" i="7" s="1"/>
  <c r="AM29" i="7"/>
  <c r="AM46" i="7"/>
  <c r="AO46" i="7"/>
  <c r="AP46" i="7" s="1"/>
  <c r="AO55" i="7"/>
  <c r="AP55" i="7" s="1"/>
  <c r="AM40" i="7"/>
  <c r="AO40" i="7"/>
  <c r="AP40" i="7" s="1"/>
  <c r="AM22" i="7"/>
  <c r="AO22" i="7"/>
  <c r="AP22" i="7" s="1"/>
  <c r="AO21" i="7"/>
  <c r="AP21" i="7" s="1"/>
  <c r="AO17" i="7"/>
  <c r="AP17" i="7" s="1"/>
  <c r="AM17" i="7"/>
  <c r="AO64" i="7"/>
  <c r="AP64" i="7" s="1"/>
  <c r="AM64" i="7"/>
  <c r="AO35" i="7"/>
  <c r="AP35" i="7" s="1"/>
  <c r="AM35" i="7"/>
  <c r="AO65" i="7"/>
  <c r="AP65" i="7" s="1"/>
  <c r="AM65" i="7"/>
  <c r="AM58" i="7"/>
  <c r="AO58" i="7"/>
  <c r="AP58" i="7" s="1"/>
  <c r="AO68" i="7"/>
  <c r="AP68" i="7" s="1"/>
  <c r="AO52" i="7"/>
  <c r="AP52" i="7" s="1"/>
  <c r="AM52" i="7"/>
  <c r="AO44" i="7"/>
  <c r="AP44" i="7" s="1"/>
  <c r="AM44" i="7"/>
  <c r="AO39" i="7"/>
  <c r="AP39" i="7" s="1"/>
  <c r="AM39" i="7"/>
  <c r="AO26" i="7"/>
  <c r="AP26" i="7" s="1"/>
  <c r="AM26" i="7"/>
  <c r="AO34" i="7"/>
  <c r="AP34" i="7" s="1"/>
  <c r="AM34" i="7"/>
  <c r="AO18" i="7"/>
  <c r="AP18" i="7" s="1"/>
  <c r="AM18" i="7"/>
  <c r="AO41" i="7"/>
  <c r="AP41" i="7" s="1"/>
  <c r="AM41" i="7"/>
  <c r="AO27" i="7"/>
  <c r="AP27" i="7" s="1"/>
  <c r="AM27" i="7"/>
  <c r="AM37" i="7"/>
  <c r="AO37" i="7"/>
  <c r="AP37" i="7" s="1"/>
  <c r="AM30" i="7"/>
  <c r="AO30" i="7"/>
  <c r="AP30" i="7" s="1"/>
  <c r="AO63" i="7"/>
  <c r="AP63" i="7" s="1"/>
  <c r="AM63" i="7"/>
  <c r="AO28" i="7"/>
  <c r="AP28" i="7" s="1"/>
  <c r="AM28" i="7"/>
  <c r="AO23" i="7"/>
  <c r="AP23" i="7" s="1"/>
  <c r="AM23" i="7"/>
  <c r="AO61" i="7"/>
  <c r="AP61" i="7" s="1"/>
  <c r="AM61" i="7"/>
  <c r="AM50" i="7"/>
  <c r="AO50" i="7"/>
  <c r="AP50" i="7" s="1"/>
  <c r="AM59" i="7"/>
  <c r="AO59" i="7"/>
  <c r="AP59" i="7" s="1"/>
  <c r="AO69" i="7"/>
  <c r="AP69" i="7" s="1"/>
  <c r="AO53" i="7"/>
  <c r="AP53" i="7" s="1"/>
  <c r="AM53" i="7"/>
  <c r="AO38" i="7"/>
  <c r="AP38" i="7" s="1"/>
  <c r="AM38" i="7"/>
  <c r="AM31" i="7"/>
  <c r="AO31" i="7"/>
  <c r="AP31" i="7" s="1"/>
  <c r="AM33" i="7"/>
  <c r="AO33" i="7"/>
  <c r="AP33" i="7" s="1"/>
  <c r="AO45" i="7"/>
  <c r="AP45" i="7" s="1"/>
  <c r="AM45" i="7"/>
  <c r="AO36" i="7"/>
  <c r="AP36" i="7" s="1"/>
  <c r="AM36" i="7"/>
  <c r="AO19" i="7"/>
  <c r="AP19" i="7" s="1"/>
  <c r="AO42" i="7"/>
  <c r="AP42" i="7" s="1"/>
  <c r="AM42" i="7"/>
  <c r="D7" i="7"/>
  <c r="I2" i="7" l="1"/>
  <c r="I3" i="7" s="1"/>
  <c r="I1" i="7" s="1"/>
  <c r="P23" i="7"/>
  <c r="D85" i="1" s="1"/>
  <c r="P32" i="7"/>
  <c r="P20" i="7"/>
  <c r="D82" i="1" s="1"/>
  <c r="P34" i="7"/>
  <c r="P33" i="7"/>
  <c r="P38" i="7"/>
  <c r="P25" i="7"/>
  <c r="D87" i="1" s="1"/>
  <c r="P22" i="7"/>
  <c r="D84" i="1" s="1"/>
  <c r="P30" i="7"/>
  <c r="D92" i="1" s="1"/>
  <c r="P31" i="7"/>
  <c r="D93" i="1" s="1"/>
  <c r="P36" i="7"/>
  <c r="P27" i="7"/>
  <c r="D89" i="1" s="1"/>
  <c r="P26" i="7"/>
  <c r="D88" i="1" s="1"/>
  <c r="P28" i="7"/>
  <c r="D90" i="1" s="1"/>
  <c r="P35" i="7"/>
  <c r="P37" i="7"/>
  <c r="P29" i="7"/>
  <c r="D91" i="1" s="1"/>
  <c r="P19" i="7"/>
  <c r="D81" i="1" s="1"/>
  <c r="P18" i="7"/>
  <c r="P21" i="7"/>
  <c r="D83" i="1" s="1"/>
  <c r="I31" i="1" l="1"/>
  <c r="E47" i="1" l="1"/>
  <c r="I49" i="1"/>
  <c r="B1199" i="1" l="1"/>
  <c r="F163" i="1" l="1"/>
  <c r="H163" i="1" s="1"/>
  <c r="F164" i="1"/>
  <c r="H164" i="1" s="1"/>
  <c r="F165" i="1"/>
  <c r="H165" i="1" s="1"/>
  <c r="F162" i="1"/>
  <c r="H162" i="1" s="1"/>
  <c r="G61" i="1" l="1"/>
  <c r="C61" i="1"/>
  <c r="G59" i="1"/>
  <c r="C59" i="1"/>
  <c r="C57" i="1"/>
  <c r="S33" i="1" l="1"/>
  <c r="F11" i="5" l="1"/>
  <c r="G11" i="5" s="1"/>
  <c r="F10" i="5"/>
  <c r="G10" i="5" s="1"/>
  <c r="F9" i="5"/>
  <c r="G9" i="5" s="1"/>
  <c r="F8" i="5"/>
  <c r="G8" i="5" s="1"/>
  <c r="F7" i="5"/>
  <c r="G7" i="5" s="1"/>
  <c r="F6" i="5"/>
  <c r="G6" i="5" s="1"/>
  <c r="F5" i="5"/>
  <c r="G5" i="5" s="1"/>
  <c r="G12" i="5" s="1"/>
  <c r="D1229" i="1"/>
  <c r="B1200" i="1"/>
  <c r="A163" i="1"/>
  <c r="A164" i="1" s="1"/>
  <c r="A165" i="1" s="1"/>
  <c r="G156" i="1"/>
  <c r="E156" i="1"/>
  <c r="C156" i="1"/>
  <c r="F150" i="1"/>
  <c r="C122" i="1"/>
  <c r="C108" i="1"/>
  <c r="C94" i="1"/>
  <c r="D73" i="1"/>
  <c r="D66" i="1"/>
  <c r="G55" i="1"/>
  <c r="G56" i="1" s="1"/>
  <c r="C55" i="1"/>
  <c r="C56" i="1" s="1"/>
  <c r="E48" i="1"/>
  <c r="E49" i="1" s="1"/>
  <c r="E28" i="1"/>
  <c r="E26" i="1"/>
  <c r="C16" i="1"/>
  <c r="I15" i="1"/>
  <c r="Z13" i="1"/>
  <c r="E8" i="1"/>
  <c r="E3" i="1"/>
  <c r="H123" i="1"/>
  <c r="H109" i="1"/>
  <c r="H95" i="1"/>
  <c r="J94" i="1" l="1"/>
  <c r="J96" i="1" s="1"/>
  <c r="J97" i="1"/>
  <c r="J98" i="1"/>
  <c r="J99" i="1"/>
  <c r="C98" i="1" s="1"/>
  <c r="J113" i="1"/>
  <c r="E112" i="1"/>
  <c r="D117" i="1"/>
  <c r="D119" i="1"/>
  <c r="D113" i="1"/>
  <c r="J112" i="1"/>
  <c r="D118" i="1"/>
  <c r="J108" i="1"/>
  <c r="J110" i="1" s="1"/>
  <c r="D116" i="1"/>
  <c r="J111" i="1"/>
  <c r="D115" i="1"/>
  <c r="D121" i="1"/>
  <c r="D120" i="1"/>
  <c r="D114" i="1"/>
  <c r="D102" i="1"/>
  <c r="D104" i="1"/>
  <c r="D103" i="1"/>
  <c r="D107" i="1"/>
  <c r="D101" i="1"/>
  <c r="D106" i="1"/>
  <c r="D100" i="1"/>
  <c r="D105" i="1"/>
  <c r="C128" i="1"/>
  <c r="J122" i="1" s="1"/>
  <c r="J124" i="1" s="1"/>
  <c r="D131" i="1"/>
  <c r="D133" i="1"/>
  <c r="J127" i="1"/>
  <c r="C126" i="1" s="1"/>
  <c r="D126" i="1" s="1"/>
  <c r="D132" i="1"/>
  <c r="J126" i="1"/>
  <c r="D130" i="1"/>
  <c r="J125" i="1"/>
  <c r="D129" i="1"/>
  <c r="D135" i="1"/>
  <c r="D134" i="1"/>
  <c r="B123" i="1"/>
  <c r="B109" i="1"/>
  <c r="B95" i="1"/>
  <c r="J100" i="1" s="1"/>
  <c r="C112" i="1" l="1"/>
  <c r="D112" i="1" s="1"/>
  <c r="I109" i="1" s="1"/>
  <c r="I110" i="1" s="1"/>
  <c r="D98" i="1"/>
  <c r="D128" i="1"/>
  <c r="J133" i="1"/>
  <c r="J130" i="1"/>
  <c r="J132" i="1"/>
  <c r="J131" i="1"/>
  <c r="J128" i="1"/>
  <c r="J129" i="1" s="1"/>
  <c r="J134" i="1" s="1"/>
  <c r="J135" i="1" s="1"/>
  <c r="C127" i="1" s="1"/>
  <c r="E126" i="1" s="1"/>
  <c r="J119" i="1"/>
  <c r="J116" i="1"/>
  <c r="J118" i="1"/>
  <c r="J117" i="1"/>
  <c r="J114" i="1"/>
  <c r="J115" i="1" s="1"/>
  <c r="J104" i="1"/>
  <c r="J102" i="1"/>
  <c r="J103" i="1"/>
  <c r="J101" i="1"/>
  <c r="J106" i="1" s="1"/>
  <c r="J107" i="1" s="1"/>
  <c r="C99" i="1" s="1"/>
  <c r="J105" i="1"/>
  <c r="G112" i="1" l="1"/>
  <c r="J95" i="1"/>
  <c r="J120" i="1"/>
  <c r="J121" i="1" s="1"/>
  <c r="J109" i="1" s="1"/>
  <c r="I108" i="1" s="1"/>
  <c r="C110" i="1" s="1"/>
  <c r="D127" i="1"/>
  <c r="I123" i="1" s="1"/>
  <c r="J123" i="1"/>
  <c r="G126" i="1"/>
  <c r="E98" i="1"/>
  <c r="D99" i="1"/>
  <c r="I95" i="1" s="1"/>
  <c r="G98" i="1"/>
  <c r="D77" i="1" s="1"/>
  <c r="F78" i="1" l="1"/>
  <c r="D78" i="1"/>
  <c r="I124" i="1"/>
  <c r="I122" i="1" s="1"/>
  <c r="C124" i="1" s="1"/>
  <c r="I96" i="1"/>
  <c r="I94" i="1" s="1"/>
  <c r="C96" i="1" s="1"/>
</calcChain>
</file>

<file path=xl/comments1.xml><?xml version="1.0" encoding="utf-8"?>
<comments xmlns="http://schemas.openxmlformats.org/spreadsheetml/2006/main">
  <authors>
    <author>Sachin</author>
    <author>SACHIN</author>
  </authors>
  <commentList>
    <comment ref="E12" authorId="0" shapeId="0">
      <text>
        <r>
          <rPr>
            <b/>
            <sz val="9"/>
            <color indexed="81"/>
            <rFont val="Tahoma"/>
            <family val="2"/>
          </rPr>
          <t>Sachin:</t>
        </r>
        <r>
          <rPr>
            <sz val="9"/>
            <color indexed="81"/>
            <rFont val="Tahoma"/>
            <family val="2"/>
          </rPr>
          <t xml:space="preserve">
Building No. 
Tower No.
Wing 
Bunglow No., etc</t>
        </r>
      </text>
    </comment>
    <comment ref="E13" authorId="0" shapeId="0">
      <text>
        <r>
          <rPr>
            <b/>
            <sz val="9"/>
            <color indexed="81"/>
            <rFont val="Tahoma"/>
            <family val="2"/>
          </rPr>
          <t>Sachin:</t>
        </r>
        <r>
          <rPr>
            <sz val="9"/>
            <color indexed="81"/>
            <rFont val="Tahoma"/>
            <family val="2"/>
          </rPr>
          <t xml:space="preserve">
If exisiting Building is provided write it or else
NA</t>
        </r>
      </text>
    </comment>
    <comment ref="C58" authorId="1" shapeId="0">
      <text>
        <r>
          <rPr>
            <b/>
            <sz val="9"/>
            <color indexed="81"/>
            <rFont val="Tahoma"/>
            <family val="2"/>
          </rPr>
          <t>SACHIN:</t>
        </r>
        <r>
          <rPr>
            <sz val="9"/>
            <color indexed="81"/>
            <rFont val="Tahoma"/>
            <family val="2"/>
          </rPr>
          <t xml:space="preserve">
Floor with height</t>
        </r>
      </text>
    </comment>
    <comment ref="C60" authorId="1" shapeId="0">
      <text>
        <r>
          <rPr>
            <b/>
            <sz val="9"/>
            <color indexed="81"/>
            <rFont val="Tahoma"/>
            <family val="2"/>
          </rPr>
          <t>SACHIN:</t>
        </r>
        <r>
          <rPr>
            <sz val="9"/>
            <color indexed="81"/>
            <rFont val="Tahoma"/>
            <family val="2"/>
          </rPr>
          <t xml:space="preserve">
Survey Nos.</t>
        </r>
      </text>
    </comment>
    <comment ref="C62" authorId="1" shapeId="0">
      <text>
        <r>
          <rPr>
            <b/>
            <sz val="9"/>
            <color indexed="81"/>
            <rFont val="Tahoma"/>
            <family val="2"/>
          </rPr>
          <t>SACHIN:</t>
        </r>
        <r>
          <rPr>
            <sz val="9"/>
            <color indexed="81"/>
            <rFont val="Tahoma"/>
            <family val="2"/>
          </rPr>
          <t xml:space="preserve">
Height from AMSL</t>
        </r>
      </text>
    </comment>
    <comment ref="D66" authorId="0" shapeId="0">
      <text>
        <r>
          <rPr>
            <b/>
            <sz val="9"/>
            <color indexed="81"/>
            <rFont val="Tahoma"/>
            <family val="2"/>
          </rPr>
          <t>Sachin:</t>
        </r>
        <r>
          <rPr>
            <sz val="9"/>
            <color indexed="81"/>
            <rFont val="Tahoma"/>
            <family val="2"/>
          </rPr>
          <t xml:space="preserve">
If multiple building in project or complex just mention builtup of required building</t>
        </r>
      </text>
    </comment>
    <comment ref="F141" authorId="1" shapeId="0">
      <text>
        <r>
          <rPr>
            <b/>
            <sz val="9"/>
            <color indexed="81"/>
            <rFont val="Tahoma"/>
            <family val="2"/>
          </rPr>
          <t>SACHIN:</t>
        </r>
        <r>
          <rPr>
            <sz val="9"/>
            <color indexed="81"/>
            <rFont val="Tahoma"/>
            <family val="2"/>
          </rPr>
          <t xml:space="preserve">
Other charges should be given on basis of location amenties builder type n should not exceed above 12 lakhs or 8% of flat value</t>
        </r>
      </text>
    </comment>
  </commentList>
</comments>
</file>

<file path=xl/comments2.xml><?xml version="1.0" encoding="utf-8"?>
<comments xmlns="http://schemas.openxmlformats.org/spreadsheetml/2006/main">
  <authors>
    <author>SACHIN</author>
  </authors>
  <commentList>
    <comment ref="C9" authorId="0" shapeId="0">
      <text>
        <r>
          <rPr>
            <b/>
            <sz val="9"/>
            <color indexed="81"/>
            <rFont val="Tahoma"/>
            <family val="2"/>
          </rPr>
          <t>SACHIN:</t>
        </r>
        <r>
          <rPr>
            <sz val="9"/>
            <color indexed="81"/>
            <rFont val="Tahoma"/>
            <family val="2"/>
          </rPr>
          <t xml:space="preserve">
If banker changes the rate</t>
        </r>
      </text>
    </comment>
    <comment ref="C10" authorId="0" shapeId="0">
      <text>
        <r>
          <rPr>
            <b/>
            <sz val="9"/>
            <color indexed="81"/>
            <rFont val="Tahoma"/>
            <family val="2"/>
          </rPr>
          <t>SACHIN:</t>
        </r>
        <r>
          <rPr>
            <sz val="9"/>
            <color indexed="81"/>
            <rFont val="Tahoma"/>
            <family val="2"/>
          </rPr>
          <t xml:space="preserve">
If we change the rate</t>
        </r>
      </text>
    </comment>
  </commentList>
</comments>
</file>

<file path=xl/sharedStrings.xml><?xml version="1.0" encoding="utf-8"?>
<sst xmlns="http://schemas.openxmlformats.org/spreadsheetml/2006/main" count="2772" uniqueCount="1403">
  <si>
    <t xml:space="preserve">Valuation Report </t>
  </si>
  <si>
    <t>Date:</t>
  </si>
  <si>
    <t>CPC Name:</t>
  </si>
  <si>
    <t>Date Of Property Visit</t>
  </si>
  <si>
    <t>Name of the builder group</t>
  </si>
  <si>
    <t>Name of the builder company</t>
  </si>
  <si>
    <t>Name of the Project</t>
  </si>
  <si>
    <t>Name / No of the Building</t>
  </si>
  <si>
    <t>RERA No.</t>
  </si>
  <si>
    <t xml:space="preserve">Project location details       </t>
  </si>
  <si>
    <t>Road</t>
  </si>
  <si>
    <t>District</t>
  </si>
  <si>
    <t>City</t>
  </si>
  <si>
    <t>Pin Code</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</si>
  <si>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</si>
  <si>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</si>
  <si>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</si>
  <si>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</si>
  <si>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</si>
  <si>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</si>
  <si>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</si>
  <si>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</si>
  <si>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</si>
  <si>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</si>
  <si>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East</t>
  </si>
  <si>
    <t>West</t>
  </si>
  <si>
    <t>South</t>
  </si>
  <si>
    <t>North</t>
  </si>
  <si>
    <t>NA</t>
  </si>
  <si>
    <t>At site</t>
  </si>
  <si>
    <t xml:space="preserve">Approved usage of the Property:                                                                                                                                             </t>
  </si>
  <si>
    <t>No</t>
  </si>
  <si>
    <t>Total land area of the project in Sq. Mt.</t>
  </si>
  <si>
    <t>Permissible FSI</t>
  </si>
  <si>
    <t>Permissible TDR/Paid FSI</t>
  </si>
  <si>
    <t>Total FSI availaible for the project</t>
  </si>
  <si>
    <t>Total number of Buildings</t>
  </si>
  <si>
    <t xml:space="preserve">Layout Approval No     </t>
  </si>
  <si>
    <t>Dated</t>
  </si>
  <si>
    <t xml:space="preserve">Approved Floor plan No.  </t>
  </si>
  <si>
    <t xml:space="preserve">O. Certificate No.: </t>
  </si>
  <si>
    <t>Expected Completion</t>
  </si>
  <si>
    <t>Building wise Construction details</t>
  </si>
  <si>
    <t>Approved no of units</t>
  </si>
  <si>
    <t>Approved no of Floors</t>
  </si>
  <si>
    <t>Type of Work</t>
  </si>
  <si>
    <t>Plinth</t>
  </si>
  <si>
    <t xml:space="preserve">Recommended rate of Parking </t>
  </si>
  <si>
    <t>Distressed valuation of the Property</t>
  </si>
  <si>
    <t>Building &amp; Wing</t>
  </si>
  <si>
    <t>Building details Floor Wise</t>
  </si>
  <si>
    <t>Description</t>
  </si>
  <si>
    <t>Gross Carpet area</t>
  </si>
  <si>
    <t>Attached Terrace area</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</si>
  <si>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</si>
  <si>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</si>
  <si>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</si>
  <si>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</si>
  <si>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</si>
  <si>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 xml:space="preserve">PHOTOGRAPHS OF PROPERTY : 
</t>
  </si>
  <si>
    <t>Google Map :</t>
  </si>
  <si>
    <t xml:space="preserve">Remarks:  </t>
  </si>
  <si>
    <t>Flat</t>
  </si>
  <si>
    <t>Podium</t>
  </si>
  <si>
    <t>Ground</t>
  </si>
  <si>
    <t>Locality/Village</t>
  </si>
  <si>
    <t>Taluka</t>
  </si>
  <si>
    <t>Accessibility to the Project from the City: (Proximity to civic amenities like school, hospital, market, etc.)</t>
  </si>
  <si>
    <t>Inspected By :</t>
  </si>
  <si>
    <t>No. of Units</t>
  </si>
  <si>
    <t>Authorized Signatory
Name &amp; Seal of the agency</t>
  </si>
  <si>
    <t>Floors</t>
  </si>
  <si>
    <t>Type of Structure</t>
  </si>
  <si>
    <t>RCC Frame Structure</t>
  </si>
  <si>
    <t>Complition %</t>
  </si>
  <si>
    <t>Disbursement %</t>
  </si>
  <si>
    <t>Progress %</t>
  </si>
  <si>
    <t xml:space="preserve">Material laying at Site: </t>
  </si>
  <si>
    <t>Projected life of the structure</t>
  </si>
  <si>
    <t xml:space="preserve">Quality of construction: </t>
  </si>
  <si>
    <t>Proposed no of Floors</t>
  </si>
  <si>
    <t xml:space="preserve">Stage of construction: </t>
  </si>
  <si>
    <t>Approved area of building (Sq.Mt)</t>
  </si>
  <si>
    <t>Total Approved Builtup area of the project (Sq.Mt)</t>
  </si>
  <si>
    <t>Restrictive Covenants in regard to Land Use</t>
  </si>
  <si>
    <t>Boundries</t>
  </si>
  <si>
    <t>Development Charges</t>
  </si>
  <si>
    <t>Club Charges</t>
  </si>
  <si>
    <t>Excavation in process</t>
  </si>
  <si>
    <t>Excavation Completed</t>
  </si>
  <si>
    <t>Footing in Process</t>
  </si>
  <si>
    <t>Footing Completed</t>
  </si>
  <si>
    <t>Plinth completed</t>
  </si>
  <si>
    <t>NA
Approved upto : NA</t>
  </si>
  <si>
    <t>Report By :</t>
  </si>
  <si>
    <t>Market Research Data</t>
  </si>
  <si>
    <t>Source</t>
  </si>
  <si>
    <t>Distance from proposed property</t>
  </si>
  <si>
    <t>Net Carpet</t>
  </si>
  <si>
    <t>Market Value</t>
  </si>
  <si>
    <t>Magic Brick</t>
  </si>
  <si>
    <t>99 Acres</t>
  </si>
  <si>
    <t>Average</t>
  </si>
  <si>
    <t xml:space="preserve">Valuation Adopted </t>
  </si>
  <si>
    <t>Saleable Area</t>
  </si>
  <si>
    <t>Rate on Saleable</t>
  </si>
  <si>
    <t xml:space="preserve">Wheather the construction is as per approved Building plan : </t>
  </si>
  <si>
    <t>Ground Floor</t>
  </si>
  <si>
    <r>
      <t xml:space="preserve">Shop No.
</t>
    </r>
    <r>
      <rPr>
        <b/>
        <sz val="11"/>
        <color rgb="FF000000"/>
        <rFont val="Times New Roman"/>
        <family val="1"/>
      </rPr>
      <t>(Approved Plan)</t>
    </r>
  </si>
  <si>
    <t>Nearby Landmark</t>
  </si>
  <si>
    <t>We considered Carpet area as per Approved Plan.</t>
  </si>
  <si>
    <t>We considered Gross carpet area = Net carpet + Enclose balcony + D.B Area + F.B Area.</t>
  </si>
  <si>
    <t>We have considered rate by verifying it from market inquire.</t>
  </si>
  <si>
    <t>Car parking is subjected to authentic documentation.</t>
  </si>
  <si>
    <t>5) Gross carpet area =  Net Carpet area + Fungible area.</t>
  </si>
  <si>
    <t>6) Fungible Area= Enclosed Balcony + Flower Bed + Covered Balcony + Service Slab + Duct + Chajja + Wheather Shed area.</t>
  </si>
  <si>
    <t>Excavation</t>
  </si>
  <si>
    <t>RCC (Including podiums)</t>
  </si>
  <si>
    <t>Brickwork &amp; Internal Plaster</t>
  </si>
  <si>
    <t>Flooring &amp; Fitting</t>
  </si>
  <si>
    <t>External Plaster &amp; Plumbing</t>
  </si>
  <si>
    <t>Building Common Amenities</t>
  </si>
  <si>
    <t>Possession</t>
  </si>
  <si>
    <t>Ext. Plaster &amp; Plumbing</t>
  </si>
  <si>
    <t>Brickwork</t>
  </si>
  <si>
    <t>Internal Plaster</t>
  </si>
  <si>
    <t>Painting &amp; Wooden</t>
  </si>
  <si>
    <t>Slab/Floor</t>
  </si>
  <si>
    <t>Construction details:</t>
  </si>
  <si>
    <t>Piling Work in process</t>
  </si>
  <si>
    <t>Basement</t>
  </si>
  <si>
    <t>Basement 2</t>
  </si>
  <si>
    <t>Basement 3</t>
  </si>
  <si>
    <t>Basement 4</t>
  </si>
  <si>
    <t>Basement 1</t>
  </si>
  <si>
    <t>Plinth in process</t>
  </si>
  <si>
    <t xml:space="preserve">Violations Observed if any : </t>
  </si>
  <si>
    <t>Saleable area Loading :</t>
  </si>
  <si>
    <t>Total</t>
  </si>
  <si>
    <t>Name of Municipal Corporation/Authority</t>
  </si>
  <si>
    <t>We have considered proposed No. of Floor for Stage Calculation.</t>
  </si>
  <si>
    <t>*</t>
  </si>
  <si>
    <t>Recommended rate should be considered as all inclusive rate if other charges are not mentioned. (Excluding GST &amp; other government Taxes)</t>
  </si>
  <si>
    <t>Attached Loft area</t>
  </si>
  <si>
    <t xml:space="preserve">Recommended Rates of the Property : </t>
  </si>
  <si>
    <t>Recommended rate of the Shop Per Sq. Ft.</t>
  </si>
  <si>
    <t>Recommended rate of the Office Per Sq. Ft.</t>
  </si>
  <si>
    <t>Location Link</t>
  </si>
  <si>
    <t>Locality</t>
  </si>
  <si>
    <t>Layout :</t>
  </si>
  <si>
    <t>Office No. 1031, Wing J, Akshar Business Park, Plot No. 03 Sector 25, Near APMC Market, Vashi, Navi Mumbai, Maharashtra 400703 TEL: 022-46090378/79/80                                                                       
E mail : vsjcapf@gmail.com. Web site : www.vsjadon.com</t>
  </si>
  <si>
    <t>Latitude, Longitude</t>
  </si>
  <si>
    <t>Grand Total</t>
  </si>
  <si>
    <t>Provided Contact Details (Name &amp; Contact No.)</t>
  </si>
  <si>
    <t>Site Person - Contact Details (Name &amp; Contact No.)</t>
  </si>
  <si>
    <t>Building No.1 (A Wing) = 1B + G + 1st to 20th Floor</t>
  </si>
  <si>
    <t>C Wing = 1B + G + 1st to 20th Floor</t>
  </si>
  <si>
    <t>A Wing = 1B + G + 1st to 20th Floor
B Wing = 1B + G + 1st to 20th Floor
C Wing = 1B + G + 1st to 20th Floor</t>
  </si>
  <si>
    <t>Approved Plans, CC, Sale Plans, Builder Saleable Area, Cost Sheet, Airport Noc, Railway Noc, OC</t>
  </si>
  <si>
    <t>Axis Goregaon</t>
  </si>
  <si>
    <t>Name / No of the Existing Building</t>
  </si>
  <si>
    <t>Mumbai</t>
  </si>
  <si>
    <t>As per Layout</t>
  </si>
  <si>
    <t>Floor Rise Rate from    Floor</t>
  </si>
  <si>
    <t>Shop No. (Sale Plan)</t>
  </si>
  <si>
    <t xml:space="preserve">Thane </t>
  </si>
  <si>
    <t>Thane</t>
  </si>
  <si>
    <t>Shahpur</t>
  </si>
  <si>
    <t>Kalyan</t>
  </si>
  <si>
    <t>Bhiwandi</t>
  </si>
  <si>
    <t>Ulhasnagar</t>
  </si>
  <si>
    <t>Ambernath</t>
  </si>
  <si>
    <t>Murbad</t>
  </si>
  <si>
    <t>Mokhada</t>
  </si>
  <si>
    <t>Talasari</t>
  </si>
  <si>
    <t>Palghar</t>
  </si>
  <si>
    <t>Vasai</t>
  </si>
  <si>
    <t>Vikramgad</t>
  </si>
  <si>
    <t>Dahanu</t>
  </si>
  <si>
    <t>Wada</t>
  </si>
  <si>
    <t>Raigad</t>
  </si>
  <si>
    <t>Alibag</t>
  </si>
  <si>
    <t>Panvel</t>
  </si>
  <si>
    <t>Uran</t>
  </si>
  <si>
    <t>Karjat</t>
  </si>
  <si>
    <t>Khalapur</t>
  </si>
  <si>
    <t>Pen</t>
  </si>
  <si>
    <t>Sudhagad</t>
  </si>
  <si>
    <t>Mahad</t>
  </si>
  <si>
    <t>Roha</t>
  </si>
  <si>
    <t>Mangaon</t>
  </si>
  <si>
    <t>Poladpur</t>
  </si>
  <si>
    <t>Mahasala</t>
  </si>
  <si>
    <t>Shriwardhan</t>
  </si>
  <si>
    <t>Murud</t>
  </si>
  <si>
    <t>Andheri</t>
  </si>
  <si>
    <t>Borivali</t>
  </si>
  <si>
    <t>Kurla</t>
  </si>
  <si>
    <t>Pune</t>
  </si>
  <si>
    <t>Pune City</t>
  </si>
  <si>
    <t>Khed</t>
  </si>
  <si>
    <t>Baramati</t>
  </si>
  <si>
    <t>Junnar</t>
  </si>
  <si>
    <t>Shirur</t>
  </si>
  <si>
    <t>Indapur</t>
  </si>
  <si>
    <t>Daund</t>
  </si>
  <si>
    <t>Mawal</t>
  </si>
  <si>
    <t>Ambegaon</t>
  </si>
  <si>
    <t>Purandhar</t>
  </si>
  <si>
    <t>Bhor</t>
  </si>
  <si>
    <t>Mulshi</t>
  </si>
  <si>
    <t>Velhe</t>
  </si>
  <si>
    <t>Haveli</t>
  </si>
  <si>
    <t>Approved Plans, CC</t>
  </si>
  <si>
    <t>Approved Plans, CC, Sale Plans</t>
  </si>
  <si>
    <t>Approved Plans, CC, Sale Plans, Builder Saleable Area</t>
  </si>
  <si>
    <t>Approved Plans, CC, Sale Plans, Builder Saleable Area, Cost Sheet,</t>
  </si>
  <si>
    <t>Approved Plans, CC, Builder Saleable Area,</t>
  </si>
  <si>
    <t>Carpet area</t>
  </si>
  <si>
    <t>Bank Name:</t>
  </si>
  <si>
    <t>Axis Bank</t>
  </si>
  <si>
    <t>Branch</t>
  </si>
  <si>
    <t>Bank</t>
  </si>
  <si>
    <t>Cent Bank</t>
  </si>
  <si>
    <t>Indiabulls Housing Finance Ltd</t>
  </si>
  <si>
    <t>PNB Housing Finance Limited</t>
  </si>
  <si>
    <t>ABFHL</t>
  </si>
  <si>
    <t>Axis Thane</t>
  </si>
  <si>
    <t>Axis Sanpada</t>
  </si>
  <si>
    <t>Axis Badlapur</t>
  </si>
  <si>
    <t>PNB Thane</t>
  </si>
  <si>
    <t>PNB Borivali</t>
  </si>
  <si>
    <t>Cent Kalyan</t>
  </si>
  <si>
    <t>Cent Belapur</t>
  </si>
  <si>
    <t>IBHF Kalyan</t>
  </si>
  <si>
    <t>IBHF Badlapur</t>
  </si>
  <si>
    <t>IBHF Vashi</t>
  </si>
  <si>
    <t>IBHF Thane</t>
  </si>
  <si>
    <t>IBHF Andheri</t>
  </si>
  <si>
    <t>Authorites</t>
  </si>
  <si>
    <t>Slum Rehabilitation Authority (SRA)</t>
  </si>
  <si>
    <t>Municipal Corporation of Greater Mumbai (MCGM)</t>
  </si>
  <si>
    <t>Maharashtra Housing and Area Development Authority(MHADA)</t>
  </si>
  <si>
    <t>Mumbai Metropolitan Region Development Authority (MMRDA)</t>
  </si>
  <si>
    <t>Maharashtra State Road Development Corporation Limited (MSRDC)</t>
  </si>
  <si>
    <t>Navi Mumbai Municipal Corporation (NMMC)</t>
  </si>
  <si>
    <t>Thane Muncipal Cooperation (TMC)</t>
  </si>
  <si>
    <t>Kalyan Dombivli Municipal Corporation (KMDC)</t>
  </si>
  <si>
    <t>Kulgoan Badlapur Municipal Council</t>
  </si>
  <si>
    <t>Town Planning Thane</t>
  </si>
  <si>
    <t>Ambernath Municipal Council (AMC)</t>
  </si>
  <si>
    <t>Ulhasnagar Municipal Corporation</t>
  </si>
  <si>
    <t>Nagar Rachana Ani Mulya Nirdharan Vibhag Thane</t>
  </si>
  <si>
    <t>Bhiwandi Nizampur City Municipal Corporation</t>
  </si>
  <si>
    <t>City and Industrial Development Corporation (CIDCO)</t>
  </si>
  <si>
    <t>Maharashtra Industrial Development Corporation (MIDC)</t>
  </si>
  <si>
    <t>Panvel Municipal Corporation</t>
  </si>
  <si>
    <t>Navi Mumbai Airport Influence Notified Area (NAINA)</t>
  </si>
  <si>
    <t>Pen Municipal Council</t>
  </si>
  <si>
    <t>Raigad Zilha Parishad</t>
  </si>
  <si>
    <t>Roha Municipal Council</t>
  </si>
  <si>
    <t>Vasai-Virar City Municipal Corporation. (VVCMC)</t>
  </si>
  <si>
    <t>Collector Of Palghar</t>
  </si>
  <si>
    <t>Town Planner, Palghar</t>
  </si>
  <si>
    <t>Mira-Bhayandar Municipal Corporation</t>
  </si>
  <si>
    <t>Documents Provided</t>
  </si>
  <si>
    <t>Does the boundaries at site match, as mentioned in the Documentation: NA</t>
  </si>
  <si>
    <t xml:space="preserve">Fire Noc No
Valid Up to: </t>
  </si>
  <si>
    <t xml:space="preserve">Environmental Clearance Certificate (EC) No
Valid Up for: </t>
  </si>
  <si>
    <t xml:space="preserve">Airport Noc No
Valid Up to: </t>
  </si>
  <si>
    <t xml:space="preserve">As per RERA, completion period of project Yashwant Height is expired on 30/06/2021 but still project is under construction.
</t>
  </si>
  <si>
    <t>Validity of CC is expired on 31/01/2021. Please provide latest CC.</t>
  </si>
  <si>
    <t>Construction work is same as last visit but work is in process at the time of visit. (Slow Speed)</t>
  </si>
  <si>
    <t>As per CRZ Norms, The said plot is coming under list of plots affected by CRZ. Ref Letter No. CIDCO/PLNG/ACP(BP)/2021/895/E-19416 Date : 09/03/2021.</t>
  </si>
  <si>
    <t>Construction work has increased from last visit but no active work was found during site visit</t>
  </si>
  <si>
    <t>As per Approved Floor plan, Wing A consist of 62 units ( Rehab = 40 units &amp; Sale = 22 Units),  but which unit no should be considered as rehab or sale is not mentioned in Approved plan.</t>
  </si>
  <si>
    <t>If stage is not identifibale due to external Visit,
1. Confirm with visitor that internal visit was possible or not, if internal visit possible ask visitor to to revisit
2. If internal visit not possible in category A Builders, if stage is not possible to increase mention below remark Since internal visit were not permitted, we were unable to determine building progress from an external visit; so, we are maintaining the same progress as in the previous report (dtd.    )
3. If Stage is identifiable increase the stage. Mention internal visit is not allowed in Remark</t>
  </si>
  <si>
    <r>
      <t xml:space="preserve">Recommended Rates / Other charges of the Property have been revised on </t>
    </r>
    <r>
      <rPr>
        <b/>
        <sz val="11"/>
        <color rgb="FF000000"/>
        <rFont val="Calibri"/>
        <family val="2"/>
      </rPr>
      <t>23/10/2023</t>
    </r>
    <r>
      <rPr>
        <sz val="11"/>
        <color rgb="FF000000"/>
        <rFont val="Calibri"/>
        <family val="2"/>
      </rPr>
      <t>.</t>
    </r>
  </si>
  <si>
    <t>Other charges/ Rate has been revised as per market inquiry (on 12/10/2023)</t>
  </si>
  <si>
    <t>Cementry of Hindu, Muslim, &amp; Christian Religion is located in 150 to 200m from project</t>
  </si>
  <si>
    <t>There is a road on the west side of the project, and a creek is next to the other side of the road.</t>
  </si>
  <si>
    <t>We have updated revised approved plans &amp; CC (on 15/12/2022).</t>
  </si>
  <si>
    <t>High Tension lines are passing through project (name)</t>
  </si>
  <si>
    <t>Collector Of Raigad</t>
  </si>
  <si>
    <t>B Wing = 1B + G + 1st to 19th Floor</t>
  </si>
  <si>
    <t>As the project is redevelopement project but rehab statement or rehab flats is not mentioned approved layout plan &amp; floor plan.</t>
  </si>
  <si>
    <t>Construction work was stopped since visit 04/12/2017, but during 07/10/2021 site visit some construction activity was seen on site (Single room flooring work was seen)</t>
  </si>
  <si>
    <t>Builder is selling Bare Shell Office units</t>
  </si>
  <si>
    <t>We did not consider the terrace area attached to the 1st floor flats because it was not shown in the approved plans. However, it was shown in the sale plan.</t>
  </si>
  <si>
    <t>Residential</t>
  </si>
  <si>
    <t>Plot Area Details :</t>
  </si>
  <si>
    <t>Details of Plot Area</t>
  </si>
  <si>
    <t>Plot/
Bunglow
No</t>
  </si>
  <si>
    <t>Plot Area
(Sq.Mt.)</t>
  </si>
  <si>
    <t>Plot Area
(Sq.Ft.)</t>
  </si>
  <si>
    <t>Carpet Area</t>
  </si>
  <si>
    <t xml:space="preserve">Demarkation
Status
</t>
  </si>
  <si>
    <t>G + 1</t>
  </si>
  <si>
    <t>Plot/ Banglow no</t>
  </si>
  <si>
    <t>Floor</t>
  </si>
  <si>
    <t>RCC</t>
  </si>
  <si>
    <t>Brick work</t>
  </si>
  <si>
    <t>Ext. Plaster</t>
  </si>
  <si>
    <t>Flooring</t>
  </si>
  <si>
    <t>Painting</t>
  </si>
  <si>
    <t>Finishing</t>
  </si>
  <si>
    <t>Plot/ Banglow No</t>
  </si>
  <si>
    <t>Disburse-ment %</t>
  </si>
  <si>
    <t>Total Builtup Area</t>
  </si>
  <si>
    <t>Godrej Projects Development Limited</t>
  </si>
  <si>
    <t>Godrej Woodside Estate Phase 1</t>
  </si>
  <si>
    <t>Plot = 1027</t>
  </si>
  <si>
    <t>Phase 1 = P52000077384</t>
  </si>
  <si>
    <t>42, 44, 45/1, 49/B, 59, 62, 64, 65, 67/1, 67/2, 68, 69/1, 71/1, 72, 74, 75, 77/2, 80/2, 81/2, 83/1, 86, 89, 90, 92 to 104, 106, 107, 108/1 &amp; 2, 110 to 115, 117 to 120, 122, 123, 136, 137, 138 and 151</t>
  </si>
  <si>
    <t>Survey No</t>
  </si>
  <si>
    <t>Navandhe</t>
  </si>
  <si>
    <t>Karjat Khopoli Road</t>
  </si>
  <si>
    <t>Kelavli West</t>
  </si>
  <si>
    <t>8.80KM from Karjat Railway Station</t>
  </si>
  <si>
    <t>Kelavli Railway Station</t>
  </si>
  <si>
    <t>River/Road/ Gut No. 63, 77/1</t>
  </si>
  <si>
    <t>Gut No. 87,128, 131, 134</t>
  </si>
  <si>
    <t>Gut No. 32, 56, 61</t>
  </si>
  <si>
    <t>River</t>
  </si>
  <si>
    <t>Open Plot/River/Khopoli Karjat Road</t>
  </si>
  <si>
    <t>Open Plot</t>
  </si>
  <si>
    <t>Open Plot/River</t>
  </si>
  <si>
    <t>18.843247,73.318049</t>
  </si>
  <si>
    <t>https://maps.app.goo.gl/NwJ5Cem4xXNCVANQA</t>
  </si>
  <si>
    <t>Phase 1</t>
  </si>
  <si>
    <t>Sub Plot Area/Portable Area of the project in Sq. Mt.</t>
  </si>
  <si>
    <t>Net Plot Area of the project in Sq. Mt.</t>
  </si>
  <si>
    <t>Pro-rata factor for FSI</t>
  </si>
  <si>
    <t>Area Statement Details : Phase 1</t>
  </si>
  <si>
    <t>1027 Plots</t>
  </si>
  <si>
    <t>MSRDC/SPA/BP-402/Layout approval/2024/985</t>
  </si>
  <si>
    <t>Approval Detail : Plan approval  For Phase 1</t>
  </si>
  <si>
    <t>Plot - 1027</t>
  </si>
  <si>
    <t>As per RERA - 31/03/2028</t>
  </si>
  <si>
    <r>
      <t xml:space="preserve">Proposed Amenities :                                                                                                                                                                                                                         </t>
    </r>
    <r>
      <rPr>
        <b/>
        <sz val="12"/>
        <rFont val="Times New Roman"/>
        <family val="1"/>
      </rPr>
      <t xml:space="preserve">                                               </t>
    </r>
  </si>
  <si>
    <t>Fruit Orchard, Kids’ Play Area, Forest trail, Pet Park, Riverside Promenade, Cycling Track, etc.</t>
  </si>
  <si>
    <t>Phase 1 Plots</t>
  </si>
  <si>
    <t>Attached Terrace Area</t>
  </si>
  <si>
    <t>Builtup Area on prorata Basis 
(In Sq.ft)</t>
  </si>
  <si>
    <t>A1</t>
  </si>
  <si>
    <t>A2</t>
  </si>
  <si>
    <t>A3</t>
  </si>
  <si>
    <t>A4</t>
  </si>
  <si>
    <t>A5</t>
  </si>
  <si>
    <t>A6</t>
  </si>
  <si>
    <t>A7</t>
  </si>
  <si>
    <t>A8</t>
  </si>
  <si>
    <t>A9</t>
  </si>
  <si>
    <t>A10</t>
  </si>
  <si>
    <t>A11</t>
  </si>
  <si>
    <t>A12</t>
  </si>
  <si>
    <t>A13</t>
  </si>
  <si>
    <t>A14</t>
  </si>
  <si>
    <t>A15</t>
  </si>
  <si>
    <t>A16</t>
  </si>
  <si>
    <t>A17</t>
  </si>
  <si>
    <t>A18</t>
  </si>
  <si>
    <t>A19</t>
  </si>
  <si>
    <t>A20</t>
  </si>
  <si>
    <t>A21</t>
  </si>
  <si>
    <t>A22</t>
  </si>
  <si>
    <t>A23</t>
  </si>
  <si>
    <t>A24</t>
  </si>
  <si>
    <t>A25</t>
  </si>
  <si>
    <t>A26</t>
  </si>
  <si>
    <t>A27</t>
  </si>
  <si>
    <t>A28</t>
  </si>
  <si>
    <t>A29</t>
  </si>
  <si>
    <t>A30</t>
  </si>
  <si>
    <t>A31</t>
  </si>
  <si>
    <t>A32</t>
  </si>
  <si>
    <t>A33</t>
  </si>
  <si>
    <t>A34</t>
  </si>
  <si>
    <t>A35</t>
  </si>
  <si>
    <t>A36</t>
  </si>
  <si>
    <t>A37</t>
  </si>
  <si>
    <t>A38</t>
  </si>
  <si>
    <t>A39</t>
  </si>
  <si>
    <t>A40</t>
  </si>
  <si>
    <t>A41</t>
  </si>
  <si>
    <t>A42</t>
  </si>
  <si>
    <t>A43</t>
  </si>
  <si>
    <t>A44</t>
  </si>
  <si>
    <t>A45</t>
  </si>
  <si>
    <t>A46</t>
  </si>
  <si>
    <t>A47</t>
  </si>
  <si>
    <t>A48</t>
  </si>
  <si>
    <t>A49</t>
  </si>
  <si>
    <t>A50</t>
  </si>
  <si>
    <t>A51</t>
  </si>
  <si>
    <t>A52</t>
  </si>
  <si>
    <t>A53</t>
  </si>
  <si>
    <t>A54</t>
  </si>
  <si>
    <t>A55</t>
  </si>
  <si>
    <t>A56</t>
  </si>
  <si>
    <t>A57</t>
  </si>
  <si>
    <t>A58</t>
  </si>
  <si>
    <t>A59</t>
  </si>
  <si>
    <t>A60</t>
  </si>
  <si>
    <t>A61</t>
  </si>
  <si>
    <t>A62</t>
  </si>
  <si>
    <t>A63</t>
  </si>
  <si>
    <t>A64</t>
  </si>
  <si>
    <t>A65</t>
  </si>
  <si>
    <t>A66</t>
  </si>
  <si>
    <t>A67</t>
  </si>
  <si>
    <t>A68</t>
  </si>
  <si>
    <t>A69</t>
  </si>
  <si>
    <t>A70</t>
  </si>
  <si>
    <t>A71</t>
  </si>
  <si>
    <t>A72</t>
  </si>
  <si>
    <t>A73</t>
  </si>
  <si>
    <t>A74</t>
  </si>
  <si>
    <t>A75</t>
  </si>
  <si>
    <t>A76</t>
  </si>
  <si>
    <t>A77</t>
  </si>
  <si>
    <t>A78</t>
  </si>
  <si>
    <t>A79</t>
  </si>
  <si>
    <t>A80</t>
  </si>
  <si>
    <t>A81</t>
  </si>
  <si>
    <t>A82</t>
  </si>
  <si>
    <t>A83</t>
  </si>
  <si>
    <t>A84</t>
  </si>
  <si>
    <t>A85</t>
  </si>
  <si>
    <t>A86</t>
  </si>
  <si>
    <t>A87</t>
  </si>
  <si>
    <t>A88</t>
  </si>
  <si>
    <t>A89</t>
  </si>
  <si>
    <t>A90</t>
  </si>
  <si>
    <t>A91</t>
  </si>
  <si>
    <t>A92</t>
  </si>
  <si>
    <t>A93</t>
  </si>
  <si>
    <t>A94</t>
  </si>
  <si>
    <t>A95</t>
  </si>
  <si>
    <t>A96</t>
  </si>
  <si>
    <t>A97</t>
  </si>
  <si>
    <t>A98</t>
  </si>
  <si>
    <t>A99</t>
  </si>
  <si>
    <t>A100</t>
  </si>
  <si>
    <t>A101</t>
  </si>
  <si>
    <t>A102</t>
  </si>
  <si>
    <t>A103</t>
  </si>
  <si>
    <t>A104</t>
  </si>
  <si>
    <t>A105</t>
  </si>
  <si>
    <t>A106</t>
  </si>
  <si>
    <t>A107</t>
  </si>
  <si>
    <t>A108</t>
  </si>
  <si>
    <t>A109</t>
  </si>
  <si>
    <t>A110</t>
  </si>
  <si>
    <t>A111</t>
  </si>
  <si>
    <t>A112</t>
  </si>
  <si>
    <t>A113</t>
  </si>
  <si>
    <t>A114</t>
  </si>
  <si>
    <t>A115</t>
  </si>
  <si>
    <t>A116</t>
  </si>
  <si>
    <t>A117</t>
  </si>
  <si>
    <t>A118</t>
  </si>
  <si>
    <t>A119</t>
  </si>
  <si>
    <t>A120</t>
  </si>
  <si>
    <t>A121</t>
  </si>
  <si>
    <t>A122</t>
  </si>
  <si>
    <t>A123</t>
  </si>
  <si>
    <t>A124</t>
  </si>
  <si>
    <t>A125</t>
  </si>
  <si>
    <t>A126</t>
  </si>
  <si>
    <t>A127</t>
  </si>
  <si>
    <t>A128</t>
  </si>
  <si>
    <t>A129</t>
  </si>
  <si>
    <t>A130</t>
  </si>
  <si>
    <t>A131</t>
  </si>
  <si>
    <t>A132</t>
  </si>
  <si>
    <t>A133</t>
  </si>
  <si>
    <t>A134</t>
  </si>
  <si>
    <t>A135</t>
  </si>
  <si>
    <t>A136</t>
  </si>
  <si>
    <t>A137</t>
  </si>
  <si>
    <t>A138</t>
  </si>
  <si>
    <t>A139</t>
  </si>
  <si>
    <t>A140</t>
  </si>
  <si>
    <t>A141</t>
  </si>
  <si>
    <t>A142</t>
  </si>
  <si>
    <t>A143</t>
  </si>
  <si>
    <t>A144</t>
  </si>
  <si>
    <t>A145</t>
  </si>
  <si>
    <t>A146</t>
  </si>
  <si>
    <t>A147</t>
  </si>
  <si>
    <t>A148</t>
  </si>
  <si>
    <t>A149</t>
  </si>
  <si>
    <t>A150</t>
  </si>
  <si>
    <t>A151</t>
  </si>
  <si>
    <t>A152</t>
  </si>
  <si>
    <t>A153</t>
  </si>
  <si>
    <t>A154</t>
  </si>
  <si>
    <t>A155</t>
  </si>
  <si>
    <t>A156</t>
  </si>
  <si>
    <t>A157</t>
  </si>
  <si>
    <t>A158</t>
  </si>
  <si>
    <t>A159</t>
  </si>
  <si>
    <t>A160</t>
  </si>
  <si>
    <t>A161</t>
  </si>
  <si>
    <t>A162</t>
  </si>
  <si>
    <t>A163</t>
  </si>
  <si>
    <t>A164</t>
  </si>
  <si>
    <t>A165</t>
  </si>
  <si>
    <t>A166</t>
  </si>
  <si>
    <t>A167</t>
  </si>
  <si>
    <t>A168</t>
  </si>
  <si>
    <t>A169</t>
  </si>
  <si>
    <t>A170</t>
  </si>
  <si>
    <t>A171</t>
  </si>
  <si>
    <t>A172</t>
  </si>
  <si>
    <t>A173</t>
  </si>
  <si>
    <t>A174</t>
  </si>
  <si>
    <t>A175</t>
  </si>
  <si>
    <t>A176</t>
  </si>
  <si>
    <t>A177</t>
  </si>
  <si>
    <t>A178</t>
  </si>
  <si>
    <t>A179</t>
  </si>
  <si>
    <t>A180</t>
  </si>
  <si>
    <t>A181</t>
  </si>
  <si>
    <t>A182</t>
  </si>
  <si>
    <t>A183</t>
  </si>
  <si>
    <t>A184</t>
  </si>
  <si>
    <t>A185</t>
  </si>
  <si>
    <t>A186</t>
  </si>
  <si>
    <t>A187</t>
  </si>
  <si>
    <t>A188</t>
  </si>
  <si>
    <t>A189</t>
  </si>
  <si>
    <t>A190</t>
  </si>
  <si>
    <t>A191</t>
  </si>
  <si>
    <t>A192</t>
  </si>
  <si>
    <t>A193</t>
  </si>
  <si>
    <t>A194</t>
  </si>
  <si>
    <t>A195</t>
  </si>
  <si>
    <t>A196</t>
  </si>
  <si>
    <t>A197</t>
  </si>
  <si>
    <t>A198</t>
  </si>
  <si>
    <t>A199</t>
  </si>
  <si>
    <t>A200</t>
  </si>
  <si>
    <t>A201</t>
  </si>
  <si>
    <t>A202</t>
  </si>
  <si>
    <t>A203</t>
  </si>
  <si>
    <t>A204</t>
  </si>
  <si>
    <t>A205</t>
  </si>
  <si>
    <t>A206</t>
  </si>
  <si>
    <t>A207</t>
  </si>
  <si>
    <t>A208</t>
  </si>
  <si>
    <t>A209</t>
  </si>
  <si>
    <t>A210</t>
  </si>
  <si>
    <t>A211</t>
  </si>
  <si>
    <t>A212</t>
  </si>
  <si>
    <t>A213</t>
  </si>
  <si>
    <t>A214</t>
  </si>
  <si>
    <t>A215</t>
  </si>
  <si>
    <t>A216</t>
  </si>
  <si>
    <t>A217</t>
  </si>
  <si>
    <t>A218</t>
  </si>
  <si>
    <t>A219</t>
  </si>
  <si>
    <t>A220</t>
  </si>
  <si>
    <t>A221</t>
  </si>
  <si>
    <t>A222</t>
  </si>
  <si>
    <t>A223</t>
  </si>
  <si>
    <t>A224</t>
  </si>
  <si>
    <t>A225</t>
  </si>
  <si>
    <t>A226</t>
  </si>
  <si>
    <t>A227</t>
  </si>
  <si>
    <t>A228</t>
  </si>
  <si>
    <t>A229</t>
  </si>
  <si>
    <t>A230</t>
  </si>
  <si>
    <t>A231</t>
  </si>
  <si>
    <t>A232</t>
  </si>
  <si>
    <t>A233</t>
  </si>
  <si>
    <t>A234</t>
  </si>
  <si>
    <t>A235</t>
  </si>
  <si>
    <t>A236</t>
  </si>
  <si>
    <t>A237</t>
  </si>
  <si>
    <t>A238</t>
  </si>
  <si>
    <t>A239</t>
  </si>
  <si>
    <t>A240</t>
  </si>
  <si>
    <t>A241</t>
  </si>
  <si>
    <t>A242</t>
  </si>
  <si>
    <t>A243</t>
  </si>
  <si>
    <t>A244</t>
  </si>
  <si>
    <t>A245</t>
  </si>
  <si>
    <t>A246</t>
  </si>
  <si>
    <t>A247</t>
  </si>
  <si>
    <t>A248</t>
  </si>
  <si>
    <t>A249</t>
  </si>
  <si>
    <t>A250</t>
  </si>
  <si>
    <t>A251</t>
  </si>
  <si>
    <t>A252</t>
  </si>
  <si>
    <t>A253</t>
  </si>
  <si>
    <t>A254</t>
  </si>
  <si>
    <t>A255</t>
  </si>
  <si>
    <t>A256</t>
  </si>
  <si>
    <t>A257</t>
  </si>
  <si>
    <t>A258</t>
  </si>
  <si>
    <t>A259</t>
  </si>
  <si>
    <t>A260</t>
  </si>
  <si>
    <t>B1</t>
  </si>
  <si>
    <t>B2</t>
  </si>
  <si>
    <t>B3</t>
  </si>
  <si>
    <t>B4</t>
  </si>
  <si>
    <t>B5</t>
  </si>
  <si>
    <t>B6</t>
  </si>
  <si>
    <t>B7</t>
  </si>
  <si>
    <t>B8</t>
  </si>
  <si>
    <t>B9</t>
  </si>
  <si>
    <t>B10</t>
  </si>
  <si>
    <t>B11</t>
  </si>
  <si>
    <t>B12</t>
  </si>
  <si>
    <t>B13</t>
  </si>
  <si>
    <t>B14</t>
  </si>
  <si>
    <t>B15</t>
  </si>
  <si>
    <t>B16</t>
  </si>
  <si>
    <t>B17</t>
  </si>
  <si>
    <t>B18</t>
  </si>
  <si>
    <t>B19</t>
  </si>
  <si>
    <t>B20</t>
  </si>
  <si>
    <t>B21</t>
  </si>
  <si>
    <t>B22</t>
  </si>
  <si>
    <t>B23</t>
  </si>
  <si>
    <t>B24</t>
  </si>
  <si>
    <t>B25</t>
  </si>
  <si>
    <t>B26</t>
  </si>
  <si>
    <t>B27</t>
  </si>
  <si>
    <t>B28</t>
  </si>
  <si>
    <t>B29</t>
  </si>
  <si>
    <t>B30</t>
  </si>
  <si>
    <t>B31</t>
  </si>
  <si>
    <t>B32</t>
  </si>
  <si>
    <t>B33</t>
  </si>
  <si>
    <t>B34</t>
  </si>
  <si>
    <t>B35</t>
  </si>
  <si>
    <t>B36</t>
  </si>
  <si>
    <t>B37</t>
  </si>
  <si>
    <t>B38</t>
  </si>
  <si>
    <t>B39</t>
  </si>
  <si>
    <t>B40</t>
  </si>
  <si>
    <t>B41</t>
  </si>
  <si>
    <t>B42</t>
  </si>
  <si>
    <t>B43</t>
  </si>
  <si>
    <t>B44</t>
  </si>
  <si>
    <t>B45</t>
  </si>
  <si>
    <t>B46</t>
  </si>
  <si>
    <t>B47</t>
  </si>
  <si>
    <t>B48</t>
  </si>
  <si>
    <t>B49</t>
  </si>
  <si>
    <t>B50</t>
  </si>
  <si>
    <t>B51</t>
  </si>
  <si>
    <t>B52</t>
  </si>
  <si>
    <t>B53</t>
  </si>
  <si>
    <t>B54</t>
  </si>
  <si>
    <t>B55</t>
  </si>
  <si>
    <t>B56</t>
  </si>
  <si>
    <t>B57</t>
  </si>
  <si>
    <t>B58</t>
  </si>
  <si>
    <t>B59</t>
  </si>
  <si>
    <t>B60</t>
  </si>
  <si>
    <t>B61</t>
  </si>
  <si>
    <t>B62</t>
  </si>
  <si>
    <t>B63</t>
  </si>
  <si>
    <t>B64</t>
  </si>
  <si>
    <t>B65</t>
  </si>
  <si>
    <t>B66</t>
  </si>
  <si>
    <t>B67</t>
  </si>
  <si>
    <t>B68</t>
  </si>
  <si>
    <t>B69</t>
  </si>
  <si>
    <t>B70</t>
  </si>
  <si>
    <t>B71</t>
  </si>
  <si>
    <t>B72</t>
  </si>
  <si>
    <t>B73</t>
  </si>
  <si>
    <t>B74</t>
  </si>
  <si>
    <t>B75</t>
  </si>
  <si>
    <t>B76</t>
  </si>
  <si>
    <t>B77</t>
  </si>
  <si>
    <t>B78</t>
  </si>
  <si>
    <t>B79</t>
  </si>
  <si>
    <t>B80</t>
  </si>
  <si>
    <t>B81</t>
  </si>
  <si>
    <t>B82</t>
  </si>
  <si>
    <t>B83</t>
  </si>
  <si>
    <t>B84</t>
  </si>
  <si>
    <t>B85</t>
  </si>
  <si>
    <t>B86</t>
  </si>
  <si>
    <t>B87</t>
  </si>
  <si>
    <t>B88</t>
  </si>
  <si>
    <t>B89</t>
  </si>
  <si>
    <t>B90</t>
  </si>
  <si>
    <t>B91</t>
  </si>
  <si>
    <t>B92</t>
  </si>
  <si>
    <t>B93</t>
  </si>
  <si>
    <t>B94</t>
  </si>
  <si>
    <t>B95</t>
  </si>
  <si>
    <t>B96</t>
  </si>
  <si>
    <t>B97</t>
  </si>
  <si>
    <t>B98</t>
  </si>
  <si>
    <t>B99</t>
  </si>
  <si>
    <t>B100</t>
  </si>
  <si>
    <t>B101</t>
  </si>
  <si>
    <t>B102</t>
  </si>
  <si>
    <t>B103</t>
  </si>
  <si>
    <t>B104</t>
  </si>
  <si>
    <t>B105</t>
  </si>
  <si>
    <t>B106</t>
  </si>
  <si>
    <t>B107</t>
  </si>
  <si>
    <t>B108</t>
  </si>
  <si>
    <t>B109</t>
  </si>
  <si>
    <t>B110</t>
  </si>
  <si>
    <t>B111</t>
  </si>
  <si>
    <t>B112</t>
  </si>
  <si>
    <t>B113</t>
  </si>
  <si>
    <t>B114</t>
  </si>
  <si>
    <t>B115</t>
  </si>
  <si>
    <t>B116</t>
  </si>
  <si>
    <t>B117</t>
  </si>
  <si>
    <t>B118</t>
  </si>
  <si>
    <t>B119</t>
  </si>
  <si>
    <t>B120</t>
  </si>
  <si>
    <t>B121</t>
  </si>
  <si>
    <t>B122</t>
  </si>
  <si>
    <t>B123</t>
  </si>
  <si>
    <t>B124</t>
  </si>
  <si>
    <t>B125</t>
  </si>
  <si>
    <t>B126</t>
  </si>
  <si>
    <t>B127</t>
  </si>
  <si>
    <t>B128</t>
  </si>
  <si>
    <t>B129</t>
  </si>
  <si>
    <t>B130</t>
  </si>
  <si>
    <t>B131</t>
  </si>
  <si>
    <t>B132</t>
  </si>
  <si>
    <t>B133</t>
  </si>
  <si>
    <t>B134</t>
  </si>
  <si>
    <t>B135</t>
  </si>
  <si>
    <t>B136</t>
  </si>
  <si>
    <t>B137</t>
  </si>
  <si>
    <t>B138</t>
  </si>
  <si>
    <t>B139</t>
  </si>
  <si>
    <t>B140</t>
  </si>
  <si>
    <t>B141</t>
  </si>
  <si>
    <t>B142</t>
  </si>
  <si>
    <t>B143</t>
  </si>
  <si>
    <t>B144</t>
  </si>
  <si>
    <t>B145</t>
  </si>
  <si>
    <t>B146</t>
  </si>
  <si>
    <t>B147</t>
  </si>
  <si>
    <t>B148</t>
  </si>
  <si>
    <t>B149</t>
  </si>
  <si>
    <t>B150</t>
  </si>
  <si>
    <t>B151</t>
  </si>
  <si>
    <t>B152</t>
  </si>
  <si>
    <t>B153</t>
  </si>
  <si>
    <t>B154</t>
  </si>
  <si>
    <t>B155</t>
  </si>
  <si>
    <t>B156</t>
  </si>
  <si>
    <t>B157</t>
  </si>
  <si>
    <t>B158</t>
  </si>
  <si>
    <t>B159</t>
  </si>
  <si>
    <t>B160</t>
  </si>
  <si>
    <t>B161</t>
  </si>
  <si>
    <t>B162</t>
  </si>
  <si>
    <t>B163</t>
  </si>
  <si>
    <t>B164</t>
  </si>
  <si>
    <t>B165</t>
  </si>
  <si>
    <t>B166</t>
  </si>
  <si>
    <t>B167</t>
  </si>
  <si>
    <t>B168</t>
  </si>
  <si>
    <t>B169</t>
  </si>
  <si>
    <t>B170</t>
  </si>
  <si>
    <t>B171</t>
  </si>
  <si>
    <t>B172</t>
  </si>
  <si>
    <t>B173</t>
  </si>
  <si>
    <t>B174</t>
  </si>
  <si>
    <t>B175</t>
  </si>
  <si>
    <t>B176</t>
  </si>
  <si>
    <t>B177</t>
  </si>
  <si>
    <t>B178</t>
  </si>
  <si>
    <t>B179</t>
  </si>
  <si>
    <t>B180</t>
  </si>
  <si>
    <t>B181</t>
  </si>
  <si>
    <t>B182</t>
  </si>
  <si>
    <t>B183</t>
  </si>
  <si>
    <t>B184</t>
  </si>
  <si>
    <t>B185</t>
  </si>
  <si>
    <t>B186</t>
  </si>
  <si>
    <t>B187</t>
  </si>
  <si>
    <t>B188</t>
  </si>
  <si>
    <t>B189</t>
  </si>
  <si>
    <t>B190</t>
  </si>
  <si>
    <t>B191</t>
  </si>
  <si>
    <t>B192</t>
  </si>
  <si>
    <t>B193</t>
  </si>
  <si>
    <t>B194</t>
  </si>
  <si>
    <t>B195</t>
  </si>
  <si>
    <t>B196</t>
  </si>
  <si>
    <t>B197</t>
  </si>
  <si>
    <t>B198</t>
  </si>
  <si>
    <t>B199</t>
  </si>
  <si>
    <t>B200</t>
  </si>
  <si>
    <t>B201</t>
  </si>
  <si>
    <t>B202</t>
  </si>
  <si>
    <t>B203</t>
  </si>
  <si>
    <t>B204</t>
  </si>
  <si>
    <t>B205</t>
  </si>
  <si>
    <t>B206</t>
  </si>
  <si>
    <t>B207</t>
  </si>
  <si>
    <t>B208</t>
  </si>
  <si>
    <t>B209</t>
  </si>
  <si>
    <t>B210</t>
  </si>
  <si>
    <t>B211</t>
  </si>
  <si>
    <t>B212</t>
  </si>
  <si>
    <t>B213</t>
  </si>
  <si>
    <t>B214</t>
  </si>
  <si>
    <t>B215</t>
  </si>
  <si>
    <t>B216</t>
  </si>
  <si>
    <t>B217</t>
  </si>
  <si>
    <t>B218</t>
  </si>
  <si>
    <t>B219</t>
  </si>
  <si>
    <t>B220</t>
  </si>
  <si>
    <t>B221</t>
  </si>
  <si>
    <t>B222</t>
  </si>
  <si>
    <t>B223</t>
  </si>
  <si>
    <t>B224</t>
  </si>
  <si>
    <t>B225</t>
  </si>
  <si>
    <t>B226</t>
  </si>
  <si>
    <t>B227</t>
  </si>
  <si>
    <t>B228</t>
  </si>
  <si>
    <t>B229</t>
  </si>
  <si>
    <t>B230</t>
  </si>
  <si>
    <t>B231</t>
  </si>
  <si>
    <t>B232</t>
  </si>
  <si>
    <t>B233</t>
  </si>
  <si>
    <t>B234</t>
  </si>
  <si>
    <t>B235</t>
  </si>
  <si>
    <t>B236</t>
  </si>
  <si>
    <t>B237</t>
  </si>
  <si>
    <t>B238</t>
  </si>
  <si>
    <t>B239</t>
  </si>
  <si>
    <t>B240</t>
  </si>
  <si>
    <t>B241</t>
  </si>
  <si>
    <t>B242</t>
  </si>
  <si>
    <t>B243</t>
  </si>
  <si>
    <t>B244</t>
  </si>
  <si>
    <t>B245</t>
  </si>
  <si>
    <t>B246</t>
  </si>
  <si>
    <t>B247</t>
  </si>
  <si>
    <t>B248</t>
  </si>
  <si>
    <t>B249</t>
  </si>
  <si>
    <t>B250</t>
  </si>
  <si>
    <t>B251</t>
  </si>
  <si>
    <t>B252</t>
  </si>
  <si>
    <t>B253</t>
  </si>
  <si>
    <t>B254</t>
  </si>
  <si>
    <t>B255</t>
  </si>
  <si>
    <t>B256</t>
  </si>
  <si>
    <t>B257</t>
  </si>
  <si>
    <t>B258</t>
  </si>
  <si>
    <t>B259</t>
  </si>
  <si>
    <t>B260</t>
  </si>
  <si>
    <t>B261</t>
  </si>
  <si>
    <t>B262</t>
  </si>
  <si>
    <t>B263</t>
  </si>
  <si>
    <t>B264</t>
  </si>
  <si>
    <t>B265</t>
  </si>
  <si>
    <t>B266</t>
  </si>
  <si>
    <t>B267</t>
  </si>
  <si>
    <t>B268</t>
  </si>
  <si>
    <t>B269</t>
  </si>
  <si>
    <t>B270</t>
  </si>
  <si>
    <t>B271</t>
  </si>
  <si>
    <t>B272</t>
  </si>
  <si>
    <t>B273</t>
  </si>
  <si>
    <t>B274</t>
  </si>
  <si>
    <t>B275</t>
  </si>
  <si>
    <t>B276</t>
  </si>
  <si>
    <t>B277</t>
  </si>
  <si>
    <t>B278</t>
  </si>
  <si>
    <t>B279</t>
  </si>
  <si>
    <t>B280</t>
  </si>
  <si>
    <t>B281</t>
  </si>
  <si>
    <t>B282</t>
  </si>
  <si>
    <t>B283</t>
  </si>
  <si>
    <t>B284</t>
  </si>
  <si>
    <t>B285</t>
  </si>
  <si>
    <t>B286</t>
  </si>
  <si>
    <t>B287</t>
  </si>
  <si>
    <t>B288</t>
  </si>
  <si>
    <t>B289</t>
  </si>
  <si>
    <t>B290</t>
  </si>
  <si>
    <t>B291</t>
  </si>
  <si>
    <t>B292</t>
  </si>
  <si>
    <t>B293</t>
  </si>
  <si>
    <t>B294</t>
  </si>
  <si>
    <t>B295</t>
  </si>
  <si>
    <t>B296</t>
  </si>
  <si>
    <t>B297</t>
  </si>
  <si>
    <t>B298</t>
  </si>
  <si>
    <t>B299</t>
  </si>
  <si>
    <t>B300</t>
  </si>
  <si>
    <t>B301</t>
  </si>
  <si>
    <t>B302</t>
  </si>
  <si>
    <t>B303</t>
  </si>
  <si>
    <t>B304</t>
  </si>
  <si>
    <t>B305</t>
  </si>
  <si>
    <t>B306</t>
  </si>
  <si>
    <t>B307</t>
  </si>
  <si>
    <t>B308</t>
  </si>
  <si>
    <t>B309</t>
  </si>
  <si>
    <t>B310</t>
  </si>
  <si>
    <t>B311</t>
  </si>
  <si>
    <t>B312</t>
  </si>
  <si>
    <t>B313</t>
  </si>
  <si>
    <t>B314</t>
  </si>
  <si>
    <t>B315</t>
  </si>
  <si>
    <t>B316</t>
  </si>
  <si>
    <t>B317</t>
  </si>
  <si>
    <t>B318</t>
  </si>
  <si>
    <t>B319</t>
  </si>
  <si>
    <t>B320</t>
  </si>
  <si>
    <t>B321</t>
  </si>
  <si>
    <t>B322</t>
  </si>
  <si>
    <t>B323</t>
  </si>
  <si>
    <t>B324</t>
  </si>
  <si>
    <t>B325</t>
  </si>
  <si>
    <t>B326</t>
  </si>
  <si>
    <t>B327</t>
  </si>
  <si>
    <t>B328</t>
  </si>
  <si>
    <t>B329</t>
  </si>
  <si>
    <t>B330</t>
  </si>
  <si>
    <t>B331</t>
  </si>
  <si>
    <t>B332</t>
  </si>
  <si>
    <t>B333</t>
  </si>
  <si>
    <t>B334</t>
  </si>
  <si>
    <t>B335</t>
  </si>
  <si>
    <t>B336</t>
  </si>
  <si>
    <t>B337</t>
  </si>
  <si>
    <t>B338</t>
  </si>
  <si>
    <t>B339</t>
  </si>
  <si>
    <t>B340</t>
  </si>
  <si>
    <t>B341</t>
  </si>
  <si>
    <t>B342</t>
  </si>
  <si>
    <t>B343</t>
  </si>
  <si>
    <t>B344</t>
  </si>
  <si>
    <t>B345</t>
  </si>
  <si>
    <t>B346</t>
  </si>
  <si>
    <t>B347</t>
  </si>
  <si>
    <t>B348</t>
  </si>
  <si>
    <t>B349</t>
  </si>
  <si>
    <t>B350</t>
  </si>
  <si>
    <t>B351</t>
  </si>
  <si>
    <t>B352</t>
  </si>
  <si>
    <t>B353</t>
  </si>
  <si>
    <t>B354</t>
  </si>
  <si>
    <t>B355</t>
  </si>
  <si>
    <t>B356</t>
  </si>
  <si>
    <t>B357</t>
  </si>
  <si>
    <t>B358</t>
  </si>
  <si>
    <t>B359</t>
  </si>
  <si>
    <t>B360</t>
  </si>
  <si>
    <t>B361</t>
  </si>
  <si>
    <t>B362</t>
  </si>
  <si>
    <t>B363</t>
  </si>
  <si>
    <t>B364</t>
  </si>
  <si>
    <t>B365</t>
  </si>
  <si>
    <t>B366</t>
  </si>
  <si>
    <t>B367</t>
  </si>
  <si>
    <t>B368</t>
  </si>
  <si>
    <t>B369</t>
  </si>
  <si>
    <t>B370</t>
  </si>
  <si>
    <t>B371</t>
  </si>
  <si>
    <t>B372</t>
  </si>
  <si>
    <t>B373</t>
  </si>
  <si>
    <t>B374</t>
  </si>
  <si>
    <t>B375</t>
  </si>
  <si>
    <t>B376</t>
  </si>
  <si>
    <t>B377</t>
  </si>
  <si>
    <t>B378</t>
  </si>
  <si>
    <t>B379</t>
  </si>
  <si>
    <t>B380</t>
  </si>
  <si>
    <t>B381</t>
  </si>
  <si>
    <t>B382</t>
  </si>
  <si>
    <t>B383</t>
  </si>
  <si>
    <t>B384</t>
  </si>
  <si>
    <t>B385</t>
  </si>
  <si>
    <t>B386</t>
  </si>
  <si>
    <t>B387</t>
  </si>
  <si>
    <t>B388</t>
  </si>
  <si>
    <t>B389</t>
  </si>
  <si>
    <t>B390</t>
  </si>
  <si>
    <t>B391</t>
  </si>
  <si>
    <t>B392</t>
  </si>
  <si>
    <t>B393</t>
  </si>
  <si>
    <t>B394</t>
  </si>
  <si>
    <t>B395</t>
  </si>
  <si>
    <t>B396</t>
  </si>
  <si>
    <t>B397</t>
  </si>
  <si>
    <t>B398</t>
  </si>
  <si>
    <t>B399</t>
  </si>
  <si>
    <t>B400</t>
  </si>
  <si>
    <t>B401</t>
  </si>
  <si>
    <t>B402</t>
  </si>
  <si>
    <t>B403</t>
  </si>
  <si>
    <t>B404</t>
  </si>
  <si>
    <t>B405</t>
  </si>
  <si>
    <t>B406</t>
  </si>
  <si>
    <t>B407</t>
  </si>
  <si>
    <t>B408</t>
  </si>
  <si>
    <t>B409</t>
  </si>
  <si>
    <t>B410</t>
  </si>
  <si>
    <t>B411</t>
  </si>
  <si>
    <t>B412</t>
  </si>
  <si>
    <t>B413</t>
  </si>
  <si>
    <t>B414</t>
  </si>
  <si>
    <t>B415</t>
  </si>
  <si>
    <t>B416</t>
  </si>
  <si>
    <t>B417</t>
  </si>
  <si>
    <t>B418</t>
  </si>
  <si>
    <t>B419</t>
  </si>
  <si>
    <t>B420</t>
  </si>
  <si>
    <t>B421</t>
  </si>
  <si>
    <t>B422</t>
  </si>
  <si>
    <t>B423</t>
  </si>
  <si>
    <t>B424</t>
  </si>
  <si>
    <t>B425</t>
  </si>
  <si>
    <t>B426</t>
  </si>
  <si>
    <t>B427</t>
  </si>
  <si>
    <t>B428</t>
  </si>
  <si>
    <t>B429</t>
  </si>
  <si>
    <t>B430</t>
  </si>
  <si>
    <t>B431</t>
  </si>
  <si>
    <t>B432</t>
  </si>
  <si>
    <t>B433</t>
  </si>
  <si>
    <t>B434</t>
  </si>
  <si>
    <t>B435</t>
  </si>
  <si>
    <t>B436</t>
  </si>
  <si>
    <t>B437</t>
  </si>
  <si>
    <t>B438</t>
  </si>
  <si>
    <t>B439</t>
  </si>
  <si>
    <t>B440</t>
  </si>
  <si>
    <t>B441</t>
  </si>
  <si>
    <t>B442</t>
  </si>
  <si>
    <t>B443</t>
  </si>
  <si>
    <t>B444</t>
  </si>
  <si>
    <t>C1</t>
  </si>
  <si>
    <t>C2</t>
  </si>
  <si>
    <t>C3</t>
  </si>
  <si>
    <t>C4</t>
  </si>
  <si>
    <t>C5</t>
  </si>
  <si>
    <t>C6</t>
  </si>
  <si>
    <t>C7</t>
  </si>
  <si>
    <t>C8</t>
  </si>
  <si>
    <t>C9</t>
  </si>
  <si>
    <t>C10</t>
  </si>
  <si>
    <t>C11</t>
  </si>
  <si>
    <t>C12</t>
  </si>
  <si>
    <t>C13</t>
  </si>
  <si>
    <t>C14</t>
  </si>
  <si>
    <t>C15</t>
  </si>
  <si>
    <t>C16</t>
  </si>
  <si>
    <t>C17</t>
  </si>
  <si>
    <t>C18</t>
  </si>
  <si>
    <t>C19</t>
  </si>
  <si>
    <t>C20</t>
  </si>
  <si>
    <t>C21</t>
  </si>
  <si>
    <t>C22</t>
  </si>
  <si>
    <t>C23</t>
  </si>
  <si>
    <t>C24</t>
  </si>
  <si>
    <t>C25</t>
  </si>
  <si>
    <t>C26</t>
  </si>
  <si>
    <t>C27</t>
  </si>
  <si>
    <t>C28</t>
  </si>
  <si>
    <t>C29</t>
  </si>
  <si>
    <t>C30</t>
  </si>
  <si>
    <t>C31</t>
  </si>
  <si>
    <t>C32</t>
  </si>
  <si>
    <t>C33</t>
  </si>
  <si>
    <t>C34</t>
  </si>
  <si>
    <t>C35</t>
  </si>
  <si>
    <t>C36</t>
  </si>
  <si>
    <t>C37</t>
  </si>
  <si>
    <t>C38</t>
  </si>
  <si>
    <t>C39</t>
  </si>
  <si>
    <t>C40</t>
  </si>
  <si>
    <t>C41</t>
  </si>
  <si>
    <t>C42</t>
  </si>
  <si>
    <t>C43</t>
  </si>
  <si>
    <t>C44</t>
  </si>
  <si>
    <t>C45</t>
  </si>
  <si>
    <t>C46</t>
  </si>
  <si>
    <t>C47</t>
  </si>
  <si>
    <t>C48</t>
  </si>
  <si>
    <t>C49</t>
  </si>
  <si>
    <t>C50</t>
  </si>
  <si>
    <t>C51</t>
  </si>
  <si>
    <t>C52</t>
  </si>
  <si>
    <t>C53</t>
  </si>
  <si>
    <t>C54</t>
  </si>
  <si>
    <t>C55</t>
  </si>
  <si>
    <t>C56</t>
  </si>
  <si>
    <t>C57</t>
  </si>
  <si>
    <t>C58</t>
  </si>
  <si>
    <t>C59</t>
  </si>
  <si>
    <t>C60</t>
  </si>
  <si>
    <t>C61</t>
  </si>
  <si>
    <t>C62</t>
  </si>
  <si>
    <t>C63</t>
  </si>
  <si>
    <t>C64</t>
  </si>
  <si>
    <t>C65</t>
  </si>
  <si>
    <t>C66</t>
  </si>
  <si>
    <t>C67</t>
  </si>
  <si>
    <t>C68</t>
  </si>
  <si>
    <t>C69</t>
  </si>
  <si>
    <t>C70</t>
  </si>
  <si>
    <t>C71</t>
  </si>
  <si>
    <t>C72</t>
  </si>
  <si>
    <t>C73</t>
  </si>
  <si>
    <t>C74</t>
  </si>
  <si>
    <t>C75</t>
  </si>
  <si>
    <t>C76</t>
  </si>
  <si>
    <t>C77</t>
  </si>
  <si>
    <t>C78</t>
  </si>
  <si>
    <t>C79</t>
  </si>
  <si>
    <t>C80</t>
  </si>
  <si>
    <t>C81</t>
  </si>
  <si>
    <t>C82</t>
  </si>
  <si>
    <t>C83</t>
  </si>
  <si>
    <t>C84</t>
  </si>
  <si>
    <t>C85</t>
  </si>
  <si>
    <t>C86</t>
  </si>
  <si>
    <t>C87</t>
  </si>
  <si>
    <t>C88</t>
  </si>
  <si>
    <t>C89</t>
  </si>
  <si>
    <t>C90</t>
  </si>
  <si>
    <t>C91</t>
  </si>
  <si>
    <t>C92</t>
  </si>
  <si>
    <t>C93</t>
  </si>
  <si>
    <t>C94</t>
  </si>
  <si>
    <t>C95</t>
  </si>
  <si>
    <t>C96</t>
  </si>
  <si>
    <t>C97</t>
  </si>
  <si>
    <t>C98</t>
  </si>
  <si>
    <t>C99</t>
  </si>
  <si>
    <t>C100</t>
  </si>
  <si>
    <t>C101</t>
  </si>
  <si>
    <t>C102</t>
  </si>
  <si>
    <t>C103</t>
  </si>
  <si>
    <t>C104</t>
  </si>
  <si>
    <t>C105</t>
  </si>
  <si>
    <t>C106</t>
  </si>
  <si>
    <t>C107</t>
  </si>
  <si>
    <t>C108</t>
  </si>
  <si>
    <t>C109</t>
  </si>
  <si>
    <t>C110</t>
  </si>
  <si>
    <t>C111</t>
  </si>
  <si>
    <t>C112</t>
  </si>
  <si>
    <t>C113</t>
  </si>
  <si>
    <t>C114</t>
  </si>
  <si>
    <t>C115</t>
  </si>
  <si>
    <t>C116</t>
  </si>
  <si>
    <t>C117</t>
  </si>
  <si>
    <t>C118</t>
  </si>
  <si>
    <t>C119</t>
  </si>
  <si>
    <t>C120</t>
  </si>
  <si>
    <t>C121</t>
  </si>
  <si>
    <t>C122</t>
  </si>
  <si>
    <t>C123</t>
  </si>
  <si>
    <t>C124</t>
  </si>
  <si>
    <t>C125</t>
  </si>
  <si>
    <t>C126</t>
  </si>
  <si>
    <t>C127</t>
  </si>
  <si>
    <t>C128</t>
  </si>
  <si>
    <t>C129</t>
  </si>
  <si>
    <t>C130</t>
  </si>
  <si>
    <t>C131</t>
  </si>
  <si>
    <t>C132</t>
  </si>
  <si>
    <t>C133</t>
  </si>
  <si>
    <t>C134</t>
  </si>
  <si>
    <t>C135</t>
  </si>
  <si>
    <t>C136</t>
  </si>
  <si>
    <t>C137</t>
  </si>
  <si>
    <t>C138</t>
  </si>
  <si>
    <t>C139</t>
  </si>
  <si>
    <t>C140</t>
  </si>
  <si>
    <t>C141</t>
  </si>
  <si>
    <t>C142</t>
  </si>
  <si>
    <t>C143</t>
  </si>
  <si>
    <t>C144</t>
  </si>
  <si>
    <t>C145</t>
  </si>
  <si>
    <t>C146</t>
  </si>
  <si>
    <t>C147</t>
  </si>
  <si>
    <t>C148</t>
  </si>
  <si>
    <t>C149</t>
  </si>
  <si>
    <t>C150</t>
  </si>
  <si>
    <t>C151</t>
  </si>
  <si>
    <t>C152</t>
  </si>
  <si>
    <t>C153</t>
  </si>
  <si>
    <t>C154</t>
  </si>
  <si>
    <t>C155</t>
  </si>
  <si>
    <t>C156</t>
  </si>
  <si>
    <t>C157</t>
  </si>
  <si>
    <t>C158</t>
  </si>
  <si>
    <t>C159</t>
  </si>
  <si>
    <t>C160</t>
  </si>
  <si>
    <t>C161</t>
  </si>
  <si>
    <t>C162</t>
  </si>
  <si>
    <t>C163</t>
  </si>
  <si>
    <t>C164</t>
  </si>
  <si>
    <t>C165</t>
  </si>
  <si>
    <t>C166</t>
  </si>
  <si>
    <t>C167</t>
  </si>
  <si>
    <t>C168</t>
  </si>
  <si>
    <t>C169</t>
  </si>
  <si>
    <t>C170</t>
  </si>
  <si>
    <t>C171</t>
  </si>
  <si>
    <t>C172</t>
  </si>
  <si>
    <t>C173</t>
  </si>
  <si>
    <t>C174</t>
  </si>
  <si>
    <t>C175</t>
  </si>
  <si>
    <t>C176</t>
  </si>
  <si>
    <t>C177</t>
  </si>
  <si>
    <t>C178</t>
  </si>
  <si>
    <t>C179</t>
  </si>
  <si>
    <t>C180</t>
  </si>
  <si>
    <t>C181</t>
  </si>
  <si>
    <t>C182</t>
  </si>
  <si>
    <t>C183</t>
  </si>
  <si>
    <t>C184</t>
  </si>
  <si>
    <t>C185</t>
  </si>
  <si>
    <t>C186</t>
  </si>
  <si>
    <t>C187</t>
  </si>
  <si>
    <t>C188</t>
  </si>
  <si>
    <t>C189</t>
  </si>
  <si>
    <t>C190</t>
  </si>
  <si>
    <t>C191</t>
  </si>
  <si>
    <t>C192</t>
  </si>
  <si>
    <t>C193</t>
  </si>
  <si>
    <t>C194</t>
  </si>
  <si>
    <t>C195</t>
  </si>
  <si>
    <t>C196</t>
  </si>
  <si>
    <t>C197</t>
  </si>
  <si>
    <t>C198</t>
  </si>
  <si>
    <t>C199</t>
  </si>
  <si>
    <t>C200</t>
  </si>
  <si>
    <t>C201</t>
  </si>
  <si>
    <t>C202</t>
  </si>
  <si>
    <t>C203</t>
  </si>
  <si>
    <t>C204</t>
  </si>
  <si>
    <t>C205</t>
  </si>
  <si>
    <t>C206</t>
  </si>
  <si>
    <t>C207</t>
  </si>
  <si>
    <t>C208</t>
  </si>
  <si>
    <t>C209</t>
  </si>
  <si>
    <t>C210</t>
  </si>
  <si>
    <t>C211</t>
  </si>
  <si>
    <t>C212</t>
  </si>
  <si>
    <t>C213</t>
  </si>
  <si>
    <t>C214</t>
  </si>
  <si>
    <t>C215</t>
  </si>
  <si>
    <t>C216</t>
  </si>
  <si>
    <t>C217</t>
  </si>
  <si>
    <t>C218</t>
  </si>
  <si>
    <t>C219</t>
  </si>
  <si>
    <t>C220</t>
  </si>
  <si>
    <t>C221</t>
  </si>
  <si>
    <t>C222</t>
  </si>
  <si>
    <t>C223</t>
  </si>
  <si>
    <t>C224</t>
  </si>
  <si>
    <t>C225</t>
  </si>
  <si>
    <t>C226</t>
  </si>
  <si>
    <t>C227</t>
  </si>
  <si>
    <t>C228</t>
  </si>
  <si>
    <t>C229</t>
  </si>
  <si>
    <t>C230</t>
  </si>
  <si>
    <t>C231</t>
  </si>
  <si>
    <t>C232</t>
  </si>
  <si>
    <t>C233</t>
  </si>
  <si>
    <t>C234</t>
  </si>
  <si>
    <t>C235</t>
  </si>
  <si>
    <t>C236</t>
  </si>
  <si>
    <t>C237</t>
  </si>
  <si>
    <t>C238</t>
  </si>
  <si>
    <t>C239</t>
  </si>
  <si>
    <t>C240</t>
  </si>
  <si>
    <t>C241</t>
  </si>
  <si>
    <t>C242</t>
  </si>
  <si>
    <t>C243</t>
  </si>
  <si>
    <t>C244</t>
  </si>
  <si>
    <t>C245</t>
  </si>
  <si>
    <t>C246</t>
  </si>
  <si>
    <t>C247</t>
  </si>
  <si>
    <t>C248</t>
  </si>
  <si>
    <t>C249</t>
  </si>
  <si>
    <t>C250</t>
  </si>
  <si>
    <t>C251</t>
  </si>
  <si>
    <t>C252</t>
  </si>
  <si>
    <t>C253</t>
  </si>
  <si>
    <t>C254</t>
  </si>
  <si>
    <t>C255</t>
  </si>
  <si>
    <t>C256</t>
  </si>
  <si>
    <t>C257</t>
  </si>
  <si>
    <t>C258</t>
  </si>
  <si>
    <t>C259</t>
  </si>
  <si>
    <t>C260</t>
  </si>
  <si>
    <t>C261</t>
  </si>
  <si>
    <t>C262</t>
  </si>
  <si>
    <t>C263</t>
  </si>
  <si>
    <t>C264</t>
  </si>
  <si>
    <t>C265</t>
  </si>
  <si>
    <t>C266</t>
  </si>
  <si>
    <t>C267</t>
  </si>
  <si>
    <t>C268</t>
  </si>
  <si>
    <t>C269</t>
  </si>
  <si>
    <t>C270</t>
  </si>
  <si>
    <t>C271</t>
  </si>
  <si>
    <t>C272</t>
  </si>
  <si>
    <t>C273</t>
  </si>
  <si>
    <t>C274</t>
  </si>
  <si>
    <t>C275</t>
  </si>
  <si>
    <t>C276</t>
  </si>
  <si>
    <t>C277</t>
  </si>
  <si>
    <t>C278</t>
  </si>
  <si>
    <t>C279</t>
  </si>
  <si>
    <t>C280</t>
  </si>
  <si>
    <t>C281</t>
  </si>
  <si>
    <t>C282</t>
  </si>
  <si>
    <t>C283</t>
  </si>
  <si>
    <t>C284</t>
  </si>
  <si>
    <t>C285</t>
  </si>
  <si>
    <t>C286</t>
  </si>
  <si>
    <t>C287</t>
  </si>
  <si>
    <t>C288</t>
  </si>
  <si>
    <t>C289</t>
  </si>
  <si>
    <t>C290</t>
  </si>
  <si>
    <t>C291</t>
  </si>
  <si>
    <t>C292</t>
  </si>
  <si>
    <t>C293</t>
  </si>
  <si>
    <t>C294</t>
  </si>
  <si>
    <t>C295</t>
  </si>
  <si>
    <t>C296</t>
  </si>
  <si>
    <t>C297</t>
  </si>
  <si>
    <t>C298</t>
  </si>
  <si>
    <t>C299</t>
  </si>
  <si>
    <t>C300</t>
  </si>
  <si>
    <t>C301</t>
  </si>
  <si>
    <t>C302</t>
  </si>
  <si>
    <t>C303</t>
  </si>
  <si>
    <t>C304</t>
  </si>
  <si>
    <t>C305</t>
  </si>
  <si>
    <t>C306</t>
  </si>
  <si>
    <t>C307</t>
  </si>
  <si>
    <t>C308</t>
  </si>
  <si>
    <t>C309</t>
  </si>
  <si>
    <t>C310</t>
  </si>
  <si>
    <t>C311</t>
  </si>
  <si>
    <t>C312</t>
  </si>
  <si>
    <t>C313</t>
  </si>
  <si>
    <t>C314</t>
  </si>
  <si>
    <t>C315</t>
  </si>
  <si>
    <t>C316</t>
  </si>
  <si>
    <t>C317</t>
  </si>
  <si>
    <t>C318</t>
  </si>
  <si>
    <t>C319</t>
  </si>
  <si>
    <t>C320</t>
  </si>
  <si>
    <t>C321</t>
  </si>
  <si>
    <t>C322</t>
  </si>
  <si>
    <t>C323</t>
  </si>
  <si>
    <t xml:space="preserve">We have observed that Plot type for Phase 1 is not mentioned on approved plans.
</t>
  </si>
  <si>
    <t xml:space="preserve">High tension line passing near by the project, But the demarkation work of the plots is not started we are unable to identify the distance between power lines and plot boundries.
</t>
  </si>
  <si>
    <t xml:space="preserve">River/canal located on East side on project.
</t>
  </si>
  <si>
    <t xml:space="preserve">Project is Located 0.16Km from Kelavli railway station (operational), 
Project is Located 8.80Km away from Karjat railway station and 
Project is Located  9.10Km away from Khopoli railway station.
No habitation, Shops, market etc in the surrounding of the project.
Godrej Properties' other plot project, Godrej Hillview Estate, is around 15-16 kilometers away from this project.
</t>
  </si>
  <si>
    <t>Plots</t>
  </si>
  <si>
    <t xml:space="preserve">Commencement-CC No
</t>
  </si>
  <si>
    <t xml:space="preserve">NA order No
</t>
  </si>
  <si>
    <t>Approved Layout Plans, Final approval letter, &amp; NA Order.</t>
  </si>
  <si>
    <t xml:space="preserve">Survey No. mentioned as per approved plan &amp; approval letter are 71/1, 77/2, 80/2, 81/2 and
Survey No. mentioned as per NA order are 71, 77, 80, 81.
</t>
  </si>
  <si>
    <t xml:space="preserve">As per Rera plot registered are 990 Nos. but 
As per approved plan plots mentioned are 1027 Nos.
</t>
  </si>
  <si>
    <t>MS/L.N.A1(B)/42K/A.Akarni/S.R.03/2023</t>
  </si>
  <si>
    <t>Total Plot Area</t>
  </si>
  <si>
    <t>On Plot Area</t>
  </si>
  <si>
    <t>Demarkation/Plot marking has completed.</t>
  </si>
  <si>
    <t>Sr. No.</t>
  </si>
  <si>
    <t>Date</t>
  </si>
  <si>
    <t>Plot No.</t>
  </si>
  <si>
    <t>42/A/175</t>
  </si>
  <si>
    <t>Work Progress</t>
  </si>
  <si>
    <t>Demarcation/plot marking has not completed.</t>
  </si>
  <si>
    <t>Nitesh patil</t>
  </si>
  <si>
    <t>Recommended rate of the Plot Per Sq. Ft.
(Plot Cost + Common area amenities and facilities development charges + Basic Infrastructure Charges)</t>
  </si>
  <si>
    <t>Electricity and water connection charges</t>
  </si>
  <si>
    <t>Estimated Club Maintenance charges</t>
  </si>
  <si>
    <t>Estimated maintenance charges</t>
  </si>
  <si>
    <t>Society formation charges</t>
  </si>
  <si>
    <t>One Time Club House Membership Charges</t>
  </si>
  <si>
    <t>Corpus fund</t>
  </si>
  <si>
    <t>Ms. Sahil Bhosale : 9172911727</t>
  </si>
  <si>
    <t>Pooja Kawale</t>
  </si>
  <si>
    <t>Demarcation/plot marking work has not yet started. (Internal Visit Not Allowed)</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</si>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</sst>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 #,##0.00_ ;_ * \-#,##0.00_ ;_ * &quot;-&quot;??_ ;_ @_ "/>
    <numFmt numFmtId="164" formatCode="0.0"/>
    <numFmt numFmtId="165" formatCode="_(* #,##0.00_);_(* \(#,##0.00\);_(* &quot;-&quot;??_);_(@_)"/>
    <numFmt numFmtId="166" formatCode="_(* #,##0_);_(* \(#,##0\);_(* &quot;-&quot;??_);_(@_)"/>
    <numFmt numFmtId="167" formatCode="_ * #,##0_ ;_ * \-#,##0_ ;_ * &quot;-&quot;??_ ;_ @_ "/>
    <numFmt numFmtId="168" formatCode="0.000"/>
  </numFmts>
  <fonts count="35"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b/>
      <sz val="11"/>
      <color indexed="8"/>
      <name val="Times New Roman"/>
      <family val="1"/>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b/>
      <sz val="11.5"/>
      <color indexed="8"/>
      <name val="Times New Roman"/>
      <family val="1"/>
    </font>
    <font>
      <sz val="12"/>
      <name val="Times New Roman"/>
      <family val="1"/>
    </font>
    <font>
      <b/>
      <sz val="12"/>
      <name val="Times New Roman"/>
      <family val="1"/>
    </font>
    <font>
      <sz val="11"/>
      <name val="Times New Roman"/>
      <family val="1"/>
    </font>
    <font>
      <sz val="12"/>
      <color rgb="FFFF0000"/>
      <name val="Times New Roman"/>
      <family val="1"/>
    </font>
    <font>
      <sz val="11"/>
      <color theme="1"/>
      <name val="Times New Roman"/>
      <family val="1"/>
    </font>
    <font>
      <b/>
      <sz val="12"/>
      <color rgb="FFFF0000"/>
      <name val="Times New Roman"/>
      <family val="1"/>
    </font>
    <font>
      <sz val="11"/>
      <color rgb="FF000000"/>
      <name val="Times New Roman"/>
      <family val="1"/>
    </font>
    <font>
      <sz val="11"/>
      <color rgb="FFFF0000"/>
      <name val="Calibri"/>
      <family val="2"/>
      <scheme val="minor"/>
    </font>
    <font>
      <sz val="11"/>
      <color rgb="FFFF0000"/>
      <name val="Calibri"/>
      <family val="2"/>
    </font>
    <font>
      <sz val="10"/>
      <name val="Arial"/>
      <family val="2"/>
    </font>
    <font>
      <sz val="11"/>
      <color rgb="FF000000"/>
      <name val="Calibri"/>
      <family val="2"/>
    </font>
    <font>
      <b/>
      <sz val="11"/>
      <color rgb="FF000000"/>
      <name val="Times New Roman"/>
      <family val="1"/>
    </font>
    <font>
      <sz val="10"/>
      <color theme="1"/>
      <name val="Times New Roman"/>
      <family val="1"/>
    </font>
    <font>
      <sz val="11"/>
      <name val="Calibri"/>
      <family val="2"/>
    </font>
    <font>
      <sz val="11"/>
      <color theme="0"/>
      <name val="Calibri"/>
      <family val="2"/>
    </font>
    <font>
      <u/>
      <sz val="11"/>
      <color theme="10"/>
      <name val="Calibri"/>
      <family val="2"/>
    </font>
    <font>
      <sz val="9"/>
      <color indexed="81"/>
      <name val="Tahoma"/>
      <family val="2"/>
    </font>
    <font>
      <b/>
      <sz val="9"/>
      <color indexed="81"/>
      <name val="Tahoma"/>
      <family val="2"/>
    </font>
    <font>
      <sz val="11"/>
      <color rgb="FFFF0000"/>
      <name val="Times New Roman"/>
      <family val="1"/>
    </font>
    <font>
      <b/>
      <sz val="11"/>
      <color rgb="FF000000"/>
      <name val="Calibri"/>
      <family val="2"/>
    </font>
    <font>
      <sz val="11"/>
      <color theme="1"/>
      <name val="Calibri"/>
      <family val="2"/>
    </font>
    <font>
      <sz val="10"/>
      <name val="Times New Roman"/>
      <family val="1"/>
    </font>
    <font>
      <sz val="11"/>
      <color indexed="8"/>
      <name val="Times New Roman"/>
      <family val="1"/>
    </font>
  </fonts>
  <fills count="3">
    <fill>
      <patternFill patternType="none"/>
    </fill>
    <fill>
      <patternFill patternType="gray125"/>
    </fill>
    <fill>
      <patternFill patternType="solid">
        <fgColor rgb="FFFFFF00"/>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style="medium">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top style="thin">
        <color indexed="64"/>
      </top>
      <bottom/>
      <diagonal/>
    </border>
  </borders>
  <cellStyleXfs count="11">
    <xf numFmtId="0" fontId="0" fillId="0" borderId="0"/>
    <xf numFmtId="0" fontId="3" fillId="0" borderId="0"/>
    <xf numFmtId="0" fontId="5" fillId="0" borderId="0"/>
    <xf numFmtId="0" fontId="2" fillId="0" borderId="0"/>
    <xf numFmtId="0" fontId="5" fillId="0" borderId="0"/>
    <xf numFmtId="0" fontId="1" fillId="0" borderId="0"/>
    <xf numFmtId="165" fontId="5" fillId="0" borderId="0" applyFont="0" applyFill="0" applyBorder="0" applyAlignment="0" applyProtection="0"/>
    <xf numFmtId="0" fontId="21" fillId="0" borderId="0"/>
    <xf numFmtId="9" fontId="22" fillId="0" borderId="0" applyFont="0" applyFill="0" applyBorder="0" applyAlignment="0" applyProtection="0"/>
    <xf numFmtId="43" fontId="22" fillId="0" borderId="0" applyFont="0" applyFill="0" applyBorder="0" applyAlignment="0" applyProtection="0"/>
    <xf numFmtId="0" fontId="27" fillId="0" borderId="0" applyNumberFormat="0" applyFill="0" applyBorder="0" applyAlignment="0" applyProtection="0"/>
  </cellStyleXfs>
  <cellXfs count="262">
    <xf numFmtId="0" fontId="0" fillId="0" borderId="0" xfId="0"/>
    <xf numFmtId="0" fontId="5" fillId="0" borderId="0" xfId="4"/>
    <xf numFmtId="0" fontId="1" fillId="0" borderId="0" xfId="5"/>
    <xf numFmtId="0" fontId="9" fillId="0" borderId="1" xfId="5" applyFont="1" applyBorder="1" applyAlignment="1">
      <alignment horizontal="center" vertical="top" wrapText="1"/>
    </xf>
    <xf numFmtId="0" fontId="20" fillId="0" borderId="0" xfId="4" applyFont="1"/>
    <xf numFmtId="0" fontId="1" fillId="0" borderId="1" xfId="5" applyBorder="1" applyAlignment="1">
      <alignment horizontal="center" vertical="center"/>
    </xf>
    <xf numFmtId="0" fontId="1" fillId="0" borderId="1" xfId="5" applyBorder="1" applyAlignment="1">
      <alignment horizontal="left" vertical="center"/>
    </xf>
    <xf numFmtId="1" fontId="1" fillId="0" borderId="1" xfId="5" applyNumberFormat="1" applyBorder="1" applyAlignment="1">
      <alignment horizontal="center" vertical="center"/>
    </xf>
    <xf numFmtId="166" fontId="1" fillId="0" borderId="1" xfId="6" applyNumberFormat="1" applyFont="1" applyBorder="1" applyAlignment="1">
      <alignment horizontal="right" vertical="center"/>
    </xf>
    <xf numFmtId="0" fontId="1" fillId="0" borderId="1" xfId="5" applyBorder="1" applyAlignment="1">
      <alignment horizontal="left" vertical="center" wrapText="1"/>
    </xf>
    <xf numFmtId="0" fontId="9" fillId="0" borderId="1" xfId="5" applyFont="1" applyBorder="1" applyAlignment="1">
      <alignment horizontal="center" vertical="center"/>
    </xf>
    <xf numFmtId="1" fontId="19" fillId="0" borderId="1" xfId="5" applyNumberFormat="1" applyFont="1" applyBorder="1" applyAlignment="1">
      <alignment horizontal="center" vertical="center"/>
    </xf>
    <xf numFmtId="0" fontId="5" fillId="0" borderId="1" xfId="4" applyBorder="1" applyAlignment="1">
      <alignment horizontal="center" vertical="center"/>
    </xf>
    <xf numFmtId="0" fontId="18" fillId="0" borderId="0" xfId="0" applyFont="1" applyProtection="1">
      <protection hidden="1"/>
    </xf>
    <xf numFmtId="0" fontId="15" fillId="0" borderId="1" xfId="1" applyFont="1" applyBorder="1" applyAlignment="1" applyProtection="1">
      <alignment horizontal="center" vertical="top"/>
      <protection locked="0"/>
    </xf>
    <xf numFmtId="0" fontId="18" fillId="0" borderId="11" xfId="0" applyFont="1" applyBorder="1" applyProtection="1">
      <protection hidden="1"/>
    </xf>
    <xf numFmtId="0" fontId="12" fillId="0" borderId="4" xfId="1" applyFont="1" applyBorder="1" applyAlignment="1" applyProtection="1">
      <alignment horizontal="center" vertical="top"/>
      <protection locked="0"/>
    </xf>
    <xf numFmtId="0" fontId="12" fillId="0" borderId="5" xfId="1" applyFont="1" applyBorder="1" applyAlignment="1" applyProtection="1">
      <alignment horizontal="center" vertical="top"/>
      <protection locked="0"/>
    </xf>
    <xf numFmtId="0" fontId="6" fillId="0" borderId="1" xfId="1" applyFont="1" applyBorder="1" applyAlignment="1" applyProtection="1">
      <alignment vertical="top" wrapText="1"/>
      <protection locked="0"/>
    </xf>
    <xf numFmtId="9" fontId="7" fillId="0" borderId="1" xfId="8" applyFont="1" applyFill="1" applyBorder="1" applyAlignment="1" applyProtection="1">
      <alignment horizontal="center" vertical="top" wrapText="1"/>
      <protection locked="0"/>
    </xf>
    <xf numFmtId="9" fontId="7" fillId="0" borderId="7" xfId="8" applyFont="1" applyFill="1" applyBorder="1" applyAlignment="1" applyProtection="1">
      <alignment horizontal="center" vertical="top" wrapText="1"/>
      <protection locked="0"/>
    </xf>
    <xf numFmtId="0" fontId="7" fillId="0" borderId="0" xfId="1" applyFont="1"/>
    <xf numFmtId="0" fontId="15" fillId="0" borderId="0" xfId="1" applyFont="1"/>
    <xf numFmtId="0" fontId="12" fillId="0" borderId="0" xfId="1" applyFont="1"/>
    <xf numFmtId="1" fontId="7" fillId="0" borderId="0" xfId="1" applyNumberFormat="1" applyFont="1"/>
    <xf numFmtId="14" fontId="7" fillId="0" borderId="0" xfId="1" applyNumberFormat="1" applyFont="1"/>
    <xf numFmtId="0" fontId="7" fillId="0" borderId="0" xfId="1" applyFont="1" applyProtection="1">
      <protection hidden="1"/>
    </xf>
    <xf numFmtId="0" fontId="24" fillId="0" borderId="0" xfId="1" applyFont="1"/>
    <xf numFmtId="0" fontId="7" fillId="0" borderId="10" xfId="1" applyFont="1" applyBorder="1"/>
    <xf numFmtId="0" fontId="18" fillId="0" borderId="10" xfId="0" applyFont="1" applyBorder="1" applyProtection="1">
      <protection hidden="1"/>
    </xf>
    <xf numFmtId="1" fontId="0" fillId="0" borderId="10" xfId="0" applyNumberFormat="1" applyBorder="1"/>
    <xf numFmtId="1" fontId="0" fillId="0" borderId="10" xfId="0" applyNumberFormat="1" applyBorder="1" applyAlignment="1">
      <alignment horizontal="right"/>
    </xf>
    <xf numFmtId="1" fontId="0" fillId="0" borderId="12" xfId="0" applyNumberFormat="1" applyBorder="1"/>
    <xf numFmtId="0" fontId="16" fillId="0" borderId="0" xfId="1" applyFont="1"/>
    <xf numFmtId="0" fontId="6" fillId="0" borderId="0" xfId="2" applyFont="1"/>
    <xf numFmtId="0" fontId="7" fillId="0" borderId="0" xfId="0" applyFont="1" applyAlignment="1">
      <alignment horizontal="center" vertical="center"/>
    </xf>
    <xf numFmtId="1" fontId="7" fillId="0" borderId="0" xfId="1" applyNumberFormat="1" applyFont="1" applyAlignment="1">
      <alignment horizontal="center" vertical="center"/>
    </xf>
    <xf numFmtId="0" fontId="7" fillId="0" borderId="0" xfId="1" applyFont="1" applyAlignment="1">
      <alignment horizontal="center" vertical="center"/>
    </xf>
    <xf numFmtId="0" fontId="8" fillId="0" borderId="0" xfId="1" applyFont="1" applyAlignment="1" applyProtection="1">
      <alignment vertical="top"/>
      <protection locked="0"/>
    </xf>
    <xf numFmtId="0" fontId="8" fillId="0" borderId="0" xfId="1" applyFont="1" applyAlignment="1" applyProtection="1">
      <alignment vertical="top" wrapText="1"/>
      <protection locked="0"/>
    </xf>
    <xf numFmtId="0" fontId="7" fillId="0" borderId="0" xfId="1" applyFont="1" applyProtection="1">
      <protection locked="0"/>
    </xf>
    <xf numFmtId="0" fontId="10" fillId="0" borderId="0" xfId="1" applyFont="1" applyProtection="1">
      <protection locked="0"/>
    </xf>
    <xf numFmtId="0" fontId="7" fillId="0" borderId="1" xfId="1" applyFont="1" applyBorder="1" applyAlignment="1" applyProtection="1">
      <alignment horizontal="center" vertical="top" wrapText="1"/>
      <protection locked="0"/>
    </xf>
    <xf numFmtId="0" fontId="7" fillId="0" borderId="7" xfId="1" applyFont="1" applyBorder="1" applyAlignment="1" applyProtection="1">
      <alignment horizontal="center" vertical="top" wrapText="1"/>
      <protection locked="0"/>
    </xf>
    <xf numFmtId="0" fontId="8" fillId="0" borderId="1" xfId="1" applyFont="1" applyBorder="1" applyAlignment="1" applyProtection="1">
      <alignment vertical="top"/>
      <protection locked="0"/>
    </xf>
    <xf numFmtId="1" fontId="6" fillId="0" borderId="1" xfId="0" applyNumberFormat="1" applyFont="1" applyBorder="1" applyAlignment="1" applyProtection="1">
      <alignment horizontal="center" vertical="center" wrapText="1"/>
      <protection locked="0"/>
    </xf>
    <xf numFmtId="0" fontId="12" fillId="0" borderId="1" xfId="1" applyFont="1" applyBorder="1" applyAlignment="1" applyProtection="1">
      <alignment horizontal="center" vertical="top"/>
      <protection locked="0"/>
    </xf>
    <xf numFmtId="0" fontId="6" fillId="0" borderId="1" xfId="1" applyFont="1" applyBorder="1" applyAlignment="1" applyProtection="1">
      <alignment horizontal="center" vertical="top"/>
      <protection locked="0"/>
    </xf>
    <xf numFmtId="0" fontId="25" fillId="2" borderId="30" xfId="0" applyFont="1" applyFill="1" applyBorder="1"/>
    <xf numFmtId="0" fontId="26" fillId="0" borderId="31" xfId="0" applyFont="1" applyBorder="1"/>
    <xf numFmtId="0" fontId="26" fillId="0" borderId="1" xfId="0" applyFont="1" applyBorder="1"/>
    <xf numFmtId="0" fontId="26" fillId="0" borderId="5" xfId="0" applyFont="1" applyBorder="1"/>
    <xf numFmtId="0" fontId="12" fillId="0" borderId="1" xfId="1" applyFont="1" applyBorder="1" applyAlignment="1" applyProtection="1">
      <alignment horizontal="center" vertical="top"/>
      <protection locked="0"/>
    </xf>
    <xf numFmtId="0" fontId="12" fillId="0" borderId="1" xfId="1" applyFont="1" applyBorder="1" applyAlignment="1" applyProtection="1">
      <alignment horizontal="center" vertical="top"/>
      <protection locked="0"/>
    </xf>
    <xf numFmtId="0" fontId="0" fillId="0" borderId="0" xfId="0" applyAlignment="1">
      <alignment horizontal="center" vertical="center"/>
    </xf>
    <xf numFmtId="0" fontId="0" fillId="0" borderId="1" xfId="0" applyBorder="1" applyAlignment="1">
      <alignment horizontal="center" vertical="center"/>
    </xf>
    <xf numFmtId="1" fontId="6" fillId="0" borderId="1" xfId="0" applyNumberFormat="1" applyFont="1" applyBorder="1" applyAlignment="1" applyProtection="1">
      <alignment horizontal="center" vertical="center" wrapText="1"/>
      <protection locked="0"/>
    </xf>
    <xf numFmtId="0" fontId="0" fillId="0" borderId="0" xfId="0" applyAlignment="1">
      <alignment horizontal="center"/>
    </xf>
    <xf numFmtId="0" fontId="0" fillId="0" borderId="1" xfId="0" applyBorder="1"/>
    <xf numFmtId="0" fontId="0" fillId="0" borderId="1" xfId="0" applyBorder="1" applyAlignment="1">
      <alignment wrapText="1"/>
    </xf>
    <xf numFmtId="0" fontId="0" fillId="0" borderId="1" xfId="0" applyBorder="1" applyAlignment="1"/>
    <xf numFmtId="0" fontId="0" fillId="0" borderId="1" xfId="0" applyBorder="1" applyAlignment="1">
      <alignment horizontal="left" vertical="top" wrapText="1"/>
    </xf>
    <xf numFmtId="0" fontId="7" fillId="0" borderId="1" xfId="1" applyFont="1" applyBorder="1" applyAlignment="1" applyProtection="1">
      <alignment horizontal="center" vertical="top" wrapText="1"/>
      <protection locked="0"/>
    </xf>
    <xf numFmtId="0" fontId="7" fillId="0" borderId="1" xfId="1" applyFont="1" applyBorder="1" applyAlignment="1" applyProtection="1">
      <alignment horizontal="center" vertical="top" wrapText="1"/>
      <protection locked="0"/>
    </xf>
    <xf numFmtId="0" fontId="15" fillId="0" borderId="1" xfId="1" applyFont="1" applyBorder="1" applyAlignment="1" applyProtection="1">
      <alignment horizontal="center" vertical="top" wrapText="1"/>
      <protection locked="0"/>
    </xf>
    <xf numFmtId="1" fontId="15" fillId="0" borderId="1" xfId="1" applyNumberFormat="1" applyFont="1" applyBorder="1" applyAlignment="1" applyProtection="1">
      <alignment horizontal="center" vertical="top" wrapText="1"/>
      <protection locked="0"/>
    </xf>
    <xf numFmtId="1" fontId="6" fillId="0" borderId="1" xfId="1" applyNumberFormat="1" applyFont="1" applyFill="1" applyBorder="1" applyAlignment="1" applyProtection="1">
      <alignment horizontal="center" vertical="center" wrapText="1"/>
      <protection locked="0"/>
    </xf>
    <xf numFmtId="0" fontId="0" fillId="0" borderId="25" xfId="0" applyFill="1" applyBorder="1"/>
    <xf numFmtId="0" fontId="0" fillId="0" borderId="8" xfId="0" applyBorder="1"/>
    <xf numFmtId="0" fontId="0" fillId="0" borderId="1" xfId="0" applyBorder="1" applyAlignment="1">
      <alignment vertical="top" wrapText="1"/>
    </xf>
    <xf numFmtId="0" fontId="0" fillId="0" borderId="1" xfId="0" applyFill="1" applyBorder="1"/>
    <xf numFmtId="164" fontId="7" fillId="0" borderId="0" xfId="1" applyNumberFormat="1" applyFont="1"/>
    <xf numFmtId="1" fontId="6" fillId="0" borderId="1" xfId="1" applyNumberFormat="1" applyFont="1" applyBorder="1" applyAlignment="1" applyProtection="1">
      <alignment horizontal="center" vertical="center" wrapText="1"/>
      <protection locked="0"/>
    </xf>
    <xf numFmtId="1" fontId="6" fillId="0" borderId="17" xfId="1" applyNumberFormat="1" applyFont="1" applyBorder="1" applyAlignment="1" applyProtection="1">
      <alignment horizontal="center" vertical="center" wrapText="1"/>
      <protection locked="0"/>
    </xf>
    <xf numFmtId="1" fontId="6" fillId="0" borderId="3" xfId="1" applyNumberFormat="1" applyFont="1" applyBorder="1" applyAlignment="1" applyProtection="1">
      <alignment horizontal="center" vertical="center" wrapText="1"/>
      <protection locked="0"/>
    </xf>
    <xf numFmtId="0" fontId="7" fillId="0" borderId="1" xfId="1" applyFont="1" applyBorder="1" applyAlignment="1" applyProtection="1">
      <alignment horizontal="center" vertical="top" wrapText="1"/>
      <protection locked="0"/>
    </xf>
    <xf numFmtId="0" fontId="7" fillId="0" borderId="7" xfId="1" applyFont="1" applyBorder="1" applyAlignment="1" applyProtection="1">
      <alignment horizontal="center" vertical="top" wrapText="1"/>
      <protection locked="0"/>
    </xf>
    <xf numFmtId="0" fontId="8" fillId="0" borderId="0" xfId="1" applyFont="1" applyAlignment="1" applyProtection="1">
      <alignment horizontal="center" vertical="top" wrapText="1"/>
      <protection locked="0"/>
    </xf>
    <xf numFmtId="0" fontId="25" fillId="0" borderId="0" xfId="0" applyFont="1"/>
    <xf numFmtId="0" fontId="12" fillId="0" borderId="0" xfId="1" applyFont="1" applyAlignment="1" applyProtection="1">
      <alignment horizontal="center" vertical="top"/>
      <protection locked="0"/>
    </xf>
    <xf numFmtId="0" fontId="15" fillId="0" borderId="0" xfId="1" applyFont="1" applyAlignment="1" applyProtection="1">
      <alignment horizontal="center" vertical="top"/>
      <protection locked="0"/>
    </xf>
    <xf numFmtId="0" fontId="6" fillId="0" borderId="0" xfId="1" applyFont="1" applyAlignment="1" applyProtection="1">
      <alignment horizontal="center" vertical="top"/>
      <protection locked="0"/>
    </xf>
    <xf numFmtId="0" fontId="13" fillId="0" borderId="0" xfId="1" applyFont="1" applyAlignment="1" applyProtection="1">
      <alignment vertical="top"/>
      <protection locked="0"/>
    </xf>
    <xf numFmtId="0" fontId="13" fillId="0" borderId="0" xfId="1" applyFont="1" applyAlignment="1" applyProtection="1">
      <alignment horizontal="center" vertical="top" wrapText="1"/>
      <protection locked="0"/>
    </xf>
    <xf numFmtId="0" fontId="13" fillId="0" borderId="0" xfId="1" applyFont="1" applyAlignment="1" applyProtection="1">
      <alignment vertical="top" wrapText="1"/>
      <protection locked="0"/>
    </xf>
    <xf numFmtId="0" fontId="7" fillId="0" borderId="0" xfId="1" applyFont="1" applyAlignment="1" applyProtection="1">
      <alignment vertical="top" wrapText="1"/>
      <protection locked="0"/>
    </xf>
    <xf numFmtId="0" fontId="7" fillId="0" borderId="0" xfId="1" applyFont="1" applyAlignment="1" applyProtection="1">
      <alignment horizontal="center" vertical="top" wrapText="1"/>
      <protection locked="0"/>
    </xf>
    <xf numFmtId="9" fontId="7" fillId="0" borderId="0" xfId="8" applyFont="1" applyFill="1" applyBorder="1" applyAlignment="1" applyProtection="1">
      <alignment vertical="center" wrapText="1"/>
      <protection locked="0"/>
    </xf>
    <xf numFmtId="0" fontId="16" fillId="0" borderId="3" xfId="0" applyFont="1" applyBorder="1" applyAlignment="1">
      <alignment horizontal="center" vertical="top" wrapText="1"/>
    </xf>
    <xf numFmtId="0" fontId="16" fillId="0" borderId="3" xfId="0" applyFont="1" applyBorder="1" applyAlignment="1">
      <alignment horizontal="left" vertical="top" wrapText="1"/>
    </xf>
    <xf numFmtId="0" fontId="7" fillId="0" borderId="32" xfId="1" applyFont="1" applyBorder="1" applyAlignment="1" applyProtection="1">
      <alignment vertical="top" wrapText="1"/>
      <protection locked="0"/>
    </xf>
    <xf numFmtId="0" fontId="7" fillId="0" borderId="33" xfId="1" applyFont="1" applyBorder="1" applyAlignment="1" applyProtection="1">
      <alignment vertical="top" wrapText="1"/>
      <protection locked="0"/>
    </xf>
    <xf numFmtId="0" fontId="7" fillId="0" borderId="3" xfId="1" applyFont="1" applyBorder="1" applyAlignment="1" applyProtection="1">
      <alignment vertical="top" wrapText="1"/>
      <protection locked="0"/>
    </xf>
    <xf numFmtId="0" fontId="16" fillId="0" borderId="1" xfId="0" applyFont="1" applyBorder="1" applyAlignment="1">
      <alignment horizontal="center" vertical="top" wrapText="1"/>
    </xf>
    <xf numFmtId="9" fontId="7" fillId="0" borderId="1" xfId="8" applyFont="1" applyFill="1" applyBorder="1" applyAlignment="1" applyProtection="1">
      <alignment horizontal="center" vertical="center" wrapText="1"/>
      <protection locked="0"/>
    </xf>
    <xf numFmtId="0" fontId="25" fillId="2" borderId="1" xfId="0" applyFont="1" applyFill="1" applyBorder="1"/>
    <xf numFmtId="0" fontId="7" fillId="0" borderId="1" xfId="1" applyFont="1" applyBorder="1"/>
    <xf numFmtId="0" fontId="18" fillId="0" borderId="1" xfId="0" applyFont="1" applyBorder="1" applyProtection="1">
      <protection hidden="1"/>
    </xf>
    <xf numFmtId="1" fontId="0" fillId="0" borderId="1" xfId="0" applyNumberFormat="1" applyBorder="1"/>
    <xf numFmtId="1" fontId="0" fillId="0" borderId="1" xfId="0" applyNumberFormat="1" applyBorder="1" applyAlignment="1">
      <alignment horizontal="right"/>
    </xf>
    <xf numFmtId="0" fontId="25" fillId="0" borderId="1" xfId="0" applyFont="1" applyBorder="1"/>
    <xf numFmtId="0" fontId="30" fillId="0" borderId="1" xfId="0" applyFont="1" applyBorder="1" applyAlignment="1">
      <alignment horizontal="center" vertical="top" wrapText="1"/>
    </xf>
    <xf numFmtId="0" fontId="4" fillId="0" borderId="8" xfId="1" applyFont="1" applyBorder="1" applyAlignment="1" applyProtection="1">
      <alignment horizontal="center" vertical="top" wrapText="1"/>
      <protection locked="0"/>
    </xf>
    <xf numFmtId="0" fontId="4" fillId="0" borderId="16" xfId="1" applyFont="1" applyBorder="1" applyAlignment="1" applyProtection="1">
      <alignment horizontal="center" vertical="top" wrapText="1"/>
      <protection locked="0"/>
    </xf>
    <xf numFmtId="0" fontId="6" fillId="0" borderId="16" xfId="1" applyFont="1" applyBorder="1" applyAlignment="1" applyProtection="1">
      <alignment horizontal="center" vertical="top" wrapText="1"/>
      <protection locked="0"/>
    </xf>
    <xf numFmtId="9" fontId="12" fillId="0" borderId="16" xfId="1" applyNumberFormat="1" applyFont="1" applyBorder="1" applyAlignment="1" applyProtection="1">
      <alignment horizontal="center" vertical="top" wrapText="1"/>
      <protection locked="0"/>
    </xf>
    <xf numFmtId="0" fontId="20" fillId="0" borderId="1" xfId="0" applyFont="1" applyFill="1" applyBorder="1"/>
    <xf numFmtId="0" fontId="25" fillId="0" borderId="1" xfId="0" applyFont="1" applyFill="1" applyBorder="1"/>
    <xf numFmtId="0" fontId="32" fillId="0" borderId="1" xfId="0" applyFont="1" applyFill="1" applyBorder="1"/>
    <xf numFmtId="1" fontId="6" fillId="0" borderId="1" xfId="0" applyNumberFormat="1" applyFont="1" applyBorder="1" applyAlignment="1" applyProtection="1">
      <alignment horizontal="center" vertical="center" wrapText="1"/>
      <protection locked="0"/>
    </xf>
    <xf numFmtId="0" fontId="7" fillId="0" borderId="0" xfId="1" applyFont="1" applyAlignment="1">
      <alignment horizontal="center" vertical="center"/>
    </xf>
    <xf numFmtId="2" fontId="6" fillId="0" borderId="1" xfId="1" applyNumberFormat="1" applyFont="1" applyBorder="1" applyAlignment="1" applyProtection="1">
      <alignment horizontal="center" vertical="center" wrapText="1"/>
      <protection locked="0"/>
    </xf>
    <xf numFmtId="1" fontId="6" fillId="0" borderId="1" xfId="0" applyNumberFormat="1" applyFont="1" applyBorder="1" applyAlignment="1" applyProtection="1">
      <alignment horizontal="center" vertical="center" wrapText="1"/>
      <protection locked="0"/>
    </xf>
    <xf numFmtId="1" fontId="13" fillId="0" borderId="1" xfId="0" applyNumberFormat="1" applyFont="1" applyBorder="1" applyAlignment="1" applyProtection="1">
      <alignment horizontal="center" vertical="center" wrapText="1"/>
      <protection locked="0"/>
    </xf>
    <xf numFmtId="14" fontId="13" fillId="0" borderId="1" xfId="0" applyNumberFormat="1" applyFont="1" applyBorder="1" applyAlignment="1" applyProtection="1">
      <alignment horizontal="center" vertical="center" wrapText="1"/>
      <protection locked="0"/>
    </xf>
    <xf numFmtId="0" fontId="7" fillId="0" borderId="1" xfId="0" applyFont="1" applyBorder="1" applyAlignment="1">
      <alignment horizontal="center" vertical="center"/>
    </xf>
    <xf numFmtId="1" fontId="17" fillId="0" borderId="1" xfId="1" applyNumberFormat="1" applyFont="1" applyBorder="1" applyAlignment="1" applyProtection="1">
      <alignment horizontal="center" vertical="top" wrapText="1"/>
      <protection locked="0"/>
    </xf>
    <xf numFmtId="9" fontId="17" fillId="0" borderId="1" xfId="8" applyFont="1" applyFill="1" applyBorder="1" applyAlignment="1" applyProtection="1">
      <alignment horizontal="center" vertical="top" wrapText="1"/>
      <protection locked="0"/>
    </xf>
    <xf numFmtId="1" fontId="6" fillId="0" borderId="1" xfId="1" applyNumberFormat="1" applyFont="1" applyBorder="1" applyAlignment="1" applyProtection="1">
      <alignment horizontal="center" vertical="center" wrapText="1"/>
      <protection locked="0"/>
    </xf>
    <xf numFmtId="1" fontId="8" fillId="0" borderId="1" xfId="1" applyNumberFormat="1" applyFont="1" applyBorder="1" applyAlignment="1" applyProtection="1">
      <alignment horizontal="center" vertical="top" wrapText="1"/>
      <protection locked="0"/>
    </xf>
    <xf numFmtId="1" fontId="13" fillId="0" borderId="1" xfId="1" applyNumberFormat="1" applyFont="1" applyBorder="1" applyAlignment="1" applyProtection="1">
      <alignment horizontal="center" vertical="top" wrapText="1"/>
      <protection locked="0"/>
    </xf>
    <xf numFmtId="1" fontId="4" fillId="0" borderId="1" xfId="1" applyNumberFormat="1" applyFont="1" applyBorder="1" applyAlignment="1" applyProtection="1">
      <alignment horizontal="center" vertical="top" wrapText="1"/>
      <protection locked="0"/>
    </xf>
    <xf numFmtId="1" fontId="13" fillId="0" borderId="8" xfId="0" applyNumberFormat="1" applyFont="1" applyBorder="1" applyAlignment="1" applyProtection="1">
      <alignment horizontal="center" vertical="center" wrapText="1"/>
      <protection locked="0"/>
    </xf>
    <xf numFmtId="1" fontId="13" fillId="0" borderId="9" xfId="0" applyNumberFormat="1" applyFont="1" applyBorder="1" applyAlignment="1" applyProtection="1">
      <alignment horizontal="center" vertical="center" wrapText="1"/>
      <protection locked="0"/>
    </xf>
    <xf numFmtId="1" fontId="13" fillId="0" borderId="21" xfId="0" applyNumberFormat="1" applyFont="1" applyBorder="1" applyAlignment="1" applyProtection="1">
      <alignment horizontal="center" vertical="center" wrapText="1"/>
      <protection locked="0"/>
    </xf>
    <xf numFmtId="0" fontId="6" fillId="0" borderId="1" xfId="1" applyFont="1" applyBorder="1" applyAlignment="1" applyProtection="1">
      <alignment horizontal="left" vertical="top"/>
      <protection locked="0"/>
    </xf>
    <xf numFmtId="167" fontId="12" fillId="0" borderId="1" xfId="9" applyNumberFormat="1" applyFont="1" applyFill="1" applyBorder="1" applyAlignment="1" applyProtection="1">
      <alignment horizontal="left" vertical="top"/>
      <protection locked="0"/>
    </xf>
    <xf numFmtId="0" fontId="6" fillId="0" borderId="1" xfId="1" applyFont="1" applyBorder="1" applyAlignment="1" applyProtection="1">
      <alignment horizontal="left" vertical="top" wrapText="1"/>
      <protection locked="0"/>
    </xf>
    <xf numFmtId="1" fontId="13" fillId="0" borderId="8" xfId="0" applyNumberFormat="1" applyFont="1" applyBorder="1" applyAlignment="1" applyProtection="1">
      <alignment vertical="top" wrapText="1"/>
      <protection locked="0"/>
    </xf>
    <xf numFmtId="1" fontId="13" fillId="0" borderId="21" xfId="0" applyNumberFormat="1" applyFont="1" applyBorder="1" applyAlignment="1" applyProtection="1">
      <alignment vertical="top" wrapText="1"/>
      <protection locked="0"/>
    </xf>
    <xf numFmtId="1" fontId="13" fillId="0" borderId="9" xfId="0" applyNumberFormat="1" applyFont="1" applyBorder="1" applyAlignment="1" applyProtection="1">
      <alignment vertical="top" wrapText="1"/>
      <protection locked="0"/>
    </xf>
    <xf numFmtId="0" fontId="7" fillId="0" borderId="0" xfId="1" applyFont="1" applyAlignment="1">
      <alignment horizontal="center" vertical="center"/>
    </xf>
    <xf numFmtId="1" fontId="34" fillId="0" borderId="8" xfId="1" applyNumberFormat="1" applyFont="1" applyBorder="1" applyAlignment="1" applyProtection="1">
      <alignment horizontal="center" vertical="center" wrapText="1"/>
      <protection locked="0"/>
    </xf>
    <xf numFmtId="1" fontId="34" fillId="0" borderId="9" xfId="1" applyNumberFormat="1" applyFont="1" applyBorder="1" applyAlignment="1" applyProtection="1">
      <alignment horizontal="center" vertical="center" wrapText="1"/>
      <protection locked="0"/>
    </xf>
    <xf numFmtId="0" fontId="7" fillId="0" borderId="25" xfId="1" applyFont="1" applyBorder="1" applyAlignment="1">
      <alignment horizontal="center"/>
    </xf>
    <xf numFmtId="0" fontId="7" fillId="0" borderId="0" xfId="1" applyFont="1" applyAlignment="1">
      <alignment horizontal="center"/>
    </xf>
    <xf numFmtId="0" fontId="13" fillId="0" borderId="1" xfId="1" applyFont="1" applyBorder="1" applyAlignment="1" applyProtection="1">
      <alignment horizontal="center" vertical="top"/>
      <protection locked="0"/>
    </xf>
    <xf numFmtId="1" fontId="6" fillId="0" borderId="1" xfId="1" applyNumberFormat="1" applyFont="1" applyBorder="1" applyAlignment="1" applyProtection="1">
      <alignment horizontal="center" vertical="center" wrapText="1"/>
      <protection locked="0"/>
    </xf>
    <xf numFmtId="0" fontId="8" fillId="0" borderId="8" xfId="1" applyFont="1" applyBorder="1" applyAlignment="1" applyProtection="1">
      <alignment horizontal="left" vertical="top" wrapText="1"/>
      <protection locked="0"/>
    </xf>
    <xf numFmtId="0" fontId="8" fillId="0" borderId="9" xfId="1" applyFont="1" applyBorder="1" applyAlignment="1" applyProtection="1">
      <alignment horizontal="left" vertical="top" wrapText="1"/>
      <protection locked="0"/>
    </xf>
    <xf numFmtId="0" fontId="8" fillId="0" borderId="21" xfId="1" applyFont="1" applyBorder="1" applyAlignment="1" applyProtection="1">
      <alignment horizontal="left" vertical="top" wrapText="1"/>
      <protection locked="0"/>
    </xf>
    <xf numFmtId="0" fontId="10" fillId="0" borderId="1" xfId="0" applyFont="1" applyBorder="1" applyAlignment="1" applyProtection="1">
      <alignment horizontal="center" vertical="center"/>
      <protection locked="0"/>
    </xf>
    <xf numFmtId="0" fontId="6" fillId="0" borderId="3" xfId="1" applyFont="1" applyBorder="1" applyAlignment="1" applyProtection="1">
      <alignment horizontal="left" vertical="top"/>
      <protection locked="0"/>
    </xf>
    <xf numFmtId="2" fontId="6" fillId="0" borderId="1" xfId="1" applyNumberFormat="1" applyFont="1" applyBorder="1" applyAlignment="1" applyProtection="1">
      <alignment horizontal="left" vertical="top" wrapText="1"/>
      <protection locked="0"/>
    </xf>
    <xf numFmtId="0" fontId="8" fillId="0" borderId="22" xfId="1" applyFont="1" applyBorder="1" applyAlignment="1" applyProtection="1">
      <alignment horizontal="left" vertical="top" wrapText="1"/>
      <protection locked="0"/>
    </xf>
    <xf numFmtId="0" fontId="8" fillId="0" borderId="15" xfId="1" applyFont="1" applyBorder="1" applyAlignment="1" applyProtection="1">
      <alignment horizontal="left" vertical="top" wrapText="1"/>
      <protection locked="0"/>
    </xf>
    <xf numFmtId="0" fontId="8" fillId="0" borderId="1" xfId="1" applyFont="1" applyBorder="1" applyAlignment="1" applyProtection="1">
      <alignment horizontal="left" vertical="top" wrapText="1"/>
      <protection locked="0"/>
    </xf>
    <xf numFmtId="0" fontId="10" fillId="0" borderId="1" xfId="1" applyFont="1" applyBorder="1" applyAlignment="1">
      <alignment horizontal="left" vertical="top"/>
    </xf>
    <xf numFmtId="0" fontId="33" fillId="0" borderId="8" xfId="1" applyFont="1" applyBorder="1" applyAlignment="1" applyProtection="1">
      <alignment horizontal="left" vertical="top" wrapText="1"/>
      <protection locked="0"/>
    </xf>
    <xf numFmtId="0" fontId="33" fillId="0" borderId="21" xfId="1" applyFont="1" applyBorder="1" applyAlignment="1" applyProtection="1">
      <alignment horizontal="left" vertical="top" wrapText="1"/>
      <protection locked="0"/>
    </xf>
    <xf numFmtId="0" fontId="33" fillId="0" borderId="9" xfId="1" applyFont="1" applyBorder="1" applyAlignment="1" applyProtection="1">
      <alignment horizontal="left" vertical="top" wrapText="1"/>
      <protection locked="0"/>
    </xf>
    <xf numFmtId="0" fontId="6" fillId="0" borderId="17" xfId="1" applyFont="1" applyBorder="1" applyAlignment="1" applyProtection="1">
      <alignment horizontal="left" vertical="top" wrapText="1"/>
      <protection locked="0"/>
    </xf>
    <xf numFmtId="0" fontId="6" fillId="0" borderId="18" xfId="1" applyFont="1" applyBorder="1" applyAlignment="1" applyProtection="1">
      <alignment horizontal="left" vertical="top" wrapText="1"/>
      <protection locked="0"/>
    </xf>
    <xf numFmtId="0" fontId="6" fillId="0" borderId="8" xfId="1" applyFont="1" applyBorder="1" applyAlignment="1" applyProtection="1">
      <alignment horizontal="left" vertical="top" wrapText="1"/>
      <protection locked="0"/>
    </xf>
    <xf numFmtId="0" fontId="6" fillId="0" borderId="21" xfId="1" applyFont="1" applyBorder="1" applyAlignment="1" applyProtection="1">
      <alignment horizontal="left" vertical="top" wrapText="1"/>
      <protection locked="0"/>
    </xf>
    <xf numFmtId="0" fontId="6" fillId="0" borderId="9" xfId="1" applyFont="1" applyBorder="1" applyAlignment="1" applyProtection="1">
      <alignment horizontal="left" vertical="top" wrapText="1"/>
      <protection locked="0"/>
    </xf>
    <xf numFmtId="14" fontId="6" fillId="0" borderId="8" xfId="1" applyNumberFormat="1" applyFont="1" applyBorder="1" applyAlignment="1" applyProtection="1">
      <alignment horizontal="left" vertical="top" wrapText="1"/>
      <protection locked="0"/>
    </xf>
    <xf numFmtId="0" fontId="8" fillId="0" borderId="1" xfId="1" applyFont="1" applyBorder="1" applyAlignment="1" applyProtection="1">
      <alignment vertical="top"/>
      <protection locked="0"/>
    </xf>
    <xf numFmtId="0" fontId="12" fillId="0" borderId="1" xfId="1" applyFont="1" applyBorder="1" applyAlignment="1" applyProtection="1">
      <alignment horizontal="left" vertical="top" wrapText="1"/>
      <protection locked="0"/>
    </xf>
    <xf numFmtId="0" fontId="12" fillId="0" borderId="1" xfId="1" applyFont="1" applyBorder="1" applyAlignment="1" applyProtection="1">
      <alignment horizontal="left" vertical="top"/>
      <protection locked="0"/>
    </xf>
    <xf numFmtId="0" fontId="8" fillId="0" borderId="8" xfId="1" applyFont="1" applyBorder="1" applyAlignment="1" applyProtection="1">
      <alignment horizontal="left" vertical="top"/>
      <protection locked="0"/>
    </xf>
    <xf numFmtId="0" fontId="8" fillId="0" borderId="9" xfId="1" applyFont="1" applyBorder="1" applyAlignment="1" applyProtection="1">
      <alignment horizontal="left" vertical="top"/>
      <protection locked="0"/>
    </xf>
    <xf numFmtId="0" fontId="15" fillId="0" borderId="17" xfId="1" applyFont="1" applyBorder="1" applyAlignment="1" applyProtection="1">
      <alignment horizontal="left" vertical="top" wrapText="1"/>
      <protection locked="0"/>
    </xf>
    <xf numFmtId="0" fontId="15" fillId="0" borderId="18" xfId="1" applyFont="1" applyBorder="1" applyAlignment="1" applyProtection="1">
      <alignment horizontal="left" vertical="top" wrapText="1"/>
      <protection locked="0"/>
    </xf>
    <xf numFmtId="0" fontId="15" fillId="0" borderId="19" xfId="1" applyFont="1" applyBorder="1" applyAlignment="1" applyProtection="1">
      <alignment horizontal="left" vertical="top" wrapText="1"/>
      <protection locked="0"/>
    </xf>
    <xf numFmtId="0" fontId="15" fillId="0" borderId="20" xfId="1" applyFont="1" applyBorder="1" applyAlignment="1" applyProtection="1">
      <alignment horizontal="left" vertical="top" wrapText="1"/>
      <protection locked="0"/>
    </xf>
    <xf numFmtId="0" fontId="15" fillId="0" borderId="19" xfId="1" applyFont="1" applyBorder="1" applyAlignment="1" applyProtection="1">
      <alignment horizontal="left" vertical="top"/>
      <protection locked="0"/>
    </xf>
    <xf numFmtId="0" fontId="15" fillId="0" borderId="2" xfId="1" applyFont="1" applyBorder="1" applyAlignment="1" applyProtection="1">
      <alignment horizontal="left" vertical="top"/>
      <protection locked="0"/>
    </xf>
    <xf numFmtId="0" fontId="15" fillId="0" borderId="20" xfId="1" applyFont="1" applyBorder="1" applyAlignment="1" applyProtection="1">
      <alignment horizontal="left" vertical="top"/>
      <protection locked="0"/>
    </xf>
    <xf numFmtId="0" fontId="12" fillId="0" borderId="17" xfId="1" applyFont="1" applyBorder="1" applyAlignment="1" applyProtection="1">
      <alignment horizontal="left" vertical="top" wrapText="1"/>
      <protection locked="0"/>
    </xf>
    <xf numFmtId="0" fontId="12" fillId="0" borderId="24" xfId="1" applyFont="1" applyBorder="1" applyAlignment="1" applyProtection="1">
      <alignment horizontal="left" vertical="top" wrapText="1"/>
      <protection locked="0"/>
    </xf>
    <xf numFmtId="0" fontId="12" fillId="0" borderId="25" xfId="1" applyFont="1" applyBorder="1" applyAlignment="1" applyProtection="1">
      <alignment horizontal="left" vertical="top" wrapText="1"/>
      <protection locked="0"/>
    </xf>
    <xf numFmtId="0" fontId="12" fillId="0" borderId="0" xfId="1" applyFont="1" applyAlignment="1" applyProtection="1">
      <alignment horizontal="left" vertical="top" wrapText="1"/>
      <protection locked="0"/>
    </xf>
    <xf numFmtId="0" fontId="12" fillId="0" borderId="19" xfId="1" applyFont="1" applyBorder="1" applyAlignment="1" applyProtection="1">
      <alignment horizontal="left" vertical="top" wrapText="1"/>
      <protection locked="0"/>
    </xf>
    <xf numFmtId="0" fontId="12" fillId="0" borderId="2" xfId="1" applyFont="1" applyBorder="1" applyAlignment="1" applyProtection="1">
      <alignment horizontal="left" vertical="top" wrapText="1"/>
      <protection locked="0"/>
    </xf>
    <xf numFmtId="0" fontId="15" fillId="0" borderId="17" xfId="1" applyFont="1" applyBorder="1" applyAlignment="1" applyProtection="1">
      <alignment horizontal="left" vertical="top"/>
      <protection locked="0"/>
    </xf>
    <xf numFmtId="0" fontId="15" fillId="0" borderId="24" xfId="1" applyFont="1" applyBorder="1" applyAlignment="1" applyProtection="1">
      <alignment horizontal="left" vertical="top"/>
      <protection locked="0"/>
    </xf>
    <xf numFmtId="0" fontId="15" fillId="0" borderId="18" xfId="1" applyFont="1" applyBorder="1" applyAlignment="1" applyProtection="1">
      <alignment horizontal="left" vertical="top"/>
      <protection locked="0"/>
    </xf>
    <xf numFmtId="0" fontId="15" fillId="0" borderId="25" xfId="1" applyFont="1" applyBorder="1" applyAlignment="1" applyProtection="1">
      <alignment horizontal="left" vertical="top"/>
      <protection locked="0"/>
    </xf>
    <xf numFmtId="0" fontId="15" fillId="0" borderId="0" xfId="1" applyFont="1" applyAlignment="1" applyProtection="1">
      <alignment horizontal="left" vertical="top"/>
      <protection locked="0"/>
    </xf>
    <xf numFmtId="0" fontId="15" fillId="0" borderId="26" xfId="1" applyFont="1" applyBorder="1" applyAlignment="1" applyProtection="1">
      <alignment horizontal="left" vertical="top"/>
      <protection locked="0"/>
    </xf>
    <xf numFmtId="0" fontId="6" fillId="0" borderId="1" xfId="1" applyFont="1" applyBorder="1" applyAlignment="1" applyProtection="1">
      <alignment vertical="top"/>
      <protection locked="0"/>
    </xf>
    <xf numFmtId="1" fontId="8" fillId="0" borderId="1" xfId="0" applyNumberFormat="1" applyFont="1" applyBorder="1" applyAlignment="1" applyProtection="1">
      <alignment horizontal="center" vertical="top" wrapText="1"/>
      <protection locked="0"/>
    </xf>
    <xf numFmtId="0" fontId="7" fillId="0" borderId="4" xfId="1" applyFont="1" applyBorder="1" applyAlignment="1" applyProtection="1">
      <alignment horizontal="center" vertical="top" wrapText="1"/>
      <protection locked="0"/>
    </xf>
    <xf numFmtId="0" fontId="7" fillId="0" borderId="1" xfId="1" applyFont="1" applyBorder="1" applyAlignment="1" applyProtection="1">
      <alignment horizontal="center" vertical="top" wrapText="1"/>
      <protection locked="0"/>
    </xf>
    <xf numFmtId="0" fontId="7" fillId="0" borderId="6" xfId="1" applyFont="1" applyBorder="1" applyAlignment="1" applyProtection="1">
      <alignment horizontal="center" vertical="top" wrapText="1"/>
      <protection locked="0"/>
    </xf>
    <xf numFmtId="0" fontId="7" fillId="0" borderId="7" xfId="1" applyFont="1" applyBorder="1" applyAlignment="1" applyProtection="1">
      <alignment horizontal="center" vertical="top" wrapText="1"/>
      <protection locked="0"/>
    </xf>
    <xf numFmtId="1" fontId="8" fillId="0" borderId="8" xfId="1" applyNumberFormat="1" applyFont="1" applyBorder="1" applyAlignment="1" applyProtection="1">
      <alignment horizontal="center" vertical="center" wrapText="1"/>
      <protection locked="0"/>
    </xf>
    <xf numFmtId="1" fontId="8" fillId="0" borderId="21" xfId="1" applyNumberFormat="1" applyFont="1" applyBorder="1" applyAlignment="1" applyProtection="1">
      <alignment horizontal="center" vertical="center" wrapText="1"/>
      <protection locked="0"/>
    </xf>
    <xf numFmtId="1" fontId="8" fillId="0" borderId="9" xfId="1" applyNumberFormat="1" applyFont="1" applyBorder="1" applyAlignment="1" applyProtection="1">
      <alignment horizontal="center" vertical="center" wrapText="1"/>
      <protection locked="0"/>
    </xf>
    <xf numFmtId="1" fontId="8" fillId="0" borderId="1" xfId="0" applyNumberFormat="1" applyFont="1" applyBorder="1" applyAlignment="1" applyProtection="1">
      <alignment horizontal="center" vertical="center" wrapText="1"/>
      <protection locked="0"/>
    </xf>
    <xf numFmtId="0" fontId="10" fillId="0" borderId="1" xfId="0" applyFont="1" applyBorder="1" applyAlignment="1" applyProtection="1">
      <alignment horizontal="center" vertical="top" wrapText="1"/>
      <protection locked="0"/>
    </xf>
    <xf numFmtId="1" fontId="8" fillId="0" borderId="8" xfId="0" applyNumberFormat="1" applyFont="1" applyBorder="1" applyAlignment="1" applyProtection="1">
      <alignment vertical="top" wrapText="1"/>
      <protection locked="0"/>
    </xf>
    <xf numFmtId="1" fontId="8" fillId="0" borderId="21" xfId="0" applyNumberFormat="1" applyFont="1" applyBorder="1" applyAlignment="1" applyProtection="1">
      <alignment vertical="top" wrapText="1"/>
      <protection locked="0"/>
    </xf>
    <xf numFmtId="1" fontId="8" fillId="0" borderId="9" xfId="0" applyNumberFormat="1" applyFont="1" applyBorder="1" applyAlignment="1" applyProtection="1">
      <alignment vertical="top" wrapText="1"/>
      <protection locked="0"/>
    </xf>
    <xf numFmtId="0" fontId="8" fillId="0" borderId="13" xfId="1" applyFont="1" applyBorder="1" applyAlignment="1" applyProtection="1">
      <alignment horizontal="left" vertical="top" wrapText="1"/>
      <protection locked="0"/>
    </xf>
    <xf numFmtId="0" fontId="8" fillId="0" borderId="14" xfId="1" applyFont="1" applyBorder="1" applyAlignment="1" applyProtection="1">
      <alignment horizontal="left" vertical="top" wrapText="1"/>
      <protection locked="0"/>
    </xf>
    <xf numFmtId="0" fontId="8" fillId="0" borderId="23" xfId="1" applyFont="1" applyBorder="1" applyAlignment="1" applyProtection="1">
      <alignment horizontal="left" vertical="top" wrapText="1"/>
      <protection locked="0"/>
    </xf>
    <xf numFmtId="9" fontId="7" fillId="0" borderId="17" xfId="8" applyFont="1" applyFill="1" applyBorder="1" applyAlignment="1" applyProtection="1">
      <alignment horizontal="center" vertical="center" wrapText="1"/>
      <protection locked="0"/>
    </xf>
    <xf numFmtId="9" fontId="7" fillId="0" borderId="18" xfId="8" applyFont="1" applyFill="1" applyBorder="1" applyAlignment="1" applyProtection="1">
      <alignment horizontal="center" vertical="center" wrapText="1"/>
      <protection locked="0"/>
    </xf>
    <xf numFmtId="9" fontId="7" fillId="0" borderId="25" xfId="8" applyFont="1" applyFill="1" applyBorder="1" applyAlignment="1" applyProtection="1">
      <alignment horizontal="center" vertical="center" wrapText="1"/>
      <protection locked="0"/>
    </xf>
    <xf numFmtId="9" fontId="7" fillId="0" borderId="26" xfId="8" applyFont="1" applyFill="1" applyBorder="1" applyAlignment="1" applyProtection="1">
      <alignment horizontal="center" vertical="center" wrapText="1"/>
      <protection locked="0"/>
    </xf>
    <xf numFmtId="9" fontId="7" fillId="0" borderId="28" xfId="8" applyFont="1" applyFill="1" applyBorder="1" applyAlignment="1" applyProtection="1">
      <alignment horizontal="center" vertical="center" wrapText="1"/>
      <protection locked="0"/>
    </xf>
    <xf numFmtId="9" fontId="7" fillId="0" borderId="29" xfId="8" applyFont="1" applyFill="1" applyBorder="1" applyAlignment="1" applyProtection="1">
      <alignment horizontal="center" vertical="center" wrapText="1"/>
      <protection locked="0"/>
    </xf>
    <xf numFmtId="0" fontId="8" fillId="0" borderId="16" xfId="1" applyFont="1" applyBorder="1" applyAlignment="1" applyProtection="1">
      <alignment horizontal="left" vertical="top"/>
      <protection locked="0"/>
    </xf>
    <xf numFmtId="0" fontId="7" fillId="0" borderId="5" xfId="1" applyFont="1" applyBorder="1" applyAlignment="1" applyProtection="1">
      <alignment horizontal="center" vertical="top" wrapText="1"/>
      <protection locked="0"/>
    </xf>
    <xf numFmtId="0" fontId="13" fillId="0" borderId="4" xfId="1" applyFont="1" applyBorder="1" applyAlignment="1" applyProtection="1">
      <alignment horizontal="left" vertical="top"/>
      <protection locked="0"/>
    </xf>
    <xf numFmtId="0" fontId="13" fillId="0" borderId="1" xfId="1" applyFont="1" applyBorder="1" applyAlignment="1" applyProtection="1">
      <alignment horizontal="left" vertical="top"/>
      <protection locked="0"/>
    </xf>
    <xf numFmtId="1" fontId="10" fillId="0" borderId="8" xfId="0" applyNumberFormat="1" applyFont="1" applyBorder="1" applyAlignment="1" applyProtection="1">
      <alignment vertical="top" wrapText="1"/>
      <protection locked="0"/>
    </xf>
    <xf numFmtId="1" fontId="10" fillId="0" borderId="21" xfId="0" applyNumberFormat="1" applyFont="1" applyBorder="1" applyAlignment="1" applyProtection="1">
      <alignment vertical="top" wrapText="1"/>
      <protection locked="0"/>
    </xf>
    <xf numFmtId="1" fontId="10" fillId="0" borderId="9" xfId="0" applyNumberFormat="1" applyFont="1" applyBorder="1" applyAlignment="1" applyProtection="1">
      <alignment vertical="top" wrapText="1"/>
      <protection locked="0"/>
    </xf>
    <xf numFmtId="1" fontId="8" fillId="0" borderId="1" xfId="0" applyNumberFormat="1" applyFont="1" applyBorder="1" applyAlignment="1" applyProtection="1">
      <alignment horizontal="left" vertical="top" wrapText="1"/>
      <protection locked="0"/>
    </xf>
    <xf numFmtId="0" fontId="8" fillId="0" borderId="16" xfId="1" applyFont="1" applyBorder="1" applyAlignment="1" applyProtection="1">
      <alignment horizontal="center" vertical="top"/>
      <protection locked="0"/>
    </xf>
    <xf numFmtId="0" fontId="8" fillId="0" borderId="1" xfId="1" applyFont="1" applyBorder="1" applyAlignment="1" applyProtection="1">
      <alignment horizontal="center" vertical="top"/>
      <protection locked="0"/>
    </xf>
    <xf numFmtId="1" fontId="4" fillId="0" borderId="1" xfId="1" applyNumberFormat="1" applyFont="1" applyBorder="1" applyAlignment="1" applyProtection="1">
      <alignment horizontal="center" vertical="top" wrapText="1"/>
      <protection locked="0"/>
    </xf>
    <xf numFmtId="0" fontId="13" fillId="0" borderId="1" xfId="1" applyFont="1" applyBorder="1" applyAlignment="1" applyProtection="1">
      <alignment horizontal="center" vertical="top" wrapText="1"/>
      <protection locked="0"/>
    </xf>
    <xf numFmtId="0" fontId="14" fillId="0" borderId="1" xfId="1" applyFont="1" applyBorder="1" applyAlignment="1" applyProtection="1">
      <alignment horizontal="center" vertical="top" wrapText="1"/>
      <protection locked="0"/>
    </xf>
    <xf numFmtId="167" fontId="15" fillId="0" borderId="1" xfId="9" applyNumberFormat="1" applyFont="1" applyFill="1" applyBorder="1" applyAlignment="1" applyProtection="1">
      <alignment horizontal="left" vertical="top"/>
      <protection locked="0"/>
    </xf>
    <xf numFmtId="0" fontId="8" fillId="0" borderId="1" xfId="1" applyFont="1" applyBorder="1" applyAlignment="1" applyProtection="1">
      <alignment horizontal="left" vertical="top"/>
      <protection locked="0"/>
    </xf>
    <xf numFmtId="1" fontId="6" fillId="0" borderId="1" xfId="0" applyNumberFormat="1" applyFont="1" applyBorder="1" applyAlignment="1" applyProtection="1">
      <alignment horizontal="center" vertical="center" wrapText="1"/>
      <protection locked="0"/>
    </xf>
    <xf numFmtId="1" fontId="8" fillId="0" borderId="1" xfId="1" applyNumberFormat="1" applyFont="1" applyBorder="1" applyAlignment="1" applyProtection="1">
      <alignment horizontal="center" vertical="top" wrapText="1"/>
      <protection locked="0"/>
    </xf>
    <xf numFmtId="0" fontId="11" fillId="0" borderId="1" xfId="1" applyFont="1" applyBorder="1" applyAlignment="1" applyProtection="1">
      <alignment horizontal="center" vertical="top" wrapText="1"/>
      <protection locked="0"/>
    </xf>
    <xf numFmtId="14" fontId="12" fillId="0" borderId="1" xfId="1" applyNumberFormat="1" applyFont="1" applyBorder="1" applyAlignment="1" applyProtection="1">
      <alignment horizontal="left" vertical="top"/>
      <protection locked="0"/>
    </xf>
    <xf numFmtId="0" fontId="12" fillId="0" borderId="1" xfId="1" applyFont="1" applyBorder="1" applyAlignment="1" applyProtection="1">
      <alignment horizontal="left"/>
      <protection locked="0"/>
    </xf>
    <xf numFmtId="0" fontId="12" fillId="0" borderId="1" xfId="1" applyFont="1" applyBorder="1" applyAlignment="1" applyProtection="1">
      <alignment horizontal="center"/>
      <protection locked="0"/>
    </xf>
    <xf numFmtId="0" fontId="12" fillId="0" borderId="1" xfId="1" applyFont="1" applyBorder="1" applyAlignment="1" applyProtection="1">
      <alignment horizontal="center" vertical="top"/>
      <protection locked="0"/>
    </xf>
    <xf numFmtId="0" fontId="13" fillId="0" borderId="1" xfId="1" applyFont="1" applyBorder="1" applyAlignment="1" applyProtection="1">
      <alignment horizontal="center"/>
      <protection locked="0"/>
    </xf>
    <xf numFmtId="9" fontId="7" fillId="0" borderId="27" xfId="8" applyFont="1" applyFill="1" applyBorder="1" applyAlignment="1" applyProtection="1">
      <alignment horizontal="center" vertical="center" wrapText="1"/>
      <protection locked="0"/>
    </xf>
    <xf numFmtId="9" fontId="7" fillId="0" borderId="10" xfId="8" applyFont="1" applyFill="1" applyBorder="1" applyAlignment="1" applyProtection="1">
      <alignment horizontal="center" vertical="center" wrapText="1"/>
      <protection locked="0"/>
    </xf>
    <xf numFmtId="9" fontId="7" fillId="0" borderId="12" xfId="8" applyFont="1" applyFill="1" applyBorder="1" applyAlignment="1" applyProtection="1">
      <alignment horizontal="center" vertical="center" wrapText="1"/>
      <protection locked="0"/>
    </xf>
    <xf numFmtId="0" fontId="6" fillId="0" borderId="16" xfId="1" applyFont="1" applyBorder="1" applyAlignment="1" applyProtection="1">
      <alignment horizontal="left" vertical="top" wrapText="1"/>
      <protection locked="0"/>
    </xf>
    <xf numFmtId="1" fontId="6" fillId="0" borderId="1" xfId="1" applyNumberFormat="1" applyFont="1" applyBorder="1" applyAlignment="1" applyProtection="1">
      <alignment horizontal="left" vertical="top" wrapText="1"/>
      <protection locked="0"/>
    </xf>
    <xf numFmtId="2" fontId="6" fillId="0" borderId="8" xfId="1" applyNumberFormat="1" applyFont="1" applyBorder="1" applyAlignment="1" applyProtection="1">
      <alignment horizontal="left" vertical="top" wrapText="1"/>
      <protection locked="0"/>
    </xf>
    <xf numFmtId="2" fontId="6" fillId="0" borderId="21" xfId="1" applyNumberFormat="1" applyFont="1" applyBorder="1" applyAlignment="1" applyProtection="1">
      <alignment horizontal="left" vertical="top" wrapText="1"/>
      <protection locked="0"/>
    </xf>
    <xf numFmtId="2" fontId="6" fillId="0" borderId="9" xfId="1" applyNumberFormat="1" applyFont="1" applyBorder="1" applyAlignment="1" applyProtection="1">
      <alignment horizontal="left" vertical="top" wrapText="1"/>
      <protection locked="0"/>
    </xf>
    <xf numFmtId="168" fontId="6" fillId="0" borderId="8" xfId="1" applyNumberFormat="1" applyFont="1" applyBorder="1" applyAlignment="1" applyProtection="1">
      <alignment horizontal="left" vertical="top" wrapText="1"/>
      <protection locked="0"/>
    </xf>
    <xf numFmtId="168" fontId="6" fillId="0" borderId="21" xfId="1" applyNumberFormat="1" applyFont="1" applyBorder="1" applyAlignment="1" applyProtection="1">
      <alignment horizontal="left" vertical="top" wrapText="1"/>
      <protection locked="0"/>
    </xf>
    <xf numFmtId="168" fontId="6" fillId="0" borderId="9" xfId="1" applyNumberFormat="1" applyFont="1" applyBorder="1" applyAlignment="1" applyProtection="1">
      <alignment horizontal="left" vertical="top" wrapText="1"/>
      <protection locked="0"/>
    </xf>
    <xf numFmtId="0" fontId="13" fillId="0" borderId="1" xfId="1" applyFont="1" applyBorder="1" applyAlignment="1" applyProtection="1">
      <alignment horizontal="left" vertical="top" wrapText="1"/>
      <protection locked="0"/>
    </xf>
    <xf numFmtId="0" fontId="13" fillId="0" borderId="5" xfId="1" applyFont="1" applyBorder="1" applyAlignment="1" applyProtection="1">
      <alignment horizontal="left" vertical="top" wrapText="1"/>
      <protection locked="0"/>
    </xf>
    <xf numFmtId="1" fontId="7" fillId="0" borderId="1" xfId="0" applyNumberFormat="1" applyFont="1" applyBorder="1" applyAlignment="1" applyProtection="1">
      <alignment horizontal="center" vertical="center"/>
      <protection locked="0"/>
    </xf>
    <xf numFmtId="0" fontId="7" fillId="0" borderId="1" xfId="0" applyFont="1" applyBorder="1" applyAlignment="1" applyProtection="1">
      <alignment horizontal="center" vertical="center"/>
      <protection locked="0"/>
    </xf>
    <xf numFmtId="1" fontId="8" fillId="0" borderId="1" xfId="1" applyNumberFormat="1" applyFont="1" applyBorder="1" applyAlignment="1" applyProtection="1">
      <alignment horizontal="center" vertical="center" wrapText="1"/>
      <protection locked="0"/>
    </xf>
    <xf numFmtId="0" fontId="15" fillId="0" borderId="3" xfId="1" applyFont="1" applyBorder="1" applyAlignment="1" applyProtection="1">
      <alignment horizontal="left" vertical="top" wrapText="1"/>
      <protection locked="0"/>
    </xf>
    <xf numFmtId="0" fontId="15" fillId="0" borderId="3" xfId="1" applyFont="1" applyBorder="1" applyAlignment="1" applyProtection="1">
      <alignment horizontal="left" vertical="top"/>
      <protection locked="0"/>
    </xf>
    <xf numFmtId="0" fontId="12" fillId="0" borderId="18" xfId="1" applyFont="1" applyBorder="1" applyAlignment="1" applyProtection="1">
      <alignment horizontal="left" vertical="top" wrapText="1"/>
      <protection locked="0"/>
    </xf>
    <xf numFmtId="0" fontId="6" fillId="0" borderId="7" xfId="1" applyFont="1" applyBorder="1" applyAlignment="1" applyProtection="1">
      <alignment horizontal="left" vertical="top" wrapText="1"/>
      <protection locked="0"/>
    </xf>
    <xf numFmtId="0" fontId="12" fillId="0" borderId="7" xfId="1" applyFont="1" applyBorder="1" applyAlignment="1" applyProtection="1">
      <alignment horizontal="left" vertical="top" wrapText="1"/>
      <protection locked="0"/>
    </xf>
    <xf numFmtId="0" fontId="12" fillId="0" borderId="3" xfId="1" applyFont="1" applyBorder="1" applyAlignment="1" applyProtection="1">
      <alignment horizontal="left" vertical="top" wrapText="1"/>
      <protection locked="0"/>
    </xf>
    <xf numFmtId="0" fontId="27" fillId="0" borderId="1" xfId="10" applyFill="1" applyBorder="1" applyAlignment="1" applyProtection="1">
      <alignment horizontal="left" vertical="top" wrapText="1"/>
      <protection locked="0"/>
    </xf>
    <xf numFmtId="0" fontId="6" fillId="0" borderId="8" xfId="1" applyFont="1" applyBorder="1" applyAlignment="1" applyProtection="1">
      <alignment vertical="top" wrapText="1"/>
      <protection locked="0"/>
    </xf>
    <xf numFmtId="0" fontId="6" fillId="0" borderId="21" xfId="1" applyFont="1" applyBorder="1" applyAlignment="1" applyProtection="1">
      <alignment vertical="top" wrapText="1"/>
      <protection locked="0"/>
    </xf>
    <xf numFmtId="0" fontId="6" fillId="0" borderId="9" xfId="1" applyFont="1" applyBorder="1" applyAlignment="1" applyProtection="1">
      <alignment vertical="top" wrapText="1"/>
      <protection locked="0"/>
    </xf>
    <xf numFmtId="0" fontId="13" fillId="0" borderId="8" xfId="1" applyFont="1" applyBorder="1" applyAlignment="1" applyProtection="1">
      <alignment horizontal="left" vertical="top"/>
      <protection locked="0"/>
    </xf>
    <xf numFmtId="0" fontId="13" fillId="0" borderId="21" xfId="1" applyFont="1" applyBorder="1" applyAlignment="1" applyProtection="1">
      <alignment horizontal="left" vertical="top"/>
      <protection locked="0"/>
    </xf>
    <xf numFmtId="0" fontId="13" fillId="0" borderId="9" xfId="1" applyFont="1" applyBorder="1" applyAlignment="1" applyProtection="1">
      <alignment horizontal="left" vertical="top"/>
      <protection locked="0"/>
    </xf>
    <xf numFmtId="1" fontId="17" fillId="0" borderId="1" xfId="1" applyNumberFormat="1" applyFont="1" applyBorder="1" applyAlignment="1" applyProtection="1">
      <alignment horizontal="center" vertical="top" wrapText="1"/>
      <protection locked="0"/>
    </xf>
    <xf numFmtId="0" fontId="7" fillId="0" borderId="1" xfId="0" applyFont="1" applyBorder="1" applyAlignment="1" applyProtection="1">
      <alignment horizontal="center" vertical="top" wrapText="1"/>
      <protection locked="0"/>
    </xf>
    <xf numFmtId="1" fontId="6" fillId="0" borderId="1" xfId="0" applyNumberFormat="1" applyFont="1" applyBorder="1" applyAlignment="1" applyProtection="1">
      <alignment horizontal="center" vertical="top" wrapText="1"/>
      <protection locked="0"/>
    </xf>
    <xf numFmtId="0" fontId="16" fillId="0" borderId="17" xfId="0" applyFont="1" applyBorder="1" applyAlignment="1">
      <alignment horizontal="center" vertical="top" wrapText="1"/>
    </xf>
    <xf numFmtId="0" fontId="16" fillId="0" borderId="18" xfId="0" applyFont="1" applyBorder="1" applyAlignment="1">
      <alignment horizontal="center" vertical="top" wrapText="1"/>
    </xf>
    <xf numFmtId="0" fontId="9" fillId="0" borderId="1" xfId="5" applyFont="1" applyBorder="1" applyAlignment="1">
      <alignment horizontal="left"/>
    </xf>
  </cellXfs>
  <cellStyles count="11">
    <cellStyle name="Comma" xfId="9" builtinId="3"/>
    <cellStyle name="Comma 2" xfId="6"/>
    <cellStyle name="Excel Built-in Normal" xfId="2"/>
    <cellStyle name="Excel Built-in Normal 2" xfId="4"/>
    <cellStyle name="Hyperlink" xfId="10" builtinId="8"/>
    <cellStyle name="Normal" xfId="0" builtinId="0"/>
    <cellStyle name="Normal 2" xfId="3"/>
    <cellStyle name="Normal 3" xfId="1"/>
    <cellStyle name="Normal 3 3" xfId="7"/>
    <cellStyle name="Normal 4" xfId="5"/>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jpeg"/><Relationship Id="rId18" Type="http://schemas.openxmlformats.org/officeDocument/2006/relationships/image" Target="../media/image18.jpeg"/><Relationship Id="rId26" Type="http://schemas.openxmlformats.org/officeDocument/2006/relationships/image" Target="../media/image26.png"/><Relationship Id="rId3" Type="http://schemas.openxmlformats.org/officeDocument/2006/relationships/image" Target="../media/image3.png"/><Relationship Id="rId21" Type="http://schemas.openxmlformats.org/officeDocument/2006/relationships/image" Target="../media/image21.jpeg"/><Relationship Id="rId7" Type="http://schemas.openxmlformats.org/officeDocument/2006/relationships/image" Target="../media/image7.png"/><Relationship Id="rId12" Type="http://schemas.openxmlformats.org/officeDocument/2006/relationships/image" Target="../media/image12.jpeg"/><Relationship Id="rId17" Type="http://schemas.openxmlformats.org/officeDocument/2006/relationships/image" Target="../media/image17.jpeg"/><Relationship Id="rId25" Type="http://schemas.openxmlformats.org/officeDocument/2006/relationships/image" Target="../media/image25.png"/><Relationship Id="rId2" Type="http://schemas.openxmlformats.org/officeDocument/2006/relationships/image" Target="../media/image2.png"/><Relationship Id="rId16" Type="http://schemas.openxmlformats.org/officeDocument/2006/relationships/image" Target="../media/image16.jpeg"/><Relationship Id="rId20" Type="http://schemas.openxmlformats.org/officeDocument/2006/relationships/image" Target="../media/image20.jpe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jpeg"/><Relationship Id="rId24" Type="http://schemas.openxmlformats.org/officeDocument/2006/relationships/image" Target="../media/image24.png"/><Relationship Id="rId5" Type="http://schemas.openxmlformats.org/officeDocument/2006/relationships/image" Target="../media/image5.png"/><Relationship Id="rId15" Type="http://schemas.openxmlformats.org/officeDocument/2006/relationships/image" Target="../media/image15.jpeg"/><Relationship Id="rId23" Type="http://schemas.openxmlformats.org/officeDocument/2006/relationships/image" Target="../media/image23.png"/><Relationship Id="rId10" Type="http://schemas.openxmlformats.org/officeDocument/2006/relationships/image" Target="../media/image10.jpeg"/><Relationship Id="rId19" Type="http://schemas.openxmlformats.org/officeDocument/2006/relationships/image" Target="../media/image19.jpeg"/><Relationship Id="rId4" Type="http://schemas.openxmlformats.org/officeDocument/2006/relationships/image" Target="../media/image4.png"/><Relationship Id="rId9" Type="http://schemas.openxmlformats.org/officeDocument/2006/relationships/image" Target="../media/image9.jpeg"/><Relationship Id="rId14" Type="http://schemas.openxmlformats.org/officeDocument/2006/relationships/image" Target="../media/image14.jpeg"/><Relationship Id="rId22" Type="http://schemas.openxmlformats.org/officeDocument/2006/relationships/image" Target="../media/image2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9.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28.png"/><Relationship Id="rId1" Type="http://schemas.openxmlformats.org/officeDocument/2006/relationships/image" Target="../media/image27.png"/></Relationships>
</file>

<file path=xl/drawings/drawing1.xml><?xml version="1.0" encoding="utf-8"?>
<xdr:wsDr xmlns:xdr="http://schemas.openxmlformats.org/drawingml/2006/spreadsheetDrawing" xmlns:a="http://schemas.openxmlformats.org/drawingml/2006/main">
  <xdr:twoCellAnchor>
    <xdr:from>
      <xdr:col>0</xdr:col>
      <xdr:colOff>114301</xdr:colOff>
      <xdr:row>1273</xdr:row>
      <xdr:rowOff>28575</xdr:rowOff>
    </xdr:from>
    <xdr:to>
      <xdr:col>7</xdr:col>
      <xdr:colOff>638176</xdr:colOff>
      <xdr:row>1301</xdr:row>
      <xdr:rowOff>152400</xdr:rowOff>
    </xdr:to>
    <xdr:grpSp>
      <xdr:nvGrpSpPr>
        <xdr:cNvPr id="21" name="Group 20"/>
        <xdr:cNvGrpSpPr/>
      </xdr:nvGrpSpPr>
      <xdr:grpSpPr>
        <a:xfrm>
          <a:off x="114301" y="239664875"/>
          <a:ext cx="6448425" cy="5635625"/>
          <a:chOff x="-303900" y="347662"/>
          <a:chExt cx="7834550" cy="8976134"/>
        </a:xfrm>
      </xdr:grpSpPr>
      <xdr:pic>
        <xdr:nvPicPr>
          <xdr:cNvPr id="22" name="Picture 21"/>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303900" y="347662"/>
            <a:ext cx="3600000" cy="2474182"/>
          </a:xfrm>
          <a:prstGeom prst="rect">
            <a:avLst/>
          </a:prstGeom>
          <a:ln>
            <a:solidFill>
              <a:schemeClr val="tx1"/>
            </a:solidFill>
          </a:ln>
        </xdr:spPr>
      </xdr:pic>
      <xdr:pic>
        <xdr:nvPicPr>
          <xdr:cNvPr id="23" name="Picture 22"/>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tretch>
            <a:fillRect/>
          </a:stretch>
        </xdr:blipFill>
        <xdr:spPr>
          <a:xfrm>
            <a:off x="-303900" y="2976562"/>
            <a:ext cx="3600000" cy="2646787"/>
          </a:xfrm>
          <a:prstGeom prst="rect">
            <a:avLst/>
          </a:prstGeom>
          <a:ln>
            <a:solidFill>
              <a:schemeClr val="tx1"/>
            </a:solidFill>
          </a:ln>
        </xdr:spPr>
      </xdr:pic>
      <xdr:pic>
        <xdr:nvPicPr>
          <xdr:cNvPr id="24" name="Picture 23"/>
          <xdr:cNvPicPr>
            <a:picLocks noChangeAspect="1"/>
          </xdr:cNvPicPr>
        </xdr:nvPicPr>
        <xdr:blipFill>
          <a:blip xmlns:r="http://schemas.openxmlformats.org/officeDocument/2006/relationships" r:embed="rId3" cstate="screen">
            <a:extLst>
              <a:ext uri="{28A0092B-C50C-407E-A947-70E740481C1C}">
                <a14:useLocalDpi xmlns:a14="http://schemas.microsoft.com/office/drawing/2010/main"/>
              </a:ext>
            </a:extLst>
          </a:blip>
          <a:stretch>
            <a:fillRect/>
          </a:stretch>
        </xdr:blipFill>
        <xdr:spPr>
          <a:xfrm>
            <a:off x="-303900" y="5778067"/>
            <a:ext cx="3600000" cy="3545729"/>
          </a:xfrm>
          <a:prstGeom prst="rect">
            <a:avLst/>
          </a:prstGeom>
          <a:ln>
            <a:solidFill>
              <a:schemeClr val="tx1"/>
            </a:solidFill>
          </a:ln>
        </xdr:spPr>
      </xdr:pic>
      <xdr:pic>
        <xdr:nvPicPr>
          <xdr:cNvPr id="25" name="Picture 24"/>
          <xdr:cNvPicPr>
            <a:picLocks noChangeAspect="1"/>
          </xdr:cNvPicPr>
        </xdr:nvPicPr>
        <xdr:blipFill>
          <a:blip xmlns:r="http://schemas.openxmlformats.org/officeDocument/2006/relationships" r:embed="rId4"/>
          <a:stretch>
            <a:fillRect/>
          </a:stretch>
        </xdr:blipFill>
        <xdr:spPr>
          <a:xfrm>
            <a:off x="3457575" y="347662"/>
            <a:ext cx="4073075" cy="8976134"/>
          </a:xfrm>
          <a:prstGeom prst="rect">
            <a:avLst/>
          </a:prstGeom>
          <a:ln>
            <a:solidFill>
              <a:schemeClr val="tx1"/>
            </a:solidFill>
          </a:ln>
        </xdr:spPr>
      </xdr:pic>
    </xdr:grpSp>
    <xdr:clientData/>
  </xdr:twoCellAnchor>
  <xdr:twoCellAnchor>
    <xdr:from>
      <xdr:col>0</xdr:col>
      <xdr:colOff>352425</xdr:colOff>
      <xdr:row>1312</xdr:row>
      <xdr:rowOff>38100</xdr:rowOff>
    </xdr:from>
    <xdr:to>
      <xdr:col>7</xdr:col>
      <xdr:colOff>379413</xdr:colOff>
      <xdr:row>1348</xdr:row>
      <xdr:rowOff>189309</xdr:rowOff>
    </xdr:to>
    <xdr:grpSp>
      <xdr:nvGrpSpPr>
        <xdr:cNvPr id="26" name="Group 25"/>
        <xdr:cNvGrpSpPr/>
      </xdr:nvGrpSpPr>
      <xdr:grpSpPr>
        <a:xfrm>
          <a:off x="352425" y="247351550"/>
          <a:ext cx="5951538" cy="7237809"/>
          <a:chOff x="518250" y="171451"/>
          <a:chExt cx="5760000" cy="7730131"/>
        </a:xfrm>
      </xdr:grpSpPr>
      <xdr:pic>
        <xdr:nvPicPr>
          <xdr:cNvPr id="27" name="Picture 26"/>
          <xdr:cNvPicPr>
            <a:picLocks noChangeAspect="1"/>
          </xdr:cNvPicPr>
        </xdr:nvPicPr>
        <xdr:blipFill rotWithShape="1">
          <a:blip xmlns:r="http://schemas.openxmlformats.org/officeDocument/2006/relationships" r:embed="rId5"/>
          <a:srcRect l="28038" t="28906" r="34334" b="12761"/>
          <a:stretch/>
        </xdr:blipFill>
        <xdr:spPr>
          <a:xfrm>
            <a:off x="1238250" y="171451"/>
            <a:ext cx="4320000" cy="3765291"/>
          </a:xfrm>
          <a:prstGeom prst="rect">
            <a:avLst/>
          </a:prstGeom>
          <a:ln>
            <a:solidFill>
              <a:schemeClr val="tx1"/>
            </a:solidFill>
          </a:ln>
        </xdr:spPr>
      </xdr:pic>
      <xdr:grpSp>
        <xdr:nvGrpSpPr>
          <xdr:cNvPr id="28" name="Group 27"/>
          <xdr:cNvGrpSpPr/>
        </xdr:nvGrpSpPr>
        <xdr:grpSpPr>
          <a:xfrm>
            <a:off x="518250" y="4076700"/>
            <a:ext cx="5760000" cy="3824882"/>
            <a:chOff x="518250" y="4076700"/>
            <a:chExt cx="5760000" cy="3824882"/>
          </a:xfrm>
        </xdr:grpSpPr>
        <xdr:pic>
          <xdr:nvPicPr>
            <xdr:cNvPr id="29" name="Picture 28"/>
            <xdr:cNvPicPr>
              <a:picLocks noChangeAspect="1"/>
            </xdr:cNvPicPr>
          </xdr:nvPicPr>
          <xdr:blipFill rotWithShape="1">
            <a:blip xmlns:r="http://schemas.openxmlformats.org/officeDocument/2006/relationships" r:embed="rId6"/>
            <a:srcRect l="21450" t="24218" r="22767" b="9896"/>
            <a:stretch/>
          </xdr:blipFill>
          <xdr:spPr>
            <a:xfrm>
              <a:off x="518250" y="4076700"/>
              <a:ext cx="5760000" cy="3824882"/>
            </a:xfrm>
            <a:prstGeom prst="rect">
              <a:avLst/>
            </a:prstGeom>
            <a:ln>
              <a:solidFill>
                <a:schemeClr val="tx1"/>
              </a:solidFill>
            </a:ln>
          </xdr:spPr>
        </xdr:pic>
        <xdr:sp macro="" textlink="">
          <xdr:nvSpPr>
            <xdr:cNvPr id="30" name="Rectangle 29"/>
            <xdr:cNvSpPr/>
          </xdr:nvSpPr>
          <xdr:spPr>
            <a:xfrm rot="1071915">
              <a:off x="1904349" y="4636590"/>
              <a:ext cx="1784576" cy="2705100"/>
            </a:xfrm>
            <a:prstGeom prst="rect">
              <a:avLst/>
            </a:prstGeom>
            <a:noFill/>
            <a:ln w="28575">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grpSp>
    </xdr:grpSp>
    <xdr:clientData/>
  </xdr:twoCellAnchor>
  <xdr:oneCellAnchor>
    <xdr:from>
      <xdr:col>0</xdr:col>
      <xdr:colOff>95251</xdr:colOff>
      <xdr:row>1273</xdr:row>
      <xdr:rowOff>45244</xdr:rowOff>
    </xdr:from>
    <xdr:ext cx="1096454" cy="264560"/>
    <xdr:sp macro="" textlink="">
      <xdr:nvSpPr>
        <xdr:cNvPr id="31" name="TextBox 30"/>
        <xdr:cNvSpPr txBox="1"/>
      </xdr:nvSpPr>
      <xdr:spPr>
        <a:xfrm>
          <a:off x="95251" y="242875594"/>
          <a:ext cx="109645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100" b="1"/>
            <a:t>Plot A1 to A260</a:t>
          </a:r>
        </a:p>
      </xdr:txBody>
    </xdr:sp>
    <xdr:clientData/>
  </xdr:oneCellAnchor>
  <xdr:oneCellAnchor>
    <xdr:from>
      <xdr:col>0</xdr:col>
      <xdr:colOff>98823</xdr:colOff>
      <xdr:row>1288</xdr:row>
      <xdr:rowOff>31353</xdr:rowOff>
    </xdr:from>
    <xdr:ext cx="1083630" cy="264560"/>
    <xdr:sp macro="" textlink="">
      <xdr:nvSpPr>
        <xdr:cNvPr id="32" name="TextBox 31"/>
        <xdr:cNvSpPr txBox="1"/>
      </xdr:nvSpPr>
      <xdr:spPr>
        <a:xfrm>
          <a:off x="98823" y="245862078"/>
          <a:ext cx="108363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100" b="1"/>
            <a:t>Plot B1 to B444</a:t>
          </a:r>
        </a:p>
      </xdr:txBody>
    </xdr:sp>
    <xdr:clientData/>
  </xdr:oneCellAnchor>
  <xdr:oneCellAnchor>
    <xdr:from>
      <xdr:col>0</xdr:col>
      <xdr:colOff>111920</xdr:colOff>
      <xdr:row>1291</xdr:row>
      <xdr:rowOff>793</xdr:rowOff>
    </xdr:from>
    <xdr:ext cx="1074781" cy="264560"/>
    <xdr:sp macro="" textlink="">
      <xdr:nvSpPr>
        <xdr:cNvPr id="33" name="TextBox 32"/>
        <xdr:cNvSpPr txBox="1"/>
      </xdr:nvSpPr>
      <xdr:spPr>
        <a:xfrm>
          <a:off x="111920" y="246431593"/>
          <a:ext cx="107478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100" b="1"/>
            <a:t>Plot C1 to C323</a:t>
          </a:r>
        </a:p>
      </xdr:txBody>
    </xdr:sp>
    <xdr:clientData/>
  </xdr:oneCellAnchor>
  <xdr:oneCellAnchor>
    <xdr:from>
      <xdr:col>4</xdr:col>
      <xdr:colOff>88108</xdr:colOff>
      <xdr:row>1273</xdr:row>
      <xdr:rowOff>171450</xdr:rowOff>
    </xdr:from>
    <xdr:ext cx="758797" cy="311496"/>
    <xdr:sp macro="" textlink="">
      <xdr:nvSpPr>
        <xdr:cNvPr id="34" name="TextBox 33"/>
        <xdr:cNvSpPr txBox="1"/>
      </xdr:nvSpPr>
      <xdr:spPr>
        <a:xfrm>
          <a:off x="3345658" y="243001800"/>
          <a:ext cx="758797"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400" b="1">
              <a:solidFill>
                <a:sysClr val="windowText" lastClr="000000"/>
              </a:solidFill>
            </a:rPr>
            <a:t>Phase 1</a:t>
          </a:r>
        </a:p>
      </xdr:txBody>
    </xdr:sp>
    <xdr:clientData/>
  </xdr:oneCellAnchor>
  <xdr:twoCellAnchor editAs="oneCell">
    <xdr:from>
      <xdr:col>8</xdr:col>
      <xdr:colOff>314325</xdr:colOff>
      <xdr:row>53</xdr:row>
      <xdr:rowOff>390525</xdr:rowOff>
    </xdr:from>
    <xdr:to>
      <xdr:col>14</xdr:col>
      <xdr:colOff>172725</xdr:colOff>
      <xdr:row>63</xdr:row>
      <xdr:rowOff>117841</xdr:rowOff>
    </xdr:to>
    <xdr:pic>
      <xdr:nvPicPr>
        <xdr:cNvPr id="35" name="Picture 34"/>
        <xdr:cNvPicPr>
          <a:picLocks noChangeAspect="1"/>
        </xdr:cNvPicPr>
      </xdr:nvPicPr>
      <xdr:blipFill>
        <a:blip xmlns:r="http://schemas.openxmlformats.org/officeDocument/2006/relationships" r:embed="rId7"/>
        <a:stretch>
          <a:fillRect/>
        </a:stretch>
      </xdr:blipFill>
      <xdr:spPr>
        <a:xfrm>
          <a:off x="6696075" y="12287250"/>
          <a:ext cx="5040000" cy="1498966"/>
        </a:xfrm>
        <a:prstGeom prst="rect">
          <a:avLst/>
        </a:prstGeom>
      </xdr:spPr>
    </xdr:pic>
    <xdr:clientData/>
  </xdr:twoCellAnchor>
  <xdr:twoCellAnchor>
    <xdr:from>
      <xdr:col>8</xdr:col>
      <xdr:colOff>390525</xdr:colOff>
      <xdr:row>1197</xdr:row>
      <xdr:rowOff>209550</xdr:rowOff>
    </xdr:from>
    <xdr:to>
      <xdr:col>15</xdr:col>
      <xdr:colOff>285750</xdr:colOff>
      <xdr:row>1227</xdr:row>
      <xdr:rowOff>187964</xdr:rowOff>
    </xdr:to>
    <xdr:grpSp>
      <xdr:nvGrpSpPr>
        <xdr:cNvPr id="4" name="Group 3"/>
        <xdr:cNvGrpSpPr/>
      </xdr:nvGrpSpPr>
      <xdr:grpSpPr>
        <a:xfrm>
          <a:off x="7724775" y="222846900"/>
          <a:ext cx="6169025" cy="7928614"/>
          <a:chOff x="257175" y="232267125"/>
          <a:chExt cx="5886450" cy="6693539"/>
        </a:xfrm>
      </xdr:grpSpPr>
      <xdr:grpSp>
        <xdr:nvGrpSpPr>
          <xdr:cNvPr id="43" name="Group 42">
            <a:extLst>
              <a:ext uri="{FF2B5EF4-FFF2-40B4-BE49-F238E27FC236}">
                <a16:creationId xmlns:a16="http://schemas.microsoft.com/office/drawing/2014/main" id="{AE9A102B-B9CC-4D73-AD0B-0C019B1E4047}"/>
              </a:ext>
            </a:extLst>
          </xdr:cNvPr>
          <xdr:cNvGrpSpPr/>
        </xdr:nvGrpSpPr>
        <xdr:grpSpPr>
          <a:xfrm>
            <a:off x="257175" y="232267125"/>
            <a:ext cx="5869905" cy="6693539"/>
            <a:chOff x="1746635" y="0"/>
            <a:chExt cx="6273652" cy="7132549"/>
          </a:xfrm>
        </xdr:grpSpPr>
        <xdr:pic>
          <xdr:nvPicPr>
            <xdr:cNvPr id="44" name="Picture 43">
              <a:extLst>
                <a:ext uri="{FF2B5EF4-FFF2-40B4-BE49-F238E27FC236}">
                  <a16:creationId xmlns:a16="http://schemas.microsoft.com/office/drawing/2014/main" id="{4CB14FE4-7E89-4F31-B4CA-73A69EB4364D}"/>
                </a:ext>
              </a:extLst>
            </xdr:cNvPr>
            <xdr:cNvPicPr>
              <a:picLocks noChangeAspect="1"/>
            </xdr:cNvPicPr>
          </xdr:nvPicPr>
          <xdr:blipFill>
            <a:blip xmlns:r="http://schemas.openxmlformats.org/officeDocument/2006/relationships" r:embed="rId8" cstate="screen">
              <a:extLst>
                <a:ext uri="{28A0092B-C50C-407E-A947-70E740481C1C}">
                  <a14:useLocalDpi xmlns:a14="http://schemas.microsoft.com/office/drawing/2010/main"/>
                </a:ext>
              </a:extLst>
            </a:blip>
            <a:stretch>
              <a:fillRect/>
            </a:stretch>
          </xdr:blipFill>
          <xdr:spPr>
            <a:xfrm>
              <a:off x="1746635" y="0"/>
              <a:ext cx="3064627" cy="2301668"/>
            </a:xfrm>
            <a:prstGeom prst="rect">
              <a:avLst/>
            </a:prstGeom>
            <a:ln>
              <a:solidFill>
                <a:schemeClr val="tx1"/>
              </a:solidFill>
            </a:ln>
          </xdr:spPr>
        </xdr:pic>
        <xdr:pic>
          <xdr:nvPicPr>
            <xdr:cNvPr id="45" name="Picture 44">
              <a:extLst>
                <a:ext uri="{FF2B5EF4-FFF2-40B4-BE49-F238E27FC236}">
                  <a16:creationId xmlns:a16="http://schemas.microsoft.com/office/drawing/2014/main" id="{6CAE0132-64EE-4AFB-8C46-48AC4F5033F9}"/>
                </a:ext>
              </a:extLst>
            </xdr:cNvPr>
            <xdr:cNvPicPr>
              <a:picLocks noChangeAspect="1"/>
            </xdr:cNvPicPr>
          </xdr:nvPicPr>
          <xdr:blipFill>
            <a:blip xmlns:r="http://schemas.openxmlformats.org/officeDocument/2006/relationships" r:embed="rId9" cstate="screen">
              <a:extLst>
                <a:ext uri="{28A0092B-C50C-407E-A947-70E740481C1C}">
                  <a14:useLocalDpi xmlns:a14="http://schemas.microsoft.com/office/drawing/2010/main"/>
                </a:ext>
              </a:extLst>
            </a:blip>
            <a:stretch>
              <a:fillRect/>
            </a:stretch>
          </xdr:blipFill>
          <xdr:spPr>
            <a:xfrm>
              <a:off x="4955660" y="0"/>
              <a:ext cx="3064627" cy="2301668"/>
            </a:xfrm>
            <a:prstGeom prst="rect">
              <a:avLst/>
            </a:prstGeom>
            <a:ln>
              <a:solidFill>
                <a:schemeClr val="tx1"/>
              </a:solidFill>
            </a:ln>
          </xdr:spPr>
        </xdr:pic>
        <xdr:pic>
          <xdr:nvPicPr>
            <xdr:cNvPr id="46" name="Picture 45">
              <a:extLst>
                <a:ext uri="{FF2B5EF4-FFF2-40B4-BE49-F238E27FC236}">
                  <a16:creationId xmlns:a16="http://schemas.microsoft.com/office/drawing/2014/main" id="{B69158C1-B69E-480D-9EA7-9E45B7E0F95A}"/>
                </a:ext>
              </a:extLst>
            </xdr:cNvPr>
            <xdr:cNvPicPr>
              <a:picLocks noChangeAspect="1"/>
            </xdr:cNvPicPr>
          </xdr:nvPicPr>
          <xdr:blipFill>
            <a:blip xmlns:r="http://schemas.openxmlformats.org/officeDocument/2006/relationships" r:embed="rId10" cstate="screen">
              <a:extLst>
                <a:ext uri="{28A0092B-C50C-407E-A947-70E740481C1C}">
                  <a14:useLocalDpi xmlns:a14="http://schemas.microsoft.com/office/drawing/2010/main"/>
                </a:ext>
              </a:extLst>
            </a:blip>
            <a:stretch>
              <a:fillRect/>
            </a:stretch>
          </xdr:blipFill>
          <xdr:spPr>
            <a:xfrm>
              <a:off x="2296488" y="2486274"/>
              <a:ext cx="3064628" cy="2301668"/>
            </a:xfrm>
            <a:prstGeom prst="rect">
              <a:avLst/>
            </a:prstGeom>
            <a:ln>
              <a:solidFill>
                <a:schemeClr val="tx1"/>
              </a:solidFill>
            </a:ln>
          </xdr:spPr>
        </xdr:pic>
        <xdr:pic>
          <xdr:nvPicPr>
            <xdr:cNvPr id="47" name="Picture 46">
              <a:extLst>
                <a:ext uri="{FF2B5EF4-FFF2-40B4-BE49-F238E27FC236}">
                  <a16:creationId xmlns:a16="http://schemas.microsoft.com/office/drawing/2014/main" id="{BD93133B-97EF-4C08-AF3C-9DF1DAE8F976}"/>
                </a:ext>
              </a:extLst>
            </xdr:cNvPr>
            <xdr:cNvPicPr>
              <a:picLocks noChangeAspect="1"/>
            </xdr:cNvPicPr>
          </xdr:nvPicPr>
          <xdr:blipFill>
            <a:blip xmlns:r="http://schemas.openxmlformats.org/officeDocument/2006/relationships" r:embed="rId11" cstate="screen">
              <a:extLst>
                <a:ext uri="{28A0092B-C50C-407E-A947-70E740481C1C}">
                  <a14:useLocalDpi xmlns:a14="http://schemas.microsoft.com/office/drawing/2010/main"/>
                </a:ext>
              </a:extLst>
            </a:blip>
            <a:stretch>
              <a:fillRect/>
            </a:stretch>
          </xdr:blipFill>
          <xdr:spPr>
            <a:xfrm>
              <a:off x="5451985" y="2486274"/>
              <a:ext cx="1723853" cy="2301668"/>
            </a:xfrm>
            <a:prstGeom prst="rect">
              <a:avLst/>
            </a:prstGeom>
            <a:ln>
              <a:solidFill>
                <a:schemeClr val="tx1"/>
              </a:solidFill>
            </a:ln>
          </xdr:spPr>
        </xdr:pic>
        <xdr:pic>
          <xdr:nvPicPr>
            <xdr:cNvPr id="59" name="Picture 58">
              <a:extLst>
                <a:ext uri="{FF2B5EF4-FFF2-40B4-BE49-F238E27FC236}">
                  <a16:creationId xmlns:a16="http://schemas.microsoft.com/office/drawing/2014/main" id="{413D445E-74DD-4727-81B3-E8AC678BB887}"/>
                </a:ext>
              </a:extLst>
            </xdr:cNvPr>
            <xdr:cNvPicPr>
              <a:picLocks noChangeAspect="1"/>
            </xdr:cNvPicPr>
          </xdr:nvPicPr>
          <xdr:blipFill>
            <a:blip xmlns:r="http://schemas.openxmlformats.org/officeDocument/2006/relationships" r:embed="rId12" cstate="screen">
              <a:extLst>
                <a:ext uri="{28A0092B-C50C-407E-A947-70E740481C1C}">
                  <a14:useLocalDpi xmlns:a14="http://schemas.microsoft.com/office/drawing/2010/main"/>
                </a:ext>
              </a:extLst>
            </a:blip>
            <a:stretch>
              <a:fillRect/>
            </a:stretch>
          </xdr:blipFill>
          <xdr:spPr>
            <a:xfrm>
              <a:off x="3167003" y="4972549"/>
              <a:ext cx="1617750" cy="2160000"/>
            </a:xfrm>
            <a:prstGeom prst="rect">
              <a:avLst/>
            </a:prstGeom>
            <a:ln>
              <a:solidFill>
                <a:schemeClr val="tx1"/>
              </a:solidFill>
            </a:ln>
          </xdr:spPr>
        </xdr:pic>
        <xdr:pic>
          <xdr:nvPicPr>
            <xdr:cNvPr id="60" name="Picture 59">
              <a:extLst>
                <a:ext uri="{FF2B5EF4-FFF2-40B4-BE49-F238E27FC236}">
                  <a16:creationId xmlns:a16="http://schemas.microsoft.com/office/drawing/2014/main" id="{87B22BDE-16DE-4A86-B81C-FE24EAC9BFCF}"/>
                </a:ext>
              </a:extLst>
            </xdr:cNvPr>
            <xdr:cNvPicPr>
              <a:picLocks noChangeAspect="1"/>
            </xdr:cNvPicPr>
          </xdr:nvPicPr>
          <xdr:blipFill>
            <a:blip xmlns:r="http://schemas.openxmlformats.org/officeDocument/2006/relationships" r:embed="rId13" cstate="screen">
              <a:extLst>
                <a:ext uri="{28A0092B-C50C-407E-A947-70E740481C1C}">
                  <a14:useLocalDpi xmlns:a14="http://schemas.microsoft.com/office/drawing/2010/main"/>
                </a:ext>
              </a:extLst>
            </a:blip>
            <a:stretch>
              <a:fillRect/>
            </a:stretch>
          </xdr:blipFill>
          <xdr:spPr>
            <a:xfrm>
              <a:off x="4955660" y="4972549"/>
              <a:ext cx="1617750" cy="2160000"/>
            </a:xfrm>
            <a:prstGeom prst="rect">
              <a:avLst/>
            </a:prstGeom>
            <a:ln>
              <a:solidFill>
                <a:schemeClr val="tx1"/>
              </a:solidFill>
            </a:ln>
          </xdr:spPr>
        </xdr:pic>
      </xdr:grpSp>
      <xdr:cxnSp macro="">
        <xdr:nvCxnSpPr>
          <xdr:cNvPr id="61" name="Straight Connector 60"/>
          <xdr:cNvCxnSpPr/>
        </xdr:nvCxnSpPr>
        <xdr:spPr>
          <a:xfrm>
            <a:off x="3908425" y="232267125"/>
            <a:ext cx="2225675" cy="657225"/>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xnSp macro="">
        <xdr:nvCxnSpPr>
          <xdr:cNvPr id="62" name="Straight Connector 61"/>
          <xdr:cNvCxnSpPr/>
        </xdr:nvCxnSpPr>
        <xdr:spPr>
          <a:xfrm>
            <a:off x="3438525" y="232286175"/>
            <a:ext cx="2695575" cy="742950"/>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xnSp macro="">
        <xdr:nvCxnSpPr>
          <xdr:cNvPr id="63" name="Straight Connector 62"/>
          <xdr:cNvCxnSpPr/>
        </xdr:nvCxnSpPr>
        <xdr:spPr>
          <a:xfrm>
            <a:off x="3279775" y="232286175"/>
            <a:ext cx="2844800" cy="800100"/>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xnSp macro="">
        <xdr:nvCxnSpPr>
          <xdr:cNvPr id="64" name="Straight Connector 63"/>
          <xdr:cNvCxnSpPr/>
        </xdr:nvCxnSpPr>
        <xdr:spPr>
          <a:xfrm>
            <a:off x="3248025" y="232410000"/>
            <a:ext cx="2895600" cy="752475"/>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sp macro="" textlink="">
        <xdr:nvSpPr>
          <xdr:cNvPr id="65" name="TextBox 39"/>
          <xdr:cNvSpPr txBox="1"/>
        </xdr:nvSpPr>
        <xdr:spPr>
          <a:xfrm>
            <a:off x="4711171" y="232352850"/>
            <a:ext cx="1259592" cy="214472"/>
          </a:xfrm>
          <a:prstGeom prst="rect">
            <a:avLst/>
          </a:prstGeom>
          <a:no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100" b="1">
                <a:solidFill>
                  <a:srgbClr val="FF0000"/>
                </a:solidFill>
              </a:rPr>
              <a:t>High Tension Line</a:t>
            </a:r>
            <a:endParaRPr lang="en-IN" sz="1100" b="1">
              <a:solidFill>
                <a:srgbClr val="FF0000"/>
              </a:solidFill>
            </a:endParaRPr>
          </a:p>
        </xdr:txBody>
      </xdr:sp>
    </xdr:grpSp>
    <xdr:clientData/>
  </xdr:twoCellAnchor>
  <xdr:twoCellAnchor>
    <xdr:from>
      <xdr:col>8</xdr:col>
      <xdr:colOff>628650</xdr:colOff>
      <xdr:row>1238</xdr:row>
      <xdr:rowOff>133350</xdr:rowOff>
    </xdr:from>
    <xdr:to>
      <xdr:col>17</xdr:col>
      <xdr:colOff>51530</xdr:colOff>
      <xdr:row>1275</xdr:row>
      <xdr:rowOff>128137</xdr:rowOff>
    </xdr:to>
    <xdr:grpSp>
      <xdr:nvGrpSpPr>
        <xdr:cNvPr id="37" name="Group 36"/>
        <xdr:cNvGrpSpPr/>
      </xdr:nvGrpSpPr>
      <xdr:grpSpPr>
        <a:xfrm>
          <a:off x="7962900" y="232879900"/>
          <a:ext cx="7157180" cy="7278237"/>
          <a:chOff x="85725" y="232038525"/>
          <a:chExt cx="6804755" cy="7395712"/>
        </a:xfrm>
      </xdr:grpSpPr>
      <xdr:grpSp>
        <xdr:nvGrpSpPr>
          <xdr:cNvPr id="36" name="Group 35"/>
          <xdr:cNvGrpSpPr/>
        </xdr:nvGrpSpPr>
        <xdr:grpSpPr>
          <a:xfrm>
            <a:off x="85725" y="232038525"/>
            <a:ext cx="6804755" cy="7395712"/>
            <a:chOff x="85725" y="232038525"/>
            <a:chExt cx="6804755" cy="7395712"/>
          </a:xfrm>
        </xdr:grpSpPr>
        <xdr:grpSp>
          <xdr:nvGrpSpPr>
            <xdr:cNvPr id="14" name="Group 13"/>
            <xdr:cNvGrpSpPr/>
          </xdr:nvGrpSpPr>
          <xdr:grpSpPr>
            <a:xfrm>
              <a:off x="85725" y="232038525"/>
              <a:ext cx="6804755" cy="7395712"/>
              <a:chOff x="85725" y="232276650"/>
              <a:chExt cx="6804755" cy="7395712"/>
            </a:xfrm>
          </xdr:grpSpPr>
          <xdr:grpSp>
            <xdr:nvGrpSpPr>
              <xdr:cNvPr id="5" name="Group 4"/>
              <xdr:cNvGrpSpPr/>
            </xdr:nvGrpSpPr>
            <xdr:grpSpPr>
              <a:xfrm>
                <a:off x="85725" y="232276650"/>
                <a:ext cx="6804755" cy="7395712"/>
                <a:chOff x="85725" y="232276650"/>
                <a:chExt cx="6804755" cy="7395712"/>
              </a:xfrm>
            </xdr:grpSpPr>
            <xdr:pic>
              <xdr:nvPicPr>
                <xdr:cNvPr id="66" name="Picture 65" descr="insp-218780-1525.jpg (719×960)"/>
                <xdr:cNvPicPr>
                  <a:picLocks noChangeAspect="1" noChangeArrowheads="1"/>
                </xdr:cNvPicPr>
              </xdr:nvPicPr>
              <xdr:blipFill>
                <a:blip xmlns:r="http://schemas.openxmlformats.org/officeDocument/2006/relationships" r:embed="rId14" cstate="screen">
                  <a:extLst>
                    <a:ext uri="{28A0092B-C50C-407E-A947-70E740481C1C}">
                      <a14:useLocalDpi xmlns:a14="http://schemas.microsoft.com/office/drawing/2010/main"/>
                    </a:ext>
                  </a:extLst>
                </a:blip>
                <a:srcRect/>
                <a:stretch>
                  <a:fillRect/>
                </a:stretch>
              </xdr:blipFill>
              <xdr:spPr bwMode="auto">
                <a:xfrm>
                  <a:off x="5217637" y="237504153"/>
                  <a:ext cx="1617750"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67" name="Picture 66" descr="insp-218780-843.jpg (719×540)"/>
                <xdr:cNvPicPr>
                  <a:picLocks noChangeAspect="1" noChangeArrowheads="1"/>
                </xdr:cNvPicPr>
              </xdr:nvPicPr>
              <xdr:blipFill>
                <a:blip xmlns:r="http://schemas.openxmlformats.org/officeDocument/2006/relationships" r:embed="rId15" cstate="screen">
                  <a:extLst>
                    <a:ext uri="{28A0092B-C50C-407E-A947-70E740481C1C}">
                      <a14:useLocalDpi xmlns:a14="http://schemas.microsoft.com/office/drawing/2010/main"/>
                    </a:ext>
                  </a:extLst>
                </a:blip>
                <a:srcRect/>
                <a:stretch>
                  <a:fillRect/>
                </a:stretch>
              </xdr:blipFill>
              <xdr:spPr bwMode="auto">
                <a:xfrm>
                  <a:off x="85725" y="232276650"/>
                  <a:ext cx="3355333" cy="252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68" name="Picture 67" descr="insp-218780-844.jpg (719×540)"/>
                <xdr:cNvPicPr>
                  <a:picLocks noChangeAspect="1" noChangeArrowheads="1"/>
                </xdr:cNvPicPr>
              </xdr:nvPicPr>
              <xdr:blipFill>
                <a:blip xmlns:r="http://schemas.openxmlformats.org/officeDocument/2006/relationships" r:embed="rId16" cstate="screen">
                  <a:extLst>
                    <a:ext uri="{28A0092B-C50C-407E-A947-70E740481C1C}">
                      <a14:useLocalDpi xmlns:a14="http://schemas.microsoft.com/office/drawing/2010/main"/>
                    </a:ext>
                  </a:extLst>
                </a:blip>
                <a:srcRect/>
                <a:stretch>
                  <a:fillRect/>
                </a:stretch>
              </xdr:blipFill>
              <xdr:spPr bwMode="auto">
                <a:xfrm>
                  <a:off x="3535147" y="232276650"/>
                  <a:ext cx="3355333" cy="252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69" name="Picture 68" descr="insp-218780-847.jpg (719×960)"/>
                <xdr:cNvPicPr>
                  <a:picLocks noChangeAspect="1" noChangeArrowheads="1"/>
                </xdr:cNvPicPr>
              </xdr:nvPicPr>
              <xdr:blipFill>
                <a:blip xmlns:r="http://schemas.openxmlformats.org/officeDocument/2006/relationships" r:embed="rId17" cstate="screen">
                  <a:extLst>
                    <a:ext uri="{28A0092B-C50C-407E-A947-70E740481C1C}">
                      <a14:useLocalDpi xmlns:a14="http://schemas.microsoft.com/office/drawing/2010/main"/>
                    </a:ext>
                  </a:extLst>
                </a:blip>
                <a:srcRect/>
                <a:stretch>
                  <a:fillRect/>
                </a:stretch>
              </xdr:blipFill>
              <xdr:spPr bwMode="auto">
                <a:xfrm>
                  <a:off x="3535147" y="237512362"/>
                  <a:ext cx="1617750"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70" name="Picture 69" descr="insp-218780-849.jpg (719×540)"/>
                <xdr:cNvPicPr>
                  <a:picLocks noChangeAspect="1" noChangeArrowheads="1"/>
                </xdr:cNvPicPr>
              </xdr:nvPicPr>
              <xdr:blipFill>
                <a:blip xmlns:r="http://schemas.openxmlformats.org/officeDocument/2006/relationships" r:embed="rId18" cstate="screen">
                  <a:extLst>
                    <a:ext uri="{28A0092B-C50C-407E-A947-70E740481C1C}">
                      <a14:useLocalDpi xmlns:a14="http://schemas.microsoft.com/office/drawing/2010/main"/>
                    </a:ext>
                  </a:extLst>
                </a:blip>
                <a:srcRect/>
                <a:stretch>
                  <a:fillRect/>
                </a:stretch>
              </xdr:blipFill>
              <xdr:spPr bwMode="auto">
                <a:xfrm>
                  <a:off x="85725" y="234894506"/>
                  <a:ext cx="3355333" cy="252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71" name="Picture 70" descr="insp-218780-877.jpg (719×960)"/>
                <xdr:cNvPicPr>
                  <a:picLocks noChangeAspect="1" noChangeArrowheads="1"/>
                </xdr:cNvPicPr>
              </xdr:nvPicPr>
              <xdr:blipFill>
                <a:blip xmlns:r="http://schemas.openxmlformats.org/officeDocument/2006/relationships" r:embed="rId19" cstate="screen">
                  <a:extLst>
                    <a:ext uri="{28A0092B-C50C-407E-A947-70E740481C1C}">
                      <a14:useLocalDpi xmlns:a14="http://schemas.microsoft.com/office/drawing/2010/main"/>
                    </a:ext>
                  </a:extLst>
                </a:blip>
                <a:srcRect/>
                <a:stretch>
                  <a:fillRect/>
                </a:stretch>
              </xdr:blipFill>
              <xdr:spPr bwMode="auto">
                <a:xfrm>
                  <a:off x="179815" y="237512362"/>
                  <a:ext cx="1617750"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72" name="Picture 71" descr="insp-218780-880.jpg (719×540)"/>
                <xdr:cNvPicPr>
                  <a:picLocks noChangeAspect="1" noChangeArrowheads="1"/>
                </xdr:cNvPicPr>
              </xdr:nvPicPr>
              <xdr:blipFill>
                <a:blip xmlns:r="http://schemas.openxmlformats.org/officeDocument/2006/relationships" r:embed="rId20" cstate="screen">
                  <a:extLst>
                    <a:ext uri="{28A0092B-C50C-407E-A947-70E740481C1C}">
                      <a14:useLocalDpi xmlns:a14="http://schemas.microsoft.com/office/drawing/2010/main"/>
                    </a:ext>
                  </a:extLst>
                </a:blip>
                <a:srcRect/>
                <a:stretch>
                  <a:fillRect/>
                </a:stretch>
              </xdr:blipFill>
              <xdr:spPr bwMode="auto">
                <a:xfrm>
                  <a:off x="3535147" y="234894506"/>
                  <a:ext cx="3355333" cy="252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73" name="Picture 72" descr="insp-218780-931.jpg (719×960)"/>
                <xdr:cNvPicPr>
                  <a:picLocks noChangeAspect="1" noChangeArrowheads="1"/>
                </xdr:cNvPicPr>
              </xdr:nvPicPr>
              <xdr:blipFill>
                <a:blip xmlns:r="http://schemas.openxmlformats.org/officeDocument/2006/relationships" r:embed="rId21" cstate="screen">
                  <a:extLst>
                    <a:ext uri="{28A0092B-C50C-407E-A947-70E740481C1C}">
                      <a14:useLocalDpi xmlns:a14="http://schemas.microsoft.com/office/drawing/2010/main"/>
                    </a:ext>
                  </a:extLst>
                </a:blip>
                <a:srcRect/>
                <a:stretch>
                  <a:fillRect/>
                </a:stretch>
              </xdr:blipFill>
              <xdr:spPr bwMode="auto">
                <a:xfrm>
                  <a:off x="1857481" y="237504153"/>
                  <a:ext cx="1617750"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grpSp>
          <xdr:cxnSp macro="">
            <xdr:nvCxnSpPr>
              <xdr:cNvPr id="74" name="Straight Connector 73"/>
              <xdr:cNvCxnSpPr/>
            </xdr:nvCxnSpPr>
            <xdr:spPr>
              <a:xfrm>
                <a:off x="812800" y="232276650"/>
                <a:ext cx="2625725" cy="438150"/>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xnSp macro="">
            <xdr:nvCxnSpPr>
              <xdr:cNvPr id="75" name="Straight Connector 74"/>
              <xdr:cNvCxnSpPr/>
            </xdr:nvCxnSpPr>
            <xdr:spPr>
              <a:xfrm>
                <a:off x="85725" y="232467150"/>
                <a:ext cx="3352800" cy="552450"/>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xnSp macro="">
            <xdr:nvCxnSpPr>
              <xdr:cNvPr id="76" name="Straight Connector 75"/>
              <xdr:cNvCxnSpPr/>
            </xdr:nvCxnSpPr>
            <xdr:spPr>
              <a:xfrm>
                <a:off x="95250" y="232524300"/>
                <a:ext cx="3343275" cy="552450"/>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xnSp macro="">
            <xdr:nvCxnSpPr>
              <xdr:cNvPr id="77" name="Straight Connector 76"/>
              <xdr:cNvCxnSpPr/>
            </xdr:nvCxnSpPr>
            <xdr:spPr>
              <a:xfrm>
                <a:off x="107950" y="232822750"/>
                <a:ext cx="3321050" cy="444500"/>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grpSp>
        <xdr:cxnSp macro="">
          <xdr:nvCxnSpPr>
            <xdr:cNvPr id="78" name="Straight Connector 77"/>
            <xdr:cNvCxnSpPr/>
          </xdr:nvCxnSpPr>
          <xdr:spPr>
            <a:xfrm>
              <a:off x="3543300" y="232638600"/>
              <a:ext cx="3295650" cy="28575"/>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xnSp macro="">
          <xdr:nvCxnSpPr>
            <xdr:cNvPr id="79" name="Straight Connector 78"/>
            <xdr:cNvCxnSpPr/>
          </xdr:nvCxnSpPr>
          <xdr:spPr>
            <a:xfrm>
              <a:off x="3581400" y="232886250"/>
              <a:ext cx="3305175" cy="57150"/>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xnSp macro="">
          <xdr:nvCxnSpPr>
            <xdr:cNvPr id="80" name="Straight Connector 79"/>
            <xdr:cNvCxnSpPr/>
          </xdr:nvCxnSpPr>
          <xdr:spPr>
            <a:xfrm>
              <a:off x="3562350" y="233095800"/>
              <a:ext cx="3305175" cy="57150"/>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81" name="TextBox 39"/>
          <xdr:cNvSpPr txBox="1"/>
        </xdr:nvSpPr>
        <xdr:spPr>
          <a:xfrm>
            <a:off x="4527550" y="232657650"/>
            <a:ext cx="1259592" cy="214472"/>
          </a:xfrm>
          <a:prstGeom prst="rect">
            <a:avLst/>
          </a:prstGeom>
          <a:no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100" b="1">
                <a:solidFill>
                  <a:srgbClr val="FF0000"/>
                </a:solidFill>
              </a:rPr>
              <a:t>High Tension Line</a:t>
            </a:r>
            <a:endParaRPr lang="en-IN" sz="1100" b="1">
              <a:solidFill>
                <a:srgbClr val="FF0000"/>
              </a:solidFill>
            </a:endParaRPr>
          </a:p>
        </xdr:txBody>
      </xdr:sp>
      <xdr:sp macro="" textlink="">
        <xdr:nvSpPr>
          <xdr:cNvPr id="82" name="TextBox 39"/>
          <xdr:cNvSpPr txBox="1"/>
        </xdr:nvSpPr>
        <xdr:spPr>
          <a:xfrm rot="616774">
            <a:off x="1365249" y="232257600"/>
            <a:ext cx="1259592" cy="214472"/>
          </a:xfrm>
          <a:prstGeom prst="rect">
            <a:avLst/>
          </a:prstGeom>
          <a:no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100" b="1">
                <a:solidFill>
                  <a:srgbClr val="FF0000"/>
                </a:solidFill>
              </a:rPr>
              <a:t>High Tension Line</a:t>
            </a:r>
            <a:endParaRPr lang="en-IN" sz="1100" b="1">
              <a:solidFill>
                <a:srgbClr val="FF0000"/>
              </a:solidFill>
            </a:endParaRPr>
          </a:p>
        </xdr:txBody>
      </xdr:sp>
      <xdr:sp macro="" textlink="">
        <xdr:nvSpPr>
          <xdr:cNvPr id="83" name="TextBox 39"/>
          <xdr:cNvSpPr txBox="1"/>
        </xdr:nvSpPr>
        <xdr:spPr>
          <a:xfrm rot="616774">
            <a:off x="1231899" y="232552875"/>
            <a:ext cx="1259592" cy="214472"/>
          </a:xfrm>
          <a:prstGeom prst="rect">
            <a:avLst/>
          </a:prstGeom>
          <a:no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100" b="1">
                <a:solidFill>
                  <a:srgbClr val="FF0000"/>
                </a:solidFill>
              </a:rPr>
              <a:t>High Tension Line</a:t>
            </a:r>
            <a:endParaRPr lang="en-IN" sz="1100" b="1">
              <a:solidFill>
                <a:srgbClr val="FF0000"/>
              </a:solidFill>
            </a:endParaRPr>
          </a:p>
        </xdr:txBody>
      </xdr:sp>
    </xdr:grpSp>
    <xdr:clientData/>
  </xdr:twoCellAnchor>
  <xdr:twoCellAnchor>
    <xdr:from>
      <xdr:col>0</xdr:col>
      <xdr:colOff>431800</xdr:colOff>
      <xdr:row>1230</xdr:row>
      <xdr:rowOff>139700</xdr:rowOff>
    </xdr:from>
    <xdr:to>
      <xdr:col>7</xdr:col>
      <xdr:colOff>884498</xdr:colOff>
      <xdr:row>1253</xdr:row>
      <xdr:rowOff>63500</xdr:rowOff>
    </xdr:to>
    <xdr:grpSp>
      <xdr:nvGrpSpPr>
        <xdr:cNvPr id="6" name="Group 5"/>
        <xdr:cNvGrpSpPr/>
      </xdr:nvGrpSpPr>
      <xdr:grpSpPr>
        <a:xfrm>
          <a:off x="431800" y="231317800"/>
          <a:ext cx="6377248" cy="4445000"/>
          <a:chOff x="431800" y="230936800"/>
          <a:chExt cx="6377248" cy="4445000"/>
        </a:xfrm>
      </xdr:grpSpPr>
      <xdr:pic>
        <xdr:nvPicPr>
          <xdr:cNvPr id="96" name="Picture 95"/>
          <xdr:cNvPicPr>
            <a:picLocks noChangeAspect="1"/>
          </xdr:cNvPicPr>
        </xdr:nvPicPr>
        <xdr:blipFill rotWithShape="1">
          <a:blip xmlns:r="http://schemas.openxmlformats.org/officeDocument/2006/relationships" r:embed="rId22" cstate="print">
            <a:extLst>
              <a:ext uri="{28A0092B-C50C-407E-A947-70E740481C1C}">
                <a14:useLocalDpi xmlns:a14="http://schemas.microsoft.com/office/drawing/2010/main"/>
              </a:ext>
            </a:extLst>
          </a:blip>
          <a:srcRect b="7528"/>
          <a:stretch/>
        </xdr:blipFill>
        <xdr:spPr>
          <a:xfrm>
            <a:off x="5191298" y="233244700"/>
            <a:ext cx="1617750" cy="2137100"/>
          </a:xfrm>
          <a:prstGeom prst="rect">
            <a:avLst/>
          </a:prstGeom>
          <a:ln>
            <a:solidFill>
              <a:schemeClr val="tx1"/>
            </a:solidFill>
          </a:ln>
        </xdr:spPr>
      </xdr:pic>
      <xdr:pic>
        <xdr:nvPicPr>
          <xdr:cNvPr id="97" name="Picture 96"/>
          <xdr:cNvPicPr>
            <a:picLocks noChangeAspect="1"/>
          </xdr:cNvPicPr>
        </xdr:nvPicPr>
        <xdr:blipFill rotWithShape="1">
          <a:blip xmlns:r="http://schemas.openxmlformats.org/officeDocument/2006/relationships" r:embed="rId23" cstate="print">
            <a:extLst>
              <a:ext uri="{28A0092B-C50C-407E-A947-70E740481C1C}">
                <a14:useLocalDpi xmlns:a14="http://schemas.microsoft.com/office/drawing/2010/main"/>
              </a:ext>
            </a:extLst>
          </a:blip>
          <a:srcRect b="11217"/>
          <a:stretch/>
        </xdr:blipFill>
        <xdr:spPr>
          <a:xfrm>
            <a:off x="719898" y="230936800"/>
            <a:ext cx="2876000" cy="2165350"/>
          </a:xfrm>
          <a:prstGeom prst="rect">
            <a:avLst/>
          </a:prstGeom>
          <a:ln>
            <a:solidFill>
              <a:schemeClr val="tx1"/>
            </a:solidFill>
          </a:ln>
        </xdr:spPr>
      </xdr:pic>
      <xdr:pic>
        <xdr:nvPicPr>
          <xdr:cNvPr id="98" name="Picture 97"/>
          <xdr:cNvPicPr>
            <a:picLocks noChangeAspect="1"/>
          </xdr:cNvPicPr>
        </xdr:nvPicPr>
        <xdr:blipFill>
          <a:blip xmlns:r="http://schemas.openxmlformats.org/officeDocument/2006/relationships" r:embed="rId24" cstate="print">
            <a:extLst>
              <a:ext uri="{28A0092B-C50C-407E-A947-70E740481C1C}">
                <a14:useLocalDpi xmlns:a14="http://schemas.microsoft.com/office/drawing/2010/main"/>
              </a:ext>
            </a:extLst>
          </a:blip>
          <a:stretch>
            <a:fillRect/>
          </a:stretch>
        </xdr:blipFill>
        <xdr:spPr>
          <a:xfrm>
            <a:off x="3442221" y="233219300"/>
            <a:ext cx="1617750" cy="2160000"/>
          </a:xfrm>
          <a:prstGeom prst="rect">
            <a:avLst/>
          </a:prstGeom>
          <a:ln>
            <a:solidFill>
              <a:schemeClr val="tx1"/>
            </a:solidFill>
          </a:ln>
        </xdr:spPr>
      </xdr:pic>
      <xdr:pic>
        <xdr:nvPicPr>
          <xdr:cNvPr id="99" name="Picture 98"/>
          <xdr:cNvPicPr>
            <a:picLocks noChangeAspect="1"/>
          </xdr:cNvPicPr>
        </xdr:nvPicPr>
        <xdr:blipFill>
          <a:blip xmlns:r="http://schemas.openxmlformats.org/officeDocument/2006/relationships" r:embed="rId25" cstate="print">
            <a:extLst>
              <a:ext uri="{28A0092B-C50C-407E-A947-70E740481C1C}">
                <a14:useLocalDpi xmlns:a14="http://schemas.microsoft.com/office/drawing/2010/main"/>
              </a:ext>
            </a:extLst>
          </a:blip>
          <a:stretch>
            <a:fillRect/>
          </a:stretch>
        </xdr:blipFill>
        <xdr:spPr>
          <a:xfrm>
            <a:off x="431800" y="233219300"/>
            <a:ext cx="2876000" cy="2160000"/>
          </a:xfrm>
          <a:prstGeom prst="rect">
            <a:avLst/>
          </a:prstGeom>
          <a:ln>
            <a:solidFill>
              <a:schemeClr val="tx1"/>
            </a:solidFill>
          </a:ln>
        </xdr:spPr>
      </xdr:pic>
      <xdr:pic>
        <xdr:nvPicPr>
          <xdr:cNvPr id="100" name="Picture 99"/>
          <xdr:cNvPicPr>
            <a:picLocks noChangeAspect="1"/>
          </xdr:cNvPicPr>
        </xdr:nvPicPr>
        <xdr:blipFill>
          <a:blip xmlns:r="http://schemas.openxmlformats.org/officeDocument/2006/relationships" r:embed="rId26" cstate="print">
            <a:extLst>
              <a:ext uri="{28A0092B-C50C-407E-A947-70E740481C1C}">
                <a14:useLocalDpi xmlns:a14="http://schemas.microsoft.com/office/drawing/2010/main"/>
              </a:ext>
            </a:extLst>
          </a:blip>
          <a:stretch>
            <a:fillRect/>
          </a:stretch>
        </xdr:blipFill>
        <xdr:spPr>
          <a:xfrm>
            <a:off x="3730319" y="230936800"/>
            <a:ext cx="2876000" cy="2160000"/>
          </a:xfrm>
          <a:prstGeom prst="rect">
            <a:avLst/>
          </a:prstGeom>
          <a:ln>
            <a:solidFill>
              <a:schemeClr val="tx1"/>
            </a:solidFill>
          </a:ln>
        </xdr:spPr>
      </xdr:pic>
    </xdr:grpSp>
    <xdr:clientData/>
  </xdr:twoCellAnchor>
  <xdr:twoCellAnchor>
    <xdr:from>
      <xdr:col>0</xdr:col>
      <xdr:colOff>723900</xdr:colOff>
      <xdr:row>1233</xdr:row>
      <xdr:rowOff>0</xdr:rowOff>
    </xdr:from>
    <xdr:to>
      <xdr:col>4</xdr:col>
      <xdr:colOff>179598</xdr:colOff>
      <xdr:row>1236</xdr:row>
      <xdr:rowOff>47625</xdr:rowOff>
    </xdr:to>
    <xdr:cxnSp macro="">
      <xdr:nvCxnSpPr>
        <xdr:cNvPr id="101" name="Straight Connector 100"/>
        <xdr:cNvCxnSpPr>
          <a:endCxn id="97" idx="3"/>
        </xdr:cNvCxnSpPr>
      </xdr:nvCxnSpPr>
      <xdr:spPr>
        <a:xfrm>
          <a:off x="723900" y="231381300"/>
          <a:ext cx="2871998" cy="638175"/>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724557</xdr:colOff>
      <xdr:row>1234</xdr:row>
      <xdr:rowOff>122260</xdr:rowOff>
    </xdr:from>
    <xdr:to>
      <xdr:col>4</xdr:col>
      <xdr:colOff>152400</xdr:colOff>
      <xdr:row>1236</xdr:row>
      <xdr:rowOff>184150</xdr:rowOff>
    </xdr:to>
    <xdr:cxnSp macro="">
      <xdr:nvCxnSpPr>
        <xdr:cNvPr id="102" name="Straight Connector 101"/>
        <xdr:cNvCxnSpPr/>
      </xdr:nvCxnSpPr>
      <xdr:spPr>
        <a:xfrm>
          <a:off x="724557" y="231700410"/>
          <a:ext cx="2844143" cy="455590"/>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236666</xdr:colOff>
      <xdr:row>1234</xdr:row>
      <xdr:rowOff>167214</xdr:rowOff>
    </xdr:from>
    <xdr:to>
      <xdr:col>3</xdr:col>
      <xdr:colOff>672494</xdr:colOff>
      <xdr:row>1235</xdr:row>
      <xdr:rowOff>181429</xdr:rowOff>
    </xdr:to>
    <xdr:sp macro="" textlink="">
      <xdr:nvSpPr>
        <xdr:cNvPr id="103" name="TextBox 39"/>
        <xdr:cNvSpPr txBox="1"/>
      </xdr:nvSpPr>
      <xdr:spPr>
        <a:xfrm rot="616774">
          <a:off x="1874966" y="231745364"/>
          <a:ext cx="1324828" cy="211065"/>
        </a:xfrm>
        <a:prstGeom prst="rect">
          <a:avLst/>
        </a:prstGeom>
        <a:no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100" b="1">
              <a:solidFill>
                <a:srgbClr val="FF0000"/>
              </a:solidFill>
            </a:rPr>
            <a:t>High Tension Line</a:t>
          </a:r>
          <a:endParaRPr lang="en-IN" sz="1100" b="1">
            <a:solidFill>
              <a:srgbClr val="FF0000"/>
            </a:solidFill>
          </a:endParaRPr>
        </a:p>
      </xdr:txBody>
    </xdr:sp>
    <xdr:clientData/>
  </xdr:twoCellAnchor>
  <xdr:twoCellAnchor>
    <xdr:from>
      <xdr:col>0</xdr:col>
      <xdr:colOff>704850</xdr:colOff>
      <xdr:row>1232</xdr:row>
      <xdr:rowOff>120650</xdr:rowOff>
    </xdr:from>
    <xdr:to>
      <xdr:col>4</xdr:col>
      <xdr:colOff>160548</xdr:colOff>
      <xdr:row>1235</xdr:row>
      <xdr:rowOff>168275</xdr:rowOff>
    </xdr:to>
    <xdr:cxnSp macro="">
      <xdr:nvCxnSpPr>
        <xdr:cNvPr id="84" name="Straight Connector 83"/>
        <xdr:cNvCxnSpPr/>
      </xdr:nvCxnSpPr>
      <xdr:spPr>
        <a:xfrm>
          <a:off x="704850" y="231686100"/>
          <a:ext cx="2871998" cy="638175"/>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711200</xdr:colOff>
      <xdr:row>1231</xdr:row>
      <xdr:rowOff>0</xdr:rowOff>
    </xdr:from>
    <xdr:to>
      <xdr:col>4</xdr:col>
      <xdr:colOff>146050</xdr:colOff>
      <xdr:row>1234</xdr:row>
      <xdr:rowOff>184150</xdr:rowOff>
    </xdr:to>
    <xdr:cxnSp macro="">
      <xdr:nvCxnSpPr>
        <xdr:cNvPr id="85" name="Straight Connector 84"/>
        <xdr:cNvCxnSpPr/>
      </xdr:nvCxnSpPr>
      <xdr:spPr>
        <a:xfrm>
          <a:off x="711200" y="231374950"/>
          <a:ext cx="2851150" cy="768350"/>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493058</xdr:colOff>
      <xdr:row>1</xdr:row>
      <xdr:rowOff>168088</xdr:rowOff>
    </xdr:from>
    <xdr:to>
      <xdr:col>14</xdr:col>
      <xdr:colOff>253521</xdr:colOff>
      <xdr:row>24</xdr:row>
      <xdr:rowOff>95382</xdr:rowOff>
    </xdr:to>
    <xdr:pic>
      <xdr:nvPicPr>
        <xdr:cNvPr id="2" name="Picture 1"/>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6269"/>
        <a:stretch/>
      </xdr:blipFill>
      <xdr:spPr>
        <a:xfrm>
          <a:off x="9905999" y="358588"/>
          <a:ext cx="3256698" cy="4320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maps.app.goo.gl/NwJ5Cem4xXNCVANQA" TargetMode="External"/><Relationship Id="rId6" Type="http://schemas.openxmlformats.org/officeDocument/2006/relationships/comments" Target="../comments1.xm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AIJ1311"/>
  <sheetViews>
    <sheetView tabSelected="1" showWhiteSpace="0" view="pageBreakPreview" zoomScaleNormal="100" zoomScaleSheetLayoutView="100" zoomScalePageLayoutView="85" workbookViewId="0">
      <selection activeCell="E10" sqref="E10:H10"/>
    </sheetView>
  </sheetViews>
  <sheetFormatPr defaultColWidth="9.1796875" defaultRowHeight="15.5" x14ac:dyDescent="0.35"/>
  <cols>
    <col min="1" max="1" width="11.453125" style="40" customWidth="1"/>
    <col min="2" max="2" width="12" style="40" customWidth="1"/>
    <col min="3" max="4" width="12.7265625" style="40" customWidth="1"/>
    <col min="5" max="5" width="11.7265625" style="40" customWidth="1"/>
    <col min="6" max="6" width="13.1796875" style="40" customWidth="1"/>
    <col min="7" max="7" width="11" style="40" customWidth="1"/>
    <col min="8" max="8" width="20.1796875" style="40" customWidth="1"/>
    <col min="9" max="9" width="17.453125" style="21" customWidth="1"/>
    <col min="10" max="10" width="11.453125" style="21" customWidth="1"/>
    <col min="11" max="11" width="10.54296875" style="21" bestFit="1" customWidth="1"/>
    <col min="12" max="12" width="13.81640625" style="21" bestFit="1" customWidth="1"/>
    <col min="13" max="13" width="11.81640625" style="21" customWidth="1"/>
    <col min="14" max="14" width="12.54296875" style="21" customWidth="1"/>
    <col min="15" max="15" width="12.1796875" style="21" customWidth="1"/>
    <col min="16" max="16" width="11.7265625" style="21" customWidth="1"/>
    <col min="17" max="18" width="9.1796875" style="21"/>
    <col min="19" max="19" width="10.81640625" style="21" bestFit="1" customWidth="1"/>
    <col min="20" max="20" width="10.7265625" style="21" customWidth="1"/>
    <col min="21" max="247" width="9.1796875" style="21"/>
    <col min="248" max="248" width="8.7265625" style="21" customWidth="1"/>
    <col min="249" max="249" width="9.81640625" style="21" customWidth="1"/>
    <col min="250" max="250" width="14.453125" style="21" customWidth="1"/>
    <col min="251" max="251" width="7.26953125" style="21" customWidth="1"/>
    <col min="252" max="252" width="5.54296875" style="21" customWidth="1"/>
    <col min="253" max="253" width="9" style="21" customWidth="1"/>
    <col min="254" max="255" width="9.81640625" style="21" customWidth="1"/>
    <col min="256" max="256" width="11.1796875" style="21" customWidth="1"/>
    <col min="257" max="257" width="2.81640625" style="21" customWidth="1"/>
    <col min="258" max="258" width="3.54296875" style="21" customWidth="1"/>
    <col min="259" max="503" width="9.1796875" style="21"/>
    <col min="504" max="504" width="8.7265625" style="21" customWidth="1"/>
    <col min="505" max="505" width="9.81640625" style="21" customWidth="1"/>
    <col min="506" max="506" width="14.453125" style="21" customWidth="1"/>
    <col min="507" max="507" width="7.26953125" style="21" customWidth="1"/>
    <col min="508" max="508" width="5.54296875" style="21" customWidth="1"/>
    <col min="509" max="509" width="9" style="21" customWidth="1"/>
    <col min="510" max="511" width="9.81640625" style="21" customWidth="1"/>
    <col min="512" max="512" width="11.1796875" style="21" customWidth="1"/>
    <col min="513" max="513" width="2.81640625" style="21" customWidth="1"/>
    <col min="514" max="514" width="3.54296875" style="21" customWidth="1"/>
    <col min="515" max="759" width="9.1796875" style="21"/>
    <col min="760" max="760" width="8.7265625" style="21" customWidth="1"/>
    <col min="761" max="761" width="9.81640625" style="21" customWidth="1"/>
    <col min="762" max="762" width="14.453125" style="21" customWidth="1"/>
    <col min="763" max="763" width="7.26953125" style="21" customWidth="1"/>
    <col min="764" max="764" width="5.54296875" style="21" customWidth="1"/>
    <col min="765" max="765" width="9" style="21" customWidth="1"/>
    <col min="766" max="767" width="9.81640625" style="21" customWidth="1"/>
    <col min="768" max="768" width="11.1796875" style="21" customWidth="1"/>
    <col min="769" max="769" width="2.81640625" style="21" customWidth="1"/>
    <col min="770" max="770" width="3.54296875" style="21" customWidth="1"/>
    <col min="771" max="1015" width="9.1796875" style="21"/>
    <col min="1016" max="1016" width="8.7265625" style="21" customWidth="1"/>
    <col min="1017" max="1017" width="9.81640625" style="21" customWidth="1"/>
    <col min="1018" max="1018" width="14.453125" style="21" customWidth="1"/>
    <col min="1019" max="1019" width="7.26953125" style="21" customWidth="1"/>
    <col min="1020" max="1020" width="5.54296875" style="21" customWidth="1"/>
    <col min="1021" max="1021" width="9" style="21" customWidth="1"/>
    <col min="1022" max="1023" width="9.81640625" style="21" customWidth="1"/>
    <col min="1024" max="1024" width="11.1796875" style="21" customWidth="1"/>
    <col min="1025" max="1025" width="2.81640625" style="21" customWidth="1"/>
    <col min="1026" max="1026" width="3.54296875" style="21" customWidth="1"/>
    <col min="1027" max="1271" width="9.1796875" style="21"/>
    <col min="1272" max="1272" width="8.7265625" style="21" customWidth="1"/>
    <col min="1273" max="1273" width="9.81640625" style="21" customWidth="1"/>
    <col min="1274" max="1274" width="14.453125" style="21" customWidth="1"/>
    <col min="1275" max="1275" width="7.26953125" style="21" customWidth="1"/>
    <col min="1276" max="1276" width="5.54296875" style="21" customWidth="1"/>
    <col min="1277" max="1277" width="9" style="21" customWidth="1"/>
    <col min="1278" max="1279" width="9.81640625" style="21" customWidth="1"/>
    <col min="1280" max="1280" width="11.1796875" style="21" customWidth="1"/>
    <col min="1281" max="1281" width="2.81640625" style="21" customWidth="1"/>
    <col min="1282" max="1282" width="3.54296875" style="21" customWidth="1"/>
    <col min="1283" max="1527" width="9.1796875" style="21"/>
    <col min="1528" max="1528" width="8.7265625" style="21" customWidth="1"/>
    <col min="1529" max="1529" width="9.81640625" style="21" customWidth="1"/>
    <col min="1530" max="1530" width="14.453125" style="21" customWidth="1"/>
    <col min="1531" max="1531" width="7.26953125" style="21" customWidth="1"/>
    <col min="1532" max="1532" width="5.54296875" style="21" customWidth="1"/>
    <col min="1533" max="1533" width="9" style="21" customWidth="1"/>
    <col min="1534" max="1535" width="9.81640625" style="21" customWidth="1"/>
    <col min="1536" max="1536" width="11.1796875" style="21" customWidth="1"/>
    <col min="1537" max="1537" width="2.81640625" style="21" customWidth="1"/>
    <col min="1538" max="1538" width="3.54296875" style="21" customWidth="1"/>
    <col min="1539" max="1783" width="9.1796875" style="21"/>
    <col min="1784" max="1784" width="8.7265625" style="21" customWidth="1"/>
    <col min="1785" max="1785" width="9.81640625" style="21" customWidth="1"/>
    <col min="1786" max="1786" width="14.453125" style="21" customWidth="1"/>
    <col min="1787" max="1787" width="7.26953125" style="21" customWidth="1"/>
    <col min="1788" max="1788" width="5.54296875" style="21" customWidth="1"/>
    <col min="1789" max="1789" width="9" style="21" customWidth="1"/>
    <col min="1790" max="1791" width="9.81640625" style="21" customWidth="1"/>
    <col min="1792" max="1792" width="11.1796875" style="21" customWidth="1"/>
    <col min="1793" max="1793" width="2.81640625" style="21" customWidth="1"/>
    <col min="1794" max="1794" width="3.54296875" style="21" customWidth="1"/>
    <col min="1795" max="2039" width="9.1796875" style="21"/>
    <col min="2040" max="2040" width="8.7265625" style="21" customWidth="1"/>
    <col min="2041" max="2041" width="9.81640625" style="21" customWidth="1"/>
    <col min="2042" max="2042" width="14.453125" style="21" customWidth="1"/>
    <col min="2043" max="2043" width="7.26953125" style="21" customWidth="1"/>
    <col min="2044" max="2044" width="5.54296875" style="21" customWidth="1"/>
    <col min="2045" max="2045" width="9" style="21" customWidth="1"/>
    <col min="2046" max="2047" width="9.81640625" style="21" customWidth="1"/>
    <col min="2048" max="2048" width="11.1796875" style="21" customWidth="1"/>
    <col min="2049" max="2049" width="2.81640625" style="21" customWidth="1"/>
    <col min="2050" max="2050" width="3.54296875" style="21" customWidth="1"/>
    <col min="2051" max="2295" width="9.1796875" style="21"/>
    <col min="2296" max="2296" width="8.7265625" style="21" customWidth="1"/>
    <col min="2297" max="2297" width="9.81640625" style="21" customWidth="1"/>
    <col min="2298" max="2298" width="14.453125" style="21" customWidth="1"/>
    <col min="2299" max="2299" width="7.26953125" style="21" customWidth="1"/>
    <col min="2300" max="2300" width="5.54296875" style="21" customWidth="1"/>
    <col min="2301" max="2301" width="9" style="21" customWidth="1"/>
    <col min="2302" max="2303" width="9.81640625" style="21" customWidth="1"/>
    <col min="2304" max="2304" width="11.1796875" style="21" customWidth="1"/>
    <col min="2305" max="2305" width="2.81640625" style="21" customWidth="1"/>
    <col min="2306" max="2306" width="3.54296875" style="21" customWidth="1"/>
    <col min="2307" max="2551" width="9.1796875" style="21"/>
    <col min="2552" max="2552" width="8.7265625" style="21" customWidth="1"/>
    <col min="2553" max="2553" width="9.81640625" style="21" customWidth="1"/>
    <col min="2554" max="2554" width="14.453125" style="21" customWidth="1"/>
    <col min="2555" max="2555" width="7.26953125" style="21" customWidth="1"/>
    <col min="2556" max="2556" width="5.54296875" style="21" customWidth="1"/>
    <col min="2557" max="2557" width="9" style="21" customWidth="1"/>
    <col min="2558" max="2559" width="9.81640625" style="21" customWidth="1"/>
    <col min="2560" max="2560" width="11.1796875" style="21" customWidth="1"/>
    <col min="2561" max="2561" width="2.81640625" style="21" customWidth="1"/>
    <col min="2562" max="2562" width="3.54296875" style="21" customWidth="1"/>
    <col min="2563" max="2807" width="9.1796875" style="21"/>
    <col min="2808" max="2808" width="8.7265625" style="21" customWidth="1"/>
    <col min="2809" max="2809" width="9.81640625" style="21" customWidth="1"/>
    <col min="2810" max="2810" width="14.453125" style="21" customWidth="1"/>
    <col min="2811" max="2811" width="7.26953125" style="21" customWidth="1"/>
    <col min="2812" max="2812" width="5.54296875" style="21" customWidth="1"/>
    <col min="2813" max="2813" width="9" style="21" customWidth="1"/>
    <col min="2814" max="2815" width="9.81640625" style="21" customWidth="1"/>
    <col min="2816" max="2816" width="11.1796875" style="21" customWidth="1"/>
    <col min="2817" max="2817" width="2.81640625" style="21" customWidth="1"/>
    <col min="2818" max="2818" width="3.54296875" style="21" customWidth="1"/>
    <col min="2819" max="3063" width="9.1796875" style="21"/>
    <col min="3064" max="3064" width="8.7265625" style="21" customWidth="1"/>
    <col min="3065" max="3065" width="9.81640625" style="21" customWidth="1"/>
    <col min="3066" max="3066" width="14.453125" style="21" customWidth="1"/>
    <col min="3067" max="3067" width="7.26953125" style="21" customWidth="1"/>
    <col min="3068" max="3068" width="5.54296875" style="21" customWidth="1"/>
    <col min="3069" max="3069" width="9" style="21" customWidth="1"/>
    <col min="3070" max="3071" width="9.81640625" style="21" customWidth="1"/>
    <col min="3072" max="3072" width="11.1796875" style="21" customWidth="1"/>
    <col min="3073" max="3073" width="2.81640625" style="21" customWidth="1"/>
    <col min="3074" max="3074" width="3.54296875" style="21" customWidth="1"/>
    <col min="3075" max="3319" width="9.1796875" style="21"/>
    <col min="3320" max="3320" width="8.7265625" style="21" customWidth="1"/>
    <col min="3321" max="3321" width="9.81640625" style="21" customWidth="1"/>
    <col min="3322" max="3322" width="14.453125" style="21" customWidth="1"/>
    <col min="3323" max="3323" width="7.26953125" style="21" customWidth="1"/>
    <col min="3324" max="3324" width="5.54296875" style="21" customWidth="1"/>
    <col min="3325" max="3325" width="9" style="21" customWidth="1"/>
    <col min="3326" max="3327" width="9.81640625" style="21" customWidth="1"/>
    <col min="3328" max="3328" width="11.1796875" style="21" customWidth="1"/>
    <col min="3329" max="3329" width="2.81640625" style="21" customWidth="1"/>
    <col min="3330" max="3330" width="3.54296875" style="21" customWidth="1"/>
    <col min="3331" max="3575" width="9.1796875" style="21"/>
    <col min="3576" max="3576" width="8.7265625" style="21" customWidth="1"/>
    <col min="3577" max="3577" width="9.81640625" style="21" customWidth="1"/>
    <col min="3578" max="3578" width="14.453125" style="21" customWidth="1"/>
    <col min="3579" max="3579" width="7.26953125" style="21" customWidth="1"/>
    <col min="3580" max="3580" width="5.54296875" style="21" customWidth="1"/>
    <col min="3581" max="3581" width="9" style="21" customWidth="1"/>
    <col min="3582" max="3583" width="9.81640625" style="21" customWidth="1"/>
    <col min="3584" max="3584" width="11.1796875" style="21" customWidth="1"/>
    <col min="3585" max="3585" width="2.81640625" style="21" customWidth="1"/>
    <col min="3586" max="3586" width="3.54296875" style="21" customWidth="1"/>
    <col min="3587" max="3831" width="9.1796875" style="21"/>
    <col min="3832" max="3832" width="8.7265625" style="21" customWidth="1"/>
    <col min="3833" max="3833" width="9.81640625" style="21" customWidth="1"/>
    <col min="3834" max="3834" width="14.453125" style="21" customWidth="1"/>
    <col min="3835" max="3835" width="7.26953125" style="21" customWidth="1"/>
    <col min="3836" max="3836" width="5.54296875" style="21" customWidth="1"/>
    <col min="3837" max="3837" width="9" style="21" customWidth="1"/>
    <col min="3838" max="3839" width="9.81640625" style="21" customWidth="1"/>
    <col min="3840" max="3840" width="11.1796875" style="21" customWidth="1"/>
    <col min="3841" max="3841" width="2.81640625" style="21" customWidth="1"/>
    <col min="3842" max="3842" width="3.54296875" style="21" customWidth="1"/>
    <col min="3843" max="4087" width="9.1796875" style="21"/>
    <col min="4088" max="4088" width="8.7265625" style="21" customWidth="1"/>
    <col min="4089" max="4089" width="9.81640625" style="21" customWidth="1"/>
    <col min="4090" max="4090" width="14.453125" style="21" customWidth="1"/>
    <col min="4091" max="4091" width="7.26953125" style="21" customWidth="1"/>
    <col min="4092" max="4092" width="5.54296875" style="21" customWidth="1"/>
    <col min="4093" max="4093" width="9" style="21" customWidth="1"/>
    <col min="4094" max="4095" width="9.81640625" style="21" customWidth="1"/>
    <col min="4096" max="4096" width="11.1796875" style="21" customWidth="1"/>
    <col min="4097" max="4097" width="2.81640625" style="21" customWidth="1"/>
    <col min="4098" max="4098" width="3.54296875" style="21" customWidth="1"/>
    <col min="4099" max="4343" width="9.1796875" style="21"/>
    <col min="4344" max="4344" width="8.7265625" style="21" customWidth="1"/>
    <col min="4345" max="4345" width="9.81640625" style="21" customWidth="1"/>
    <col min="4346" max="4346" width="14.453125" style="21" customWidth="1"/>
    <col min="4347" max="4347" width="7.26953125" style="21" customWidth="1"/>
    <col min="4348" max="4348" width="5.54296875" style="21" customWidth="1"/>
    <col min="4349" max="4349" width="9" style="21" customWidth="1"/>
    <col min="4350" max="4351" width="9.81640625" style="21" customWidth="1"/>
    <col min="4352" max="4352" width="11.1796875" style="21" customWidth="1"/>
    <col min="4353" max="4353" width="2.81640625" style="21" customWidth="1"/>
    <col min="4354" max="4354" width="3.54296875" style="21" customWidth="1"/>
    <col min="4355" max="4599" width="9.1796875" style="21"/>
    <col min="4600" max="4600" width="8.7265625" style="21" customWidth="1"/>
    <col min="4601" max="4601" width="9.81640625" style="21" customWidth="1"/>
    <col min="4602" max="4602" width="14.453125" style="21" customWidth="1"/>
    <col min="4603" max="4603" width="7.26953125" style="21" customWidth="1"/>
    <col min="4604" max="4604" width="5.54296875" style="21" customWidth="1"/>
    <col min="4605" max="4605" width="9" style="21" customWidth="1"/>
    <col min="4606" max="4607" width="9.81640625" style="21" customWidth="1"/>
    <col min="4608" max="4608" width="11.1796875" style="21" customWidth="1"/>
    <col min="4609" max="4609" width="2.81640625" style="21" customWidth="1"/>
    <col min="4610" max="4610" width="3.54296875" style="21" customWidth="1"/>
    <col min="4611" max="4855" width="9.1796875" style="21"/>
    <col min="4856" max="4856" width="8.7265625" style="21" customWidth="1"/>
    <col min="4857" max="4857" width="9.81640625" style="21" customWidth="1"/>
    <col min="4858" max="4858" width="14.453125" style="21" customWidth="1"/>
    <col min="4859" max="4859" width="7.26953125" style="21" customWidth="1"/>
    <col min="4860" max="4860" width="5.54296875" style="21" customWidth="1"/>
    <col min="4861" max="4861" width="9" style="21" customWidth="1"/>
    <col min="4862" max="4863" width="9.81640625" style="21" customWidth="1"/>
    <col min="4864" max="4864" width="11.1796875" style="21" customWidth="1"/>
    <col min="4865" max="4865" width="2.81640625" style="21" customWidth="1"/>
    <col min="4866" max="4866" width="3.54296875" style="21" customWidth="1"/>
    <col min="4867" max="5111" width="9.1796875" style="21"/>
    <col min="5112" max="5112" width="8.7265625" style="21" customWidth="1"/>
    <col min="5113" max="5113" width="9.81640625" style="21" customWidth="1"/>
    <col min="5114" max="5114" width="14.453125" style="21" customWidth="1"/>
    <col min="5115" max="5115" width="7.26953125" style="21" customWidth="1"/>
    <col min="5116" max="5116" width="5.54296875" style="21" customWidth="1"/>
    <col min="5117" max="5117" width="9" style="21" customWidth="1"/>
    <col min="5118" max="5119" width="9.81640625" style="21" customWidth="1"/>
    <col min="5120" max="5120" width="11.1796875" style="21" customWidth="1"/>
    <col min="5121" max="5121" width="2.81640625" style="21" customWidth="1"/>
    <col min="5122" max="5122" width="3.54296875" style="21" customWidth="1"/>
    <col min="5123" max="5367" width="9.1796875" style="21"/>
    <col min="5368" max="5368" width="8.7265625" style="21" customWidth="1"/>
    <col min="5369" max="5369" width="9.81640625" style="21" customWidth="1"/>
    <col min="5370" max="5370" width="14.453125" style="21" customWidth="1"/>
    <col min="5371" max="5371" width="7.26953125" style="21" customWidth="1"/>
    <col min="5372" max="5372" width="5.54296875" style="21" customWidth="1"/>
    <col min="5373" max="5373" width="9" style="21" customWidth="1"/>
    <col min="5374" max="5375" width="9.81640625" style="21" customWidth="1"/>
    <col min="5376" max="5376" width="11.1796875" style="21" customWidth="1"/>
    <col min="5377" max="5377" width="2.81640625" style="21" customWidth="1"/>
    <col min="5378" max="5378" width="3.54296875" style="21" customWidth="1"/>
    <col min="5379" max="5623" width="9.1796875" style="21"/>
    <col min="5624" max="5624" width="8.7265625" style="21" customWidth="1"/>
    <col min="5625" max="5625" width="9.81640625" style="21" customWidth="1"/>
    <col min="5626" max="5626" width="14.453125" style="21" customWidth="1"/>
    <col min="5627" max="5627" width="7.26953125" style="21" customWidth="1"/>
    <col min="5628" max="5628" width="5.54296875" style="21" customWidth="1"/>
    <col min="5629" max="5629" width="9" style="21" customWidth="1"/>
    <col min="5630" max="5631" width="9.81640625" style="21" customWidth="1"/>
    <col min="5632" max="5632" width="11.1796875" style="21" customWidth="1"/>
    <col min="5633" max="5633" width="2.81640625" style="21" customWidth="1"/>
    <col min="5634" max="5634" width="3.54296875" style="21" customWidth="1"/>
    <col min="5635" max="5879" width="9.1796875" style="21"/>
    <col min="5880" max="5880" width="8.7265625" style="21" customWidth="1"/>
    <col min="5881" max="5881" width="9.81640625" style="21" customWidth="1"/>
    <col min="5882" max="5882" width="14.453125" style="21" customWidth="1"/>
    <col min="5883" max="5883" width="7.26953125" style="21" customWidth="1"/>
    <col min="5884" max="5884" width="5.54296875" style="21" customWidth="1"/>
    <col min="5885" max="5885" width="9" style="21" customWidth="1"/>
    <col min="5886" max="5887" width="9.81640625" style="21" customWidth="1"/>
    <col min="5888" max="5888" width="11.1796875" style="21" customWidth="1"/>
    <col min="5889" max="5889" width="2.81640625" style="21" customWidth="1"/>
    <col min="5890" max="5890" width="3.54296875" style="21" customWidth="1"/>
    <col min="5891" max="6135" width="9.1796875" style="21"/>
    <col min="6136" max="6136" width="8.7265625" style="21" customWidth="1"/>
    <col min="6137" max="6137" width="9.81640625" style="21" customWidth="1"/>
    <col min="6138" max="6138" width="14.453125" style="21" customWidth="1"/>
    <col min="6139" max="6139" width="7.26953125" style="21" customWidth="1"/>
    <col min="6140" max="6140" width="5.54296875" style="21" customWidth="1"/>
    <col min="6141" max="6141" width="9" style="21" customWidth="1"/>
    <col min="6142" max="6143" width="9.81640625" style="21" customWidth="1"/>
    <col min="6144" max="6144" width="11.1796875" style="21" customWidth="1"/>
    <col min="6145" max="6145" width="2.81640625" style="21" customWidth="1"/>
    <col min="6146" max="6146" width="3.54296875" style="21" customWidth="1"/>
    <col min="6147" max="6391" width="9.1796875" style="21"/>
    <col min="6392" max="6392" width="8.7265625" style="21" customWidth="1"/>
    <col min="6393" max="6393" width="9.81640625" style="21" customWidth="1"/>
    <col min="6394" max="6394" width="14.453125" style="21" customWidth="1"/>
    <col min="6395" max="6395" width="7.26953125" style="21" customWidth="1"/>
    <col min="6396" max="6396" width="5.54296875" style="21" customWidth="1"/>
    <col min="6397" max="6397" width="9" style="21" customWidth="1"/>
    <col min="6398" max="6399" width="9.81640625" style="21" customWidth="1"/>
    <col min="6400" max="6400" width="11.1796875" style="21" customWidth="1"/>
    <col min="6401" max="6401" width="2.81640625" style="21" customWidth="1"/>
    <col min="6402" max="6402" width="3.54296875" style="21" customWidth="1"/>
    <col min="6403" max="6647" width="9.1796875" style="21"/>
    <col min="6648" max="6648" width="8.7265625" style="21" customWidth="1"/>
    <col min="6649" max="6649" width="9.81640625" style="21" customWidth="1"/>
    <col min="6650" max="6650" width="14.453125" style="21" customWidth="1"/>
    <col min="6651" max="6651" width="7.26953125" style="21" customWidth="1"/>
    <col min="6652" max="6652" width="5.54296875" style="21" customWidth="1"/>
    <col min="6653" max="6653" width="9" style="21" customWidth="1"/>
    <col min="6654" max="6655" width="9.81640625" style="21" customWidth="1"/>
    <col min="6656" max="6656" width="11.1796875" style="21" customWidth="1"/>
    <col min="6657" max="6657" width="2.81640625" style="21" customWidth="1"/>
    <col min="6658" max="6658" width="3.54296875" style="21" customWidth="1"/>
    <col min="6659" max="6903" width="9.1796875" style="21"/>
    <col min="6904" max="6904" width="8.7265625" style="21" customWidth="1"/>
    <col min="6905" max="6905" width="9.81640625" style="21" customWidth="1"/>
    <col min="6906" max="6906" width="14.453125" style="21" customWidth="1"/>
    <col min="6907" max="6907" width="7.26953125" style="21" customWidth="1"/>
    <col min="6908" max="6908" width="5.54296875" style="21" customWidth="1"/>
    <col min="6909" max="6909" width="9" style="21" customWidth="1"/>
    <col min="6910" max="6911" width="9.81640625" style="21" customWidth="1"/>
    <col min="6912" max="6912" width="11.1796875" style="21" customWidth="1"/>
    <col min="6913" max="6913" width="2.81640625" style="21" customWidth="1"/>
    <col min="6914" max="6914" width="3.54296875" style="21" customWidth="1"/>
    <col min="6915" max="7159" width="9.1796875" style="21"/>
    <col min="7160" max="7160" width="8.7265625" style="21" customWidth="1"/>
    <col min="7161" max="7161" width="9.81640625" style="21" customWidth="1"/>
    <col min="7162" max="7162" width="14.453125" style="21" customWidth="1"/>
    <col min="7163" max="7163" width="7.26953125" style="21" customWidth="1"/>
    <col min="7164" max="7164" width="5.54296875" style="21" customWidth="1"/>
    <col min="7165" max="7165" width="9" style="21" customWidth="1"/>
    <col min="7166" max="7167" width="9.81640625" style="21" customWidth="1"/>
    <col min="7168" max="7168" width="11.1796875" style="21" customWidth="1"/>
    <col min="7169" max="7169" width="2.81640625" style="21" customWidth="1"/>
    <col min="7170" max="7170" width="3.54296875" style="21" customWidth="1"/>
    <col min="7171" max="7415" width="9.1796875" style="21"/>
    <col min="7416" max="7416" width="8.7265625" style="21" customWidth="1"/>
    <col min="7417" max="7417" width="9.81640625" style="21" customWidth="1"/>
    <col min="7418" max="7418" width="14.453125" style="21" customWidth="1"/>
    <col min="7419" max="7419" width="7.26953125" style="21" customWidth="1"/>
    <col min="7420" max="7420" width="5.54296875" style="21" customWidth="1"/>
    <col min="7421" max="7421" width="9" style="21" customWidth="1"/>
    <col min="7422" max="7423" width="9.81640625" style="21" customWidth="1"/>
    <col min="7424" max="7424" width="11.1796875" style="21" customWidth="1"/>
    <col min="7425" max="7425" width="2.81640625" style="21" customWidth="1"/>
    <col min="7426" max="7426" width="3.54296875" style="21" customWidth="1"/>
    <col min="7427" max="7671" width="9.1796875" style="21"/>
    <col min="7672" max="7672" width="8.7265625" style="21" customWidth="1"/>
    <col min="7673" max="7673" width="9.81640625" style="21" customWidth="1"/>
    <col min="7674" max="7674" width="14.453125" style="21" customWidth="1"/>
    <col min="7675" max="7675" width="7.26953125" style="21" customWidth="1"/>
    <col min="7676" max="7676" width="5.54296875" style="21" customWidth="1"/>
    <col min="7677" max="7677" width="9" style="21" customWidth="1"/>
    <col min="7678" max="7679" width="9.81640625" style="21" customWidth="1"/>
    <col min="7680" max="7680" width="11.1796875" style="21" customWidth="1"/>
    <col min="7681" max="7681" width="2.81640625" style="21" customWidth="1"/>
    <col min="7682" max="7682" width="3.54296875" style="21" customWidth="1"/>
    <col min="7683" max="7927" width="9.1796875" style="21"/>
    <col min="7928" max="7928" width="8.7265625" style="21" customWidth="1"/>
    <col min="7929" max="7929" width="9.81640625" style="21" customWidth="1"/>
    <col min="7930" max="7930" width="14.453125" style="21" customWidth="1"/>
    <col min="7931" max="7931" width="7.26953125" style="21" customWidth="1"/>
    <col min="7932" max="7932" width="5.54296875" style="21" customWidth="1"/>
    <col min="7933" max="7933" width="9" style="21" customWidth="1"/>
    <col min="7934" max="7935" width="9.81640625" style="21" customWidth="1"/>
    <col min="7936" max="7936" width="11.1796875" style="21" customWidth="1"/>
    <col min="7937" max="7937" width="2.81640625" style="21" customWidth="1"/>
    <col min="7938" max="7938" width="3.54296875" style="21" customWidth="1"/>
    <col min="7939" max="8183" width="9.1796875" style="21"/>
    <col min="8184" max="8184" width="8.7265625" style="21" customWidth="1"/>
    <col min="8185" max="8185" width="9.81640625" style="21" customWidth="1"/>
    <col min="8186" max="8186" width="14.453125" style="21" customWidth="1"/>
    <col min="8187" max="8187" width="7.26953125" style="21" customWidth="1"/>
    <col min="8188" max="8188" width="5.54296875" style="21" customWidth="1"/>
    <col min="8189" max="8189" width="9" style="21" customWidth="1"/>
    <col min="8190" max="8191" width="9.81640625" style="21" customWidth="1"/>
    <col min="8192" max="8192" width="11.1796875" style="21" customWidth="1"/>
    <col min="8193" max="8193" width="2.81640625" style="21" customWidth="1"/>
    <col min="8194" max="8194" width="3.54296875" style="21" customWidth="1"/>
    <col min="8195" max="8439" width="9.1796875" style="21"/>
    <col min="8440" max="8440" width="8.7265625" style="21" customWidth="1"/>
    <col min="8441" max="8441" width="9.81640625" style="21" customWidth="1"/>
    <col min="8442" max="8442" width="14.453125" style="21" customWidth="1"/>
    <col min="8443" max="8443" width="7.26953125" style="21" customWidth="1"/>
    <col min="8444" max="8444" width="5.54296875" style="21" customWidth="1"/>
    <col min="8445" max="8445" width="9" style="21" customWidth="1"/>
    <col min="8446" max="8447" width="9.81640625" style="21" customWidth="1"/>
    <col min="8448" max="8448" width="11.1796875" style="21" customWidth="1"/>
    <col min="8449" max="8449" width="2.81640625" style="21" customWidth="1"/>
    <col min="8450" max="8450" width="3.54296875" style="21" customWidth="1"/>
    <col min="8451" max="8695" width="9.1796875" style="21"/>
    <col min="8696" max="8696" width="8.7265625" style="21" customWidth="1"/>
    <col min="8697" max="8697" width="9.81640625" style="21" customWidth="1"/>
    <col min="8698" max="8698" width="14.453125" style="21" customWidth="1"/>
    <col min="8699" max="8699" width="7.26953125" style="21" customWidth="1"/>
    <col min="8700" max="8700" width="5.54296875" style="21" customWidth="1"/>
    <col min="8701" max="8701" width="9" style="21" customWidth="1"/>
    <col min="8702" max="8703" width="9.81640625" style="21" customWidth="1"/>
    <col min="8704" max="8704" width="11.1796875" style="21" customWidth="1"/>
    <col min="8705" max="8705" width="2.81640625" style="21" customWidth="1"/>
    <col min="8706" max="8706" width="3.54296875" style="21" customWidth="1"/>
    <col min="8707" max="8951" width="9.1796875" style="21"/>
    <col min="8952" max="8952" width="8.7265625" style="21" customWidth="1"/>
    <col min="8953" max="8953" width="9.81640625" style="21" customWidth="1"/>
    <col min="8954" max="8954" width="14.453125" style="21" customWidth="1"/>
    <col min="8955" max="8955" width="7.26953125" style="21" customWidth="1"/>
    <col min="8956" max="8956" width="5.54296875" style="21" customWidth="1"/>
    <col min="8957" max="8957" width="9" style="21" customWidth="1"/>
    <col min="8958" max="8959" width="9.81640625" style="21" customWidth="1"/>
    <col min="8960" max="8960" width="11.1796875" style="21" customWidth="1"/>
    <col min="8961" max="8961" width="2.81640625" style="21" customWidth="1"/>
    <col min="8962" max="8962" width="3.54296875" style="21" customWidth="1"/>
    <col min="8963" max="9207" width="9.1796875" style="21"/>
    <col min="9208" max="9208" width="8.7265625" style="21" customWidth="1"/>
    <col min="9209" max="9209" width="9.81640625" style="21" customWidth="1"/>
    <col min="9210" max="9210" width="14.453125" style="21" customWidth="1"/>
    <col min="9211" max="9211" width="7.26953125" style="21" customWidth="1"/>
    <col min="9212" max="9212" width="5.54296875" style="21" customWidth="1"/>
    <col min="9213" max="9213" width="9" style="21" customWidth="1"/>
    <col min="9214" max="9215" width="9.81640625" style="21" customWidth="1"/>
    <col min="9216" max="9216" width="11.1796875" style="21" customWidth="1"/>
    <col min="9217" max="9217" width="2.81640625" style="21" customWidth="1"/>
    <col min="9218" max="9218" width="3.54296875" style="21" customWidth="1"/>
    <col min="9219" max="9463" width="9.1796875" style="21"/>
    <col min="9464" max="9464" width="8.7265625" style="21" customWidth="1"/>
    <col min="9465" max="9465" width="9.81640625" style="21" customWidth="1"/>
    <col min="9466" max="9466" width="14.453125" style="21" customWidth="1"/>
    <col min="9467" max="9467" width="7.26953125" style="21" customWidth="1"/>
    <col min="9468" max="9468" width="5.54296875" style="21" customWidth="1"/>
    <col min="9469" max="9469" width="9" style="21" customWidth="1"/>
    <col min="9470" max="9471" width="9.81640625" style="21" customWidth="1"/>
    <col min="9472" max="9472" width="11.1796875" style="21" customWidth="1"/>
    <col min="9473" max="9473" width="2.81640625" style="21" customWidth="1"/>
    <col min="9474" max="9474" width="3.54296875" style="21" customWidth="1"/>
    <col min="9475" max="9719" width="9.1796875" style="21"/>
    <col min="9720" max="9720" width="8.7265625" style="21" customWidth="1"/>
    <col min="9721" max="9721" width="9.81640625" style="21" customWidth="1"/>
    <col min="9722" max="9722" width="14.453125" style="21" customWidth="1"/>
    <col min="9723" max="9723" width="7.26953125" style="21" customWidth="1"/>
    <col min="9724" max="9724" width="5.54296875" style="21" customWidth="1"/>
    <col min="9725" max="9725" width="9" style="21" customWidth="1"/>
    <col min="9726" max="9727" width="9.81640625" style="21" customWidth="1"/>
    <col min="9728" max="9728" width="11.1796875" style="21" customWidth="1"/>
    <col min="9729" max="9729" width="2.81640625" style="21" customWidth="1"/>
    <col min="9730" max="9730" width="3.54296875" style="21" customWidth="1"/>
    <col min="9731" max="9975" width="9.1796875" style="21"/>
    <col min="9976" max="9976" width="8.7265625" style="21" customWidth="1"/>
    <col min="9977" max="9977" width="9.81640625" style="21" customWidth="1"/>
    <col min="9978" max="9978" width="14.453125" style="21" customWidth="1"/>
    <col min="9979" max="9979" width="7.26953125" style="21" customWidth="1"/>
    <col min="9980" max="9980" width="5.54296875" style="21" customWidth="1"/>
    <col min="9981" max="9981" width="9" style="21" customWidth="1"/>
    <col min="9982" max="9983" width="9.81640625" style="21" customWidth="1"/>
    <col min="9984" max="9984" width="11.1796875" style="21" customWidth="1"/>
    <col min="9985" max="9985" width="2.81640625" style="21" customWidth="1"/>
    <col min="9986" max="9986" width="3.54296875" style="21" customWidth="1"/>
    <col min="9987" max="10231" width="9.1796875" style="21"/>
    <col min="10232" max="10232" width="8.7265625" style="21" customWidth="1"/>
    <col min="10233" max="10233" width="9.81640625" style="21" customWidth="1"/>
    <col min="10234" max="10234" width="14.453125" style="21" customWidth="1"/>
    <col min="10235" max="10235" width="7.26953125" style="21" customWidth="1"/>
    <col min="10236" max="10236" width="5.54296875" style="21" customWidth="1"/>
    <col min="10237" max="10237" width="9" style="21" customWidth="1"/>
    <col min="10238" max="10239" width="9.81640625" style="21" customWidth="1"/>
    <col min="10240" max="10240" width="11.1796875" style="21" customWidth="1"/>
    <col min="10241" max="10241" width="2.81640625" style="21" customWidth="1"/>
    <col min="10242" max="10242" width="3.54296875" style="21" customWidth="1"/>
    <col min="10243" max="10487" width="9.1796875" style="21"/>
    <col min="10488" max="10488" width="8.7265625" style="21" customWidth="1"/>
    <col min="10489" max="10489" width="9.81640625" style="21" customWidth="1"/>
    <col min="10490" max="10490" width="14.453125" style="21" customWidth="1"/>
    <col min="10491" max="10491" width="7.26953125" style="21" customWidth="1"/>
    <col min="10492" max="10492" width="5.54296875" style="21" customWidth="1"/>
    <col min="10493" max="10493" width="9" style="21" customWidth="1"/>
    <col min="10494" max="10495" width="9.81640625" style="21" customWidth="1"/>
    <col min="10496" max="10496" width="11.1796875" style="21" customWidth="1"/>
    <col min="10497" max="10497" width="2.81640625" style="21" customWidth="1"/>
    <col min="10498" max="10498" width="3.54296875" style="21" customWidth="1"/>
    <col min="10499" max="10743" width="9.1796875" style="21"/>
    <col min="10744" max="10744" width="8.7265625" style="21" customWidth="1"/>
    <col min="10745" max="10745" width="9.81640625" style="21" customWidth="1"/>
    <col min="10746" max="10746" width="14.453125" style="21" customWidth="1"/>
    <col min="10747" max="10747" width="7.26953125" style="21" customWidth="1"/>
    <col min="10748" max="10748" width="5.54296875" style="21" customWidth="1"/>
    <col min="10749" max="10749" width="9" style="21" customWidth="1"/>
    <col min="10750" max="10751" width="9.81640625" style="21" customWidth="1"/>
    <col min="10752" max="10752" width="11.1796875" style="21" customWidth="1"/>
    <col min="10753" max="10753" width="2.81640625" style="21" customWidth="1"/>
    <col min="10754" max="10754" width="3.54296875" style="21" customWidth="1"/>
    <col min="10755" max="10999" width="9.1796875" style="21"/>
    <col min="11000" max="11000" width="8.7265625" style="21" customWidth="1"/>
    <col min="11001" max="11001" width="9.81640625" style="21" customWidth="1"/>
    <col min="11002" max="11002" width="14.453125" style="21" customWidth="1"/>
    <col min="11003" max="11003" width="7.26953125" style="21" customWidth="1"/>
    <col min="11004" max="11004" width="5.54296875" style="21" customWidth="1"/>
    <col min="11005" max="11005" width="9" style="21" customWidth="1"/>
    <col min="11006" max="11007" width="9.81640625" style="21" customWidth="1"/>
    <col min="11008" max="11008" width="11.1796875" style="21" customWidth="1"/>
    <col min="11009" max="11009" width="2.81640625" style="21" customWidth="1"/>
    <col min="11010" max="11010" width="3.54296875" style="21" customWidth="1"/>
    <col min="11011" max="11255" width="9.1796875" style="21"/>
    <col min="11256" max="11256" width="8.7265625" style="21" customWidth="1"/>
    <col min="11257" max="11257" width="9.81640625" style="21" customWidth="1"/>
    <col min="11258" max="11258" width="14.453125" style="21" customWidth="1"/>
    <col min="11259" max="11259" width="7.26953125" style="21" customWidth="1"/>
    <col min="11260" max="11260" width="5.54296875" style="21" customWidth="1"/>
    <col min="11261" max="11261" width="9" style="21" customWidth="1"/>
    <col min="11262" max="11263" width="9.81640625" style="21" customWidth="1"/>
    <col min="11264" max="11264" width="11.1796875" style="21" customWidth="1"/>
    <col min="11265" max="11265" width="2.81640625" style="21" customWidth="1"/>
    <col min="11266" max="11266" width="3.54296875" style="21" customWidth="1"/>
    <col min="11267" max="11511" width="9.1796875" style="21"/>
    <col min="11512" max="11512" width="8.7265625" style="21" customWidth="1"/>
    <col min="11513" max="11513" width="9.81640625" style="21" customWidth="1"/>
    <col min="11514" max="11514" width="14.453125" style="21" customWidth="1"/>
    <col min="11515" max="11515" width="7.26953125" style="21" customWidth="1"/>
    <col min="11516" max="11516" width="5.54296875" style="21" customWidth="1"/>
    <col min="11517" max="11517" width="9" style="21" customWidth="1"/>
    <col min="11518" max="11519" width="9.81640625" style="21" customWidth="1"/>
    <col min="11520" max="11520" width="11.1796875" style="21" customWidth="1"/>
    <col min="11521" max="11521" width="2.81640625" style="21" customWidth="1"/>
    <col min="11522" max="11522" width="3.54296875" style="21" customWidth="1"/>
    <col min="11523" max="11767" width="9.1796875" style="21"/>
    <col min="11768" max="11768" width="8.7265625" style="21" customWidth="1"/>
    <col min="11769" max="11769" width="9.81640625" style="21" customWidth="1"/>
    <col min="11770" max="11770" width="14.453125" style="21" customWidth="1"/>
    <col min="11771" max="11771" width="7.26953125" style="21" customWidth="1"/>
    <col min="11772" max="11772" width="5.54296875" style="21" customWidth="1"/>
    <col min="11773" max="11773" width="9" style="21" customWidth="1"/>
    <col min="11774" max="11775" width="9.81640625" style="21" customWidth="1"/>
    <col min="11776" max="11776" width="11.1796875" style="21" customWidth="1"/>
    <col min="11777" max="11777" width="2.81640625" style="21" customWidth="1"/>
    <col min="11778" max="11778" width="3.54296875" style="21" customWidth="1"/>
    <col min="11779" max="12023" width="9.1796875" style="21"/>
    <col min="12024" max="12024" width="8.7265625" style="21" customWidth="1"/>
    <col min="12025" max="12025" width="9.81640625" style="21" customWidth="1"/>
    <col min="12026" max="12026" width="14.453125" style="21" customWidth="1"/>
    <col min="12027" max="12027" width="7.26953125" style="21" customWidth="1"/>
    <col min="12028" max="12028" width="5.54296875" style="21" customWidth="1"/>
    <col min="12029" max="12029" width="9" style="21" customWidth="1"/>
    <col min="12030" max="12031" width="9.81640625" style="21" customWidth="1"/>
    <col min="12032" max="12032" width="11.1796875" style="21" customWidth="1"/>
    <col min="12033" max="12033" width="2.81640625" style="21" customWidth="1"/>
    <col min="12034" max="12034" width="3.54296875" style="21" customWidth="1"/>
    <col min="12035" max="12279" width="9.1796875" style="21"/>
    <col min="12280" max="12280" width="8.7265625" style="21" customWidth="1"/>
    <col min="12281" max="12281" width="9.81640625" style="21" customWidth="1"/>
    <col min="12282" max="12282" width="14.453125" style="21" customWidth="1"/>
    <col min="12283" max="12283" width="7.26953125" style="21" customWidth="1"/>
    <col min="12284" max="12284" width="5.54296875" style="21" customWidth="1"/>
    <col min="12285" max="12285" width="9" style="21" customWidth="1"/>
    <col min="12286" max="12287" width="9.81640625" style="21" customWidth="1"/>
    <col min="12288" max="12288" width="11.1796875" style="21" customWidth="1"/>
    <col min="12289" max="12289" width="2.81640625" style="21" customWidth="1"/>
    <col min="12290" max="12290" width="3.54296875" style="21" customWidth="1"/>
    <col min="12291" max="12535" width="9.1796875" style="21"/>
    <col min="12536" max="12536" width="8.7265625" style="21" customWidth="1"/>
    <col min="12537" max="12537" width="9.81640625" style="21" customWidth="1"/>
    <col min="12538" max="12538" width="14.453125" style="21" customWidth="1"/>
    <col min="12539" max="12539" width="7.26953125" style="21" customWidth="1"/>
    <col min="12540" max="12540" width="5.54296875" style="21" customWidth="1"/>
    <col min="12541" max="12541" width="9" style="21" customWidth="1"/>
    <col min="12542" max="12543" width="9.81640625" style="21" customWidth="1"/>
    <col min="12544" max="12544" width="11.1796875" style="21" customWidth="1"/>
    <col min="12545" max="12545" width="2.81640625" style="21" customWidth="1"/>
    <col min="12546" max="12546" width="3.54296875" style="21" customWidth="1"/>
    <col min="12547" max="12791" width="9.1796875" style="21"/>
    <col min="12792" max="12792" width="8.7265625" style="21" customWidth="1"/>
    <col min="12793" max="12793" width="9.81640625" style="21" customWidth="1"/>
    <col min="12794" max="12794" width="14.453125" style="21" customWidth="1"/>
    <col min="12795" max="12795" width="7.26953125" style="21" customWidth="1"/>
    <col min="12796" max="12796" width="5.54296875" style="21" customWidth="1"/>
    <col min="12797" max="12797" width="9" style="21" customWidth="1"/>
    <col min="12798" max="12799" width="9.81640625" style="21" customWidth="1"/>
    <col min="12800" max="12800" width="11.1796875" style="21" customWidth="1"/>
    <col min="12801" max="12801" width="2.81640625" style="21" customWidth="1"/>
    <col min="12802" max="12802" width="3.54296875" style="21" customWidth="1"/>
    <col min="12803" max="13047" width="9.1796875" style="21"/>
    <col min="13048" max="13048" width="8.7265625" style="21" customWidth="1"/>
    <col min="13049" max="13049" width="9.81640625" style="21" customWidth="1"/>
    <col min="13050" max="13050" width="14.453125" style="21" customWidth="1"/>
    <col min="13051" max="13051" width="7.26953125" style="21" customWidth="1"/>
    <col min="13052" max="13052" width="5.54296875" style="21" customWidth="1"/>
    <col min="13053" max="13053" width="9" style="21" customWidth="1"/>
    <col min="13054" max="13055" width="9.81640625" style="21" customWidth="1"/>
    <col min="13056" max="13056" width="11.1796875" style="21" customWidth="1"/>
    <col min="13057" max="13057" width="2.81640625" style="21" customWidth="1"/>
    <col min="13058" max="13058" width="3.54296875" style="21" customWidth="1"/>
    <col min="13059" max="13303" width="9.1796875" style="21"/>
    <col min="13304" max="13304" width="8.7265625" style="21" customWidth="1"/>
    <col min="13305" max="13305" width="9.81640625" style="21" customWidth="1"/>
    <col min="13306" max="13306" width="14.453125" style="21" customWidth="1"/>
    <col min="13307" max="13307" width="7.26953125" style="21" customWidth="1"/>
    <col min="13308" max="13308" width="5.54296875" style="21" customWidth="1"/>
    <col min="13309" max="13309" width="9" style="21" customWidth="1"/>
    <col min="13310" max="13311" width="9.81640625" style="21" customWidth="1"/>
    <col min="13312" max="13312" width="11.1796875" style="21" customWidth="1"/>
    <col min="13313" max="13313" width="2.81640625" style="21" customWidth="1"/>
    <col min="13314" max="13314" width="3.54296875" style="21" customWidth="1"/>
    <col min="13315" max="13559" width="9.1796875" style="21"/>
    <col min="13560" max="13560" width="8.7265625" style="21" customWidth="1"/>
    <col min="13561" max="13561" width="9.81640625" style="21" customWidth="1"/>
    <col min="13562" max="13562" width="14.453125" style="21" customWidth="1"/>
    <col min="13563" max="13563" width="7.26953125" style="21" customWidth="1"/>
    <col min="13564" max="13564" width="5.54296875" style="21" customWidth="1"/>
    <col min="13565" max="13565" width="9" style="21" customWidth="1"/>
    <col min="13566" max="13567" width="9.81640625" style="21" customWidth="1"/>
    <col min="13568" max="13568" width="11.1796875" style="21" customWidth="1"/>
    <col min="13569" max="13569" width="2.81640625" style="21" customWidth="1"/>
    <col min="13570" max="13570" width="3.54296875" style="21" customWidth="1"/>
    <col min="13571" max="13815" width="9.1796875" style="21"/>
    <col min="13816" max="13816" width="8.7265625" style="21" customWidth="1"/>
    <col min="13817" max="13817" width="9.81640625" style="21" customWidth="1"/>
    <col min="13818" max="13818" width="14.453125" style="21" customWidth="1"/>
    <col min="13819" max="13819" width="7.26953125" style="21" customWidth="1"/>
    <col min="13820" max="13820" width="5.54296875" style="21" customWidth="1"/>
    <col min="13821" max="13821" width="9" style="21" customWidth="1"/>
    <col min="13822" max="13823" width="9.81640625" style="21" customWidth="1"/>
    <col min="13824" max="13824" width="11.1796875" style="21" customWidth="1"/>
    <col min="13825" max="13825" width="2.81640625" style="21" customWidth="1"/>
    <col min="13826" max="13826" width="3.54296875" style="21" customWidth="1"/>
    <col min="13827" max="14071" width="9.1796875" style="21"/>
    <col min="14072" max="14072" width="8.7265625" style="21" customWidth="1"/>
    <col min="14073" max="14073" width="9.81640625" style="21" customWidth="1"/>
    <col min="14074" max="14074" width="14.453125" style="21" customWidth="1"/>
    <col min="14075" max="14075" width="7.26953125" style="21" customWidth="1"/>
    <col min="14076" max="14076" width="5.54296875" style="21" customWidth="1"/>
    <col min="14077" max="14077" width="9" style="21" customWidth="1"/>
    <col min="14078" max="14079" width="9.81640625" style="21" customWidth="1"/>
    <col min="14080" max="14080" width="11.1796875" style="21" customWidth="1"/>
    <col min="14081" max="14081" width="2.81640625" style="21" customWidth="1"/>
    <col min="14082" max="14082" width="3.54296875" style="21" customWidth="1"/>
    <col min="14083" max="14327" width="9.1796875" style="21"/>
    <col min="14328" max="14328" width="8.7265625" style="21" customWidth="1"/>
    <col min="14329" max="14329" width="9.81640625" style="21" customWidth="1"/>
    <col min="14330" max="14330" width="14.453125" style="21" customWidth="1"/>
    <col min="14331" max="14331" width="7.26953125" style="21" customWidth="1"/>
    <col min="14332" max="14332" width="5.54296875" style="21" customWidth="1"/>
    <col min="14333" max="14333" width="9" style="21" customWidth="1"/>
    <col min="14334" max="14335" width="9.81640625" style="21" customWidth="1"/>
    <col min="14336" max="14336" width="11.1796875" style="21" customWidth="1"/>
    <col min="14337" max="14337" width="2.81640625" style="21" customWidth="1"/>
    <col min="14338" max="14338" width="3.54296875" style="21" customWidth="1"/>
    <col min="14339" max="14583" width="9.1796875" style="21"/>
    <col min="14584" max="14584" width="8.7265625" style="21" customWidth="1"/>
    <col min="14585" max="14585" width="9.81640625" style="21" customWidth="1"/>
    <col min="14586" max="14586" width="14.453125" style="21" customWidth="1"/>
    <col min="14587" max="14587" width="7.26953125" style="21" customWidth="1"/>
    <col min="14588" max="14588" width="5.54296875" style="21" customWidth="1"/>
    <col min="14589" max="14589" width="9" style="21" customWidth="1"/>
    <col min="14590" max="14591" width="9.81640625" style="21" customWidth="1"/>
    <col min="14592" max="14592" width="11.1796875" style="21" customWidth="1"/>
    <col min="14593" max="14593" width="2.81640625" style="21" customWidth="1"/>
    <col min="14594" max="14594" width="3.54296875" style="21" customWidth="1"/>
    <col min="14595" max="14839" width="9.1796875" style="21"/>
    <col min="14840" max="14840" width="8.7265625" style="21" customWidth="1"/>
    <col min="14841" max="14841" width="9.81640625" style="21" customWidth="1"/>
    <col min="14842" max="14842" width="14.453125" style="21" customWidth="1"/>
    <col min="14843" max="14843" width="7.26953125" style="21" customWidth="1"/>
    <col min="14844" max="14844" width="5.54296875" style="21" customWidth="1"/>
    <col min="14845" max="14845" width="9" style="21" customWidth="1"/>
    <col min="14846" max="14847" width="9.81640625" style="21" customWidth="1"/>
    <col min="14848" max="14848" width="11.1796875" style="21" customWidth="1"/>
    <col min="14849" max="14849" width="2.81640625" style="21" customWidth="1"/>
    <col min="14850" max="14850" width="3.54296875" style="21" customWidth="1"/>
    <col min="14851" max="15095" width="9.1796875" style="21"/>
    <col min="15096" max="15096" width="8.7265625" style="21" customWidth="1"/>
    <col min="15097" max="15097" width="9.81640625" style="21" customWidth="1"/>
    <col min="15098" max="15098" width="14.453125" style="21" customWidth="1"/>
    <col min="15099" max="15099" width="7.26953125" style="21" customWidth="1"/>
    <col min="15100" max="15100" width="5.54296875" style="21" customWidth="1"/>
    <col min="15101" max="15101" width="9" style="21" customWidth="1"/>
    <col min="15102" max="15103" width="9.81640625" style="21" customWidth="1"/>
    <col min="15104" max="15104" width="11.1796875" style="21" customWidth="1"/>
    <col min="15105" max="15105" width="2.81640625" style="21" customWidth="1"/>
    <col min="15106" max="15106" width="3.54296875" style="21" customWidth="1"/>
    <col min="15107" max="15351" width="9.1796875" style="21"/>
    <col min="15352" max="15352" width="8.7265625" style="21" customWidth="1"/>
    <col min="15353" max="15353" width="9.81640625" style="21" customWidth="1"/>
    <col min="15354" max="15354" width="14.453125" style="21" customWidth="1"/>
    <col min="15355" max="15355" width="7.26953125" style="21" customWidth="1"/>
    <col min="15356" max="15356" width="5.54296875" style="21" customWidth="1"/>
    <col min="15357" max="15357" width="9" style="21" customWidth="1"/>
    <col min="15358" max="15359" width="9.81640625" style="21" customWidth="1"/>
    <col min="15360" max="15360" width="11.1796875" style="21" customWidth="1"/>
    <col min="15361" max="15361" width="2.81640625" style="21" customWidth="1"/>
    <col min="15362" max="15362" width="3.54296875" style="21" customWidth="1"/>
    <col min="15363" max="15607" width="9.1796875" style="21"/>
    <col min="15608" max="15608" width="8.7265625" style="21" customWidth="1"/>
    <col min="15609" max="15609" width="9.81640625" style="21" customWidth="1"/>
    <col min="15610" max="15610" width="14.453125" style="21" customWidth="1"/>
    <col min="15611" max="15611" width="7.26953125" style="21" customWidth="1"/>
    <col min="15612" max="15612" width="5.54296875" style="21" customWidth="1"/>
    <col min="15613" max="15613" width="9" style="21" customWidth="1"/>
    <col min="15614" max="15615" width="9.81640625" style="21" customWidth="1"/>
    <col min="15616" max="15616" width="11.1796875" style="21" customWidth="1"/>
    <col min="15617" max="15617" width="2.81640625" style="21" customWidth="1"/>
    <col min="15618" max="15618" width="3.54296875" style="21" customWidth="1"/>
    <col min="15619" max="15863" width="9.1796875" style="21"/>
    <col min="15864" max="15864" width="8.7265625" style="21" customWidth="1"/>
    <col min="15865" max="15865" width="9.81640625" style="21" customWidth="1"/>
    <col min="15866" max="15866" width="14.453125" style="21" customWidth="1"/>
    <col min="15867" max="15867" width="7.26953125" style="21" customWidth="1"/>
    <col min="15868" max="15868" width="5.54296875" style="21" customWidth="1"/>
    <col min="15869" max="15869" width="9" style="21" customWidth="1"/>
    <col min="15870" max="15871" width="9.81640625" style="21" customWidth="1"/>
    <col min="15872" max="15872" width="11.1796875" style="21" customWidth="1"/>
    <col min="15873" max="15873" width="2.81640625" style="21" customWidth="1"/>
    <col min="15874" max="15874" width="3.54296875" style="21" customWidth="1"/>
    <col min="15875" max="16119" width="9.1796875" style="21"/>
    <col min="16120" max="16120" width="8.7265625" style="21" customWidth="1"/>
    <col min="16121" max="16121" width="9.81640625" style="21" customWidth="1"/>
    <col min="16122" max="16122" width="14.453125" style="21" customWidth="1"/>
    <col min="16123" max="16123" width="7.26953125" style="21" customWidth="1"/>
    <col min="16124" max="16124" width="5.54296875" style="21" customWidth="1"/>
    <col min="16125" max="16125" width="9" style="21" customWidth="1"/>
    <col min="16126" max="16127" width="9.81640625" style="21" customWidth="1"/>
    <col min="16128" max="16128" width="11.1796875" style="21" customWidth="1"/>
    <col min="16129" max="16129" width="2.81640625" style="21" customWidth="1"/>
    <col min="16130" max="16130" width="3.54296875" style="21" customWidth="1"/>
    <col min="16131" max="16384" width="9.1796875" style="21"/>
  </cols>
  <sheetData>
    <row r="1" spans="1:26" ht="46.5" customHeight="1" x14ac:dyDescent="0.35">
      <c r="A1" s="221" t="s">
        <v>150</v>
      </c>
      <c r="B1" s="221"/>
      <c r="C1" s="221"/>
      <c r="D1" s="221"/>
      <c r="E1" s="221"/>
      <c r="F1" s="221"/>
      <c r="G1" s="221"/>
      <c r="H1" s="221"/>
    </row>
    <row r="2" spans="1:26" ht="16.5" customHeight="1" x14ac:dyDescent="0.35">
      <c r="A2" s="213" t="s">
        <v>0</v>
      </c>
      <c r="B2" s="213"/>
      <c r="C2" s="213"/>
      <c r="D2" s="213"/>
      <c r="E2" s="213"/>
      <c r="F2" s="213"/>
      <c r="G2" s="213"/>
      <c r="H2" s="213"/>
    </row>
    <row r="3" spans="1:26" x14ac:dyDescent="0.35">
      <c r="A3" s="159" t="s">
        <v>1</v>
      </c>
      <c r="B3" s="159"/>
      <c r="C3" s="159"/>
      <c r="D3" s="159"/>
      <c r="E3" s="159" t="str">
        <f ca="1">TEXT(TODAY(),"DD/MM/YYYY")</f>
        <v>18/07/2025</v>
      </c>
      <c r="F3" s="159"/>
      <c r="G3" s="159"/>
      <c r="H3" s="159"/>
      <c r="K3" s="57" t="s">
        <v>222</v>
      </c>
      <c r="L3" s="55" t="s">
        <v>220</v>
      </c>
      <c r="M3" s="55" t="s">
        <v>225</v>
      </c>
      <c r="N3" s="55" t="s">
        <v>223</v>
      </c>
      <c r="O3" s="55" t="s">
        <v>224</v>
      </c>
      <c r="P3" s="55" t="s">
        <v>226</v>
      </c>
    </row>
    <row r="4" spans="1:26" ht="15" customHeight="1" x14ac:dyDescent="0.35">
      <c r="A4" s="159" t="s">
        <v>219</v>
      </c>
      <c r="B4" s="159"/>
      <c r="C4" s="159"/>
      <c r="D4" s="159"/>
      <c r="E4" s="159" t="s">
        <v>220</v>
      </c>
      <c r="F4" s="159"/>
      <c r="G4" s="159"/>
      <c r="H4" s="159"/>
      <c r="K4" s="54" t="s">
        <v>221</v>
      </c>
      <c r="L4" s="55" t="s">
        <v>159</v>
      </c>
      <c r="M4" s="55" t="s">
        <v>230</v>
      </c>
      <c r="N4" s="55" t="s">
        <v>232</v>
      </c>
      <c r="O4" s="55" t="s">
        <v>234</v>
      </c>
      <c r="P4" s="55"/>
    </row>
    <row r="5" spans="1:26" ht="15" customHeight="1" x14ac:dyDescent="0.35">
      <c r="A5" s="159" t="s">
        <v>2</v>
      </c>
      <c r="B5" s="159"/>
      <c r="C5" s="159"/>
      <c r="D5" s="159"/>
      <c r="E5" s="159" t="s">
        <v>159</v>
      </c>
      <c r="F5" s="159"/>
      <c r="G5" s="159"/>
      <c r="H5" s="159"/>
      <c r="K5" s="54"/>
      <c r="L5" s="55" t="s">
        <v>227</v>
      </c>
      <c r="M5" s="55" t="s">
        <v>231</v>
      </c>
      <c r="N5" s="55" t="s">
        <v>233</v>
      </c>
      <c r="O5" s="55" t="s">
        <v>235</v>
      </c>
      <c r="P5" s="55"/>
    </row>
    <row r="6" spans="1:26" x14ac:dyDescent="0.35">
      <c r="A6" s="159" t="s">
        <v>3</v>
      </c>
      <c r="B6" s="159"/>
      <c r="C6" s="159"/>
      <c r="D6" s="159"/>
      <c r="E6" s="222">
        <v>45849</v>
      </c>
      <c r="F6" s="159"/>
      <c r="G6" s="159"/>
      <c r="H6" s="159"/>
      <c r="K6" s="54"/>
      <c r="L6" s="55" t="s">
        <v>228</v>
      </c>
      <c r="M6" s="55"/>
      <c r="N6" s="55"/>
      <c r="O6" s="55" t="s">
        <v>236</v>
      </c>
      <c r="P6" s="55"/>
    </row>
    <row r="7" spans="1:26" ht="16.5" customHeight="1" x14ac:dyDescent="0.35">
      <c r="A7" s="159" t="s">
        <v>4</v>
      </c>
      <c r="B7" s="159"/>
      <c r="C7" s="159"/>
      <c r="D7" s="159"/>
      <c r="E7" s="159" t="s">
        <v>309</v>
      </c>
      <c r="F7" s="159"/>
      <c r="G7" s="159"/>
      <c r="H7" s="159"/>
      <c r="K7" s="54"/>
      <c r="L7" s="55" t="s">
        <v>229</v>
      </c>
      <c r="M7" s="55"/>
      <c r="N7" s="55"/>
      <c r="O7" s="55" t="s">
        <v>236</v>
      </c>
      <c r="P7" s="55"/>
    </row>
    <row r="8" spans="1:26" ht="15" customHeight="1" x14ac:dyDescent="0.35">
      <c r="A8" s="159" t="s">
        <v>5</v>
      </c>
      <c r="B8" s="159"/>
      <c r="C8" s="159"/>
      <c r="D8" s="159"/>
      <c r="E8" s="159" t="str">
        <f>E7</f>
        <v>Godrej Projects Development Limited</v>
      </c>
      <c r="F8" s="159"/>
      <c r="G8" s="159"/>
      <c r="H8" s="159"/>
      <c r="K8" s="54"/>
      <c r="L8" s="55"/>
      <c r="M8" s="55"/>
      <c r="N8" s="55"/>
      <c r="O8" s="55" t="s">
        <v>237</v>
      </c>
      <c r="P8" s="55"/>
    </row>
    <row r="9" spans="1:26" x14ac:dyDescent="0.35">
      <c r="A9" s="159" t="s">
        <v>6</v>
      </c>
      <c r="B9" s="159"/>
      <c r="C9" s="159"/>
      <c r="D9" s="159"/>
      <c r="E9" s="207" t="s">
        <v>310</v>
      </c>
      <c r="F9" s="207"/>
      <c r="G9" s="207"/>
      <c r="H9" s="207"/>
      <c r="K9" s="54"/>
      <c r="L9" s="55"/>
      <c r="M9" s="55"/>
      <c r="N9" s="55"/>
      <c r="O9" s="55" t="s">
        <v>238</v>
      </c>
      <c r="P9" s="55"/>
    </row>
    <row r="10" spans="1:26" x14ac:dyDescent="0.35">
      <c r="A10" s="159" t="s">
        <v>153</v>
      </c>
      <c r="B10" s="159"/>
      <c r="C10" s="159"/>
      <c r="D10" s="159"/>
      <c r="E10" s="159">
        <v>9821422860</v>
      </c>
      <c r="F10" s="159"/>
      <c r="G10" s="159"/>
      <c r="H10" s="159"/>
      <c r="K10" s="54"/>
      <c r="L10" s="55"/>
      <c r="M10" s="55"/>
      <c r="N10" s="55"/>
      <c r="O10" s="55"/>
      <c r="P10" s="55"/>
    </row>
    <row r="11" spans="1:26" x14ac:dyDescent="0.35">
      <c r="A11" s="159" t="s">
        <v>154</v>
      </c>
      <c r="B11" s="159"/>
      <c r="C11" s="159"/>
      <c r="D11" s="159"/>
      <c r="E11" s="159" t="s">
        <v>1399</v>
      </c>
      <c r="F11" s="159"/>
      <c r="G11" s="159"/>
      <c r="H11" s="159"/>
    </row>
    <row r="12" spans="1:26" x14ac:dyDescent="0.35">
      <c r="A12" s="159" t="s">
        <v>7</v>
      </c>
      <c r="B12" s="159"/>
      <c r="C12" s="159"/>
      <c r="D12" s="159"/>
      <c r="E12" s="159" t="s">
        <v>311</v>
      </c>
      <c r="F12" s="159"/>
      <c r="G12" s="159"/>
      <c r="H12" s="159"/>
    </row>
    <row r="13" spans="1:26" x14ac:dyDescent="0.35">
      <c r="A13" s="159" t="s">
        <v>160</v>
      </c>
      <c r="B13" s="159"/>
      <c r="C13" s="159"/>
      <c r="D13" s="159"/>
      <c r="E13" s="159" t="s">
        <v>28</v>
      </c>
      <c r="F13" s="159"/>
      <c r="G13" s="159"/>
      <c r="H13" s="159"/>
      <c r="S13" s="55" t="s">
        <v>165</v>
      </c>
      <c r="T13" s="55" t="s">
        <v>175</v>
      </c>
      <c r="U13" s="55" t="s">
        <v>161</v>
      </c>
      <c r="V13" s="55" t="s">
        <v>180</v>
      </c>
      <c r="W13" s="55" t="s">
        <v>198</v>
      </c>
      <c r="X13"/>
      <c r="Y13" t="s">
        <v>180</v>
      </c>
      <c r="Z13" t="e">
        <f ca="1">OFFSET($S$13,1,MATCH($G20,$S$13:$W$13,0)-1,15,1)</f>
        <v>#VALUE!</v>
      </c>
    </row>
    <row r="14" spans="1:26" x14ac:dyDescent="0.35">
      <c r="A14" s="125" t="s">
        <v>265</v>
      </c>
      <c r="B14" s="125"/>
      <c r="C14" s="125"/>
      <c r="D14" s="125"/>
      <c r="E14" s="158" t="s">
        <v>1378</v>
      </c>
      <c r="F14" s="158"/>
      <c r="G14" s="158"/>
      <c r="H14" s="158"/>
      <c r="S14" s="55" t="s">
        <v>166</v>
      </c>
      <c r="T14" s="55" t="s">
        <v>173</v>
      </c>
      <c r="U14" s="55" t="s">
        <v>195</v>
      </c>
      <c r="V14" s="55" t="s">
        <v>181</v>
      </c>
      <c r="W14" s="55" t="s">
        <v>199</v>
      </c>
      <c r="X14"/>
      <c r="Y14"/>
      <c r="Z14"/>
    </row>
    <row r="15" spans="1:26" x14ac:dyDescent="0.35">
      <c r="A15" s="125" t="s">
        <v>8</v>
      </c>
      <c r="B15" s="125"/>
      <c r="C15" s="125"/>
      <c r="D15" s="125"/>
      <c r="E15" s="158" t="s">
        <v>312</v>
      </c>
      <c r="F15" s="159"/>
      <c r="G15" s="159"/>
      <c r="H15" s="159"/>
      <c r="I15" s="134" t="e">
        <f ca="1">OFFSET($D$5,1,MATCH($J13,$D$5:$H$5,0)-1,15,1)</f>
        <v>#N/A</v>
      </c>
      <c r="J15" s="135"/>
      <c r="K15" s="135"/>
      <c r="L15" s="135"/>
      <c r="M15" s="135"/>
      <c r="N15" s="135"/>
      <c r="O15" s="135"/>
      <c r="P15" s="135"/>
      <c r="S15" s="55" t="s">
        <v>167</v>
      </c>
      <c r="T15" s="55" t="s">
        <v>174</v>
      </c>
      <c r="U15" s="55" t="s">
        <v>196</v>
      </c>
      <c r="V15" s="55" t="s">
        <v>182</v>
      </c>
      <c r="W15" s="55" t="s">
        <v>212</v>
      </c>
      <c r="X15"/>
      <c r="Y15"/>
      <c r="Z15"/>
    </row>
    <row r="16" spans="1:26" ht="65" customHeight="1" x14ac:dyDescent="0.35">
      <c r="A16" s="127" t="s">
        <v>9</v>
      </c>
      <c r="B16" s="127"/>
      <c r="C16" s="127" t="str">
        <f>CONCATENATE((IF(OR(E9="",E9="NA"),"",E9)),", ",(IF(OR(A17="",A17="NA"),"",A17)),".",(IF(OR(C17="",C17="NA"),"",C17)),", near ",(IF(OR(C22="",C22="NA"),"",C22)),", ",(IF(OR(C19="",C19="NA"),"",C19)),", ",(IF(OR(C18="",C18="NA"),"",C18)),", ",(IF(OR(G19="",G19="NA"),"",G19)),", ",(IF(OR(C20="",C20="NA"),"",C20)),", ",(IF(OR(C21="",C21="NA"),"",C21)),", ",(IF(OR(G20="",G20="NA"),"",G20))," - ",(IF(OR(G21="",G21="NA"),"",G21)),".")</f>
        <v>Godrej Woodside Estate Phase 1, Survey No.42, 44, 45/1, 49/B, 59, 62, 64, 65, 67/1, 67/2, 68, 69/1, 71/1, 72, 74, 75, 77/2, 80/2, 81/2, 83/1, 86, 89, 90, 92 to 104, 106, 107, 108/1 &amp; 2, 110 to 115, 117 to 120, 122, 123, 136, 137, 138 and 151, near Kelavli Railway Station, Karjat Khopoli Road, Navandhe, Navandhe, Kelavli West, Khalapur, Raigad - 410202.</v>
      </c>
      <c r="D16" s="127"/>
      <c r="E16" s="127"/>
      <c r="F16" s="127"/>
      <c r="G16" s="127"/>
      <c r="H16" s="127"/>
      <c r="S16" s="55" t="s">
        <v>168</v>
      </c>
      <c r="T16" s="55" t="s">
        <v>176</v>
      </c>
      <c r="U16" s="55" t="s">
        <v>197</v>
      </c>
      <c r="V16" s="55" t="s">
        <v>183</v>
      </c>
      <c r="W16" s="55" t="s">
        <v>200</v>
      </c>
      <c r="X16"/>
      <c r="Y16"/>
      <c r="Z16"/>
    </row>
    <row r="17" spans="1:26" ht="48.75" customHeight="1" x14ac:dyDescent="0.35">
      <c r="A17" s="158" t="s">
        <v>314</v>
      </c>
      <c r="B17" s="158"/>
      <c r="C17" s="158" t="s">
        <v>313</v>
      </c>
      <c r="D17" s="158"/>
      <c r="E17" s="158"/>
      <c r="F17" s="158"/>
      <c r="G17" s="158"/>
      <c r="H17" s="158"/>
      <c r="S17" s="55" t="s">
        <v>169</v>
      </c>
      <c r="T17" s="55" t="s">
        <v>177</v>
      </c>
      <c r="U17" s="55" t="s">
        <v>161</v>
      </c>
      <c r="V17" s="55" t="s">
        <v>184</v>
      </c>
      <c r="W17" s="55" t="s">
        <v>201</v>
      </c>
      <c r="X17"/>
      <c r="Y17"/>
      <c r="Z17"/>
    </row>
    <row r="18" spans="1:26" ht="15.75" customHeight="1" x14ac:dyDescent="0.35">
      <c r="A18" s="158" t="s">
        <v>148</v>
      </c>
      <c r="B18" s="158"/>
      <c r="C18" s="158" t="s">
        <v>315</v>
      </c>
      <c r="D18" s="158"/>
      <c r="E18" s="158"/>
      <c r="F18" s="158"/>
      <c r="G18" s="158"/>
      <c r="H18" s="158"/>
      <c r="S18" s="55" t="s">
        <v>170</v>
      </c>
      <c r="T18" s="55" t="s">
        <v>175</v>
      </c>
      <c r="U18" s="55"/>
      <c r="V18" s="55" t="s">
        <v>185</v>
      </c>
      <c r="W18" s="55" t="s">
        <v>202</v>
      </c>
      <c r="X18"/>
      <c r="Y18"/>
      <c r="Z18"/>
    </row>
    <row r="19" spans="1:26" ht="15.75" customHeight="1" x14ac:dyDescent="0.35">
      <c r="A19" s="127" t="s">
        <v>10</v>
      </c>
      <c r="B19" s="127"/>
      <c r="C19" s="159" t="s">
        <v>316</v>
      </c>
      <c r="D19" s="159"/>
      <c r="E19" s="127" t="s">
        <v>65</v>
      </c>
      <c r="F19" s="127"/>
      <c r="G19" s="158" t="s">
        <v>315</v>
      </c>
      <c r="H19" s="158"/>
      <c r="S19" s="55" t="s">
        <v>171</v>
      </c>
      <c r="T19" s="55" t="s">
        <v>178</v>
      </c>
      <c r="U19" s="55"/>
      <c r="V19" s="55" t="s">
        <v>186</v>
      </c>
      <c r="W19" s="55" t="s">
        <v>203</v>
      </c>
      <c r="X19"/>
      <c r="Y19"/>
      <c r="Z19"/>
    </row>
    <row r="20" spans="1:26" x14ac:dyDescent="0.35">
      <c r="A20" s="125" t="s">
        <v>12</v>
      </c>
      <c r="B20" s="125"/>
      <c r="C20" s="158" t="s">
        <v>317</v>
      </c>
      <c r="D20" s="158"/>
      <c r="E20" s="158" t="s">
        <v>11</v>
      </c>
      <c r="F20" s="158"/>
      <c r="G20" s="223" t="s">
        <v>180</v>
      </c>
      <c r="H20" s="223"/>
      <c r="S20" s="55" t="s">
        <v>172</v>
      </c>
      <c r="T20" s="55" t="s">
        <v>179</v>
      </c>
      <c r="U20" s="55"/>
      <c r="V20" s="55" t="s">
        <v>187</v>
      </c>
      <c r="W20" s="55" t="s">
        <v>204</v>
      </c>
      <c r="X20"/>
      <c r="Y20"/>
      <c r="Z20"/>
    </row>
    <row r="21" spans="1:26" x14ac:dyDescent="0.35">
      <c r="A21" s="125" t="s">
        <v>66</v>
      </c>
      <c r="B21" s="125"/>
      <c r="C21" s="158" t="s">
        <v>185</v>
      </c>
      <c r="D21" s="158"/>
      <c r="E21" s="158" t="s">
        <v>13</v>
      </c>
      <c r="F21" s="158"/>
      <c r="G21" s="158">
        <v>410202</v>
      </c>
      <c r="H21" s="158"/>
      <c r="S21" s="55"/>
      <c r="T21" s="55"/>
      <c r="U21" s="55"/>
      <c r="V21" s="55" t="s">
        <v>188</v>
      </c>
      <c r="W21" s="55" t="s">
        <v>205</v>
      </c>
      <c r="X21"/>
      <c r="Y21"/>
      <c r="Z21"/>
    </row>
    <row r="22" spans="1:26" ht="32.25" customHeight="1" x14ac:dyDescent="0.35">
      <c r="A22" s="125" t="s">
        <v>109</v>
      </c>
      <c r="B22" s="125"/>
      <c r="C22" s="158" t="s">
        <v>319</v>
      </c>
      <c r="D22" s="158"/>
      <c r="E22" s="158" t="s">
        <v>14</v>
      </c>
      <c r="F22" s="158"/>
      <c r="G22" s="158" t="s">
        <v>318</v>
      </c>
      <c r="H22" s="158"/>
      <c r="S22" s="55"/>
      <c r="T22" s="55"/>
      <c r="U22" s="55"/>
      <c r="V22" s="55" t="s">
        <v>189</v>
      </c>
      <c r="W22" s="55" t="s">
        <v>206</v>
      </c>
      <c r="X22"/>
      <c r="Y22"/>
      <c r="Z22"/>
    </row>
    <row r="23" spans="1:26" ht="15" customHeight="1" x14ac:dyDescent="0.35">
      <c r="A23" s="127" t="s">
        <v>67</v>
      </c>
      <c r="B23" s="127"/>
      <c r="C23" s="127"/>
      <c r="D23" s="127"/>
      <c r="E23" s="159" t="s">
        <v>15</v>
      </c>
      <c r="F23" s="159"/>
      <c r="G23" s="159"/>
      <c r="H23" s="159"/>
      <c r="S23" s="55"/>
      <c r="T23" s="55"/>
      <c r="U23" s="55"/>
      <c r="V23" s="55" t="s">
        <v>190</v>
      </c>
      <c r="W23" s="55" t="s">
        <v>207</v>
      </c>
      <c r="X23"/>
      <c r="Y23"/>
      <c r="Z23"/>
    </row>
    <row r="24" spans="1:26" ht="18.75" customHeight="1" x14ac:dyDescent="0.35">
      <c r="A24" s="127"/>
      <c r="B24" s="127"/>
      <c r="C24" s="127"/>
      <c r="D24" s="127"/>
      <c r="E24" s="159"/>
      <c r="F24" s="159"/>
      <c r="G24" s="159"/>
      <c r="H24" s="159"/>
      <c r="S24" s="55"/>
      <c r="T24" s="55"/>
      <c r="U24" s="55"/>
      <c r="V24" s="55" t="s">
        <v>191</v>
      </c>
      <c r="W24" s="55" t="s">
        <v>208</v>
      </c>
      <c r="X24"/>
      <c r="Y24"/>
      <c r="Z24"/>
    </row>
    <row r="25" spans="1:26" ht="15" customHeight="1" x14ac:dyDescent="0.35">
      <c r="A25" s="127" t="s">
        <v>16</v>
      </c>
      <c r="B25" s="127"/>
      <c r="C25" s="127"/>
      <c r="D25" s="127"/>
      <c r="E25" s="158" t="s">
        <v>17</v>
      </c>
      <c r="F25" s="158"/>
      <c r="G25" s="158"/>
      <c r="H25" s="158"/>
      <c r="S25" s="55"/>
      <c r="T25" s="55"/>
      <c r="U25" s="55"/>
      <c r="V25" s="55" t="s">
        <v>192</v>
      </c>
      <c r="W25" s="55" t="s">
        <v>209</v>
      </c>
      <c r="X25"/>
      <c r="Y25"/>
      <c r="Z25"/>
    </row>
    <row r="26" spans="1:26" ht="15" customHeight="1" x14ac:dyDescent="0.35">
      <c r="A26" s="125" t="s">
        <v>18</v>
      </c>
      <c r="B26" s="125"/>
      <c r="C26" s="125"/>
      <c r="D26" s="125"/>
      <c r="E26" s="158" t="str">
        <f>IF(AND(G20="Mumbai"),"Upper Class","Middle Class")</f>
        <v>Middle Class</v>
      </c>
      <c r="F26" s="158"/>
      <c r="G26" s="158"/>
      <c r="H26" s="158"/>
      <c r="S26" s="55"/>
      <c r="T26" s="55"/>
      <c r="U26" s="55"/>
      <c r="V26" s="55" t="s">
        <v>193</v>
      </c>
      <c r="W26" s="55" t="s">
        <v>210</v>
      </c>
      <c r="X26"/>
      <c r="Y26"/>
      <c r="Z26"/>
    </row>
    <row r="27" spans="1:26" x14ac:dyDescent="0.35">
      <c r="A27" s="125" t="s">
        <v>19</v>
      </c>
      <c r="B27" s="125"/>
      <c r="C27" s="125"/>
      <c r="D27" s="125"/>
      <c r="E27" s="158" t="s">
        <v>20</v>
      </c>
      <c r="F27" s="158"/>
      <c r="G27" s="158"/>
      <c r="H27" s="158"/>
      <c r="S27" s="55"/>
      <c r="T27" s="55"/>
      <c r="U27" s="55"/>
      <c r="V27" s="55" t="s">
        <v>194</v>
      </c>
      <c r="W27" s="55" t="s">
        <v>211</v>
      </c>
      <c r="X27"/>
      <c r="Y27"/>
      <c r="Z27"/>
    </row>
    <row r="28" spans="1:26" ht="15.75" customHeight="1" x14ac:dyDescent="0.35">
      <c r="A28" s="125" t="s">
        <v>21</v>
      </c>
      <c r="B28" s="125"/>
      <c r="C28" s="125"/>
      <c r="D28" s="125"/>
      <c r="E28" s="158" t="str">
        <f>IF(AND(G20="Mumbai"),"Developed","Developing")</f>
        <v>Developing</v>
      </c>
      <c r="F28" s="158"/>
      <c r="G28" s="158"/>
      <c r="H28" s="158"/>
    </row>
    <row r="29" spans="1:26" x14ac:dyDescent="0.35">
      <c r="A29" s="125" t="s">
        <v>22</v>
      </c>
      <c r="B29" s="125"/>
      <c r="C29" s="125"/>
      <c r="D29" s="125"/>
      <c r="E29" s="158" t="s">
        <v>23</v>
      </c>
      <c r="F29" s="158"/>
      <c r="G29" s="158"/>
      <c r="H29" s="158"/>
    </row>
    <row r="30" spans="1:26" ht="15.75" customHeight="1" x14ac:dyDescent="0.35">
      <c r="A30" s="125" t="s">
        <v>72</v>
      </c>
      <c r="B30" s="125"/>
      <c r="C30" s="125"/>
      <c r="D30" s="125"/>
      <c r="E30" s="158" t="s">
        <v>73</v>
      </c>
      <c r="F30" s="158"/>
      <c r="G30" s="158"/>
      <c r="H30" s="158"/>
    </row>
    <row r="31" spans="1:26" ht="15" customHeight="1" x14ac:dyDescent="0.35">
      <c r="A31" s="125" t="s">
        <v>30</v>
      </c>
      <c r="B31" s="125"/>
      <c r="C31" s="125"/>
      <c r="D31" s="125"/>
      <c r="E31" s="158" t="s">
        <v>289</v>
      </c>
      <c r="F31" s="158"/>
      <c r="G31" s="158"/>
      <c r="H31" s="158"/>
      <c r="I31" s="21" t="b">
        <f>IF(AND(ISNUMBER(SEARCH("Flat",D67)),ISNUMBER(SEARCH("Shop",D67)),ISNUMBER(SEARCH("Office",D67))),"Residential + Commercial",IF(AND(ISNUMBER(SEARCH("Flat",D67)),ISNUMBER(SEARCH("Shop",D67))),"Residential + Commercial",IF(AND(ISNUMBER(SEARCH("Flat",D67)),ISNUMBER(SEARCH("Office",D67))),"Residential + Commercial",IF(AND(ISNUMBER(SEARCH("Shop",D67)),ISNUMBER(SEARCH("Office",D67))),"Commercial",IF(ISNUMBER(SEARCH("Shop",D67)),"Commercial",IF(ISNUMBER(SEARCH("Office",D67)),"Commercial",IF(ISNUMBER(SEARCH("Flat",D67)),"Residential")))))))</f>
        <v>0</v>
      </c>
    </row>
    <row r="32" spans="1:26" ht="15.75" customHeight="1" x14ac:dyDescent="0.35">
      <c r="A32" s="125" t="s">
        <v>84</v>
      </c>
      <c r="B32" s="125"/>
      <c r="C32" s="125"/>
      <c r="D32" s="125"/>
      <c r="E32" s="158" t="s">
        <v>31</v>
      </c>
      <c r="F32" s="158"/>
      <c r="G32" s="158"/>
      <c r="H32" s="158"/>
    </row>
    <row r="33" spans="1:19" s="22" customFormat="1" x14ac:dyDescent="0.35">
      <c r="A33" s="226" t="s">
        <v>85</v>
      </c>
      <c r="B33" s="226"/>
      <c r="C33" s="136" t="s">
        <v>162</v>
      </c>
      <c r="D33" s="136"/>
      <c r="E33" s="136"/>
      <c r="F33" s="136" t="s">
        <v>29</v>
      </c>
      <c r="G33" s="136"/>
      <c r="H33" s="136"/>
      <c r="S33" s="22" t="e">
        <f ca="1">OFFSET($S$13,1,MATCH($G20,$S$13:$W$13,0)-1,15,1)</f>
        <v>#VALUE!</v>
      </c>
    </row>
    <row r="34" spans="1:19" s="22" customFormat="1" x14ac:dyDescent="0.35">
      <c r="A34" s="224" t="s">
        <v>24</v>
      </c>
      <c r="B34" s="224" t="s">
        <v>28</v>
      </c>
      <c r="C34" s="225" t="s">
        <v>320</v>
      </c>
      <c r="D34" s="225"/>
      <c r="E34" s="225"/>
      <c r="F34" s="225" t="s">
        <v>324</v>
      </c>
      <c r="G34" s="225"/>
      <c r="H34" s="225"/>
    </row>
    <row r="35" spans="1:19" x14ac:dyDescent="0.35">
      <c r="A35" s="224" t="s">
        <v>25</v>
      </c>
      <c r="B35" s="224" t="s">
        <v>28</v>
      </c>
      <c r="C35" s="225" t="s">
        <v>321</v>
      </c>
      <c r="D35" s="225"/>
      <c r="E35" s="225"/>
      <c r="F35" s="225" t="s">
        <v>325</v>
      </c>
      <c r="G35" s="225"/>
      <c r="H35" s="225"/>
    </row>
    <row r="36" spans="1:19" s="22" customFormat="1" x14ac:dyDescent="0.35">
      <c r="A36" s="224" t="s">
        <v>27</v>
      </c>
      <c r="B36" s="224" t="s">
        <v>28</v>
      </c>
      <c r="C36" s="225" t="s">
        <v>322</v>
      </c>
      <c r="D36" s="225"/>
      <c r="E36" s="225"/>
      <c r="F36" s="225" t="s">
        <v>325</v>
      </c>
      <c r="G36" s="225"/>
      <c r="H36" s="225"/>
    </row>
    <row r="37" spans="1:19" x14ac:dyDescent="0.35">
      <c r="A37" s="224" t="s">
        <v>26</v>
      </c>
      <c r="B37" s="224" t="s">
        <v>28</v>
      </c>
      <c r="C37" s="225" t="s">
        <v>323</v>
      </c>
      <c r="D37" s="225"/>
      <c r="E37" s="225"/>
      <c r="F37" s="225" t="s">
        <v>326</v>
      </c>
      <c r="G37" s="225"/>
      <c r="H37" s="225"/>
    </row>
    <row r="38" spans="1:19" x14ac:dyDescent="0.35">
      <c r="A38" s="125" t="s">
        <v>266</v>
      </c>
      <c r="B38" s="125"/>
      <c r="C38" s="125"/>
      <c r="D38" s="125"/>
      <c r="E38" s="125"/>
      <c r="F38" s="125"/>
      <c r="G38" s="125"/>
      <c r="H38" s="125"/>
    </row>
    <row r="39" spans="1:19" ht="15.75" customHeight="1" x14ac:dyDescent="0.35">
      <c r="A39" s="125" t="s">
        <v>151</v>
      </c>
      <c r="B39" s="125"/>
      <c r="C39" s="218" t="s">
        <v>327</v>
      </c>
      <c r="D39" s="218"/>
      <c r="E39" s="218"/>
      <c r="F39" s="218"/>
      <c r="G39" s="218"/>
      <c r="H39" s="218"/>
    </row>
    <row r="40" spans="1:19" x14ac:dyDescent="0.35">
      <c r="A40" s="125" t="s">
        <v>147</v>
      </c>
      <c r="B40" s="125"/>
      <c r="C40" s="249" t="s">
        <v>328</v>
      </c>
      <c r="D40" s="158"/>
      <c r="E40" s="158"/>
      <c r="F40" s="158"/>
      <c r="G40" s="158"/>
      <c r="H40" s="158"/>
    </row>
    <row r="41" spans="1:19" x14ac:dyDescent="0.35">
      <c r="A41" s="218" t="s">
        <v>333</v>
      </c>
      <c r="B41" s="218"/>
      <c r="C41" s="218"/>
      <c r="D41" s="218"/>
      <c r="E41" s="218"/>
      <c r="F41" s="218"/>
      <c r="G41" s="218"/>
      <c r="H41" s="218"/>
    </row>
    <row r="42" spans="1:19" x14ac:dyDescent="0.35">
      <c r="A42" s="125" t="s">
        <v>32</v>
      </c>
      <c r="B42" s="125"/>
      <c r="C42" s="125"/>
      <c r="D42" s="125"/>
      <c r="E42" s="143">
        <v>373860</v>
      </c>
      <c r="F42" s="143"/>
      <c r="G42" s="143"/>
      <c r="H42" s="143"/>
    </row>
    <row r="43" spans="1:19" x14ac:dyDescent="0.35">
      <c r="A43" s="125" t="s">
        <v>330</v>
      </c>
      <c r="B43" s="125"/>
      <c r="C43" s="125"/>
      <c r="D43" s="125"/>
      <c r="E43" s="143">
        <f>160616.7</f>
        <v>160616.70000000001</v>
      </c>
      <c r="F43" s="143"/>
      <c r="G43" s="143"/>
      <c r="H43" s="143"/>
    </row>
    <row r="44" spans="1:19" x14ac:dyDescent="0.35">
      <c r="A44" s="125" t="s">
        <v>331</v>
      </c>
      <c r="B44" s="125"/>
      <c r="C44" s="125"/>
      <c r="D44" s="125"/>
      <c r="E44" s="232">
        <f>294917.54+38290.2</f>
        <v>333207.74</v>
      </c>
      <c r="F44" s="233"/>
      <c r="G44" s="233"/>
      <c r="H44" s="234"/>
    </row>
    <row r="45" spans="1:19" x14ac:dyDescent="0.35">
      <c r="A45" s="125" t="s">
        <v>332</v>
      </c>
      <c r="B45" s="125"/>
      <c r="C45" s="125"/>
      <c r="D45" s="125"/>
      <c r="E45" s="235">
        <v>1.8360000000000001</v>
      </c>
      <c r="F45" s="236"/>
      <c r="G45" s="236"/>
      <c r="H45" s="237"/>
    </row>
    <row r="46" spans="1:19" ht="15.75" hidden="1" customHeight="1" x14ac:dyDescent="0.35">
      <c r="A46" s="125" t="s">
        <v>32</v>
      </c>
      <c r="B46" s="125"/>
      <c r="C46" s="125"/>
      <c r="D46" s="125"/>
      <c r="E46" s="232">
        <v>0</v>
      </c>
      <c r="F46" s="233"/>
      <c r="G46" s="233"/>
      <c r="H46" s="234"/>
    </row>
    <row r="47" spans="1:19" ht="15.75" hidden="1" customHeight="1" x14ac:dyDescent="0.35">
      <c r="A47" s="125" t="s">
        <v>33</v>
      </c>
      <c r="B47" s="125"/>
      <c r="C47" s="125"/>
      <c r="D47" s="125"/>
      <c r="E47" s="232" t="e">
        <f>12606.3/E46</f>
        <v>#DIV/0!</v>
      </c>
      <c r="F47" s="233"/>
      <c r="G47" s="233"/>
      <c r="H47" s="234"/>
    </row>
    <row r="48" spans="1:19" ht="15.75" hidden="1" customHeight="1" x14ac:dyDescent="0.35">
      <c r="A48" s="125" t="s">
        <v>34</v>
      </c>
      <c r="B48" s="125"/>
      <c r="C48" s="125"/>
      <c r="D48" s="125"/>
      <c r="E48" s="232" t="e">
        <f>E50/E46-E47</f>
        <v>#DIV/0!</v>
      </c>
      <c r="F48" s="233"/>
      <c r="G48" s="233"/>
      <c r="H48" s="234"/>
    </row>
    <row r="49" spans="1:24" ht="15.75" hidden="1" customHeight="1" x14ac:dyDescent="0.35">
      <c r="A49" s="125" t="s">
        <v>35</v>
      </c>
      <c r="B49" s="125"/>
      <c r="C49" s="125"/>
      <c r="D49" s="125"/>
      <c r="E49" s="232" t="e">
        <f>E47+E48</f>
        <v>#DIV/0!</v>
      </c>
      <c r="F49" s="233"/>
      <c r="G49" s="233"/>
      <c r="H49" s="234"/>
      <c r="I49" s="71" t="e">
        <f>E50/E46</f>
        <v>#DIV/0!</v>
      </c>
    </row>
    <row r="50" spans="1:24" ht="15.75" hidden="1" customHeight="1" x14ac:dyDescent="0.35">
      <c r="A50" s="125" t="s">
        <v>83</v>
      </c>
      <c r="B50" s="125"/>
      <c r="C50" s="125"/>
      <c r="D50" s="125"/>
      <c r="E50" s="232">
        <v>0</v>
      </c>
      <c r="F50" s="233"/>
      <c r="G50" s="233"/>
      <c r="H50" s="234"/>
    </row>
    <row r="51" spans="1:24" x14ac:dyDescent="0.35">
      <c r="A51" s="159" t="s">
        <v>36</v>
      </c>
      <c r="B51" s="159"/>
      <c r="C51" s="159"/>
      <c r="D51" s="159"/>
      <c r="E51" s="232" t="s">
        <v>334</v>
      </c>
      <c r="F51" s="233"/>
      <c r="G51" s="233"/>
      <c r="H51" s="234"/>
    </row>
    <row r="52" spans="1:24" x14ac:dyDescent="0.35">
      <c r="A52" s="218" t="s">
        <v>336</v>
      </c>
      <c r="B52" s="218"/>
      <c r="C52" s="218"/>
      <c r="D52" s="218"/>
      <c r="E52" s="218"/>
      <c r="F52" s="218"/>
      <c r="G52" s="218"/>
      <c r="H52" s="218"/>
    </row>
    <row r="53" spans="1:24" ht="33.75" customHeight="1" x14ac:dyDescent="0.35">
      <c r="A53" s="153" t="s">
        <v>139</v>
      </c>
      <c r="B53" s="155"/>
      <c r="C53" s="253" t="s">
        <v>244</v>
      </c>
      <c r="D53" s="254"/>
      <c r="E53" s="254"/>
      <c r="F53" s="254"/>
      <c r="G53" s="254"/>
      <c r="H53" s="255"/>
      <c r="R53" t="s">
        <v>239</v>
      </c>
      <c r="S53" t="s">
        <v>161</v>
      </c>
      <c r="T53" t="s">
        <v>165</v>
      </c>
      <c r="U53" t="s">
        <v>180</v>
      </c>
      <c r="V53" t="s">
        <v>175</v>
      </c>
    </row>
    <row r="54" spans="1:24" ht="32.25" customHeight="1" x14ac:dyDescent="0.35">
      <c r="A54" s="153" t="s">
        <v>37</v>
      </c>
      <c r="B54" s="155"/>
      <c r="C54" s="153" t="s">
        <v>335</v>
      </c>
      <c r="D54" s="154"/>
      <c r="E54" s="155"/>
      <c r="F54" s="18" t="s">
        <v>38</v>
      </c>
      <c r="G54" s="156">
        <v>45449</v>
      </c>
      <c r="H54" s="155"/>
      <c r="R54"/>
      <c r="S54" t="s">
        <v>240</v>
      </c>
      <c r="T54" t="s">
        <v>245</v>
      </c>
      <c r="U54" t="s">
        <v>256</v>
      </c>
      <c r="V54" t="s">
        <v>261</v>
      </c>
    </row>
    <row r="55" spans="1:24" ht="33.75" customHeight="1" x14ac:dyDescent="0.35">
      <c r="A55" s="153" t="s">
        <v>39</v>
      </c>
      <c r="B55" s="155"/>
      <c r="C55" s="153" t="str">
        <f>C54</f>
        <v>MSRDC/SPA/BP-402/Layout approval/2024/985</v>
      </c>
      <c r="D55" s="154"/>
      <c r="E55" s="155"/>
      <c r="F55" s="18" t="s">
        <v>38</v>
      </c>
      <c r="G55" s="156">
        <f>G54</f>
        <v>45449</v>
      </c>
      <c r="H55" s="155"/>
      <c r="R55"/>
      <c r="S55" t="s">
        <v>241</v>
      </c>
      <c r="T55" t="s">
        <v>246</v>
      </c>
      <c r="U55" t="s">
        <v>254</v>
      </c>
      <c r="V55" t="s">
        <v>262</v>
      </c>
    </row>
    <row r="56" spans="1:24" s="23" customFormat="1" ht="36.75" customHeight="1" x14ac:dyDescent="0.35">
      <c r="A56" s="151" t="s">
        <v>1376</v>
      </c>
      <c r="B56" s="152"/>
      <c r="C56" s="153" t="str">
        <f>C55</f>
        <v>MSRDC/SPA/BP-402/Layout approval/2024/985</v>
      </c>
      <c r="D56" s="154"/>
      <c r="E56" s="155"/>
      <c r="F56" s="18" t="s">
        <v>38</v>
      </c>
      <c r="G56" s="156">
        <f>G55</f>
        <v>45449</v>
      </c>
      <c r="H56" s="155"/>
      <c r="R56"/>
      <c r="S56" t="s">
        <v>242</v>
      </c>
      <c r="T56" t="s">
        <v>247</v>
      </c>
      <c r="U56" t="s">
        <v>244</v>
      </c>
      <c r="V56" t="s">
        <v>263</v>
      </c>
    </row>
    <row r="57" spans="1:24" s="23" customFormat="1" hidden="1" x14ac:dyDescent="0.35">
      <c r="A57" s="162" t="s">
        <v>267</v>
      </c>
      <c r="B57" s="163"/>
      <c r="C57" s="153" t="e">
        <f>#REF!</f>
        <v>#REF!</v>
      </c>
      <c r="D57" s="154"/>
      <c r="E57" s="155"/>
      <c r="F57" s="18" t="s">
        <v>38</v>
      </c>
      <c r="G57" s="153"/>
      <c r="H57" s="155"/>
      <c r="R57"/>
      <c r="S57" t="s">
        <v>242</v>
      </c>
      <c r="T57" t="s">
        <v>247</v>
      </c>
      <c r="U57" t="s">
        <v>244</v>
      </c>
      <c r="V57" t="s">
        <v>263</v>
      </c>
    </row>
    <row r="58" spans="1:24" s="23" customFormat="1" ht="32.25" hidden="1" customHeight="1" x14ac:dyDescent="0.35">
      <c r="A58" s="164"/>
      <c r="B58" s="165"/>
      <c r="C58" s="250"/>
      <c r="D58" s="251"/>
      <c r="E58" s="251"/>
      <c r="F58" s="251"/>
      <c r="G58" s="251"/>
      <c r="H58" s="252"/>
      <c r="R58"/>
      <c r="S58" t="s">
        <v>244</v>
      </c>
      <c r="T58" t="s">
        <v>248</v>
      </c>
      <c r="U58" t="s">
        <v>258</v>
      </c>
      <c r="V58" s="21"/>
      <c r="W58" s="21"/>
      <c r="X58" s="21"/>
    </row>
    <row r="59" spans="1:24" s="23" customFormat="1" ht="34.5" hidden="1" customHeight="1" x14ac:dyDescent="0.35">
      <c r="A59" s="162" t="s">
        <v>268</v>
      </c>
      <c r="B59" s="163"/>
      <c r="C59" s="153">
        <f>C58</f>
        <v>0</v>
      </c>
      <c r="D59" s="154"/>
      <c r="E59" s="155"/>
      <c r="F59" s="18" t="s">
        <v>38</v>
      </c>
      <c r="G59" s="153">
        <f>G58</f>
        <v>0</v>
      </c>
      <c r="H59" s="155"/>
      <c r="R59"/>
      <c r="S59" s="21"/>
      <c r="T59" t="s">
        <v>249</v>
      </c>
      <c r="U59" t="s">
        <v>259</v>
      </c>
      <c r="V59" s="21"/>
      <c r="W59" s="21"/>
      <c r="X59" s="21"/>
    </row>
    <row r="60" spans="1:24" s="23" customFormat="1" ht="41.25" hidden="1" customHeight="1" x14ac:dyDescent="0.35">
      <c r="A60" s="164"/>
      <c r="B60" s="165"/>
      <c r="C60" s="153"/>
      <c r="D60" s="154"/>
      <c r="E60" s="154"/>
      <c r="F60" s="154"/>
      <c r="G60" s="154"/>
      <c r="H60" s="155"/>
      <c r="R60"/>
      <c r="S60" s="21"/>
      <c r="T60" t="s">
        <v>251</v>
      </c>
      <c r="U60" t="s">
        <v>260</v>
      </c>
      <c r="V60" s="21"/>
      <c r="W60" s="21"/>
      <c r="X60" s="21"/>
    </row>
    <row r="61" spans="1:24" s="23" customFormat="1" ht="15.75" hidden="1" customHeight="1" x14ac:dyDescent="0.35">
      <c r="A61" s="162" t="s">
        <v>269</v>
      </c>
      <c r="B61" s="163"/>
      <c r="C61" s="153">
        <f>C60</f>
        <v>0</v>
      </c>
      <c r="D61" s="154"/>
      <c r="E61" s="155"/>
      <c r="F61" s="18" t="s">
        <v>38</v>
      </c>
      <c r="G61" s="153">
        <f>G60</f>
        <v>0</v>
      </c>
      <c r="H61" s="155"/>
      <c r="R61"/>
      <c r="S61" s="21"/>
      <c r="T61" t="s">
        <v>252</v>
      </c>
      <c r="U61" s="21" t="s">
        <v>283</v>
      </c>
      <c r="V61" s="21"/>
      <c r="W61" s="21"/>
      <c r="X61" s="21"/>
    </row>
    <row r="62" spans="1:24" s="23" customFormat="1" ht="33.75" hidden="1" customHeight="1" x14ac:dyDescent="0.35">
      <c r="A62" s="164"/>
      <c r="B62" s="165"/>
      <c r="C62" s="153"/>
      <c r="D62" s="154"/>
      <c r="E62" s="154"/>
      <c r="F62" s="154"/>
      <c r="G62" s="154"/>
      <c r="H62" s="155"/>
      <c r="R62"/>
      <c r="S62" s="21"/>
      <c r="T62" t="s">
        <v>253</v>
      </c>
      <c r="U62" s="21"/>
      <c r="V62" s="21"/>
      <c r="W62" s="21"/>
      <c r="X62" s="21"/>
    </row>
    <row r="63" spans="1:24" s="23" customFormat="1" ht="36.75" customHeight="1" x14ac:dyDescent="0.35">
      <c r="A63" s="151" t="s">
        <v>1377</v>
      </c>
      <c r="B63" s="152"/>
      <c r="C63" s="153" t="s">
        <v>1381</v>
      </c>
      <c r="D63" s="154"/>
      <c r="E63" s="155"/>
      <c r="F63" s="18" t="s">
        <v>38</v>
      </c>
      <c r="G63" s="156">
        <v>45230</v>
      </c>
      <c r="H63" s="155"/>
      <c r="R63"/>
      <c r="S63" t="s">
        <v>242</v>
      </c>
      <c r="T63" t="s">
        <v>247</v>
      </c>
      <c r="U63" t="s">
        <v>244</v>
      </c>
      <c r="V63" t="s">
        <v>263</v>
      </c>
    </row>
    <row r="64" spans="1:24" x14ac:dyDescent="0.35">
      <c r="A64" s="138" t="s">
        <v>40</v>
      </c>
      <c r="B64" s="139"/>
      <c r="C64" s="138" t="s">
        <v>93</v>
      </c>
      <c r="D64" s="140"/>
      <c r="E64" s="139"/>
      <c r="F64" s="44" t="s">
        <v>38</v>
      </c>
      <c r="G64" s="160" t="s">
        <v>28</v>
      </c>
      <c r="H64" s="161"/>
      <c r="R64"/>
      <c r="T64" t="s">
        <v>255</v>
      </c>
    </row>
    <row r="65" spans="1:20" x14ac:dyDescent="0.35">
      <c r="A65" s="157" t="s">
        <v>42</v>
      </c>
      <c r="B65" s="157"/>
      <c r="C65" s="157"/>
      <c r="D65" s="157"/>
      <c r="E65" s="157"/>
      <c r="F65" s="157"/>
      <c r="G65" s="157"/>
      <c r="H65" s="157"/>
      <c r="T65" t="s">
        <v>264</v>
      </c>
    </row>
    <row r="66" spans="1:20" hidden="1" x14ac:dyDescent="0.35">
      <c r="A66" s="127" t="s">
        <v>82</v>
      </c>
      <c r="B66" s="127"/>
      <c r="C66" s="127"/>
      <c r="D66" s="125">
        <f>E50</f>
        <v>0</v>
      </c>
      <c r="E66" s="125"/>
      <c r="F66" s="125"/>
      <c r="G66" s="125"/>
      <c r="H66" s="125"/>
      <c r="R66"/>
    </row>
    <row r="67" spans="1:20" x14ac:dyDescent="0.35">
      <c r="A67" s="158" t="s">
        <v>43</v>
      </c>
      <c r="B67" s="159"/>
      <c r="C67" s="159"/>
      <c r="D67" s="159" t="s">
        <v>337</v>
      </c>
      <c r="E67" s="159"/>
      <c r="F67" s="159"/>
      <c r="G67" s="159"/>
      <c r="H67" s="159"/>
      <c r="I67" s="24"/>
      <c r="R67"/>
    </row>
    <row r="68" spans="1:20" ht="48.75" hidden="1" customHeight="1" x14ac:dyDescent="0.35">
      <c r="A68" s="169" t="s">
        <v>44</v>
      </c>
      <c r="B68" s="170"/>
      <c r="C68" s="245"/>
      <c r="D68" s="243" t="s">
        <v>157</v>
      </c>
      <c r="E68" s="244"/>
      <c r="F68" s="244"/>
      <c r="G68" s="244"/>
      <c r="H68" s="244"/>
      <c r="R68"/>
    </row>
    <row r="69" spans="1:20" ht="15.75" hidden="1" customHeight="1" x14ac:dyDescent="0.35">
      <c r="A69" s="169" t="s">
        <v>80</v>
      </c>
      <c r="B69" s="170"/>
      <c r="C69" s="170"/>
      <c r="D69" s="175" t="s">
        <v>155</v>
      </c>
      <c r="E69" s="176"/>
      <c r="F69" s="176"/>
      <c r="G69" s="176"/>
      <c r="H69" s="177"/>
      <c r="R69"/>
    </row>
    <row r="70" spans="1:20" ht="15.75" hidden="1" customHeight="1" x14ac:dyDescent="0.35">
      <c r="A70" s="171"/>
      <c r="B70" s="172"/>
      <c r="C70" s="172"/>
      <c r="D70" s="178" t="s">
        <v>284</v>
      </c>
      <c r="E70" s="179"/>
      <c r="F70" s="179"/>
      <c r="G70" s="179"/>
      <c r="H70" s="180"/>
      <c r="R70"/>
    </row>
    <row r="71" spans="1:20" ht="15.75" hidden="1" customHeight="1" x14ac:dyDescent="0.35">
      <c r="A71" s="173"/>
      <c r="B71" s="174"/>
      <c r="C71" s="174"/>
      <c r="D71" s="166" t="s">
        <v>156</v>
      </c>
      <c r="E71" s="167"/>
      <c r="F71" s="167"/>
      <c r="G71" s="167"/>
      <c r="H71" s="168"/>
      <c r="S71"/>
    </row>
    <row r="72" spans="1:20" ht="15.75" customHeight="1" x14ac:dyDescent="0.35">
      <c r="A72" s="125" t="s">
        <v>41</v>
      </c>
      <c r="B72" s="125"/>
      <c r="C72" s="125"/>
      <c r="D72" s="230" t="s">
        <v>338</v>
      </c>
      <c r="E72" s="230"/>
      <c r="F72" s="230"/>
      <c r="G72" s="230"/>
      <c r="H72" s="230"/>
      <c r="J72" s="25"/>
      <c r="K72" s="24"/>
      <c r="N72" s="24"/>
      <c r="S72"/>
    </row>
    <row r="73" spans="1:20" ht="15.75" customHeight="1" x14ac:dyDescent="0.35">
      <c r="A73" s="125" t="s">
        <v>78</v>
      </c>
      <c r="B73" s="125"/>
      <c r="C73" s="125"/>
      <c r="D73" s="231" t="str">
        <f>(IF(G64="NA","60 Years After Completion",IF(G64&lt;&gt;"NA",""&amp;60-ROUNDDOWN((E3-G64)/360,0)&amp;" Years"," ")))</f>
        <v>60 Years After Completion</v>
      </c>
      <c r="E73" s="231"/>
      <c r="F73" s="231"/>
      <c r="G73" s="231"/>
      <c r="H73" s="231"/>
      <c r="N73" s="24"/>
      <c r="S73"/>
    </row>
    <row r="74" spans="1:20" ht="15.75" customHeight="1" x14ac:dyDescent="0.35">
      <c r="A74" s="125" t="s">
        <v>79</v>
      </c>
      <c r="B74" s="125"/>
      <c r="C74" s="125"/>
      <c r="D74" s="127" t="s">
        <v>23</v>
      </c>
      <c r="E74" s="127"/>
      <c r="F74" s="127"/>
      <c r="G74" s="127"/>
      <c r="H74" s="127"/>
      <c r="J74" s="26"/>
      <c r="K74" s="26"/>
      <c r="S74"/>
    </row>
    <row r="75" spans="1:20" ht="38.5" customHeight="1" x14ac:dyDescent="0.35">
      <c r="A75" s="159" t="s">
        <v>339</v>
      </c>
      <c r="B75" s="159"/>
      <c r="C75" s="159"/>
      <c r="D75" s="158" t="s">
        <v>340</v>
      </c>
      <c r="E75" s="127"/>
      <c r="F75" s="127"/>
      <c r="G75" s="127"/>
      <c r="H75" s="127"/>
      <c r="S75"/>
    </row>
    <row r="76" spans="1:20" x14ac:dyDescent="0.35">
      <c r="A76" s="127" t="s">
        <v>136</v>
      </c>
      <c r="B76" s="127"/>
      <c r="C76" s="127"/>
      <c r="D76" s="127" t="s">
        <v>28</v>
      </c>
      <c r="E76" s="127"/>
      <c r="F76" s="127"/>
      <c r="G76" s="127"/>
      <c r="H76" s="127"/>
      <c r="I76" s="27"/>
      <c r="J76" s="27"/>
      <c r="K76" s="27"/>
      <c r="L76" s="27"/>
      <c r="M76" s="27"/>
      <c r="N76" s="27"/>
    </row>
    <row r="77" spans="1:20" ht="15.75" customHeight="1" x14ac:dyDescent="0.35">
      <c r="A77" s="142" t="s">
        <v>77</v>
      </c>
      <c r="B77" s="142"/>
      <c r="C77" s="142"/>
      <c r="D77" s="248" t="str">
        <f ca="1">(IF(G98&gt;95%,"Nothing",IF(G98&gt;0%,"Cement, Aggregate, Steel, etc",IF(G98=0%,"Work not yet Started"))))</f>
        <v>Cement, Aggregate, Steel, etc</v>
      </c>
      <c r="E77" s="248"/>
      <c r="F77" s="248"/>
      <c r="G77" s="248"/>
      <c r="H77" s="248"/>
      <c r="J77" s="26"/>
      <c r="S77"/>
    </row>
    <row r="78" spans="1:20" ht="33.75" customHeight="1" thickBot="1" x14ac:dyDescent="0.4">
      <c r="A78" s="246" t="s">
        <v>106</v>
      </c>
      <c r="B78" s="246"/>
      <c r="C78" s="246"/>
      <c r="D78" s="247" t="str">
        <f ca="1">(IF(D77="Nothing","Yes",IF(D77="Cement, Aggregate, Steel, etc","Under Construction",IF(D77="Work not yet Started","Work not yet Started"))))</f>
        <v>Under Construction</v>
      </c>
      <c r="E78" s="247"/>
      <c r="F78" s="247" t="str">
        <f ca="1">(IF(D77="Nothing","Yes",IF(D77="Cement, Aggregate, Steel, etc","Under Construction",IF(D77="Work not yet Started","Work not yet Started"))))</f>
        <v>Under Construction</v>
      </c>
      <c r="G78" s="247"/>
      <c r="H78" s="247"/>
      <c r="S78"/>
    </row>
    <row r="79" spans="1:20" hidden="1" x14ac:dyDescent="0.35">
      <c r="A79" s="146" t="s">
        <v>128</v>
      </c>
      <c r="B79" s="146"/>
      <c r="C79" s="146"/>
      <c r="D79" s="146"/>
      <c r="E79" s="146"/>
      <c r="F79" s="146"/>
      <c r="G79" s="146"/>
      <c r="H79" s="146"/>
    </row>
    <row r="80" spans="1:20" ht="28.5" hidden="1" customHeight="1" x14ac:dyDescent="0.35">
      <c r="A80" s="102" t="s">
        <v>306</v>
      </c>
      <c r="B80" s="103" t="s">
        <v>76</v>
      </c>
      <c r="C80" s="103" t="s">
        <v>307</v>
      </c>
      <c r="D80" s="147" t="s">
        <v>81</v>
      </c>
      <c r="E80" s="147"/>
      <c r="F80" s="147"/>
      <c r="G80" s="147"/>
      <c r="H80" s="147"/>
    </row>
    <row r="81" spans="1:19" ht="15.75" hidden="1" customHeight="1" x14ac:dyDescent="0.35">
      <c r="A81" s="104">
        <f>'Construction %'!A19</f>
        <v>1</v>
      </c>
      <c r="B81" s="105">
        <f ca="1">'Construction %'!N19</f>
        <v>0</v>
      </c>
      <c r="C81" s="105">
        <f ca="1">'Construction %'!O19</f>
        <v>0</v>
      </c>
      <c r="D81" s="148" t="str">
        <f ca="1">'Construction %'!P19</f>
        <v xml:space="preserve">Work not yet Started. </v>
      </c>
      <c r="E81" s="149"/>
      <c r="F81" s="149"/>
      <c r="G81" s="149"/>
      <c r="H81" s="150"/>
    </row>
    <row r="82" spans="1:19" hidden="1" x14ac:dyDescent="0.35">
      <c r="A82" s="104">
        <f>'Construction %'!A20</f>
        <v>2</v>
      </c>
      <c r="B82" s="105">
        <f ca="1">'Construction %'!N20</f>
        <v>0</v>
      </c>
      <c r="C82" s="105">
        <f ca="1">'Construction %'!O20</f>
        <v>0</v>
      </c>
      <c r="D82" s="148" t="str">
        <f ca="1">'Construction %'!P20</f>
        <v xml:space="preserve">Work not yet Started. </v>
      </c>
      <c r="E82" s="149"/>
      <c r="F82" s="149"/>
      <c r="G82" s="149"/>
      <c r="H82" s="150"/>
    </row>
    <row r="83" spans="1:19" hidden="1" x14ac:dyDescent="0.35">
      <c r="A83" s="104">
        <f>'Construction %'!A21</f>
        <v>3</v>
      </c>
      <c r="B83" s="105">
        <f ca="1">'Construction %'!N21</f>
        <v>0</v>
      </c>
      <c r="C83" s="105">
        <f ca="1">'Construction %'!O21</f>
        <v>0</v>
      </c>
      <c r="D83" s="148" t="str">
        <f ca="1">'Construction %'!P21</f>
        <v xml:space="preserve">Work not yet Started. </v>
      </c>
      <c r="E83" s="149"/>
      <c r="F83" s="149"/>
      <c r="G83" s="149"/>
      <c r="H83" s="150"/>
    </row>
    <row r="84" spans="1:19" ht="15.75" hidden="1" customHeight="1" x14ac:dyDescent="0.35">
      <c r="A84" s="104">
        <f>'Construction %'!A22</f>
        <v>4</v>
      </c>
      <c r="B84" s="105">
        <f ca="1">'Construction %'!N22</f>
        <v>0</v>
      </c>
      <c r="C84" s="105">
        <f ca="1">'Construction %'!O22</f>
        <v>0</v>
      </c>
      <c r="D84" s="148" t="str">
        <f ca="1">'Construction %'!P22</f>
        <v xml:space="preserve">Work not yet Started. </v>
      </c>
      <c r="E84" s="149"/>
      <c r="F84" s="149"/>
      <c r="G84" s="149"/>
      <c r="H84" s="150"/>
    </row>
    <row r="85" spans="1:19" hidden="1" x14ac:dyDescent="0.35">
      <c r="A85" s="104">
        <f>'Construction %'!A23</f>
        <v>5</v>
      </c>
      <c r="B85" s="105">
        <f ca="1">'Construction %'!N23</f>
        <v>0</v>
      </c>
      <c r="C85" s="105">
        <f ca="1">'Construction %'!O23</f>
        <v>0</v>
      </c>
      <c r="D85" s="148" t="str">
        <f ca="1">'Construction %'!P23</f>
        <v xml:space="preserve">Work not yet Started. </v>
      </c>
      <c r="E85" s="149"/>
      <c r="F85" s="149"/>
      <c r="G85" s="149"/>
      <c r="H85" s="150"/>
    </row>
    <row r="86" spans="1:19" ht="15.75" hidden="1" customHeight="1" x14ac:dyDescent="0.35">
      <c r="A86" s="104">
        <f>'Construction %'!A24</f>
        <v>6</v>
      </c>
      <c r="B86" s="105">
        <f>'Construction %'!N24</f>
        <v>0</v>
      </c>
      <c r="C86" s="105">
        <f>'Construction %'!O24</f>
        <v>0</v>
      </c>
      <c r="D86" s="148" t="str">
        <f>'Construction %'!P24</f>
        <v xml:space="preserve">Work not yet Started. </v>
      </c>
      <c r="E86" s="149"/>
      <c r="F86" s="149"/>
      <c r="G86" s="149"/>
      <c r="H86" s="150"/>
    </row>
    <row r="87" spans="1:19" ht="15.75" hidden="1" customHeight="1" x14ac:dyDescent="0.35">
      <c r="A87" s="104">
        <f>'Construction %'!A25</f>
        <v>7</v>
      </c>
      <c r="B87" s="105">
        <f ca="1">'Construction %'!N25</f>
        <v>0</v>
      </c>
      <c r="C87" s="105">
        <f ca="1">'Construction %'!O25</f>
        <v>0</v>
      </c>
      <c r="D87" s="148" t="str">
        <f ca="1">'Construction %'!P25</f>
        <v xml:space="preserve">Work not yet Started. </v>
      </c>
      <c r="E87" s="149"/>
      <c r="F87" s="149"/>
      <c r="G87" s="149"/>
      <c r="H87" s="150"/>
    </row>
    <row r="88" spans="1:19" ht="15.75" hidden="1" customHeight="1" x14ac:dyDescent="0.35">
      <c r="A88" s="104">
        <f>'Construction %'!A26</f>
        <v>8</v>
      </c>
      <c r="B88" s="105">
        <f ca="1">'Construction %'!N26</f>
        <v>0</v>
      </c>
      <c r="C88" s="105">
        <f ca="1">'Construction %'!O26</f>
        <v>0</v>
      </c>
      <c r="D88" s="148" t="str">
        <f ca="1">'Construction %'!P26</f>
        <v xml:space="preserve">Work not yet Started. </v>
      </c>
      <c r="E88" s="149"/>
      <c r="F88" s="149"/>
      <c r="G88" s="149"/>
      <c r="H88" s="150"/>
    </row>
    <row r="89" spans="1:19" ht="15.75" hidden="1" customHeight="1" x14ac:dyDescent="0.35">
      <c r="A89" s="104">
        <f>'Construction %'!A27</f>
        <v>9</v>
      </c>
      <c r="B89" s="105">
        <f ca="1">'Construction %'!N27</f>
        <v>0</v>
      </c>
      <c r="C89" s="105">
        <f ca="1">'Construction %'!O27</f>
        <v>0</v>
      </c>
      <c r="D89" s="148" t="str">
        <f ca="1">'Construction %'!P27</f>
        <v xml:space="preserve">Work not yet Started. </v>
      </c>
      <c r="E89" s="149"/>
      <c r="F89" s="149"/>
      <c r="G89" s="149"/>
      <c r="H89" s="150"/>
    </row>
    <row r="90" spans="1:19" ht="15.75" hidden="1" customHeight="1" x14ac:dyDescent="0.35">
      <c r="A90" s="104">
        <f>'Construction %'!A28</f>
        <v>10</v>
      </c>
      <c r="B90" s="105">
        <f ca="1">'Construction %'!N28</f>
        <v>0</v>
      </c>
      <c r="C90" s="105">
        <f ca="1">'Construction %'!O28</f>
        <v>0</v>
      </c>
      <c r="D90" s="148" t="str">
        <f ca="1">'Construction %'!P28</f>
        <v xml:space="preserve">Work not yet Started. </v>
      </c>
      <c r="E90" s="149"/>
      <c r="F90" s="149"/>
      <c r="G90" s="149"/>
      <c r="H90" s="150"/>
    </row>
    <row r="91" spans="1:19" ht="15.75" hidden="1" customHeight="1" x14ac:dyDescent="0.35">
      <c r="A91" s="104">
        <f>'Construction %'!A29</f>
        <v>11</v>
      </c>
      <c r="B91" s="105">
        <f ca="1">'Construction %'!N29</f>
        <v>0</v>
      </c>
      <c r="C91" s="105">
        <f ca="1">'Construction %'!O29</f>
        <v>0</v>
      </c>
      <c r="D91" s="148" t="str">
        <f ca="1">'Construction %'!P29</f>
        <v xml:space="preserve">Work not yet Started. </v>
      </c>
      <c r="E91" s="149"/>
      <c r="F91" s="149"/>
      <c r="G91" s="149"/>
      <c r="H91" s="150"/>
    </row>
    <row r="92" spans="1:19" ht="15.75" hidden="1" customHeight="1" x14ac:dyDescent="0.35">
      <c r="A92" s="104">
        <f>'Construction %'!A30</f>
        <v>12</v>
      </c>
      <c r="B92" s="105">
        <f ca="1">'Construction %'!N30</f>
        <v>0</v>
      </c>
      <c r="C92" s="105">
        <f ca="1">'Construction %'!O30</f>
        <v>0</v>
      </c>
      <c r="D92" s="148" t="str">
        <f ca="1">'Construction %'!P30</f>
        <v xml:space="preserve">Work not yet Started. </v>
      </c>
      <c r="E92" s="149"/>
      <c r="F92" s="149"/>
      <c r="G92" s="149"/>
      <c r="H92" s="150"/>
    </row>
    <row r="93" spans="1:19" ht="15.75" hidden="1" customHeight="1" x14ac:dyDescent="0.35">
      <c r="A93" s="104">
        <f>'Construction %'!A31</f>
        <v>13</v>
      </c>
      <c r="B93" s="105">
        <f ca="1">'Construction %'!N31</f>
        <v>0</v>
      </c>
      <c r="C93" s="105">
        <f ca="1">'Construction %'!O31</f>
        <v>0</v>
      </c>
      <c r="D93" s="148" t="str">
        <f ca="1">'Construction %'!P31</f>
        <v xml:space="preserve">Work not yet Started. </v>
      </c>
      <c r="E93" s="149"/>
      <c r="F93" s="149"/>
      <c r="G93" s="149"/>
      <c r="H93" s="150"/>
    </row>
    <row r="94" spans="1:19" ht="15.75" hidden="1" customHeight="1" x14ac:dyDescent="0.35">
      <c r="A94" s="144" t="s">
        <v>128</v>
      </c>
      <c r="B94" s="145"/>
      <c r="C94" s="195" t="str">
        <f>D69</f>
        <v>Building No.1 (A Wing) = 1B + G + 1st to 20th Floor</v>
      </c>
      <c r="D94" s="196"/>
      <c r="E94" s="196"/>
      <c r="F94" s="196"/>
      <c r="G94" s="196"/>
      <c r="H94" s="197"/>
      <c r="I94" s="48" t="str">
        <f ca="1">IF(D107=100%,"All work Completed. Possession granted to the Building.",IF(D106=100%,"All work Completed, Waiting for OC",I95&amp;""&amp;I96&amp;""&amp;J95&amp;""&amp;J94&amp;" "&amp;J96))</f>
        <v xml:space="preserve">Excavation, Plinth Completed </v>
      </c>
      <c r="J94" s="49" t="str">
        <f ca="1">(IF(C100=(D95+F95+H95),"",IF(C100&gt;0,", RCC upto "&amp;C100&amp;" Slab","")))&amp;(IF(C101=H95,"",IF(C101&gt;0,", Brickwork upto "&amp;C101&amp;" Floor","")))&amp;(IF(C102=H95,"",IF(C102&gt;0,", Internal Plaster upto "&amp;C102&amp;" Floor","")))&amp;(IF(C103=H95,"",IF(C103&gt;0,", External Plaster upto "&amp;C103&amp;" Floor","")))&amp;(IF(C104=H95,"",IF(C104&gt;0,", Flooring upto "&amp;C104&amp;" Floor","")))&amp;(IF(C105=H95,"",IF(C105&gt;0,", Painting upto "&amp;C105&amp;" Floor","")))&amp;(IF(C106=H95,"",IF(C106&gt;0,", Finishing upto "&amp;C106&amp;" Floor","")))&amp;(IF(C107=H95,"",IF(C107&gt;0,", Possession upto "&amp;C107&amp;" Floor","")))</f>
        <v/>
      </c>
      <c r="S94"/>
    </row>
    <row r="95" spans="1:19" hidden="1" x14ac:dyDescent="0.35">
      <c r="A95" s="16" t="s">
        <v>130</v>
      </c>
      <c r="B95" s="52">
        <f>IF(AND(ISNUMBER(SEARCH("1B",C94))),1,IF(AND(ISNUMBER(SEARCH("2B",C94))),2,IF(AND(ISNUMBER(SEARCH("3B",C94))),3,IF(AND(ISNUMBER(SEARCH("4B",C94))),4,IF(ISNUMBER(SEARCH("5B",C94)),5,0)))))</f>
        <v>1</v>
      </c>
      <c r="C95" s="46" t="s">
        <v>64</v>
      </c>
      <c r="D95" s="46">
        <v>1</v>
      </c>
      <c r="E95" s="46" t="s">
        <v>63</v>
      </c>
      <c r="F95" s="14">
        <v>0</v>
      </c>
      <c r="G95" s="47" t="s">
        <v>71</v>
      </c>
      <c r="H95" s="17">
        <f ca="1">--TRIM(RIGHT(SUBSTITUTE(LEFT(C94,_xlfn.AGGREGATE(16,6,FIND({0,1,2,3,4,5,6,7,8,9},C94,ROW(INDIRECT("1:"&amp;LEN(C94)))),1))," ",REPT(" ",LEN(C94))),LEN(C94)))</f>
        <v>20</v>
      </c>
      <c r="I95" s="50" t="str">
        <f ca="1">IF(D98=100%,"Excavation","")&amp;IF(D99=100%,", Plinth","")&amp;IF(D100=100%,", RCC Slab","")&amp;IF(D101=100%,", Brickwork","")&amp;IF(D102=100%,", Internal Plaster","")&amp;IF(D103=100%,", External Plaster","")&amp;IF(D104=100%,", Flooring","")&amp;IF(D105=100%,", Painting","")&amp;IF(D106=100%,", Building common Amenities","")</f>
        <v>Excavation, Plinth</v>
      </c>
      <c r="J95" s="51" t="str">
        <f ca="1">(IF(C98=0,"Work not yet Started.",IF(D98=25%,"Piling work in process",IF(D98=50%,"Excavation work in process",IF(D98=100%,"","0")))))&amp;(IF(C99=0%,"",IF(C99=J100,", Footing work is process",IF(C99=J101,", Footing work Completed",IF(C99=J102,", 1st Basement Completed",IF(C99=J103,", 1st &amp; 2nd Basement Completed",IF(C99=J104,", 1st to 3rd Basement Completed",IF(C99=J105,", 1st to 4th Basement Completed",IF(C99=J106,", Plinth work is process",IF(C99=J107,"","0"))))))))))</f>
        <v/>
      </c>
      <c r="S95"/>
    </row>
    <row r="96" spans="1:19" ht="36.75" hidden="1" customHeight="1" x14ac:dyDescent="0.35">
      <c r="A96" s="206" t="s">
        <v>81</v>
      </c>
      <c r="B96" s="207"/>
      <c r="C96" s="238" t="str">
        <f ca="1">I94</f>
        <v xml:space="preserve">Excavation, Plinth Completed </v>
      </c>
      <c r="D96" s="238"/>
      <c r="E96" s="238"/>
      <c r="F96" s="238"/>
      <c r="G96" s="238"/>
      <c r="H96" s="239"/>
      <c r="I96" s="50" t="str">
        <f ca="1">IF(I95&lt;&gt;""," Completed","")</f>
        <v xml:space="preserve"> Completed</v>
      </c>
      <c r="J96" s="51" t="str">
        <f ca="1">IF(J94&lt;&gt;"","Completed","")</f>
        <v/>
      </c>
      <c r="S96"/>
    </row>
    <row r="97" spans="1:19" ht="15.75" hidden="1" customHeight="1" x14ac:dyDescent="0.35">
      <c r="A97" s="183" t="s">
        <v>45</v>
      </c>
      <c r="B97" s="184"/>
      <c r="C97" s="42" t="s">
        <v>127</v>
      </c>
      <c r="D97" s="42" t="s">
        <v>74</v>
      </c>
      <c r="E97" s="184" t="s">
        <v>76</v>
      </c>
      <c r="F97" s="184"/>
      <c r="G97" s="184" t="s">
        <v>75</v>
      </c>
      <c r="H97" s="205"/>
      <c r="I97" s="13" t="s">
        <v>129</v>
      </c>
      <c r="J97" s="28">
        <f ca="1">H95*25%</f>
        <v>5</v>
      </c>
      <c r="S97"/>
    </row>
    <row r="98" spans="1:19" hidden="1" x14ac:dyDescent="0.35">
      <c r="A98" s="183" t="s">
        <v>116</v>
      </c>
      <c r="B98" s="184"/>
      <c r="C98" s="64">
        <f ca="1">J99</f>
        <v>20</v>
      </c>
      <c r="D98" s="19">
        <f ca="1">((100/H95)*C98)/100</f>
        <v>1</v>
      </c>
      <c r="E98" s="198">
        <f ca="1">(((C99/H95*10)+(40/(D95+F95+H95)*C100)+(7.5/(H95)*C101)+(7.5/(H95)*C102)+(10/H95*C103)+(10/H95*C104)+(5/H95*C105)+(5/H95*C106)+(5/H95*C107))/100)</f>
        <v>0.1</v>
      </c>
      <c r="F98" s="199"/>
      <c r="G98" s="198">
        <f ca="1">((((C98/H95)*20)+((C99/H95)*25)+(30/(H95+F95+D95)*C100)+(5/H95*C101)+(5/H95*C102)+(5/H95*C103)+(5/H95*C104)+(0/H95*C105)+(0/H95*C106)+(5/H95*C107))/100)</f>
        <v>0.45</v>
      </c>
      <c r="H98" s="227"/>
      <c r="I98" s="13" t="s">
        <v>88</v>
      </c>
      <c r="J98" s="29">
        <f ca="1">H95*50%</f>
        <v>10</v>
      </c>
    </row>
    <row r="99" spans="1:19" hidden="1" x14ac:dyDescent="0.35">
      <c r="A99" s="183" t="s">
        <v>46</v>
      </c>
      <c r="B99" s="184"/>
      <c r="C99" s="42">
        <f ca="1">J107</f>
        <v>20</v>
      </c>
      <c r="D99" s="19">
        <f ca="1">((100/H95)*C99)/100</f>
        <v>1</v>
      </c>
      <c r="E99" s="200"/>
      <c r="F99" s="201"/>
      <c r="G99" s="200"/>
      <c r="H99" s="228"/>
      <c r="I99" s="13" t="s">
        <v>89</v>
      </c>
      <c r="J99" s="29">
        <f ca="1">H95</f>
        <v>20</v>
      </c>
      <c r="S99"/>
    </row>
    <row r="100" spans="1:19" ht="15.75" hidden="1" customHeight="1" x14ac:dyDescent="0.35">
      <c r="A100" s="183" t="s">
        <v>117</v>
      </c>
      <c r="B100" s="184"/>
      <c r="C100" s="42">
        <v>0</v>
      </c>
      <c r="D100" s="19">
        <f ca="1">((100/(D95+F95+H95))*C100)/100</f>
        <v>0</v>
      </c>
      <c r="E100" s="200"/>
      <c r="F100" s="201"/>
      <c r="G100" s="200"/>
      <c r="H100" s="228"/>
      <c r="I100" s="13" t="s">
        <v>90</v>
      </c>
      <c r="J100" s="30">
        <f ca="1">(IF(B95&gt;1,(H95/(B95+2)),H95/4))</f>
        <v>5</v>
      </c>
      <c r="S100"/>
    </row>
    <row r="101" spans="1:19" ht="15.75" hidden="1" customHeight="1" x14ac:dyDescent="0.35">
      <c r="A101" s="183" t="s">
        <v>124</v>
      </c>
      <c r="B101" s="184" t="s">
        <v>118</v>
      </c>
      <c r="C101" s="42">
        <v>0</v>
      </c>
      <c r="D101" s="19">
        <f ca="1">((100/H95)*C101)/100</f>
        <v>0</v>
      </c>
      <c r="E101" s="200"/>
      <c r="F101" s="201"/>
      <c r="G101" s="200"/>
      <c r="H101" s="228"/>
      <c r="I101" s="13" t="s">
        <v>91</v>
      </c>
      <c r="J101" s="30">
        <f ca="1">(IF(B95&gt;1,(H95/(B95+2)+J100),H95/4+J100))</f>
        <v>10</v>
      </c>
    </row>
    <row r="102" spans="1:19" ht="15.75" hidden="1" customHeight="1" x14ac:dyDescent="0.35">
      <c r="A102" s="183" t="s">
        <v>125</v>
      </c>
      <c r="B102" s="184" t="s">
        <v>118</v>
      </c>
      <c r="C102" s="42">
        <v>0</v>
      </c>
      <c r="D102" s="19">
        <f ca="1">((100/H95)*C102)/100</f>
        <v>0</v>
      </c>
      <c r="E102" s="200"/>
      <c r="F102" s="201"/>
      <c r="G102" s="200"/>
      <c r="H102" s="228"/>
      <c r="I102" s="13" t="s">
        <v>134</v>
      </c>
      <c r="J102" s="30">
        <f>(IF(B95&gt;1,(H95/(B95+2)+J101),0))</f>
        <v>0</v>
      </c>
    </row>
    <row r="103" spans="1:19" ht="15" hidden="1" customHeight="1" x14ac:dyDescent="0.35">
      <c r="A103" s="183" t="s">
        <v>123</v>
      </c>
      <c r="B103" s="184" t="s">
        <v>120</v>
      </c>
      <c r="C103" s="63">
        <v>0</v>
      </c>
      <c r="D103" s="19">
        <f ca="1">((100/(H95))*C103)/100</f>
        <v>0</v>
      </c>
      <c r="E103" s="200"/>
      <c r="F103" s="201"/>
      <c r="G103" s="200"/>
      <c r="H103" s="228"/>
      <c r="I103" s="13" t="s">
        <v>131</v>
      </c>
      <c r="J103" s="30">
        <f>(IF(B95&gt;2,(H95/(B95+2)+J102),0))</f>
        <v>0</v>
      </c>
    </row>
    <row r="104" spans="1:19" ht="15.75" hidden="1" customHeight="1" x14ac:dyDescent="0.35">
      <c r="A104" s="183" t="s">
        <v>119</v>
      </c>
      <c r="B104" s="184" t="s">
        <v>119</v>
      </c>
      <c r="C104" s="42">
        <v>0</v>
      </c>
      <c r="D104" s="19">
        <f ca="1">((100/H95)*C104)/100</f>
        <v>0</v>
      </c>
      <c r="E104" s="200"/>
      <c r="F104" s="201"/>
      <c r="G104" s="200"/>
      <c r="H104" s="228"/>
      <c r="I104" s="13" t="s">
        <v>132</v>
      </c>
      <c r="J104" s="31">
        <f>(IF(B95&gt;3,(H95/(B95+2)+J103),0))</f>
        <v>0</v>
      </c>
    </row>
    <row r="105" spans="1:19" ht="15.75" hidden="1" customHeight="1" x14ac:dyDescent="0.35">
      <c r="A105" s="183" t="s">
        <v>126</v>
      </c>
      <c r="B105" s="184"/>
      <c r="C105" s="42">
        <v>0</v>
      </c>
      <c r="D105" s="19">
        <f ca="1">((100/H95)*C105)/100</f>
        <v>0</v>
      </c>
      <c r="E105" s="200"/>
      <c r="F105" s="201"/>
      <c r="G105" s="200"/>
      <c r="H105" s="228"/>
      <c r="I105" s="13" t="s">
        <v>133</v>
      </c>
      <c r="J105" s="30">
        <f>(IF(B95&gt;4,(H95/(B95+2)+J104),0))</f>
        <v>0</v>
      </c>
    </row>
    <row r="106" spans="1:19" ht="15.75" hidden="1" customHeight="1" x14ac:dyDescent="0.35">
      <c r="A106" s="183" t="s">
        <v>121</v>
      </c>
      <c r="B106" s="184" t="s">
        <v>121</v>
      </c>
      <c r="C106" s="42">
        <v>0</v>
      </c>
      <c r="D106" s="19">
        <f ca="1">((100/(H95))*C106)/100</f>
        <v>0</v>
      </c>
      <c r="E106" s="200"/>
      <c r="F106" s="201"/>
      <c r="G106" s="200"/>
      <c r="H106" s="228"/>
      <c r="I106" s="13" t="s">
        <v>135</v>
      </c>
      <c r="J106" s="30">
        <f ca="1">(IF(B95=1,(H95/(B95+3)+J101),IF(B95=0,(H95/4+J101),IF(B95&gt;1,0))))</f>
        <v>15</v>
      </c>
    </row>
    <row r="107" spans="1:19" ht="16" hidden="1" thickBot="1" x14ac:dyDescent="0.4">
      <c r="A107" s="185" t="s">
        <v>122</v>
      </c>
      <c r="B107" s="186"/>
      <c r="C107" s="43">
        <v>0</v>
      </c>
      <c r="D107" s="20">
        <f ca="1">((100/(H95))*C107)/100</f>
        <v>0</v>
      </c>
      <c r="E107" s="202"/>
      <c r="F107" s="203"/>
      <c r="G107" s="202"/>
      <c r="H107" s="229"/>
      <c r="I107" s="15" t="s">
        <v>92</v>
      </c>
      <c r="J107" s="32">
        <f ca="1">(IF(B95&gt;1.5,(H95/(B95+2)+J101+MAX(0,J102-J101)+MAX(0,J103-J102)+MAX(0,J104-J103)+MAX(0,J105-J104)+MAX(0,J106-J105)),IF(B95=1,(H95/(B95+3)+J106),IF(B95=0,H95/4+J106))))</f>
        <v>20</v>
      </c>
    </row>
    <row r="108" spans="1:19" ht="15.75" hidden="1" customHeight="1" x14ac:dyDescent="0.35">
      <c r="A108" s="144" t="s">
        <v>128</v>
      </c>
      <c r="B108" s="145"/>
      <c r="C108" s="195" t="str">
        <f>D70</f>
        <v>B Wing = 1B + G + 1st to 19th Floor</v>
      </c>
      <c r="D108" s="196"/>
      <c r="E108" s="196"/>
      <c r="F108" s="196"/>
      <c r="G108" s="196"/>
      <c r="H108" s="197"/>
      <c r="I108" s="48" t="str">
        <f ca="1">IF(D121=100%,"All work Completed. Possession granted to the Building.",IF(D120=100%,"All work Completed, Waiting for OC",I109&amp;""&amp;I110&amp;""&amp;J109&amp;""&amp;J108&amp;" "&amp;J110))</f>
        <v xml:space="preserve">Excavation, Plinth Completed </v>
      </c>
      <c r="J108" s="49" t="str">
        <f ca="1">(IF(C114=(D109+F109+H109),"",IF(C114&gt;0,", RCC upto "&amp;C114&amp;" Slab","")))&amp;(IF(C115=H109,"",IF(C115&gt;0,", Brickwork upto "&amp;C115&amp;" Floor","")))&amp;(IF(C116=H109,"",IF(C116&gt;0,", Internal Plaster upto "&amp;C116&amp;" Floor","")))&amp;(IF(C117=H109,"",IF(C117&gt;0,", External Plaster upto "&amp;C117&amp;" Floor","")))&amp;(IF(C118=H109,"",IF(C118&gt;0,", Flooring upto "&amp;C118&amp;" Floor","")))&amp;(IF(C119=H109,"",IF(C119&gt;0,", Painting upto "&amp;C119&amp;" Floor","")))&amp;(IF(C120=H109,"",IF(C120&gt;0,", Finishing upto "&amp;C120&amp;" Floor","")))&amp;(IF(C121=H109,"",IF(C121&gt;0,", Possession upto "&amp;C121&amp;" Floor","")))</f>
        <v/>
      </c>
    </row>
    <row r="109" spans="1:19" hidden="1" x14ac:dyDescent="0.35">
      <c r="A109" s="16" t="s">
        <v>130</v>
      </c>
      <c r="B109" s="53">
        <f>IF(AND(ISNUMBER(SEARCH("1B",C108))),1,IF(AND(ISNUMBER(SEARCH("2B",C108))),2,IF(AND(ISNUMBER(SEARCH("3B",C108))),3,IF(AND(ISNUMBER(SEARCH("4B",C108))),4,IF(ISNUMBER(SEARCH("5B",C108)),5,0)))))</f>
        <v>1</v>
      </c>
      <c r="C109" s="46" t="s">
        <v>64</v>
      </c>
      <c r="D109" s="46">
        <v>1</v>
      </c>
      <c r="E109" s="46" t="s">
        <v>63</v>
      </c>
      <c r="F109" s="14">
        <v>0</v>
      </c>
      <c r="G109" s="47" t="s">
        <v>71</v>
      </c>
      <c r="H109" s="17">
        <f ca="1">--TRIM(RIGHT(SUBSTITUTE(LEFT(C108,_xlfn.AGGREGATE(16,6,FIND({0,1,2,3,4,5,6,7,8,9},C108,ROW(INDIRECT("1:"&amp;LEN(C108)))),1))," ",REPT(" ",LEN(C108))),LEN(C108)))</f>
        <v>19</v>
      </c>
      <c r="I109" s="50" t="str">
        <f ca="1">IF(D112=100%,"Excavation","")&amp;IF(D113=100%,", Plinth","")&amp;IF(D114=100%,", RCC Slab","")&amp;IF(D115=100%,", Brickwork","")&amp;IF(D116=100%,", Internal Plaster","")&amp;IF(D117=100%,", External Plaster","")&amp;IF(D118=100%,", Flooring","")&amp;IF(D119=100%,", Painting","")&amp;IF(D120=100%,", Building common Amenities","")</f>
        <v>Excavation, Plinth</v>
      </c>
      <c r="J109" s="51" t="str">
        <f ca="1">(IF(C112=0,"Work not yet Started.",IF(D112=25%,"Piling work in process",IF(D112=50%,"Excavation work in process",IF(D112=100%,"","0")))))&amp;(IF(C113=0%,"",IF(C113=J114,", Footing work is process",IF(C113=J115,", Footing work Completed",IF(C113=J116,", 1st Basement Completed",IF(C113=J117,", 1st &amp; 2nd Basement Completed",IF(C113=J118,", 1st to 3rd Basement Completed",IF(C113=J119,", 1st to 4th Basement Completed",IF(C113=J120,", Plinth work is process",IF(C113=J121,"","0"))))))))))</f>
        <v/>
      </c>
    </row>
    <row r="110" spans="1:19" hidden="1" x14ac:dyDescent="0.35">
      <c r="A110" s="206" t="s">
        <v>81</v>
      </c>
      <c r="B110" s="207"/>
      <c r="C110" s="238" t="str">
        <f ca="1">(IF($G$64="NA",I108,"All work Completed. OC Received."))</f>
        <v xml:space="preserve">Excavation, Plinth Completed </v>
      </c>
      <c r="D110" s="238"/>
      <c r="E110" s="238"/>
      <c r="F110" s="238"/>
      <c r="G110" s="238"/>
      <c r="H110" s="239"/>
      <c r="I110" s="50" t="str">
        <f ca="1">IF(I109&lt;&gt;""," Completed","")</f>
        <v xml:space="preserve"> Completed</v>
      </c>
      <c r="J110" s="51" t="str">
        <f ca="1">IF(J108&lt;&gt;"","Completed","")</f>
        <v/>
      </c>
    </row>
    <row r="111" spans="1:19" ht="15.75" hidden="1" customHeight="1" x14ac:dyDescent="0.35">
      <c r="A111" s="183" t="s">
        <v>45</v>
      </c>
      <c r="B111" s="184"/>
      <c r="C111" s="42" t="s">
        <v>127</v>
      </c>
      <c r="D111" s="42" t="s">
        <v>74</v>
      </c>
      <c r="E111" s="184" t="s">
        <v>76</v>
      </c>
      <c r="F111" s="184"/>
      <c r="G111" s="184" t="s">
        <v>75</v>
      </c>
      <c r="H111" s="205"/>
      <c r="I111" s="13" t="s">
        <v>129</v>
      </c>
      <c r="J111" s="28">
        <f ca="1">H109*25%</f>
        <v>4.75</v>
      </c>
    </row>
    <row r="112" spans="1:19" hidden="1" x14ac:dyDescent="0.35">
      <c r="A112" s="183" t="s">
        <v>116</v>
      </c>
      <c r="B112" s="184"/>
      <c r="C112" s="64">
        <f ca="1">J113</f>
        <v>19</v>
      </c>
      <c r="D112" s="19">
        <f ca="1">((100/H109)*C112)/100</f>
        <v>1</v>
      </c>
      <c r="E112" s="198">
        <f ca="1">(((C113/H109*10)+(40/(D109+F109+H109)*C114)+(7.5/(H109)*C115)+(7.5/(H109)*C116)+(10/H109*C117)+(10/H109*C118)+(5/H109*C119)+(5/H109*C120)+(5/H109*C121))/100)</f>
        <v>0.1</v>
      </c>
      <c r="F112" s="199"/>
      <c r="G112" s="198">
        <f ca="1">((((C112/H109)*20)+((C113/H109)*25)+(30/(H109+F109+D109)*C114)+(5/H109*C115)+(5/H109*C116)+(5/H109*C117)+(5/H109*C118)+(0/H109*C119)+(0/H109*C120)+(5/H109*C121))/100)</f>
        <v>0.45</v>
      </c>
      <c r="H112" s="227"/>
      <c r="I112" s="13" t="s">
        <v>88</v>
      </c>
      <c r="J112" s="29">
        <f ca="1">H109*50%</f>
        <v>9.5</v>
      </c>
    </row>
    <row r="113" spans="1:10" hidden="1" x14ac:dyDescent="0.35">
      <c r="A113" s="183" t="s">
        <v>46</v>
      </c>
      <c r="B113" s="184"/>
      <c r="C113" s="65">
        <v>19</v>
      </c>
      <c r="D113" s="19">
        <f ca="1">((100/H109)*C113)/100</f>
        <v>1</v>
      </c>
      <c r="E113" s="200"/>
      <c r="F113" s="201"/>
      <c r="G113" s="200"/>
      <c r="H113" s="228"/>
      <c r="I113" s="13" t="s">
        <v>89</v>
      </c>
      <c r="J113" s="29">
        <f ca="1">H109</f>
        <v>19</v>
      </c>
    </row>
    <row r="114" spans="1:10" ht="15.75" hidden="1" customHeight="1" x14ac:dyDescent="0.35">
      <c r="A114" s="183" t="s">
        <v>117</v>
      </c>
      <c r="B114" s="184"/>
      <c r="C114" s="42">
        <v>0</v>
      </c>
      <c r="D114" s="19">
        <f ca="1">((100/(D109+F109+H109))*C114)/100</f>
        <v>0</v>
      </c>
      <c r="E114" s="200"/>
      <c r="F114" s="201"/>
      <c r="G114" s="200"/>
      <c r="H114" s="228"/>
      <c r="I114" s="13" t="s">
        <v>90</v>
      </c>
      <c r="J114" s="30">
        <f ca="1">(IF(B109&gt;1,(H109/(B109+2)),H109/4))</f>
        <v>4.75</v>
      </c>
    </row>
    <row r="115" spans="1:10" ht="15.75" hidden="1" customHeight="1" x14ac:dyDescent="0.35">
      <c r="A115" s="183" t="s">
        <v>124</v>
      </c>
      <c r="B115" s="184" t="s">
        <v>118</v>
      </c>
      <c r="C115" s="62">
        <v>0</v>
      </c>
      <c r="D115" s="19">
        <f ca="1">((100/H109)*C115)/100</f>
        <v>0</v>
      </c>
      <c r="E115" s="200"/>
      <c r="F115" s="201"/>
      <c r="G115" s="200"/>
      <c r="H115" s="228"/>
      <c r="I115" s="13" t="s">
        <v>91</v>
      </c>
      <c r="J115" s="30">
        <f ca="1">(IF(B109&gt;1,(H109/(B109+2)+J114),H109/4+J114))</f>
        <v>9.5</v>
      </c>
    </row>
    <row r="116" spans="1:10" ht="15.75" hidden="1" customHeight="1" x14ac:dyDescent="0.35">
      <c r="A116" s="183" t="s">
        <v>125</v>
      </c>
      <c r="B116" s="184" t="s">
        <v>118</v>
      </c>
      <c r="C116" s="62">
        <v>0</v>
      </c>
      <c r="D116" s="19">
        <f ca="1">((100/H109)*C116)/100</f>
        <v>0</v>
      </c>
      <c r="E116" s="200"/>
      <c r="F116" s="201"/>
      <c r="G116" s="200"/>
      <c r="H116" s="228"/>
      <c r="I116" s="13" t="s">
        <v>134</v>
      </c>
      <c r="J116" s="30">
        <f>(IF(B109&gt;1,(H109/(B109+2)+J115),0))</f>
        <v>0</v>
      </c>
    </row>
    <row r="117" spans="1:10" ht="15" hidden="1" customHeight="1" x14ac:dyDescent="0.35">
      <c r="A117" s="183" t="s">
        <v>123</v>
      </c>
      <c r="B117" s="184" t="s">
        <v>120</v>
      </c>
      <c r="C117" s="62">
        <v>0</v>
      </c>
      <c r="D117" s="19">
        <f ca="1">((100/(H109))*C117)/100</f>
        <v>0</v>
      </c>
      <c r="E117" s="200"/>
      <c r="F117" s="201"/>
      <c r="G117" s="200"/>
      <c r="H117" s="228"/>
      <c r="I117" s="13" t="s">
        <v>131</v>
      </c>
      <c r="J117" s="30">
        <f>(IF(B109&gt;2,(H109/(B109+2)+J116),0))</f>
        <v>0</v>
      </c>
    </row>
    <row r="118" spans="1:10" ht="15.75" hidden="1" customHeight="1" x14ac:dyDescent="0.35">
      <c r="A118" s="183" t="s">
        <v>119</v>
      </c>
      <c r="B118" s="184" t="s">
        <v>119</v>
      </c>
      <c r="C118" s="62">
        <v>0</v>
      </c>
      <c r="D118" s="19">
        <f ca="1">((100/H109)*C118)/100</f>
        <v>0</v>
      </c>
      <c r="E118" s="200"/>
      <c r="F118" s="201"/>
      <c r="G118" s="200"/>
      <c r="H118" s="228"/>
      <c r="I118" s="13" t="s">
        <v>132</v>
      </c>
      <c r="J118" s="31">
        <f>(IF(B109&gt;3,(H109/(B109+2)+J117),0))</f>
        <v>0</v>
      </c>
    </row>
    <row r="119" spans="1:10" ht="15.75" hidden="1" customHeight="1" x14ac:dyDescent="0.35">
      <c r="A119" s="183" t="s">
        <v>126</v>
      </c>
      <c r="B119" s="184"/>
      <c r="C119" s="42">
        <v>0</v>
      </c>
      <c r="D119" s="19">
        <f ca="1">((100/H109)*C119)/100</f>
        <v>0</v>
      </c>
      <c r="E119" s="200"/>
      <c r="F119" s="201"/>
      <c r="G119" s="200"/>
      <c r="H119" s="228"/>
      <c r="I119" s="13" t="s">
        <v>133</v>
      </c>
      <c r="J119" s="30">
        <f>(IF(B109&gt;4,(H109/(B109+2)+J118),0))</f>
        <v>0</v>
      </c>
    </row>
    <row r="120" spans="1:10" ht="15.75" hidden="1" customHeight="1" x14ac:dyDescent="0.35">
      <c r="A120" s="183" t="s">
        <v>121</v>
      </c>
      <c r="B120" s="184" t="s">
        <v>121</v>
      </c>
      <c r="C120" s="42">
        <v>0</v>
      </c>
      <c r="D120" s="19">
        <f ca="1">((100/(H109))*C120)/100</f>
        <v>0</v>
      </c>
      <c r="E120" s="200"/>
      <c r="F120" s="201"/>
      <c r="G120" s="200"/>
      <c r="H120" s="228"/>
      <c r="I120" s="13" t="s">
        <v>135</v>
      </c>
      <c r="J120" s="30">
        <f ca="1">(IF(B109=1,(H109/(B109+3)+J115),IF(B109=0,(H109/4+J115),IF(B109&gt;1,0))))</f>
        <v>14.25</v>
      </c>
    </row>
    <row r="121" spans="1:10" ht="16" hidden="1" thickBot="1" x14ac:dyDescent="0.4">
      <c r="A121" s="185" t="s">
        <v>122</v>
      </c>
      <c r="B121" s="186"/>
      <c r="C121" s="43">
        <v>0</v>
      </c>
      <c r="D121" s="20">
        <f ca="1">((100/(H109))*C121)/100</f>
        <v>0</v>
      </c>
      <c r="E121" s="202"/>
      <c r="F121" s="203"/>
      <c r="G121" s="202"/>
      <c r="H121" s="229"/>
      <c r="I121" s="15" t="s">
        <v>92</v>
      </c>
      <c r="J121" s="32">
        <f ca="1">(IF(B109&gt;1.5,(H109/(B109+2)+J115+MAX(0,J116-J115)+MAX(0,J117-J116)+MAX(0,J118-J117)+MAX(0,J119-J118)+MAX(0,J120-J119)),IF(B109=1,(H109/(B109+3)+J120),IF(B109=0,H109/4+J120))))</f>
        <v>19</v>
      </c>
    </row>
    <row r="122" spans="1:10" ht="15.75" hidden="1" customHeight="1" x14ac:dyDescent="0.35">
      <c r="A122" s="144" t="s">
        <v>128</v>
      </c>
      <c r="B122" s="145"/>
      <c r="C122" s="195" t="str">
        <f>D71</f>
        <v>C Wing = 1B + G + 1st to 20th Floor</v>
      </c>
      <c r="D122" s="196"/>
      <c r="E122" s="196"/>
      <c r="F122" s="196"/>
      <c r="G122" s="196"/>
      <c r="H122" s="197"/>
      <c r="I122" s="48" t="str">
        <f ca="1">IF(D135=100%,"All work Completed. Possession granted to the Building.",IF(D134=100%,"All work Completed, Waiting for OC",I123&amp;""&amp;I124&amp;""&amp;J123&amp;""&amp;J122&amp;" "&amp;J124))</f>
        <v xml:space="preserve">Excavation, Plinth, RCC Slab Completed </v>
      </c>
      <c r="J122" s="49" t="str">
        <f ca="1">(IF(C128=(D123+F123+H123),"",IF(C128&gt;0,", RCC upto "&amp;C128&amp;" Slab","")))&amp;(IF(C129=H123,"",IF(C129&gt;0,", Brickwork upto "&amp;C129&amp;" Floor","")))&amp;(IF(C130=H123,"",IF(C130&gt;0,", Internal Plaster upto "&amp;C130&amp;" Floor","")))&amp;(IF(C131=H123,"",IF(C131&gt;0,", External Plaster upto "&amp;C131&amp;" Floor","")))&amp;(IF(C132=H123,"",IF(C132&gt;0,", Flooring upto "&amp;C132&amp;" Floor","")))&amp;(IF(C133=H123,"",IF(C133&gt;0,", Painting upto "&amp;C133&amp;" Floor","")))&amp;(IF(C134=H123,"",IF(C134&gt;0,", Finishing upto "&amp;C134&amp;" Floor","")))&amp;(IF(C135=H123,"",IF(C135&gt;0,", Possession upto "&amp;C135&amp;" Floor","")))</f>
        <v/>
      </c>
    </row>
    <row r="123" spans="1:10" hidden="1" x14ac:dyDescent="0.35">
      <c r="A123" s="16" t="s">
        <v>130</v>
      </c>
      <c r="B123" s="53">
        <f>IF(AND(ISNUMBER(SEARCH("1B",C122))),1,IF(AND(ISNUMBER(SEARCH("2B",C122))),2,IF(AND(ISNUMBER(SEARCH("3B",C122))),3,IF(AND(ISNUMBER(SEARCH("4B",C122))),4,IF(ISNUMBER(SEARCH("5B",C122)),5,0)))))</f>
        <v>1</v>
      </c>
      <c r="C123" s="46" t="s">
        <v>64</v>
      </c>
      <c r="D123" s="46">
        <v>1</v>
      </c>
      <c r="E123" s="46" t="s">
        <v>63</v>
      </c>
      <c r="F123" s="14">
        <v>0</v>
      </c>
      <c r="G123" s="47" t="s">
        <v>71</v>
      </c>
      <c r="H123" s="17">
        <f ca="1">--TRIM(RIGHT(SUBSTITUTE(LEFT(C122,_xlfn.AGGREGATE(16,6,FIND({0,1,2,3,4,5,6,7,8,9},C122,ROW(INDIRECT("1:"&amp;LEN(C122)))),1))," ",REPT(" ",LEN(C122))),LEN(C122)))</f>
        <v>20</v>
      </c>
      <c r="I123" s="50" t="str">
        <f ca="1">IF(D126=100%,"Excavation","")&amp;IF(D127=100%,", Plinth","")&amp;IF(D128=100%,", RCC Slab","")&amp;IF(D129=100%,", Brickwork","")&amp;IF(D130=100%,", Internal Plaster","")&amp;IF(D131=100%,", External Plaster","")&amp;IF(D132=100%,", Flooring","")&amp;IF(D133=100%,", Painting","")&amp;IF(D134=100%,", Building common Amenities","")</f>
        <v>Excavation, Plinth, RCC Slab</v>
      </c>
      <c r="J123" s="51" t="str">
        <f ca="1">(IF(C126=0,"Work not yet Started.",IF(D126=25%,"Piling work in process",IF(D126=50%,"Excavation work in process",IF(D126=100%,"","0")))))&amp;(IF(C127=0%,"",IF(C127=J128,", Footing work is process",IF(C127=J129,", Footing work Completed",IF(C127=J130,", 1st Basement Completed",IF(C127=J131,", 1st &amp; 2nd Basement Completed",IF(C127=J132,", 1st to 3rd Basement Completed",IF(C127=J133,", 1st to 4th Basement Completed",IF(C127=J134,", Plinth work is process",IF(C127=J135,"","0"))))))))))</f>
        <v/>
      </c>
    </row>
    <row r="124" spans="1:10" hidden="1" x14ac:dyDescent="0.35">
      <c r="A124" s="206" t="s">
        <v>81</v>
      </c>
      <c r="B124" s="207"/>
      <c r="C124" s="238" t="str">
        <f ca="1">(IF($G$64="NA",I122,"All work Completed. OC Received."))</f>
        <v xml:space="preserve">Excavation, Plinth, RCC Slab Completed </v>
      </c>
      <c r="D124" s="238"/>
      <c r="E124" s="238"/>
      <c r="F124" s="238"/>
      <c r="G124" s="238"/>
      <c r="H124" s="239"/>
      <c r="I124" s="50" t="str">
        <f ca="1">IF(I123&lt;&gt;""," Completed","")</f>
        <v xml:space="preserve"> Completed</v>
      </c>
      <c r="J124" s="51" t="str">
        <f ca="1">IF(J122&lt;&gt;"","Completed","")</f>
        <v/>
      </c>
    </row>
    <row r="125" spans="1:10" ht="15.75" hidden="1" customHeight="1" x14ac:dyDescent="0.35">
      <c r="A125" s="183" t="s">
        <v>45</v>
      </c>
      <c r="B125" s="184"/>
      <c r="C125" s="42" t="s">
        <v>127</v>
      </c>
      <c r="D125" s="42" t="s">
        <v>74</v>
      </c>
      <c r="E125" s="184" t="s">
        <v>76</v>
      </c>
      <c r="F125" s="184"/>
      <c r="G125" s="184" t="s">
        <v>75</v>
      </c>
      <c r="H125" s="205"/>
      <c r="I125" s="13" t="s">
        <v>129</v>
      </c>
      <c r="J125" s="28">
        <f ca="1">H123*25%</f>
        <v>5</v>
      </c>
    </row>
    <row r="126" spans="1:10" hidden="1" x14ac:dyDescent="0.35">
      <c r="A126" s="183" t="s">
        <v>116</v>
      </c>
      <c r="B126" s="184"/>
      <c r="C126" s="42">
        <f ca="1">J127</f>
        <v>20</v>
      </c>
      <c r="D126" s="19">
        <f ca="1">((100/H123)*C126)/100</f>
        <v>1</v>
      </c>
      <c r="E126" s="198">
        <f ca="1">(((C127/H123*10)+(40/(D123+F123+H123)*C128)+(7.5/(H123)*C129)+(7.5/(H123)*C130)+(10/H123*C131)+(10/H123*C132)+(5/H123*C133)+(5/H123*C134)+(5/H123*C135))/100)</f>
        <v>0.5</v>
      </c>
      <c r="F126" s="199"/>
      <c r="G126" s="198">
        <f ca="1">((((C126/H123)*20)+((C127/H123)*25)+(30/(H123+F123+D123)*C128)+(5/H123*C129)+(5/H123*C130)+(5/H123*C131)+(5/H123*C132)+(0/H123*C133)+(0/H123*C134)+(5/H123*C135))/100)</f>
        <v>0.75</v>
      </c>
      <c r="H126" s="227"/>
      <c r="I126" s="13" t="s">
        <v>88</v>
      </c>
      <c r="J126" s="29">
        <f ca="1">H123*50%</f>
        <v>10</v>
      </c>
    </row>
    <row r="127" spans="1:10" hidden="1" x14ac:dyDescent="0.35">
      <c r="A127" s="183" t="s">
        <v>46</v>
      </c>
      <c r="B127" s="184"/>
      <c r="C127" s="42">
        <f ca="1">J135</f>
        <v>20</v>
      </c>
      <c r="D127" s="19">
        <f ca="1">((100/H123)*C127)/100</f>
        <v>1</v>
      </c>
      <c r="E127" s="200"/>
      <c r="F127" s="201"/>
      <c r="G127" s="200"/>
      <c r="H127" s="228"/>
      <c r="I127" s="13" t="s">
        <v>89</v>
      </c>
      <c r="J127" s="29">
        <f ca="1">H123</f>
        <v>20</v>
      </c>
    </row>
    <row r="128" spans="1:10" ht="15.75" hidden="1" customHeight="1" x14ac:dyDescent="0.35">
      <c r="A128" s="183" t="s">
        <v>117</v>
      </c>
      <c r="B128" s="184"/>
      <c r="C128" s="42">
        <f ca="1">D123+H123</f>
        <v>21</v>
      </c>
      <c r="D128" s="19">
        <f ca="1">((100/(D123+F123+H123))*C128)/100</f>
        <v>1</v>
      </c>
      <c r="E128" s="200"/>
      <c r="F128" s="201"/>
      <c r="G128" s="200"/>
      <c r="H128" s="228"/>
      <c r="I128" s="13" t="s">
        <v>90</v>
      </c>
      <c r="J128" s="30">
        <f ca="1">(IF(B123&gt;1,(H123/(B123+2)),H123/4))</f>
        <v>5</v>
      </c>
    </row>
    <row r="129" spans="1:22" ht="15.75" hidden="1" customHeight="1" x14ac:dyDescent="0.35">
      <c r="A129" s="183" t="s">
        <v>124</v>
      </c>
      <c r="B129" s="184" t="s">
        <v>118</v>
      </c>
      <c r="C129" s="42">
        <v>0</v>
      </c>
      <c r="D129" s="19">
        <f ca="1">((100/H123)*C129)/100</f>
        <v>0</v>
      </c>
      <c r="E129" s="200"/>
      <c r="F129" s="201"/>
      <c r="G129" s="200"/>
      <c r="H129" s="228"/>
      <c r="I129" s="13" t="s">
        <v>91</v>
      </c>
      <c r="J129" s="30">
        <f ca="1">(IF(B123&gt;1,(H123/(B123+2)+J128),H123/4+J128))</f>
        <v>10</v>
      </c>
    </row>
    <row r="130" spans="1:22" ht="15.75" hidden="1" customHeight="1" x14ac:dyDescent="0.35">
      <c r="A130" s="183" t="s">
        <v>125</v>
      </c>
      <c r="B130" s="184" t="s">
        <v>118</v>
      </c>
      <c r="C130" s="42">
        <v>0</v>
      </c>
      <c r="D130" s="19">
        <f ca="1">((100/H123)*C130)/100</f>
        <v>0</v>
      </c>
      <c r="E130" s="200"/>
      <c r="F130" s="201"/>
      <c r="G130" s="200"/>
      <c r="H130" s="228"/>
      <c r="I130" s="13" t="s">
        <v>134</v>
      </c>
      <c r="J130" s="30">
        <f>(IF(B123&gt;1,(H123/(B123+2)+J129),0))</f>
        <v>0</v>
      </c>
    </row>
    <row r="131" spans="1:22" ht="15" hidden="1" customHeight="1" x14ac:dyDescent="0.35">
      <c r="A131" s="183" t="s">
        <v>123</v>
      </c>
      <c r="B131" s="184" t="s">
        <v>120</v>
      </c>
      <c r="C131" s="42">
        <v>0</v>
      </c>
      <c r="D131" s="19">
        <f ca="1">((100/(H123))*C131)/100</f>
        <v>0</v>
      </c>
      <c r="E131" s="200"/>
      <c r="F131" s="201"/>
      <c r="G131" s="200"/>
      <c r="H131" s="228"/>
      <c r="I131" s="13" t="s">
        <v>131</v>
      </c>
      <c r="J131" s="30">
        <f>(IF(B123&gt;2,(H123/(B123+2)+J130),0))</f>
        <v>0</v>
      </c>
    </row>
    <row r="132" spans="1:22" ht="15.75" hidden="1" customHeight="1" x14ac:dyDescent="0.35">
      <c r="A132" s="183" t="s">
        <v>119</v>
      </c>
      <c r="B132" s="184" t="s">
        <v>119</v>
      </c>
      <c r="C132" s="42">
        <v>0</v>
      </c>
      <c r="D132" s="19">
        <f ca="1">((100/H123)*C132)/100</f>
        <v>0</v>
      </c>
      <c r="E132" s="200"/>
      <c r="F132" s="201"/>
      <c r="G132" s="200"/>
      <c r="H132" s="228"/>
      <c r="I132" s="13" t="s">
        <v>132</v>
      </c>
      <c r="J132" s="31">
        <f>(IF(B123&gt;3,(H123/(B123+2)+J131),0))</f>
        <v>0</v>
      </c>
    </row>
    <row r="133" spans="1:22" ht="15.75" hidden="1" customHeight="1" x14ac:dyDescent="0.35">
      <c r="A133" s="183" t="s">
        <v>126</v>
      </c>
      <c r="B133" s="184"/>
      <c r="C133" s="42">
        <v>0</v>
      </c>
      <c r="D133" s="19">
        <f ca="1">((100/H123)*C133)/100</f>
        <v>0</v>
      </c>
      <c r="E133" s="200"/>
      <c r="F133" s="201"/>
      <c r="G133" s="200"/>
      <c r="H133" s="228"/>
      <c r="I133" s="13" t="s">
        <v>133</v>
      </c>
      <c r="J133" s="30">
        <f>(IF(B123&gt;4,(H123/(B123+2)+J132),0))</f>
        <v>0</v>
      </c>
    </row>
    <row r="134" spans="1:22" ht="15.75" hidden="1" customHeight="1" x14ac:dyDescent="0.35">
      <c r="A134" s="183" t="s">
        <v>121</v>
      </c>
      <c r="B134" s="184" t="s">
        <v>121</v>
      </c>
      <c r="C134" s="42">
        <v>0</v>
      </c>
      <c r="D134" s="19">
        <f ca="1">((100/(H123))*C134)/100</f>
        <v>0</v>
      </c>
      <c r="E134" s="200"/>
      <c r="F134" s="201"/>
      <c r="G134" s="200"/>
      <c r="H134" s="228"/>
      <c r="I134" s="13" t="s">
        <v>135</v>
      </c>
      <c r="J134" s="30">
        <f ca="1">(IF(B123=1,(H123/(B123+3)+J129),IF(B123=0,(H123/4+J129),IF(B123&gt;1,0))))</f>
        <v>15</v>
      </c>
    </row>
    <row r="135" spans="1:22" ht="16" hidden="1" thickBot="1" x14ac:dyDescent="0.4">
      <c r="A135" s="185" t="s">
        <v>122</v>
      </c>
      <c r="B135" s="186"/>
      <c r="C135" s="43">
        <v>0</v>
      </c>
      <c r="D135" s="20">
        <f ca="1">((100/(H123))*C135)/100</f>
        <v>0</v>
      </c>
      <c r="E135" s="202"/>
      <c r="F135" s="203"/>
      <c r="G135" s="202"/>
      <c r="H135" s="229"/>
      <c r="I135" s="15" t="s">
        <v>92</v>
      </c>
      <c r="J135" s="32">
        <f ca="1">(IF(B123&gt;1.5,(H123/(B123+2)+J129+MAX(0,J130-J129)+MAX(0,J131-J130)+MAX(0,J132-J131)+MAX(0,J133-J132)+MAX(0,J134-J133)),IF(B123=1,(H123/(B123+3)+J134),IF(B123=0,H123/4+J134))))</f>
        <v>20</v>
      </c>
    </row>
    <row r="136" spans="1:22" x14ac:dyDescent="0.35">
      <c r="A136" s="204" t="s">
        <v>144</v>
      </c>
      <c r="B136" s="204"/>
      <c r="C136" s="204"/>
      <c r="D136" s="204"/>
      <c r="E136" s="204"/>
      <c r="F136" s="212" t="s">
        <v>1383</v>
      </c>
      <c r="G136" s="212"/>
      <c r="H136" s="212"/>
      <c r="R136" t="s">
        <v>239</v>
      </c>
      <c r="S136" t="s">
        <v>161</v>
      </c>
      <c r="T136" t="s">
        <v>165</v>
      </c>
      <c r="U136" t="s">
        <v>180</v>
      </c>
      <c r="V136" t="s">
        <v>175</v>
      </c>
    </row>
    <row r="137" spans="1:22" ht="47.25" customHeight="1" x14ac:dyDescent="0.35">
      <c r="A137" s="146" t="s">
        <v>1392</v>
      </c>
      <c r="B137" s="218"/>
      <c r="C137" s="218"/>
      <c r="D137" s="218"/>
      <c r="E137" s="218"/>
      <c r="F137" s="126">
        <v>5000</v>
      </c>
      <c r="G137" s="126"/>
      <c r="H137" s="126"/>
      <c r="R137"/>
      <c r="S137">
        <v>800000</v>
      </c>
      <c r="T137">
        <v>150000</v>
      </c>
      <c r="U137">
        <v>100000</v>
      </c>
      <c r="V137">
        <v>100000</v>
      </c>
    </row>
    <row r="138" spans="1:22" hidden="1" x14ac:dyDescent="0.35">
      <c r="A138" s="125" t="s">
        <v>145</v>
      </c>
      <c r="B138" s="125"/>
      <c r="C138" s="125"/>
      <c r="D138" s="125"/>
      <c r="E138" s="125"/>
      <c r="F138" s="126"/>
      <c r="G138" s="126"/>
      <c r="H138" s="126"/>
      <c r="R138"/>
      <c r="S138">
        <v>900000</v>
      </c>
      <c r="T138">
        <v>200000</v>
      </c>
      <c r="U138">
        <v>150000</v>
      </c>
      <c r="V138">
        <v>150000</v>
      </c>
    </row>
    <row r="139" spans="1:22" hidden="1" x14ac:dyDescent="0.35">
      <c r="A139" s="125" t="s">
        <v>146</v>
      </c>
      <c r="B139" s="125"/>
      <c r="C139" s="125"/>
      <c r="D139" s="125"/>
      <c r="E139" s="125"/>
      <c r="F139" s="126"/>
      <c r="G139" s="126"/>
      <c r="H139" s="126"/>
      <c r="R139"/>
      <c r="S139">
        <v>1000000</v>
      </c>
      <c r="T139">
        <v>250000</v>
      </c>
      <c r="U139">
        <v>200000</v>
      </c>
      <c r="V139">
        <v>200000</v>
      </c>
    </row>
    <row r="140" spans="1:22" s="33" customFormat="1" hidden="1" x14ac:dyDescent="0.35">
      <c r="A140" s="125" t="s">
        <v>163</v>
      </c>
      <c r="B140" s="125"/>
      <c r="C140" s="125"/>
      <c r="D140" s="125"/>
      <c r="E140" s="125"/>
      <c r="F140" s="126"/>
      <c r="G140" s="126"/>
      <c r="H140" s="126"/>
      <c r="R140"/>
      <c r="S140">
        <v>1100000</v>
      </c>
      <c r="T140">
        <v>300000</v>
      </c>
      <c r="U140">
        <v>250000</v>
      </c>
      <c r="V140" s="23">
        <v>250000</v>
      </c>
    </row>
    <row r="141" spans="1:22" s="33" customFormat="1" hidden="1" x14ac:dyDescent="0.35">
      <c r="A141" s="125" t="s">
        <v>86</v>
      </c>
      <c r="B141" s="125"/>
      <c r="C141" s="125"/>
      <c r="D141" s="125"/>
      <c r="E141" s="125"/>
      <c r="F141" s="126"/>
      <c r="G141" s="126"/>
      <c r="H141" s="126"/>
      <c r="R141"/>
      <c r="S141">
        <v>1200000</v>
      </c>
      <c r="T141">
        <v>350000</v>
      </c>
      <c r="U141">
        <v>300000</v>
      </c>
      <c r="V141">
        <v>300000</v>
      </c>
    </row>
    <row r="142" spans="1:22" s="33" customFormat="1" hidden="1" x14ac:dyDescent="0.35">
      <c r="A142" s="125" t="s">
        <v>87</v>
      </c>
      <c r="B142" s="125"/>
      <c r="C142" s="125"/>
      <c r="D142" s="125"/>
      <c r="E142" s="125"/>
      <c r="F142" s="126"/>
      <c r="G142" s="126"/>
      <c r="H142" s="126"/>
      <c r="R142"/>
      <c r="S142">
        <v>1300000</v>
      </c>
      <c r="T142">
        <v>400000</v>
      </c>
      <c r="U142">
        <v>350000</v>
      </c>
      <c r="V142" s="23">
        <v>400000</v>
      </c>
    </row>
    <row r="143" spans="1:22" s="33" customFormat="1" x14ac:dyDescent="0.35">
      <c r="A143" s="125" t="s">
        <v>1396</v>
      </c>
      <c r="B143" s="125"/>
      <c r="C143" s="125"/>
      <c r="D143" s="125"/>
      <c r="E143" s="125"/>
      <c r="F143" s="126">
        <v>7000</v>
      </c>
      <c r="G143" s="126"/>
      <c r="H143" s="126"/>
      <c r="R143"/>
      <c r="S143">
        <v>1400000</v>
      </c>
      <c r="T143">
        <v>500000</v>
      </c>
      <c r="U143">
        <v>400000</v>
      </c>
      <c r="V143"/>
    </row>
    <row r="144" spans="1:22" s="33" customFormat="1" x14ac:dyDescent="0.35">
      <c r="A144" s="125" t="s">
        <v>1393</v>
      </c>
      <c r="B144" s="125"/>
      <c r="C144" s="125"/>
      <c r="D144" s="125"/>
      <c r="E144" s="125"/>
      <c r="F144" s="126">
        <v>50000</v>
      </c>
      <c r="G144" s="126"/>
      <c r="H144" s="126"/>
      <c r="R144"/>
      <c r="S144">
        <v>1500000</v>
      </c>
      <c r="T144">
        <v>600000</v>
      </c>
      <c r="U144">
        <v>500000</v>
      </c>
      <c r="V144" s="23"/>
    </row>
    <row r="145" spans="1:22" s="33" customFormat="1" x14ac:dyDescent="0.35">
      <c r="A145" s="125" t="s">
        <v>1394</v>
      </c>
      <c r="B145" s="125"/>
      <c r="C145" s="125"/>
      <c r="D145" s="125"/>
      <c r="E145" s="125"/>
      <c r="F145" s="126">
        <v>72000</v>
      </c>
      <c r="G145" s="126"/>
      <c r="H145" s="126"/>
      <c r="R145"/>
      <c r="S145">
        <v>1500000</v>
      </c>
      <c r="T145">
        <v>600000</v>
      </c>
      <c r="U145">
        <v>500000</v>
      </c>
      <c r="V145" s="23"/>
    </row>
    <row r="146" spans="1:22" s="33" customFormat="1" x14ac:dyDescent="0.35">
      <c r="A146" s="127" t="s">
        <v>1395</v>
      </c>
      <c r="B146" s="125"/>
      <c r="C146" s="125"/>
      <c r="D146" s="125"/>
      <c r="E146" s="125"/>
      <c r="F146" s="126">
        <v>156000</v>
      </c>
      <c r="G146" s="126"/>
      <c r="H146" s="126"/>
      <c r="R146"/>
      <c r="S146">
        <v>1600000</v>
      </c>
      <c r="T146">
        <v>700000</v>
      </c>
      <c r="U146">
        <v>600000</v>
      </c>
      <c r="V146"/>
    </row>
    <row r="147" spans="1:22" s="33" customFormat="1" x14ac:dyDescent="0.35">
      <c r="A147" s="125" t="s">
        <v>1397</v>
      </c>
      <c r="B147" s="125"/>
      <c r="C147" s="125"/>
      <c r="D147" s="125"/>
      <c r="E147" s="125"/>
      <c r="F147" s="126">
        <v>50000</v>
      </c>
      <c r="G147" s="126"/>
      <c r="H147" s="126"/>
      <c r="R147"/>
      <c r="S147">
        <v>1700000</v>
      </c>
      <c r="T147">
        <v>800000</v>
      </c>
      <c r="U147"/>
      <c r="V147" s="23"/>
    </row>
    <row r="148" spans="1:22" s="33" customFormat="1" x14ac:dyDescent="0.35">
      <c r="A148" s="125" t="s">
        <v>1398</v>
      </c>
      <c r="B148" s="125"/>
      <c r="C148" s="125"/>
      <c r="D148" s="125"/>
      <c r="E148" s="125"/>
      <c r="F148" s="126">
        <v>30000</v>
      </c>
      <c r="G148" s="126"/>
      <c r="H148" s="126"/>
      <c r="R148"/>
      <c r="S148">
        <v>1700000</v>
      </c>
      <c r="T148">
        <v>800000</v>
      </c>
      <c r="U148"/>
      <c r="V148" s="23"/>
    </row>
    <row r="149" spans="1:22" hidden="1" x14ac:dyDescent="0.35">
      <c r="A149" s="125" t="s">
        <v>47</v>
      </c>
      <c r="B149" s="125"/>
      <c r="C149" s="125"/>
      <c r="D149" s="125"/>
      <c r="E149" s="125"/>
      <c r="F149" s="217">
        <v>600000</v>
      </c>
      <c r="G149" s="217"/>
      <c r="H149" s="217"/>
      <c r="R149"/>
      <c r="S149">
        <v>1800000</v>
      </c>
      <c r="T149">
        <v>900000</v>
      </c>
      <c r="U149"/>
    </row>
    <row r="150" spans="1:22" s="34" customFormat="1" x14ac:dyDescent="0.35">
      <c r="A150" s="218" t="s">
        <v>48</v>
      </c>
      <c r="B150" s="218"/>
      <c r="C150" s="218"/>
      <c r="D150" s="218"/>
      <c r="E150" s="218"/>
      <c r="F150" s="126">
        <f>F137*0.8</f>
        <v>4000</v>
      </c>
      <c r="G150" s="126"/>
      <c r="H150" s="126"/>
      <c r="R150" s="21"/>
      <c r="S150" s="21"/>
      <c r="T150">
        <v>1000000</v>
      </c>
      <c r="U150"/>
      <c r="V150" s="21"/>
    </row>
    <row r="151" spans="1:22" s="35" customFormat="1" x14ac:dyDescent="0.35">
      <c r="A151" s="190" t="s">
        <v>290</v>
      </c>
      <c r="B151" s="190"/>
      <c r="C151" s="190"/>
      <c r="D151" s="190"/>
      <c r="E151" s="190"/>
      <c r="F151" s="190"/>
      <c r="G151" s="190"/>
      <c r="H151" s="190"/>
      <c r="T151"/>
    </row>
    <row r="152" spans="1:22" s="35" customFormat="1" ht="15.75" customHeight="1" x14ac:dyDescent="0.35">
      <c r="A152" s="182" t="s">
        <v>49</v>
      </c>
      <c r="B152" s="182"/>
      <c r="C152" s="141" t="s">
        <v>69</v>
      </c>
      <c r="D152" s="141"/>
      <c r="E152" s="191" t="s">
        <v>1382</v>
      </c>
      <c r="F152" s="191"/>
      <c r="G152" s="182" t="s">
        <v>308</v>
      </c>
      <c r="H152" s="182"/>
      <c r="T152"/>
    </row>
    <row r="153" spans="1:22" s="35" customFormat="1" x14ac:dyDescent="0.35">
      <c r="A153" s="219" t="s">
        <v>341</v>
      </c>
      <c r="B153" s="219"/>
      <c r="C153" s="240">
        <f>COUNT(B170:B1196)</f>
        <v>1027</v>
      </c>
      <c r="D153" s="241"/>
      <c r="E153" s="240">
        <f>SUM(C170:C1196)</f>
        <v>1729708.9458479942</v>
      </c>
      <c r="F153" s="241"/>
      <c r="G153" s="240">
        <f>SUM(F170:F1196)</f>
        <v>3175745.6245769267</v>
      </c>
      <c r="H153" s="241"/>
      <c r="T153"/>
    </row>
    <row r="154" spans="1:22" s="35" customFormat="1" hidden="1" x14ac:dyDescent="0.35">
      <c r="A154" s="219"/>
      <c r="B154" s="219"/>
      <c r="C154" s="241"/>
      <c r="D154" s="241"/>
      <c r="E154" s="257"/>
      <c r="F154" s="257"/>
      <c r="G154" s="258"/>
      <c r="H154" s="258"/>
      <c r="T154"/>
    </row>
    <row r="155" spans="1:22" s="35" customFormat="1" hidden="1" x14ac:dyDescent="0.35">
      <c r="A155" s="190" t="s">
        <v>138</v>
      </c>
      <c r="B155" s="190"/>
      <c r="C155" s="141"/>
      <c r="D155" s="141"/>
      <c r="E155" s="191"/>
      <c r="F155" s="191"/>
      <c r="G155" s="182"/>
      <c r="H155" s="182"/>
      <c r="T155"/>
    </row>
    <row r="156" spans="1:22" s="35" customFormat="1" hidden="1" x14ac:dyDescent="0.35">
      <c r="A156" s="190" t="s">
        <v>152</v>
      </c>
      <c r="B156" s="190"/>
      <c r="C156" s="141" t="e">
        <f>#REF!+C155</f>
        <v>#REF!</v>
      </c>
      <c r="D156" s="141"/>
      <c r="E156" s="191" t="e">
        <f>#REF!+E155</f>
        <v>#REF!</v>
      </c>
      <c r="F156" s="191"/>
      <c r="G156" s="182" t="e">
        <f>#REF!+G155</f>
        <v>#REF!</v>
      </c>
      <c r="H156" s="182"/>
      <c r="T156"/>
    </row>
    <row r="157" spans="1:22" s="34" customFormat="1" x14ac:dyDescent="0.35">
      <c r="A157" s="213" t="s">
        <v>50</v>
      </c>
      <c r="B157" s="213"/>
      <c r="C157" s="213"/>
      <c r="D157" s="213"/>
      <c r="E157" s="213"/>
      <c r="F157" s="213"/>
      <c r="G157" s="213"/>
      <c r="H157" s="213"/>
      <c r="T157" s="35"/>
    </row>
    <row r="158" spans="1:22" x14ac:dyDescent="0.35">
      <c r="A158" s="136" t="s">
        <v>291</v>
      </c>
      <c r="B158" s="136"/>
      <c r="C158" s="136"/>
      <c r="D158" s="136"/>
      <c r="E158" s="136"/>
      <c r="F158" s="136"/>
      <c r="G158" s="136"/>
      <c r="H158" s="136"/>
      <c r="T158" s="35"/>
    </row>
    <row r="159" spans="1:22" ht="47.25" hidden="1" customHeight="1" x14ac:dyDescent="0.35">
      <c r="A159" s="220" t="s">
        <v>108</v>
      </c>
      <c r="B159" s="220" t="s">
        <v>164</v>
      </c>
      <c r="C159" s="220" t="s">
        <v>51</v>
      </c>
      <c r="D159" s="256" t="s">
        <v>218</v>
      </c>
      <c r="E159" s="214" t="s">
        <v>143</v>
      </c>
      <c r="F159" s="220" t="s">
        <v>52</v>
      </c>
      <c r="G159" s="214" t="s">
        <v>53</v>
      </c>
      <c r="H159" s="116" t="s">
        <v>137</v>
      </c>
      <c r="T159" s="35"/>
    </row>
    <row r="160" spans="1:22" s="37" customFormat="1" hidden="1" x14ac:dyDescent="0.35">
      <c r="A160" s="220"/>
      <c r="B160" s="220"/>
      <c r="C160" s="220"/>
      <c r="D160" s="256"/>
      <c r="E160" s="214"/>
      <c r="F160" s="220"/>
      <c r="G160" s="214"/>
      <c r="H160" s="117">
        <v>0.45</v>
      </c>
      <c r="T160" s="35"/>
    </row>
    <row r="161" spans="1:20" s="37" customFormat="1" hidden="1" x14ac:dyDescent="0.35">
      <c r="A161" s="242" t="s">
        <v>107</v>
      </c>
      <c r="B161" s="242"/>
      <c r="C161" s="242"/>
      <c r="D161" s="242"/>
      <c r="E161" s="242"/>
      <c r="F161" s="242"/>
      <c r="G161" s="242"/>
      <c r="H161" s="242"/>
      <c r="J161" s="36"/>
      <c r="T161" s="35"/>
    </row>
    <row r="162" spans="1:20" s="37" customFormat="1" ht="15.75" hidden="1" customHeight="1" x14ac:dyDescent="0.35">
      <c r="A162" s="137">
        <v>1</v>
      </c>
      <c r="B162" s="137"/>
      <c r="C162" s="118"/>
      <c r="D162" s="118">
        <v>0</v>
      </c>
      <c r="E162" s="118">
        <v>0</v>
      </c>
      <c r="F162" s="118">
        <f>D162+(IF(E162&lt;201,E162,IF(E162&lt;301,E162/2,E162/3)))</f>
        <v>0</v>
      </c>
      <c r="G162" s="66">
        <v>0</v>
      </c>
      <c r="H162" s="118">
        <f>(F162+(IF(G162&lt;101,G162,IF(G162&lt;201,G162/2,IF(G162&lt;=301,G162/3,G162/4)))))*(($H$160)+1)</f>
        <v>0</v>
      </c>
      <c r="I162" s="36"/>
      <c r="L162" s="131"/>
      <c r="M162" s="131"/>
      <c r="N162" s="36"/>
      <c r="T162" s="35"/>
    </row>
    <row r="163" spans="1:20" s="37" customFormat="1" ht="15.75" hidden="1" customHeight="1" x14ac:dyDescent="0.35">
      <c r="A163" s="137">
        <f>A162+1</f>
        <v>2</v>
      </c>
      <c r="B163" s="137"/>
      <c r="C163" s="118"/>
      <c r="D163" s="118"/>
      <c r="E163" s="118">
        <v>0</v>
      </c>
      <c r="F163" s="118">
        <f t="shared" ref="F163:F165" si="0">D163+(IF(E163&lt;201,E163,IF(E163&lt;301,E163/2,E163/3)))</f>
        <v>0</v>
      </c>
      <c r="G163" s="118">
        <v>0</v>
      </c>
      <c r="H163" s="118">
        <f t="shared" ref="H163:H165" si="1">(F163+(IF(G163&lt;101,G163,IF(G163&lt;201,G163/2,IF(G163&lt;=301,G163/3,G163/4)))))*(($H$160)+1)</f>
        <v>0</v>
      </c>
      <c r="I163" s="36"/>
      <c r="L163" s="131"/>
      <c r="M163" s="131"/>
      <c r="N163" s="36"/>
      <c r="T163" s="34"/>
    </row>
    <row r="164" spans="1:20" s="37" customFormat="1" ht="15.75" hidden="1" customHeight="1" x14ac:dyDescent="0.35">
      <c r="A164" s="137">
        <f>A163+1</f>
        <v>3</v>
      </c>
      <c r="B164" s="137"/>
      <c r="C164" s="118"/>
      <c r="D164" s="118"/>
      <c r="E164" s="118">
        <v>0</v>
      </c>
      <c r="F164" s="118">
        <f t="shared" si="0"/>
        <v>0</v>
      </c>
      <c r="G164" s="118">
        <v>0</v>
      </c>
      <c r="H164" s="118">
        <f t="shared" si="1"/>
        <v>0</v>
      </c>
      <c r="I164" s="36"/>
      <c r="L164" s="131"/>
      <c r="M164" s="131"/>
      <c r="N164" s="36"/>
      <c r="T164" s="21"/>
    </row>
    <row r="165" spans="1:20" s="37" customFormat="1" ht="15.75" hidden="1" customHeight="1" x14ac:dyDescent="0.35">
      <c r="A165" s="137">
        <f>A164+1</f>
        <v>4</v>
      </c>
      <c r="B165" s="137"/>
      <c r="C165" s="118"/>
      <c r="D165" s="118"/>
      <c r="E165" s="118">
        <v>0</v>
      </c>
      <c r="F165" s="118">
        <f t="shared" si="0"/>
        <v>0</v>
      </c>
      <c r="G165" s="118">
        <v>0</v>
      </c>
      <c r="H165" s="118">
        <f t="shared" si="1"/>
        <v>0</v>
      </c>
      <c r="I165" s="36"/>
      <c r="L165" s="131"/>
      <c r="M165" s="131"/>
      <c r="N165" s="36"/>
      <c r="T165" s="21"/>
    </row>
    <row r="166" spans="1:20" s="37" customFormat="1" hidden="1" x14ac:dyDescent="0.35">
      <c r="A166" s="137"/>
      <c r="B166" s="137"/>
      <c r="C166" s="137"/>
      <c r="D166" s="137"/>
      <c r="E166" s="137"/>
      <c r="F166" s="137"/>
      <c r="G166" s="137"/>
      <c r="H166" s="137"/>
      <c r="I166" s="36"/>
      <c r="N166" s="36"/>
    </row>
    <row r="167" spans="1:20" ht="90" customHeight="1" x14ac:dyDescent="0.35">
      <c r="A167" s="119" t="s">
        <v>292</v>
      </c>
      <c r="B167" s="119" t="s">
        <v>293</v>
      </c>
      <c r="C167" s="119" t="s">
        <v>294</v>
      </c>
      <c r="D167" s="120" t="s">
        <v>295</v>
      </c>
      <c r="E167" s="119" t="s">
        <v>342</v>
      </c>
      <c r="F167" s="121" t="s">
        <v>343</v>
      </c>
      <c r="G167" s="214" t="s">
        <v>296</v>
      </c>
      <c r="H167" s="214"/>
      <c r="I167" s="36"/>
      <c r="T167" s="37"/>
    </row>
    <row r="168" spans="1:20" s="110" customFormat="1" x14ac:dyDescent="0.35">
      <c r="A168" s="187" t="s">
        <v>329</v>
      </c>
      <c r="B168" s="188"/>
      <c r="C168" s="188"/>
      <c r="D168" s="188"/>
      <c r="E168" s="188"/>
      <c r="F168" s="188"/>
      <c r="G168" s="188"/>
      <c r="H168" s="189"/>
      <c r="J168" s="36"/>
    </row>
    <row r="169" spans="1:20" s="37" customFormat="1" x14ac:dyDescent="0.35">
      <c r="A169" s="187" t="s">
        <v>1375</v>
      </c>
      <c r="B169" s="188"/>
      <c r="C169" s="188"/>
      <c r="D169" s="188"/>
      <c r="E169" s="188"/>
      <c r="F169" s="188"/>
      <c r="G169" s="188"/>
      <c r="H169" s="189"/>
      <c r="J169" s="36"/>
    </row>
    <row r="170" spans="1:20" s="37" customFormat="1" ht="15.75" customHeight="1" x14ac:dyDescent="0.35">
      <c r="A170" s="73" t="s">
        <v>344</v>
      </c>
      <c r="B170" s="74">
        <v>262.10300000000001</v>
      </c>
      <c r="C170" s="72">
        <f>B170*10.764</f>
        <v>2821.2766919999999</v>
      </c>
      <c r="D170" s="72">
        <v>0</v>
      </c>
      <c r="E170" s="72">
        <v>0</v>
      </c>
      <c r="F170" s="111">
        <f>C170*1.836</f>
        <v>5179.8640065119998</v>
      </c>
      <c r="G170" s="132" t="s">
        <v>31</v>
      </c>
      <c r="H170" s="133"/>
      <c r="I170" s="36"/>
      <c r="L170" s="131"/>
      <c r="M170" s="131"/>
      <c r="N170" s="36"/>
    </row>
    <row r="171" spans="1:20" s="110" customFormat="1" ht="15.75" customHeight="1" x14ac:dyDescent="0.35">
      <c r="A171" s="73" t="s">
        <v>345</v>
      </c>
      <c r="B171" s="74">
        <v>198.16499999999999</v>
      </c>
      <c r="C171" s="72">
        <f t="shared" ref="C171:C234" si="2">B171*10.764</f>
        <v>2133.0480599999996</v>
      </c>
      <c r="D171" s="72">
        <v>0</v>
      </c>
      <c r="E171" s="72">
        <v>0</v>
      </c>
      <c r="F171" s="111">
        <f t="shared" ref="F171:F234" si="3">C171*1.836</f>
        <v>3916.2762381599996</v>
      </c>
      <c r="G171" s="132" t="s">
        <v>31</v>
      </c>
      <c r="H171" s="133"/>
      <c r="I171" s="36"/>
      <c r="L171" s="131"/>
      <c r="M171" s="131"/>
      <c r="N171" s="36"/>
    </row>
    <row r="172" spans="1:20" s="110" customFormat="1" ht="15.75" customHeight="1" x14ac:dyDescent="0.35">
      <c r="A172" s="73" t="s">
        <v>346</v>
      </c>
      <c r="B172" s="74">
        <v>180.417</v>
      </c>
      <c r="C172" s="72">
        <f t="shared" si="2"/>
        <v>1942.0085879999999</v>
      </c>
      <c r="D172" s="72">
        <v>0</v>
      </c>
      <c r="E172" s="72">
        <v>0</v>
      </c>
      <c r="F172" s="111">
        <f t="shared" si="3"/>
        <v>3565.5277675679999</v>
      </c>
      <c r="G172" s="132" t="s">
        <v>31</v>
      </c>
      <c r="H172" s="133"/>
      <c r="I172" s="36"/>
      <c r="L172" s="131"/>
      <c r="M172" s="131"/>
      <c r="N172" s="36"/>
    </row>
    <row r="173" spans="1:20" s="110" customFormat="1" ht="15.75" customHeight="1" x14ac:dyDescent="0.35">
      <c r="A173" s="73" t="s">
        <v>347</v>
      </c>
      <c r="B173" s="74">
        <v>249.126</v>
      </c>
      <c r="C173" s="72">
        <f t="shared" si="2"/>
        <v>2681.5922639999999</v>
      </c>
      <c r="D173" s="72">
        <v>0</v>
      </c>
      <c r="E173" s="72">
        <v>0</v>
      </c>
      <c r="F173" s="111">
        <f t="shared" si="3"/>
        <v>4923.4033967040004</v>
      </c>
      <c r="G173" s="132" t="s">
        <v>31</v>
      </c>
      <c r="H173" s="133"/>
      <c r="I173" s="36"/>
      <c r="L173" s="131"/>
      <c r="M173" s="131"/>
      <c r="N173" s="36"/>
    </row>
    <row r="174" spans="1:20" s="110" customFormat="1" ht="15.75" customHeight="1" x14ac:dyDescent="0.35">
      <c r="A174" s="73" t="s">
        <v>348</v>
      </c>
      <c r="B174" s="74">
        <v>223.23699999999999</v>
      </c>
      <c r="C174" s="72">
        <f t="shared" si="2"/>
        <v>2402.9230679999996</v>
      </c>
      <c r="D174" s="72">
        <v>0</v>
      </c>
      <c r="E174" s="72">
        <v>0</v>
      </c>
      <c r="F174" s="111">
        <f t="shared" si="3"/>
        <v>4411.7667528479997</v>
      </c>
      <c r="G174" s="132" t="s">
        <v>31</v>
      </c>
      <c r="H174" s="133"/>
      <c r="I174" s="36"/>
      <c r="L174" s="131"/>
      <c r="M174" s="131"/>
      <c r="N174" s="36"/>
    </row>
    <row r="175" spans="1:20" s="110" customFormat="1" ht="15.75" customHeight="1" x14ac:dyDescent="0.35">
      <c r="A175" s="73" t="s">
        <v>349</v>
      </c>
      <c r="B175" s="74">
        <v>183.535</v>
      </c>
      <c r="C175" s="72">
        <f t="shared" si="2"/>
        <v>1975.5707399999999</v>
      </c>
      <c r="D175" s="72">
        <v>0</v>
      </c>
      <c r="E175" s="72">
        <v>0</v>
      </c>
      <c r="F175" s="111">
        <f t="shared" si="3"/>
        <v>3627.1478786399998</v>
      </c>
      <c r="G175" s="132" t="s">
        <v>31</v>
      </c>
      <c r="H175" s="133"/>
      <c r="I175" s="36"/>
      <c r="L175" s="131"/>
      <c r="M175" s="131"/>
      <c r="N175" s="36"/>
    </row>
    <row r="176" spans="1:20" s="110" customFormat="1" ht="15.75" customHeight="1" x14ac:dyDescent="0.35">
      <c r="A176" s="73" t="s">
        <v>350</v>
      </c>
      <c r="B176" s="74">
        <v>195.279</v>
      </c>
      <c r="C176" s="72">
        <f t="shared" si="2"/>
        <v>2101.9831559999998</v>
      </c>
      <c r="D176" s="72">
        <v>0</v>
      </c>
      <c r="E176" s="72">
        <v>0</v>
      </c>
      <c r="F176" s="111">
        <f t="shared" si="3"/>
        <v>3859.2410744159997</v>
      </c>
      <c r="G176" s="132" t="s">
        <v>31</v>
      </c>
      <c r="H176" s="133"/>
      <c r="I176" s="36"/>
      <c r="L176" s="131"/>
      <c r="M176" s="131"/>
      <c r="N176" s="36"/>
    </row>
    <row r="177" spans="1:14" s="110" customFormat="1" ht="15.75" customHeight="1" x14ac:dyDescent="0.35">
      <c r="A177" s="73" t="s">
        <v>351</v>
      </c>
      <c r="B177" s="74">
        <v>216.536</v>
      </c>
      <c r="C177" s="72">
        <f t="shared" si="2"/>
        <v>2330.7935039999998</v>
      </c>
      <c r="D177" s="72">
        <v>0</v>
      </c>
      <c r="E177" s="72">
        <v>0</v>
      </c>
      <c r="F177" s="111">
        <f t="shared" si="3"/>
        <v>4279.3368733439993</v>
      </c>
      <c r="G177" s="132" t="s">
        <v>31</v>
      </c>
      <c r="H177" s="133"/>
      <c r="I177" s="36"/>
      <c r="L177" s="131"/>
      <c r="M177" s="131"/>
      <c r="N177" s="36"/>
    </row>
    <row r="178" spans="1:14" s="110" customFormat="1" ht="15.75" customHeight="1" x14ac:dyDescent="0.35">
      <c r="A178" s="73" t="s">
        <v>352</v>
      </c>
      <c r="B178" s="74">
        <v>237.268</v>
      </c>
      <c r="C178" s="72">
        <f t="shared" si="2"/>
        <v>2553.9527519999997</v>
      </c>
      <c r="D178" s="72">
        <v>0</v>
      </c>
      <c r="E178" s="72">
        <v>0</v>
      </c>
      <c r="F178" s="111">
        <f t="shared" si="3"/>
        <v>4689.0572526719998</v>
      </c>
      <c r="G178" s="132" t="s">
        <v>31</v>
      </c>
      <c r="H178" s="133"/>
      <c r="I178" s="36"/>
      <c r="L178" s="131"/>
      <c r="M178" s="131"/>
      <c r="N178" s="36"/>
    </row>
    <row r="179" spans="1:14" s="110" customFormat="1" ht="15.75" customHeight="1" x14ac:dyDescent="0.35">
      <c r="A179" s="73" t="s">
        <v>353</v>
      </c>
      <c r="B179" s="74">
        <v>243.732</v>
      </c>
      <c r="C179" s="72">
        <f t="shared" si="2"/>
        <v>2623.5312479999998</v>
      </c>
      <c r="D179" s="72">
        <v>0</v>
      </c>
      <c r="E179" s="72">
        <v>0</v>
      </c>
      <c r="F179" s="111">
        <f t="shared" si="3"/>
        <v>4816.8033713280001</v>
      </c>
      <c r="G179" s="132" t="s">
        <v>31</v>
      </c>
      <c r="H179" s="133"/>
      <c r="I179" s="36"/>
      <c r="L179" s="131"/>
      <c r="M179" s="131"/>
      <c r="N179" s="36"/>
    </row>
    <row r="180" spans="1:14" s="110" customFormat="1" ht="15.75" customHeight="1" x14ac:dyDescent="0.35">
      <c r="A180" s="73" t="s">
        <v>354</v>
      </c>
      <c r="B180" s="74">
        <v>139.35499999999999</v>
      </c>
      <c r="C180" s="72">
        <f t="shared" si="2"/>
        <v>1500.0172199999997</v>
      </c>
      <c r="D180" s="72">
        <v>0</v>
      </c>
      <c r="E180" s="72">
        <v>0</v>
      </c>
      <c r="F180" s="111">
        <f t="shared" si="3"/>
        <v>2754.0316159199997</v>
      </c>
      <c r="G180" s="132" t="s">
        <v>31</v>
      </c>
      <c r="H180" s="133"/>
      <c r="I180" s="36"/>
      <c r="L180" s="131"/>
      <c r="M180" s="131"/>
      <c r="N180" s="36"/>
    </row>
    <row r="181" spans="1:14" s="110" customFormat="1" ht="15.75" customHeight="1" x14ac:dyDescent="0.35">
      <c r="A181" s="73" t="s">
        <v>355</v>
      </c>
      <c r="B181" s="74">
        <v>156.65299999999999</v>
      </c>
      <c r="C181" s="72">
        <f t="shared" si="2"/>
        <v>1686.2128919999998</v>
      </c>
      <c r="D181" s="72">
        <v>0</v>
      </c>
      <c r="E181" s="72">
        <v>0</v>
      </c>
      <c r="F181" s="111">
        <f t="shared" si="3"/>
        <v>3095.8868697119997</v>
      </c>
      <c r="G181" s="132" t="s">
        <v>31</v>
      </c>
      <c r="H181" s="133"/>
      <c r="I181" s="36"/>
      <c r="L181" s="131"/>
      <c r="M181" s="131"/>
      <c r="N181" s="36"/>
    </row>
    <row r="182" spans="1:14" s="110" customFormat="1" ht="15.75" customHeight="1" x14ac:dyDescent="0.35">
      <c r="A182" s="73" t="s">
        <v>356</v>
      </c>
      <c r="B182" s="74">
        <v>312.94499999999999</v>
      </c>
      <c r="C182" s="72">
        <f t="shared" si="2"/>
        <v>3368.5399799999996</v>
      </c>
      <c r="D182" s="72">
        <v>0</v>
      </c>
      <c r="E182" s="72">
        <v>0</v>
      </c>
      <c r="F182" s="111">
        <f t="shared" si="3"/>
        <v>6184.6394032799999</v>
      </c>
      <c r="G182" s="132" t="s">
        <v>31</v>
      </c>
      <c r="H182" s="133"/>
      <c r="I182" s="36"/>
      <c r="L182" s="131"/>
      <c r="M182" s="131"/>
      <c r="N182" s="36"/>
    </row>
    <row r="183" spans="1:14" s="110" customFormat="1" ht="15.75" customHeight="1" x14ac:dyDescent="0.35">
      <c r="A183" s="73" t="s">
        <v>357</v>
      </c>
      <c r="B183" s="74">
        <v>155.43199999999999</v>
      </c>
      <c r="C183" s="72">
        <f t="shared" si="2"/>
        <v>1673.0700479999998</v>
      </c>
      <c r="D183" s="72">
        <v>0</v>
      </c>
      <c r="E183" s="72">
        <v>0</v>
      </c>
      <c r="F183" s="111">
        <f t="shared" si="3"/>
        <v>3071.7566081279997</v>
      </c>
      <c r="G183" s="132" t="s">
        <v>31</v>
      </c>
      <c r="H183" s="133"/>
      <c r="I183" s="36"/>
      <c r="L183" s="131"/>
      <c r="M183" s="131"/>
      <c r="N183" s="36"/>
    </row>
    <row r="184" spans="1:14" s="110" customFormat="1" ht="15.75" customHeight="1" x14ac:dyDescent="0.35">
      <c r="A184" s="73" t="s">
        <v>358</v>
      </c>
      <c r="B184" s="74">
        <v>131.29400000000001</v>
      </c>
      <c r="C184" s="72">
        <f t="shared" si="2"/>
        <v>1413.2486160000001</v>
      </c>
      <c r="D184" s="72">
        <v>0</v>
      </c>
      <c r="E184" s="72">
        <v>0</v>
      </c>
      <c r="F184" s="111">
        <f t="shared" si="3"/>
        <v>2594.7244589760003</v>
      </c>
      <c r="G184" s="132" t="s">
        <v>31</v>
      </c>
      <c r="H184" s="133"/>
      <c r="I184" s="36"/>
      <c r="L184" s="131"/>
      <c r="M184" s="131"/>
      <c r="N184" s="36"/>
    </row>
    <row r="185" spans="1:14" s="110" customFormat="1" ht="15.75" customHeight="1" x14ac:dyDescent="0.35">
      <c r="A185" s="73" t="s">
        <v>359</v>
      </c>
      <c r="B185" s="74">
        <v>166.58199999999999</v>
      </c>
      <c r="C185" s="72">
        <f t="shared" si="2"/>
        <v>1793.0886479999999</v>
      </c>
      <c r="D185" s="72">
        <v>0</v>
      </c>
      <c r="E185" s="72">
        <v>0</v>
      </c>
      <c r="F185" s="111">
        <f t="shared" si="3"/>
        <v>3292.110757728</v>
      </c>
      <c r="G185" s="132" t="s">
        <v>31</v>
      </c>
      <c r="H185" s="133"/>
      <c r="I185" s="36"/>
      <c r="L185" s="131"/>
      <c r="M185" s="131"/>
      <c r="N185" s="36"/>
    </row>
    <row r="186" spans="1:14" s="110" customFormat="1" ht="15.75" customHeight="1" x14ac:dyDescent="0.35">
      <c r="A186" s="73" t="s">
        <v>360</v>
      </c>
      <c r="B186" s="74">
        <v>298.15300000000002</v>
      </c>
      <c r="C186" s="72">
        <f t="shared" si="2"/>
        <v>3209.3188920000002</v>
      </c>
      <c r="D186" s="72">
        <v>0</v>
      </c>
      <c r="E186" s="72">
        <v>0</v>
      </c>
      <c r="F186" s="111">
        <f t="shared" si="3"/>
        <v>5892.3094857120004</v>
      </c>
      <c r="G186" s="132" t="s">
        <v>31</v>
      </c>
      <c r="H186" s="133"/>
      <c r="I186" s="36"/>
      <c r="L186" s="131"/>
      <c r="M186" s="131"/>
      <c r="N186" s="36"/>
    </row>
    <row r="187" spans="1:14" s="110" customFormat="1" ht="15.75" customHeight="1" x14ac:dyDescent="0.35">
      <c r="A187" s="73" t="s">
        <v>361</v>
      </c>
      <c r="B187" s="74">
        <v>111.48399999999999</v>
      </c>
      <c r="C187" s="72">
        <f t="shared" si="2"/>
        <v>1200.0137759999998</v>
      </c>
      <c r="D187" s="72">
        <v>0</v>
      </c>
      <c r="E187" s="72">
        <v>0</v>
      </c>
      <c r="F187" s="111">
        <f t="shared" si="3"/>
        <v>2203.2252927359996</v>
      </c>
      <c r="G187" s="132" t="s">
        <v>31</v>
      </c>
      <c r="H187" s="133"/>
      <c r="I187" s="36"/>
      <c r="L187" s="131"/>
      <c r="M187" s="131"/>
      <c r="N187" s="36"/>
    </row>
    <row r="188" spans="1:14" s="110" customFormat="1" ht="15.75" customHeight="1" x14ac:dyDescent="0.35">
      <c r="A188" s="73" t="s">
        <v>362</v>
      </c>
      <c r="B188" s="74">
        <v>111.48399999999999</v>
      </c>
      <c r="C188" s="72">
        <f t="shared" si="2"/>
        <v>1200.0137759999998</v>
      </c>
      <c r="D188" s="72">
        <v>0</v>
      </c>
      <c r="E188" s="72">
        <v>0</v>
      </c>
      <c r="F188" s="111">
        <f t="shared" si="3"/>
        <v>2203.2252927359996</v>
      </c>
      <c r="G188" s="132" t="s">
        <v>31</v>
      </c>
      <c r="H188" s="133"/>
      <c r="I188" s="36"/>
      <c r="L188" s="131"/>
      <c r="M188" s="131"/>
      <c r="N188" s="36"/>
    </row>
    <row r="189" spans="1:14" s="110" customFormat="1" ht="15.75" customHeight="1" x14ac:dyDescent="0.35">
      <c r="A189" s="73" t="s">
        <v>363</v>
      </c>
      <c r="B189" s="74">
        <v>111.48399999999999</v>
      </c>
      <c r="C189" s="72">
        <f t="shared" si="2"/>
        <v>1200.0137759999998</v>
      </c>
      <c r="D189" s="72">
        <v>0</v>
      </c>
      <c r="E189" s="72">
        <v>0</v>
      </c>
      <c r="F189" s="111">
        <f t="shared" si="3"/>
        <v>2203.2252927359996</v>
      </c>
      <c r="G189" s="132" t="s">
        <v>31</v>
      </c>
      <c r="H189" s="133"/>
      <c r="I189" s="36"/>
      <c r="L189" s="131"/>
      <c r="M189" s="131"/>
      <c r="N189" s="36"/>
    </row>
    <row r="190" spans="1:14" s="110" customFormat="1" ht="15.75" customHeight="1" x14ac:dyDescent="0.35">
      <c r="A190" s="73" t="s">
        <v>364</v>
      </c>
      <c r="B190" s="74">
        <v>111.48399999999999</v>
      </c>
      <c r="C190" s="72">
        <f t="shared" si="2"/>
        <v>1200.0137759999998</v>
      </c>
      <c r="D190" s="72">
        <v>0</v>
      </c>
      <c r="E190" s="72">
        <v>0</v>
      </c>
      <c r="F190" s="111">
        <f t="shared" si="3"/>
        <v>2203.2252927359996</v>
      </c>
      <c r="G190" s="132" t="s">
        <v>31</v>
      </c>
      <c r="H190" s="133"/>
      <c r="I190" s="36"/>
      <c r="L190" s="131"/>
      <c r="M190" s="131"/>
      <c r="N190" s="36"/>
    </row>
    <row r="191" spans="1:14" s="110" customFormat="1" ht="15.75" customHeight="1" x14ac:dyDescent="0.35">
      <c r="A191" s="73" t="s">
        <v>365</v>
      </c>
      <c r="B191" s="74">
        <v>201.715</v>
      </c>
      <c r="C191" s="72">
        <f t="shared" si="2"/>
        <v>2171.26026</v>
      </c>
      <c r="D191" s="72">
        <v>0</v>
      </c>
      <c r="E191" s="72">
        <v>0</v>
      </c>
      <c r="F191" s="111">
        <f t="shared" si="3"/>
        <v>3986.4338373600003</v>
      </c>
      <c r="G191" s="132" t="s">
        <v>31</v>
      </c>
      <c r="H191" s="133"/>
      <c r="I191" s="36"/>
      <c r="L191" s="131"/>
      <c r="M191" s="131"/>
      <c r="N191" s="36"/>
    </row>
    <row r="192" spans="1:14" s="110" customFormat="1" ht="15.75" customHeight="1" x14ac:dyDescent="0.35">
      <c r="A192" s="73" t="s">
        <v>366</v>
      </c>
      <c r="B192" s="74">
        <v>201.214</v>
      </c>
      <c r="C192" s="72">
        <f t="shared" si="2"/>
        <v>2165.8674959999998</v>
      </c>
      <c r="D192" s="72">
        <v>0</v>
      </c>
      <c r="E192" s="72">
        <v>0</v>
      </c>
      <c r="F192" s="111">
        <f t="shared" si="3"/>
        <v>3976.5327226559998</v>
      </c>
      <c r="G192" s="132" t="s">
        <v>31</v>
      </c>
      <c r="H192" s="133"/>
      <c r="I192" s="36"/>
      <c r="L192" s="131"/>
      <c r="M192" s="131"/>
      <c r="N192" s="36"/>
    </row>
    <row r="193" spans="1:14" s="110" customFormat="1" ht="15.75" customHeight="1" x14ac:dyDescent="0.35">
      <c r="A193" s="73" t="s">
        <v>367</v>
      </c>
      <c r="B193" s="74">
        <v>111.48399999999999</v>
      </c>
      <c r="C193" s="72">
        <f t="shared" si="2"/>
        <v>1200.0137759999998</v>
      </c>
      <c r="D193" s="72">
        <v>0</v>
      </c>
      <c r="E193" s="72">
        <v>0</v>
      </c>
      <c r="F193" s="111">
        <f t="shared" si="3"/>
        <v>2203.2252927359996</v>
      </c>
      <c r="G193" s="132" t="s">
        <v>31</v>
      </c>
      <c r="H193" s="133"/>
      <c r="I193" s="36"/>
      <c r="L193" s="131"/>
      <c r="M193" s="131"/>
      <c r="N193" s="36"/>
    </row>
    <row r="194" spans="1:14" s="110" customFormat="1" ht="15.75" customHeight="1" x14ac:dyDescent="0.35">
      <c r="A194" s="73" t="s">
        <v>368</v>
      </c>
      <c r="B194" s="74">
        <v>111.48399999999999</v>
      </c>
      <c r="C194" s="72">
        <f t="shared" si="2"/>
        <v>1200.0137759999998</v>
      </c>
      <c r="D194" s="72">
        <v>0</v>
      </c>
      <c r="E194" s="72">
        <v>0</v>
      </c>
      <c r="F194" s="111">
        <f t="shared" si="3"/>
        <v>2203.2252927359996</v>
      </c>
      <c r="G194" s="132" t="s">
        <v>31</v>
      </c>
      <c r="H194" s="133"/>
      <c r="I194" s="36"/>
      <c r="L194" s="131"/>
      <c r="M194" s="131"/>
      <c r="N194" s="36"/>
    </row>
    <row r="195" spans="1:14" s="110" customFormat="1" ht="15.75" customHeight="1" x14ac:dyDescent="0.35">
      <c r="A195" s="73" t="s">
        <v>369</v>
      </c>
      <c r="B195" s="74">
        <v>111.48399999999999</v>
      </c>
      <c r="C195" s="72">
        <f t="shared" si="2"/>
        <v>1200.0137759999998</v>
      </c>
      <c r="D195" s="72">
        <v>0</v>
      </c>
      <c r="E195" s="72">
        <v>0</v>
      </c>
      <c r="F195" s="111">
        <f t="shared" si="3"/>
        <v>2203.2252927359996</v>
      </c>
      <c r="G195" s="132" t="s">
        <v>31</v>
      </c>
      <c r="H195" s="133"/>
      <c r="I195" s="36"/>
      <c r="L195" s="131"/>
      <c r="M195" s="131"/>
      <c r="N195" s="36"/>
    </row>
    <row r="196" spans="1:14" s="110" customFormat="1" ht="15.75" customHeight="1" x14ac:dyDescent="0.35">
      <c r="A196" s="73" t="s">
        <v>370</v>
      </c>
      <c r="B196" s="74">
        <v>111.48399999999999</v>
      </c>
      <c r="C196" s="72">
        <f t="shared" si="2"/>
        <v>1200.0137759999998</v>
      </c>
      <c r="D196" s="72">
        <v>0</v>
      </c>
      <c r="E196" s="72">
        <v>0</v>
      </c>
      <c r="F196" s="111">
        <f t="shared" si="3"/>
        <v>2203.2252927359996</v>
      </c>
      <c r="G196" s="132" t="s">
        <v>31</v>
      </c>
      <c r="H196" s="133"/>
      <c r="I196" s="36"/>
      <c r="L196" s="131"/>
      <c r="M196" s="131"/>
      <c r="N196" s="36"/>
    </row>
    <row r="197" spans="1:14" s="110" customFormat="1" ht="15.75" customHeight="1" x14ac:dyDescent="0.35">
      <c r="A197" s="73" t="s">
        <v>371</v>
      </c>
      <c r="B197" s="74">
        <v>111.48399999999999</v>
      </c>
      <c r="C197" s="72">
        <f t="shared" si="2"/>
        <v>1200.0137759999998</v>
      </c>
      <c r="D197" s="72">
        <v>0</v>
      </c>
      <c r="E197" s="72">
        <v>0</v>
      </c>
      <c r="F197" s="111">
        <f t="shared" si="3"/>
        <v>2203.2252927359996</v>
      </c>
      <c r="G197" s="132" t="s">
        <v>31</v>
      </c>
      <c r="H197" s="133"/>
      <c r="I197" s="36"/>
      <c r="L197" s="131"/>
      <c r="M197" s="131"/>
      <c r="N197" s="36"/>
    </row>
    <row r="198" spans="1:14" s="110" customFormat="1" ht="15.75" customHeight="1" x14ac:dyDescent="0.35">
      <c r="A198" s="73" t="s">
        <v>372</v>
      </c>
      <c r="B198" s="74">
        <v>152.91499999999999</v>
      </c>
      <c r="C198" s="72">
        <f t="shared" si="2"/>
        <v>1645.9770599999997</v>
      </c>
      <c r="D198" s="72">
        <v>0</v>
      </c>
      <c r="E198" s="72">
        <v>0</v>
      </c>
      <c r="F198" s="111">
        <f t="shared" si="3"/>
        <v>3022.0138821599994</v>
      </c>
      <c r="G198" s="132" t="s">
        <v>31</v>
      </c>
      <c r="H198" s="133"/>
      <c r="I198" s="36"/>
      <c r="L198" s="131"/>
      <c r="M198" s="131"/>
      <c r="N198" s="36"/>
    </row>
    <row r="199" spans="1:14" s="110" customFormat="1" ht="15.75" customHeight="1" x14ac:dyDescent="0.35">
      <c r="A199" s="73" t="s">
        <v>373</v>
      </c>
      <c r="B199" s="74">
        <v>229.59800000000001</v>
      </c>
      <c r="C199" s="72">
        <f t="shared" si="2"/>
        <v>2471.3928719999999</v>
      </c>
      <c r="D199" s="72">
        <v>0</v>
      </c>
      <c r="E199" s="72">
        <v>0</v>
      </c>
      <c r="F199" s="111">
        <f t="shared" si="3"/>
        <v>4537.4773129920004</v>
      </c>
      <c r="G199" s="132" t="s">
        <v>31</v>
      </c>
      <c r="H199" s="133"/>
      <c r="I199" s="36"/>
      <c r="L199" s="131"/>
      <c r="M199" s="131"/>
      <c r="N199" s="36"/>
    </row>
    <row r="200" spans="1:14" s="110" customFormat="1" ht="15.75" customHeight="1" x14ac:dyDescent="0.35">
      <c r="A200" s="73" t="s">
        <v>374</v>
      </c>
      <c r="B200" s="74">
        <v>111.48399999999999</v>
      </c>
      <c r="C200" s="72">
        <f t="shared" si="2"/>
        <v>1200.0137759999998</v>
      </c>
      <c r="D200" s="72">
        <v>0</v>
      </c>
      <c r="E200" s="72">
        <v>0</v>
      </c>
      <c r="F200" s="111">
        <f t="shared" si="3"/>
        <v>2203.2252927359996</v>
      </c>
      <c r="G200" s="132" t="s">
        <v>31</v>
      </c>
      <c r="H200" s="133"/>
      <c r="I200" s="36"/>
      <c r="L200" s="131"/>
      <c r="M200" s="131"/>
      <c r="N200" s="36"/>
    </row>
    <row r="201" spans="1:14" s="110" customFormat="1" ht="15.75" customHeight="1" x14ac:dyDescent="0.35">
      <c r="A201" s="73" t="s">
        <v>375</v>
      </c>
      <c r="B201" s="74">
        <v>111.48399999999999</v>
      </c>
      <c r="C201" s="72">
        <f t="shared" si="2"/>
        <v>1200.0137759999998</v>
      </c>
      <c r="D201" s="72">
        <v>0</v>
      </c>
      <c r="E201" s="72">
        <v>0</v>
      </c>
      <c r="F201" s="111">
        <f t="shared" si="3"/>
        <v>2203.2252927359996</v>
      </c>
      <c r="G201" s="132" t="s">
        <v>31</v>
      </c>
      <c r="H201" s="133"/>
      <c r="I201" s="36"/>
      <c r="L201" s="131"/>
      <c r="M201" s="131"/>
      <c r="N201" s="36"/>
    </row>
    <row r="202" spans="1:14" s="110" customFormat="1" ht="15.75" customHeight="1" x14ac:dyDescent="0.35">
      <c r="A202" s="73" t="s">
        <v>376</v>
      </c>
      <c r="B202" s="74">
        <v>111.48399999999999</v>
      </c>
      <c r="C202" s="72">
        <f t="shared" si="2"/>
        <v>1200.0137759999998</v>
      </c>
      <c r="D202" s="72">
        <v>0</v>
      </c>
      <c r="E202" s="72">
        <v>0</v>
      </c>
      <c r="F202" s="111">
        <f t="shared" si="3"/>
        <v>2203.2252927359996</v>
      </c>
      <c r="G202" s="132" t="s">
        <v>31</v>
      </c>
      <c r="H202" s="133"/>
      <c r="I202" s="36"/>
      <c r="L202" s="131"/>
      <c r="M202" s="131"/>
      <c r="N202" s="36"/>
    </row>
    <row r="203" spans="1:14" s="110" customFormat="1" ht="15.75" customHeight="1" x14ac:dyDescent="0.35">
      <c r="A203" s="73" t="s">
        <v>377</v>
      </c>
      <c r="B203" s="74">
        <v>111.48399999999999</v>
      </c>
      <c r="C203" s="72">
        <f t="shared" si="2"/>
        <v>1200.0137759999998</v>
      </c>
      <c r="D203" s="72">
        <v>0</v>
      </c>
      <c r="E203" s="72">
        <v>0</v>
      </c>
      <c r="F203" s="111">
        <f t="shared" si="3"/>
        <v>2203.2252927359996</v>
      </c>
      <c r="G203" s="132" t="s">
        <v>31</v>
      </c>
      <c r="H203" s="133"/>
      <c r="I203" s="36"/>
      <c r="L203" s="131"/>
      <c r="M203" s="131"/>
      <c r="N203" s="36"/>
    </row>
    <row r="204" spans="1:14" s="110" customFormat="1" ht="15.75" customHeight="1" x14ac:dyDescent="0.35">
      <c r="A204" s="73" t="s">
        <v>378</v>
      </c>
      <c r="B204" s="74">
        <v>111.48399999999999</v>
      </c>
      <c r="C204" s="72">
        <f t="shared" si="2"/>
        <v>1200.0137759999998</v>
      </c>
      <c r="D204" s="72">
        <v>0</v>
      </c>
      <c r="E204" s="72">
        <v>0</v>
      </c>
      <c r="F204" s="111">
        <f t="shared" si="3"/>
        <v>2203.2252927359996</v>
      </c>
      <c r="G204" s="132" t="s">
        <v>31</v>
      </c>
      <c r="H204" s="133"/>
      <c r="I204" s="36"/>
      <c r="L204" s="131"/>
      <c r="M204" s="131"/>
      <c r="N204" s="36"/>
    </row>
    <row r="205" spans="1:14" s="110" customFormat="1" ht="15.75" customHeight="1" x14ac:dyDescent="0.35">
      <c r="A205" s="73" t="s">
        <v>379</v>
      </c>
      <c r="B205" s="74">
        <v>111.48399999999999</v>
      </c>
      <c r="C205" s="72">
        <f t="shared" si="2"/>
        <v>1200.0137759999998</v>
      </c>
      <c r="D205" s="72">
        <v>0</v>
      </c>
      <c r="E205" s="72">
        <v>0</v>
      </c>
      <c r="F205" s="111">
        <f t="shared" si="3"/>
        <v>2203.2252927359996</v>
      </c>
      <c r="G205" s="132" t="s">
        <v>31</v>
      </c>
      <c r="H205" s="133"/>
      <c r="I205" s="36"/>
      <c r="L205" s="131"/>
      <c r="M205" s="131"/>
      <c r="N205" s="36"/>
    </row>
    <row r="206" spans="1:14" s="110" customFormat="1" ht="15.75" customHeight="1" x14ac:dyDescent="0.35">
      <c r="A206" s="73" t="s">
        <v>380</v>
      </c>
      <c r="B206" s="74">
        <v>201.715</v>
      </c>
      <c r="C206" s="72">
        <f t="shared" si="2"/>
        <v>2171.26026</v>
      </c>
      <c r="D206" s="72">
        <v>0</v>
      </c>
      <c r="E206" s="72">
        <v>0</v>
      </c>
      <c r="F206" s="111">
        <f t="shared" si="3"/>
        <v>3986.4338373600003</v>
      </c>
      <c r="G206" s="132" t="s">
        <v>31</v>
      </c>
      <c r="H206" s="133"/>
      <c r="I206" s="36"/>
      <c r="L206" s="131"/>
      <c r="M206" s="131"/>
      <c r="N206" s="36"/>
    </row>
    <row r="207" spans="1:14" s="110" customFormat="1" ht="15.75" customHeight="1" x14ac:dyDescent="0.35">
      <c r="A207" s="73" t="s">
        <v>381</v>
      </c>
      <c r="B207" s="74">
        <v>201.214</v>
      </c>
      <c r="C207" s="72">
        <f t="shared" si="2"/>
        <v>2165.8674959999998</v>
      </c>
      <c r="D207" s="72">
        <v>0</v>
      </c>
      <c r="E207" s="72">
        <v>0</v>
      </c>
      <c r="F207" s="111">
        <f t="shared" si="3"/>
        <v>3976.5327226559998</v>
      </c>
      <c r="G207" s="132" t="s">
        <v>31</v>
      </c>
      <c r="H207" s="133"/>
      <c r="I207" s="36"/>
      <c r="L207" s="131"/>
      <c r="M207" s="131"/>
      <c r="N207" s="36"/>
    </row>
    <row r="208" spans="1:14" s="110" customFormat="1" ht="15.75" customHeight="1" x14ac:dyDescent="0.35">
      <c r="A208" s="73" t="s">
        <v>382</v>
      </c>
      <c r="B208" s="74">
        <v>111.48399999999999</v>
      </c>
      <c r="C208" s="72">
        <f t="shared" si="2"/>
        <v>1200.0137759999998</v>
      </c>
      <c r="D208" s="72">
        <v>0</v>
      </c>
      <c r="E208" s="72">
        <v>0</v>
      </c>
      <c r="F208" s="111">
        <f t="shared" si="3"/>
        <v>2203.2252927359996</v>
      </c>
      <c r="G208" s="132" t="s">
        <v>31</v>
      </c>
      <c r="H208" s="133"/>
      <c r="I208" s="36"/>
      <c r="L208" s="131"/>
      <c r="M208" s="131"/>
      <c r="N208" s="36"/>
    </row>
    <row r="209" spans="1:14" s="110" customFormat="1" ht="15.75" customHeight="1" x14ac:dyDescent="0.35">
      <c r="A209" s="73" t="s">
        <v>383</v>
      </c>
      <c r="B209" s="74">
        <v>111.48399999999999</v>
      </c>
      <c r="C209" s="72">
        <f t="shared" si="2"/>
        <v>1200.0137759999998</v>
      </c>
      <c r="D209" s="72">
        <v>0</v>
      </c>
      <c r="E209" s="72">
        <v>0</v>
      </c>
      <c r="F209" s="111">
        <f t="shared" si="3"/>
        <v>2203.2252927359996</v>
      </c>
      <c r="G209" s="132" t="s">
        <v>31</v>
      </c>
      <c r="H209" s="133"/>
      <c r="I209" s="36"/>
      <c r="L209" s="131"/>
      <c r="M209" s="131"/>
      <c r="N209" s="36"/>
    </row>
    <row r="210" spans="1:14" s="110" customFormat="1" ht="15.75" customHeight="1" x14ac:dyDescent="0.35">
      <c r="A210" s="73" t="s">
        <v>384</v>
      </c>
      <c r="B210" s="74">
        <v>111.48399999999999</v>
      </c>
      <c r="C210" s="72">
        <f t="shared" si="2"/>
        <v>1200.0137759999998</v>
      </c>
      <c r="D210" s="72">
        <v>0</v>
      </c>
      <c r="E210" s="72">
        <v>0</v>
      </c>
      <c r="F210" s="111">
        <f t="shared" si="3"/>
        <v>2203.2252927359996</v>
      </c>
      <c r="G210" s="132" t="s">
        <v>31</v>
      </c>
      <c r="H210" s="133"/>
      <c r="I210" s="36"/>
      <c r="L210" s="131"/>
      <c r="M210" s="131"/>
      <c r="N210" s="36"/>
    </row>
    <row r="211" spans="1:14" s="110" customFormat="1" ht="15.75" customHeight="1" x14ac:dyDescent="0.35">
      <c r="A211" s="73" t="s">
        <v>385</v>
      </c>
      <c r="B211" s="74">
        <v>111.48399999999999</v>
      </c>
      <c r="C211" s="72">
        <f t="shared" si="2"/>
        <v>1200.0137759999998</v>
      </c>
      <c r="D211" s="72">
        <v>0</v>
      </c>
      <c r="E211" s="72">
        <v>0</v>
      </c>
      <c r="F211" s="111">
        <f t="shared" si="3"/>
        <v>2203.2252927359996</v>
      </c>
      <c r="G211" s="132" t="s">
        <v>31</v>
      </c>
      <c r="H211" s="133"/>
      <c r="I211" s="36"/>
      <c r="L211" s="131"/>
      <c r="M211" s="131"/>
      <c r="N211" s="36"/>
    </row>
    <row r="212" spans="1:14" s="110" customFormat="1" ht="15.75" customHeight="1" x14ac:dyDescent="0.35">
      <c r="A212" s="73" t="s">
        <v>386</v>
      </c>
      <c r="B212" s="74">
        <v>111.48399999999999</v>
      </c>
      <c r="C212" s="72">
        <f t="shared" si="2"/>
        <v>1200.0137759999998</v>
      </c>
      <c r="D212" s="72">
        <v>0</v>
      </c>
      <c r="E212" s="72">
        <v>0</v>
      </c>
      <c r="F212" s="111">
        <f t="shared" si="3"/>
        <v>2203.2252927359996</v>
      </c>
      <c r="G212" s="132" t="s">
        <v>31</v>
      </c>
      <c r="H212" s="133"/>
      <c r="I212" s="36"/>
      <c r="L212" s="131"/>
      <c r="M212" s="131"/>
      <c r="N212" s="36"/>
    </row>
    <row r="213" spans="1:14" s="110" customFormat="1" ht="15.75" customHeight="1" x14ac:dyDescent="0.35">
      <c r="A213" s="73" t="s">
        <v>387</v>
      </c>
      <c r="B213" s="74">
        <v>111.48399999999999</v>
      </c>
      <c r="C213" s="72">
        <f t="shared" si="2"/>
        <v>1200.0137759999998</v>
      </c>
      <c r="D213" s="72">
        <v>0</v>
      </c>
      <c r="E213" s="72">
        <v>0</v>
      </c>
      <c r="F213" s="111">
        <f t="shared" si="3"/>
        <v>2203.2252927359996</v>
      </c>
      <c r="G213" s="132" t="s">
        <v>31</v>
      </c>
      <c r="H213" s="133"/>
      <c r="I213" s="36"/>
      <c r="L213" s="131"/>
      <c r="M213" s="131"/>
      <c r="N213" s="36"/>
    </row>
    <row r="214" spans="1:14" s="110" customFormat="1" ht="15.75" customHeight="1" x14ac:dyDescent="0.35">
      <c r="A214" s="73" t="s">
        <v>388</v>
      </c>
      <c r="B214" s="74">
        <v>111.48399999999999</v>
      </c>
      <c r="C214" s="72">
        <f t="shared" si="2"/>
        <v>1200.0137759999998</v>
      </c>
      <c r="D214" s="72">
        <v>0</v>
      </c>
      <c r="E214" s="72">
        <v>0</v>
      </c>
      <c r="F214" s="111">
        <f t="shared" si="3"/>
        <v>2203.2252927359996</v>
      </c>
      <c r="G214" s="132" t="s">
        <v>31</v>
      </c>
      <c r="H214" s="133"/>
      <c r="I214" s="36"/>
      <c r="L214" s="131"/>
      <c r="M214" s="131"/>
      <c r="N214" s="36"/>
    </row>
    <row r="215" spans="1:14" s="110" customFormat="1" ht="15.75" customHeight="1" x14ac:dyDescent="0.35">
      <c r="A215" s="73" t="s">
        <v>389</v>
      </c>
      <c r="B215" s="74">
        <v>176.72</v>
      </c>
      <c r="C215" s="72">
        <f t="shared" si="2"/>
        <v>1902.21408</v>
      </c>
      <c r="D215" s="72">
        <v>0</v>
      </c>
      <c r="E215" s="72">
        <v>0</v>
      </c>
      <c r="F215" s="111">
        <f t="shared" si="3"/>
        <v>3492.46505088</v>
      </c>
      <c r="G215" s="132" t="s">
        <v>31</v>
      </c>
      <c r="H215" s="133"/>
      <c r="I215" s="36"/>
      <c r="L215" s="131"/>
      <c r="M215" s="131"/>
      <c r="N215" s="36"/>
    </row>
    <row r="216" spans="1:14" s="110" customFormat="1" ht="15.75" customHeight="1" x14ac:dyDescent="0.35">
      <c r="A216" s="73" t="s">
        <v>390</v>
      </c>
      <c r="B216" s="74">
        <v>165.96299999999999</v>
      </c>
      <c r="C216" s="72">
        <f t="shared" si="2"/>
        <v>1786.4257319999999</v>
      </c>
      <c r="D216" s="72">
        <v>0</v>
      </c>
      <c r="E216" s="72">
        <v>0</v>
      </c>
      <c r="F216" s="111">
        <f t="shared" si="3"/>
        <v>3279.8776439520002</v>
      </c>
      <c r="G216" s="132" t="s">
        <v>31</v>
      </c>
      <c r="H216" s="133"/>
      <c r="I216" s="36"/>
      <c r="L216" s="131"/>
      <c r="M216" s="131"/>
      <c r="N216" s="36"/>
    </row>
    <row r="217" spans="1:14" s="110" customFormat="1" ht="15.75" customHeight="1" x14ac:dyDescent="0.35">
      <c r="A217" s="73" t="s">
        <v>391</v>
      </c>
      <c r="B217" s="74">
        <v>157.72399999999999</v>
      </c>
      <c r="C217" s="72">
        <f t="shared" si="2"/>
        <v>1697.7411359999999</v>
      </c>
      <c r="D217" s="72">
        <v>0</v>
      </c>
      <c r="E217" s="72">
        <v>0</v>
      </c>
      <c r="F217" s="111">
        <f t="shared" si="3"/>
        <v>3117.0527256959999</v>
      </c>
      <c r="G217" s="132" t="s">
        <v>31</v>
      </c>
      <c r="H217" s="133"/>
      <c r="I217" s="36"/>
      <c r="L217" s="131"/>
      <c r="M217" s="131"/>
      <c r="N217" s="36"/>
    </row>
    <row r="218" spans="1:14" s="110" customFormat="1" ht="15.75" customHeight="1" x14ac:dyDescent="0.35">
      <c r="A218" s="73" t="s">
        <v>392</v>
      </c>
      <c r="B218" s="74">
        <v>111.48399999999999</v>
      </c>
      <c r="C218" s="72">
        <f t="shared" si="2"/>
        <v>1200.0137759999998</v>
      </c>
      <c r="D218" s="72">
        <v>0</v>
      </c>
      <c r="E218" s="72">
        <v>0</v>
      </c>
      <c r="F218" s="111">
        <f t="shared" si="3"/>
        <v>2203.2252927359996</v>
      </c>
      <c r="G218" s="132" t="s">
        <v>31</v>
      </c>
      <c r="H218" s="133"/>
      <c r="I218" s="36"/>
      <c r="L218" s="131"/>
      <c r="M218" s="131"/>
      <c r="N218" s="36"/>
    </row>
    <row r="219" spans="1:14" s="110" customFormat="1" ht="15.75" customHeight="1" x14ac:dyDescent="0.35">
      <c r="A219" s="73" t="s">
        <v>393</v>
      </c>
      <c r="B219" s="74">
        <v>111.48399999999999</v>
      </c>
      <c r="C219" s="72">
        <f t="shared" si="2"/>
        <v>1200.0137759999998</v>
      </c>
      <c r="D219" s="72">
        <v>0</v>
      </c>
      <c r="E219" s="72">
        <v>0</v>
      </c>
      <c r="F219" s="111">
        <f t="shared" si="3"/>
        <v>2203.2252927359996</v>
      </c>
      <c r="G219" s="132" t="s">
        <v>31</v>
      </c>
      <c r="H219" s="133"/>
      <c r="I219" s="36"/>
      <c r="L219" s="131"/>
      <c r="M219" s="131"/>
      <c r="N219" s="36"/>
    </row>
    <row r="220" spans="1:14" s="110" customFormat="1" ht="15.75" customHeight="1" x14ac:dyDescent="0.35">
      <c r="A220" s="73" t="s">
        <v>394</v>
      </c>
      <c r="B220" s="74">
        <v>111.48399999999999</v>
      </c>
      <c r="C220" s="72">
        <f t="shared" si="2"/>
        <v>1200.0137759999998</v>
      </c>
      <c r="D220" s="72">
        <v>0</v>
      </c>
      <c r="E220" s="72">
        <v>0</v>
      </c>
      <c r="F220" s="111">
        <f t="shared" si="3"/>
        <v>2203.2252927359996</v>
      </c>
      <c r="G220" s="132" t="s">
        <v>31</v>
      </c>
      <c r="H220" s="133"/>
      <c r="I220" s="36"/>
      <c r="L220" s="131"/>
      <c r="M220" s="131"/>
      <c r="N220" s="36"/>
    </row>
    <row r="221" spans="1:14" s="110" customFormat="1" ht="15.75" customHeight="1" x14ac:dyDescent="0.35">
      <c r="A221" s="73" t="s">
        <v>395</v>
      </c>
      <c r="B221" s="74">
        <v>201.715</v>
      </c>
      <c r="C221" s="72">
        <f t="shared" si="2"/>
        <v>2171.26026</v>
      </c>
      <c r="D221" s="72">
        <v>0</v>
      </c>
      <c r="E221" s="72">
        <v>0</v>
      </c>
      <c r="F221" s="111">
        <f t="shared" si="3"/>
        <v>3986.4338373600003</v>
      </c>
      <c r="G221" s="132" t="s">
        <v>31</v>
      </c>
      <c r="H221" s="133"/>
      <c r="I221" s="36"/>
      <c r="L221" s="131"/>
      <c r="M221" s="131"/>
      <c r="N221" s="36"/>
    </row>
    <row r="222" spans="1:14" s="110" customFormat="1" ht="15.75" customHeight="1" x14ac:dyDescent="0.35">
      <c r="A222" s="73" t="s">
        <v>396</v>
      </c>
      <c r="B222" s="74">
        <v>201.214</v>
      </c>
      <c r="C222" s="72">
        <f t="shared" si="2"/>
        <v>2165.8674959999998</v>
      </c>
      <c r="D222" s="72">
        <v>0</v>
      </c>
      <c r="E222" s="72">
        <v>0</v>
      </c>
      <c r="F222" s="111">
        <f t="shared" si="3"/>
        <v>3976.5327226559998</v>
      </c>
      <c r="G222" s="132" t="s">
        <v>31</v>
      </c>
      <c r="H222" s="133"/>
      <c r="I222" s="36"/>
      <c r="L222" s="131"/>
      <c r="M222" s="131"/>
      <c r="N222" s="36"/>
    </row>
    <row r="223" spans="1:14" s="110" customFormat="1" ht="15.75" customHeight="1" x14ac:dyDescent="0.35">
      <c r="A223" s="73" t="s">
        <v>397</v>
      </c>
      <c r="B223" s="74">
        <v>111.48399999999999</v>
      </c>
      <c r="C223" s="72">
        <f t="shared" si="2"/>
        <v>1200.0137759999998</v>
      </c>
      <c r="D223" s="72">
        <v>0</v>
      </c>
      <c r="E223" s="72">
        <v>0</v>
      </c>
      <c r="F223" s="111">
        <f t="shared" si="3"/>
        <v>2203.2252927359996</v>
      </c>
      <c r="G223" s="132" t="s">
        <v>31</v>
      </c>
      <c r="H223" s="133"/>
      <c r="I223" s="36"/>
      <c r="L223" s="131"/>
      <c r="M223" s="131"/>
      <c r="N223" s="36"/>
    </row>
    <row r="224" spans="1:14" s="110" customFormat="1" ht="15.75" customHeight="1" x14ac:dyDescent="0.35">
      <c r="A224" s="73" t="s">
        <v>398</v>
      </c>
      <c r="B224" s="74">
        <v>211.74600000000001</v>
      </c>
      <c r="C224" s="72">
        <f t="shared" si="2"/>
        <v>2279.2339440000001</v>
      </c>
      <c r="D224" s="72">
        <v>0</v>
      </c>
      <c r="E224" s="72">
        <v>0</v>
      </c>
      <c r="F224" s="111">
        <f t="shared" si="3"/>
        <v>4184.6735211840005</v>
      </c>
      <c r="G224" s="132" t="s">
        <v>31</v>
      </c>
      <c r="H224" s="133"/>
      <c r="I224" s="36"/>
      <c r="L224" s="131"/>
      <c r="M224" s="131"/>
      <c r="N224" s="36"/>
    </row>
    <row r="225" spans="1:14" s="110" customFormat="1" ht="15.75" customHeight="1" x14ac:dyDescent="0.35">
      <c r="A225" s="73" t="s">
        <v>399</v>
      </c>
      <c r="B225" s="74">
        <v>192.47200000000001</v>
      </c>
      <c r="C225" s="72">
        <f t="shared" si="2"/>
        <v>2071.7686079999999</v>
      </c>
      <c r="D225" s="72">
        <v>0</v>
      </c>
      <c r="E225" s="72">
        <v>0</v>
      </c>
      <c r="F225" s="111">
        <f t="shared" si="3"/>
        <v>3803.767164288</v>
      </c>
      <c r="G225" s="132" t="s">
        <v>31</v>
      </c>
      <c r="H225" s="133"/>
      <c r="I225" s="36"/>
      <c r="L225" s="131"/>
      <c r="M225" s="131"/>
      <c r="N225" s="36"/>
    </row>
    <row r="226" spans="1:14" s="110" customFormat="1" ht="15.75" customHeight="1" x14ac:dyDescent="0.35">
      <c r="A226" s="73" t="s">
        <v>400</v>
      </c>
      <c r="B226" s="74">
        <v>111.48399999999999</v>
      </c>
      <c r="C226" s="72">
        <f t="shared" si="2"/>
        <v>1200.0137759999998</v>
      </c>
      <c r="D226" s="72">
        <v>0</v>
      </c>
      <c r="E226" s="72">
        <v>0</v>
      </c>
      <c r="F226" s="111">
        <f t="shared" si="3"/>
        <v>2203.2252927359996</v>
      </c>
      <c r="G226" s="132" t="s">
        <v>31</v>
      </c>
      <c r="H226" s="133"/>
      <c r="I226" s="36"/>
      <c r="L226" s="131"/>
      <c r="M226" s="131"/>
      <c r="N226" s="36"/>
    </row>
    <row r="227" spans="1:14" s="110" customFormat="1" ht="15.75" customHeight="1" x14ac:dyDescent="0.35">
      <c r="A227" s="73" t="s">
        <v>401</v>
      </c>
      <c r="B227" s="74">
        <v>201.715</v>
      </c>
      <c r="C227" s="72">
        <f t="shared" si="2"/>
        <v>2171.26026</v>
      </c>
      <c r="D227" s="72">
        <v>0</v>
      </c>
      <c r="E227" s="72">
        <v>0</v>
      </c>
      <c r="F227" s="111">
        <f t="shared" si="3"/>
        <v>3986.4338373600003</v>
      </c>
      <c r="G227" s="132" t="s">
        <v>31</v>
      </c>
      <c r="H227" s="133"/>
      <c r="I227" s="36"/>
      <c r="L227" s="131"/>
      <c r="M227" s="131"/>
      <c r="N227" s="36"/>
    </row>
    <row r="228" spans="1:14" s="110" customFormat="1" ht="15.75" customHeight="1" x14ac:dyDescent="0.35">
      <c r="A228" s="73" t="s">
        <v>402</v>
      </c>
      <c r="B228" s="74">
        <v>201.214</v>
      </c>
      <c r="C228" s="72">
        <f t="shared" si="2"/>
        <v>2165.8674959999998</v>
      </c>
      <c r="D228" s="72">
        <v>0</v>
      </c>
      <c r="E228" s="72">
        <v>0</v>
      </c>
      <c r="F228" s="111">
        <f t="shared" si="3"/>
        <v>3976.5327226559998</v>
      </c>
      <c r="G228" s="132" t="s">
        <v>31</v>
      </c>
      <c r="H228" s="133"/>
      <c r="I228" s="36"/>
      <c r="L228" s="131"/>
      <c r="M228" s="131"/>
      <c r="N228" s="36"/>
    </row>
    <row r="229" spans="1:14" s="110" customFormat="1" ht="15.75" customHeight="1" x14ac:dyDescent="0.35">
      <c r="A229" s="73" t="s">
        <v>403</v>
      </c>
      <c r="B229" s="74">
        <v>111.48399999999999</v>
      </c>
      <c r="C229" s="72">
        <f t="shared" si="2"/>
        <v>1200.0137759999998</v>
      </c>
      <c r="D229" s="72">
        <v>0</v>
      </c>
      <c r="E229" s="72">
        <v>0</v>
      </c>
      <c r="F229" s="111">
        <f t="shared" si="3"/>
        <v>2203.2252927359996</v>
      </c>
      <c r="G229" s="132" t="s">
        <v>31</v>
      </c>
      <c r="H229" s="133"/>
      <c r="I229" s="36"/>
      <c r="L229" s="131"/>
      <c r="M229" s="131"/>
      <c r="N229" s="36"/>
    </row>
    <row r="230" spans="1:14" s="110" customFormat="1" ht="15.75" customHeight="1" x14ac:dyDescent="0.35">
      <c r="A230" s="73" t="s">
        <v>404</v>
      </c>
      <c r="B230" s="74">
        <v>189.30199999999999</v>
      </c>
      <c r="C230" s="72">
        <f t="shared" si="2"/>
        <v>2037.6467279999997</v>
      </c>
      <c r="D230" s="72">
        <v>0</v>
      </c>
      <c r="E230" s="72">
        <v>0</v>
      </c>
      <c r="F230" s="111">
        <f t="shared" si="3"/>
        <v>3741.1193926079995</v>
      </c>
      <c r="G230" s="132" t="s">
        <v>31</v>
      </c>
      <c r="H230" s="133"/>
      <c r="I230" s="36"/>
      <c r="L230" s="131"/>
      <c r="M230" s="131"/>
      <c r="N230" s="36"/>
    </row>
    <row r="231" spans="1:14" s="110" customFormat="1" ht="15.75" customHeight="1" x14ac:dyDescent="0.35">
      <c r="A231" s="73" t="s">
        <v>405</v>
      </c>
      <c r="B231" s="74">
        <v>288.16699999999997</v>
      </c>
      <c r="C231" s="72">
        <f t="shared" si="2"/>
        <v>3101.8295879999996</v>
      </c>
      <c r="D231" s="72">
        <v>0</v>
      </c>
      <c r="E231" s="72">
        <v>0</v>
      </c>
      <c r="F231" s="111">
        <f t="shared" si="3"/>
        <v>5694.9591235679991</v>
      </c>
      <c r="G231" s="132" t="s">
        <v>31</v>
      </c>
      <c r="H231" s="133"/>
      <c r="I231" s="36"/>
      <c r="L231" s="131"/>
      <c r="M231" s="131"/>
      <c r="N231" s="36"/>
    </row>
    <row r="232" spans="1:14" s="110" customFormat="1" ht="15.75" customHeight="1" x14ac:dyDescent="0.35">
      <c r="A232" s="73" t="s">
        <v>406</v>
      </c>
      <c r="B232" s="74">
        <v>383.79</v>
      </c>
      <c r="C232" s="72">
        <f t="shared" si="2"/>
        <v>4131.1155600000002</v>
      </c>
      <c r="D232" s="72">
        <v>0</v>
      </c>
      <c r="E232" s="72">
        <v>0</v>
      </c>
      <c r="F232" s="111">
        <f t="shared" si="3"/>
        <v>7584.7281681600007</v>
      </c>
      <c r="G232" s="132" t="s">
        <v>31</v>
      </c>
      <c r="H232" s="133"/>
      <c r="I232" s="36"/>
      <c r="L232" s="131"/>
      <c r="M232" s="131"/>
      <c r="N232" s="36"/>
    </row>
    <row r="233" spans="1:14" s="110" customFormat="1" ht="15.75" customHeight="1" x14ac:dyDescent="0.35">
      <c r="A233" s="73" t="s">
        <v>407</v>
      </c>
      <c r="B233" s="74">
        <v>245.309</v>
      </c>
      <c r="C233" s="72">
        <f t="shared" si="2"/>
        <v>2640.5060759999997</v>
      </c>
      <c r="D233" s="72">
        <v>0</v>
      </c>
      <c r="E233" s="72">
        <v>0</v>
      </c>
      <c r="F233" s="111">
        <f t="shared" si="3"/>
        <v>4847.9691555359996</v>
      </c>
      <c r="G233" s="132" t="s">
        <v>31</v>
      </c>
      <c r="H233" s="133"/>
      <c r="I233" s="36"/>
      <c r="L233" s="131"/>
      <c r="M233" s="131"/>
      <c r="N233" s="36"/>
    </row>
    <row r="234" spans="1:14" s="110" customFormat="1" ht="15.75" customHeight="1" x14ac:dyDescent="0.35">
      <c r="A234" s="73" t="s">
        <v>408</v>
      </c>
      <c r="B234" s="74">
        <v>246.49</v>
      </c>
      <c r="C234" s="72">
        <f t="shared" si="2"/>
        <v>2653.2183599999998</v>
      </c>
      <c r="D234" s="72">
        <v>0</v>
      </c>
      <c r="E234" s="72">
        <v>0</v>
      </c>
      <c r="F234" s="111">
        <f t="shared" si="3"/>
        <v>4871.3089089599998</v>
      </c>
      <c r="G234" s="132" t="s">
        <v>31</v>
      </c>
      <c r="H234" s="133"/>
      <c r="I234" s="36"/>
      <c r="L234" s="131"/>
      <c r="M234" s="131"/>
      <c r="N234" s="36"/>
    </row>
    <row r="235" spans="1:14" s="110" customFormat="1" ht="15.75" customHeight="1" x14ac:dyDescent="0.35">
      <c r="A235" s="73" t="s">
        <v>409</v>
      </c>
      <c r="B235" s="74">
        <v>256.34100000000001</v>
      </c>
      <c r="C235" s="72">
        <f t="shared" ref="C235:C298" si="4">B235*10.764</f>
        <v>2759.2545239999999</v>
      </c>
      <c r="D235" s="72">
        <v>0</v>
      </c>
      <c r="E235" s="72">
        <v>0</v>
      </c>
      <c r="F235" s="111">
        <f t="shared" ref="F235:F298" si="5">C235*1.836</f>
        <v>5065.9913060640001</v>
      </c>
      <c r="G235" s="132" t="s">
        <v>31</v>
      </c>
      <c r="H235" s="133"/>
      <c r="I235" s="36"/>
      <c r="L235" s="131"/>
      <c r="M235" s="131"/>
      <c r="N235" s="36"/>
    </row>
    <row r="236" spans="1:14" s="110" customFormat="1" ht="15.75" customHeight="1" x14ac:dyDescent="0.35">
      <c r="A236" s="73" t="s">
        <v>410</v>
      </c>
      <c r="B236" s="74">
        <v>259.87700000000001</v>
      </c>
      <c r="C236" s="72">
        <f t="shared" si="4"/>
        <v>2797.3160279999997</v>
      </c>
      <c r="D236" s="72">
        <v>0</v>
      </c>
      <c r="E236" s="72">
        <v>0</v>
      </c>
      <c r="F236" s="111">
        <f t="shared" si="5"/>
        <v>5135.8722274080001</v>
      </c>
      <c r="G236" s="132" t="s">
        <v>31</v>
      </c>
      <c r="H236" s="133"/>
      <c r="I236" s="36"/>
      <c r="L236" s="131"/>
      <c r="M236" s="131"/>
      <c r="N236" s="36"/>
    </row>
    <row r="237" spans="1:14" s="110" customFormat="1" ht="15.75" customHeight="1" x14ac:dyDescent="0.35">
      <c r="A237" s="73" t="s">
        <v>411</v>
      </c>
      <c r="B237" s="74">
        <v>267.71600000000001</v>
      </c>
      <c r="C237" s="72">
        <f t="shared" si="4"/>
        <v>2881.6950240000001</v>
      </c>
      <c r="D237" s="72">
        <v>0</v>
      </c>
      <c r="E237" s="72">
        <v>0</v>
      </c>
      <c r="F237" s="111">
        <f t="shared" si="5"/>
        <v>5290.7920640640004</v>
      </c>
      <c r="G237" s="132" t="s">
        <v>31</v>
      </c>
      <c r="H237" s="133"/>
      <c r="I237" s="36"/>
      <c r="L237" s="131"/>
      <c r="M237" s="131"/>
      <c r="N237" s="36"/>
    </row>
    <row r="238" spans="1:14" s="110" customFormat="1" ht="15.75" customHeight="1" x14ac:dyDescent="0.35">
      <c r="A238" s="73" t="s">
        <v>412</v>
      </c>
      <c r="B238" s="74">
        <v>187.226</v>
      </c>
      <c r="C238" s="72">
        <f t="shared" si="4"/>
        <v>2015.3006639999999</v>
      </c>
      <c r="D238" s="72">
        <v>0</v>
      </c>
      <c r="E238" s="72">
        <v>0</v>
      </c>
      <c r="F238" s="111">
        <f t="shared" si="5"/>
        <v>3700.092019104</v>
      </c>
      <c r="G238" s="132" t="s">
        <v>31</v>
      </c>
      <c r="H238" s="133"/>
      <c r="I238" s="36"/>
      <c r="L238" s="131"/>
      <c r="M238" s="131"/>
      <c r="N238" s="36"/>
    </row>
    <row r="239" spans="1:14" s="110" customFormat="1" ht="15.75" customHeight="1" x14ac:dyDescent="0.35">
      <c r="A239" s="73" t="s">
        <v>413</v>
      </c>
      <c r="B239" s="74">
        <v>181.828</v>
      </c>
      <c r="C239" s="72">
        <f t="shared" si="4"/>
        <v>1957.196592</v>
      </c>
      <c r="D239" s="72">
        <v>0</v>
      </c>
      <c r="E239" s="72">
        <v>0</v>
      </c>
      <c r="F239" s="111">
        <f t="shared" si="5"/>
        <v>3593.4129429120003</v>
      </c>
      <c r="G239" s="132" t="s">
        <v>31</v>
      </c>
      <c r="H239" s="133"/>
      <c r="I239" s="36"/>
      <c r="L239" s="131"/>
      <c r="M239" s="131"/>
      <c r="N239" s="36"/>
    </row>
    <row r="240" spans="1:14" s="110" customFormat="1" ht="15.75" customHeight="1" x14ac:dyDescent="0.35">
      <c r="A240" s="73" t="s">
        <v>414</v>
      </c>
      <c r="B240" s="74">
        <v>176.398</v>
      </c>
      <c r="C240" s="72">
        <f t="shared" si="4"/>
        <v>1898.7480719999999</v>
      </c>
      <c r="D240" s="72">
        <v>0</v>
      </c>
      <c r="E240" s="72">
        <v>0</v>
      </c>
      <c r="F240" s="111">
        <f t="shared" si="5"/>
        <v>3486.1014601920001</v>
      </c>
      <c r="G240" s="132" t="s">
        <v>31</v>
      </c>
      <c r="H240" s="133"/>
      <c r="I240" s="36"/>
      <c r="L240" s="131"/>
      <c r="M240" s="131"/>
      <c r="N240" s="36"/>
    </row>
    <row r="241" spans="1:14" s="110" customFormat="1" ht="15.75" customHeight="1" x14ac:dyDescent="0.35">
      <c r="A241" s="73" t="s">
        <v>415</v>
      </c>
      <c r="B241" s="74">
        <v>230.137</v>
      </c>
      <c r="C241" s="72">
        <f t="shared" si="4"/>
        <v>2477.1946679999996</v>
      </c>
      <c r="D241" s="72">
        <v>0</v>
      </c>
      <c r="E241" s="72">
        <v>0</v>
      </c>
      <c r="F241" s="111">
        <f t="shared" si="5"/>
        <v>4548.1294104479994</v>
      </c>
      <c r="G241" s="132" t="s">
        <v>31</v>
      </c>
      <c r="H241" s="133"/>
      <c r="I241" s="36"/>
      <c r="L241" s="131"/>
      <c r="M241" s="131"/>
      <c r="N241" s="36"/>
    </row>
    <row r="242" spans="1:14" s="110" customFormat="1" ht="15.75" customHeight="1" x14ac:dyDescent="0.35">
      <c r="A242" s="73" t="s">
        <v>416</v>
      </c>
      <c r="B242" s="74">
        <v>278.69400000000002</v>
      </c>
      <c r="C242" s="72">
        <f t="shared" si="4"/>
        <v>2999.862216</v>
      </c>
      <c r="D242" s="72">
        <v>0</v>
      </c>
      <c r="E242" s="72">
        <v>0</v>
      </c>
      <c r="F242" s="111">
        <f t="shared" si="5"/>
        <v>5507.747028576</v>
      </c>
      <c r="G242" s="132" t="s">
        <v>31</v>
      </c>
      <c r="H242" s="133"/>
      <c r="I242" s="36"/>
      <c r="L242" s="131"/>
      <c r="M242" s="131"/>
      <c r="N242" s="36"/>
    </row>
    <row r="243" spans="1:14" s="110" customFormat="1" ht="15.75" customHeight="1" x14ac:dyDescent="0.35">
      <c r="A243" s="73" t="s">
        <v>417</v>
      </c>
      <c r="B243" s="74">
        <v>339.37700000000001</v>
      </c>
      <c r="C243" s="72">
        <f t="shared" si="4"/>
        <v>3653.054028</v>
      </c>
      <c r="D243" s="72">
        <v>0</v>
      </c>
      <c r="E243" s="72">
        <v>0</v>
      </c>
      <c r="F243" s="111">
        <f t="shared" si="5"/>
        <v>6707.0071954080004</v>
      </c>
      <c r="G243" s="132" t="s">
        <v>31</v>
      </c>
      <c r="H243" s="133"/>
      <c r="I243" s="36"/>
      <c r="L243" s="131"/>
      <c r="M243" s="131"/>
      <c r="N243" s="36"/>
    </row>
    <row r="244" spans="1:14" s="110" customFormat="1" ht="15.75" customHeight="1" x14ac:dyDescent="0.35">
      <c r="A244" s="73" t="s">
        <v>418</v>
      </c>
      <c r="B244" s="74">
        <v>143.78700000000001</v>
      </c>
      <c r="C244" s="72">
        <f t="shared" si="4"/>
        <v>1547.723268</v>
      </c>
      <c r="D244" s="72">
        <v>0</v>
      </c>
      <c r="E244" s="72">
        <v>0</v>
      </c>
      <c r="F244" s="111">
        <f t="shared" si="5"/>
        <v>2841.619920048</v>
      </c>
      <c r="G244" s="132" t="s">
        <v>31</v>
      </c>
      <c r="H244" s="133"/>
      <c r="I244" s="36"/>
      <c r="L244" s="131"/>
      <c r="M244" s="131"/>
      <c r="N244" s="36"/>
    </row>
    <row r="245" spans="1:14" s="110" customFormat="1" ht="15.75" customHeight="1" x14ac:dyDescent="0.35">
      <c r="A245" s="73" t="s">
        <v>419</v>
      </c>
      <c r="B245" s="74">
        <v>139.35499999999999</v>
      </c>
      <c r="C245" s="72">
        <f t="shared" si="4"/>
        <v>1500.0172199999997</v>
      </c>
      <c r="D245" s="72">
        <v>0</v>
      </c>
      <c r="E245" s="72">
        <v>0</v>
      </c>
      <c r="F245" s="111">
        <f t="shared" si="5"/>
        <v>2754.0316159199997</v>
      </c>
      <c r="G245" s="132" t="s">
        <v>31</v>
      </c>
      <c r="H245" s="133"/>
      <c r="I245" s="36"/>
      <c r="L245" s="131"/>
      <c r="M245" s="131"/>
      <c r="N245" s="36"/>
    </row>
    <row r="246" spans="1:14" s="110" customFormat="1" ht="15.75" customHeight="1" x14ac:dyDescent="0.35">
      <c r="A246" s="73" t="s">
        <v>420</v>
      </c>
      <c r="B246" s="74">
        <v>139.35499999999999</v>
      </c>
      <c r="C246" s="72">
        <f t="shared" si="4"/>
        <v>1500.0172199999997</v>
      </c>
      <c r="D246" s="72">
        <v>0</v>
      </c>
      <c r="E246" s="72">
        <v>0</v>
      </c>
      <c r="F246" s="111">
        <f t="shared" si="5"/>
        <v>2754.0316159199997</v>
      </c>
      <c r="G246" s="132" t="s">
        <v>31</v>
      </c>
      <c r="H246" s="133"/>
      <c r="I246" s="36"/>
      <c r="L246" s="131"/>
      <c r="M246" s="131"/>
      <c r="N246" s="36"/>
    </row>
    <row r="247" spans="1:14" s="110" customFormat="1" ht="15.75" customHeight="1" x14ac:dyDescent="0.35">
      <c r="A247" s="73" t="s">
        <v>421</v>
      </c>
      <c r="B247" s="74">
        <v>139.35499999999999</v>
      </c>
      <c r="C247" s="72">
        <f t="shared" si="4"/>
        <v>1500.0172199999997</v>
      </c>
      <c r="D247" s="72">
        <v>0</v>
      </c>
      <c r="E247" s="72">
        <v>0</v>
      </c>
      <c r="F247" s="111">
        <f t="shared" si="5"/>
        <v>2754.0316159199997</v>
      </c>
      <c r="G247" s="132" t="s">
        <v>31</v>
      </c>
      <c r="H247" s="133"/>
      <c r="I247" s="36"/>
      <c r="L247" s="131"/>
      <c r="M247" s="131"/>
      <c r="N247" s="36"/>
    </row>
    <row r="248" spans="1:14" s="110" customFormat="1" ht="15.75" customHeight="1" x14ac:dyDescent="0.35">
      <c r="A248" s="73" t="s">
        <v>422</v>
      </c>
      <c r="B248" s="74">
        <v>139.35499999999999</v>
      </c>
      <c r="C248" s="72">
        <f t="shared" si="4"/>
        <v>1500.0172199999997</v>
      </c>
      <c r="D248" s="72">
        <v>0</v>
      </c>
      <c r="E248" s="72">
        <v>0</v>
      </c>
      <c r="F248" s="111">
        <f t="shared" si="5"/>
        <v>2754.0316159199997</v>
      </c>
      <c r="G248" s="132" t="s">
        <v>31</v>
      </c>
      <c r="H248" s="133"/>
      <c r="I248" s="36"/>
      <c r="L248" s="131"/>
      <c r="M248" s="131"/>
      <c r="N248" s="36"/>
    </row>
    <row r="249" spans="1:14" s="110" customFormat="1" ht="15.75" customHeight="1" x14ac:dyDescent="0.35">
      <c r="A249" s="73" t="s">
        <v>423</v>
      </c>
      <c r="B249" s="74">
        <v>139.35499999999999</v>
      </c>
      <c r="C249" s="72">
        <f t="shared" si="4"/>
        <v>1500.0172199999997</v>
      </c>
      <c r="D249" s="72">
        <v>0</v>
      </c>
      <c r="E249" s="72">
        <v>0</v>
      </c>
      <c r="F249" s="111">
        <f t="shared" si="5"/>
        <v>2754.0316159199997</v>
      </c>
      <c r="G249" s="132" t="s">
        <v>31</v>
      </c>
      <c r="H249" s="133"/>
      <c r="I249" s="36"/>
      <c r="L249" s="131"/>
      <c r="M249" s="131"/>
      <c r="N249" s="36"/>
    </row>
    <row r="250" spans="1:14" s="110" customFormat="1" ht="15.75" customHeight="1" x14ac:dyDescent="0.35">
      <c r="A250" s="73" t="s">
        <v>424</v>
      </c>
      <c r="B250" s="74">
        <v>180.881</v>
      </c>
      <c r="C250" s="72">
        <f t="shared" si="4"/>
        <v>1947.0030839999999</v>
      </c>
      <c r="D250" s="72">
        <v>0</v>
      </c>
      <c r="E250" s="72">
        <v>0</v>
      </c>
      <c r="F250" s="111">
        <f t="shared" si="5"/>
        <v>3574.6976622239999</v>
      </c>
      <c r="G250" s="132" t="s">
        <v>31</v>
      </c>
      <c r="H250" s="133"/>
      <c r="I250" s="36"/>
      <c r="L250" s="131"/>
      <c r="M250" s="131"/>
      <c r="N250" s="36"/>
    </row>
    <row r="251" spans="1:14" s="110" customFormat="1" ht="15.75" customHeight="1" x14ac:dyDescent="0.35">
      <c r="A251" s="73" t="s">
        <v>425</v>
      </c>
      <c r="B251" s="74">
        <v>139.35499999999999</v>
      </c>
      <c r="C251" s="72">
        <f t="shared" si="4"/>
        <v>1500.0172199999997</v>
      </c>
      <c r="D251" s="72">
        <v>0</v>
      </c>
      <c r="E251" s="72">
        <v>0</v>
      </c>
      <c r="F251" s="111">
        <f t="shared" si="5"/>
        <v>2754.0316159199997</v>
      </c>
      <c r="G251" s="132" t="s">
        <v>31</v>
      </c>
      <c r="H251" s="133"/>
      <c r="I251" s="36"/>
      <c r="L251" s="131"/>
      <c r="M251" s="131"/>
      <c r="N251" s="36"/>
    </row>
    <row r="252" spans="1:14" s="110" customFormat="1" ht="15.75" customHeight="1" x14ac:dyDescent="0.35">
      <c r="A252" s="73" t="s">
        <v>426</v>
      </c>
      <c r="B252" s="74">
        <v>139.35499999999999</v>
      </c>
      <c r="C252" s="72">
        <f t="shared" si="4"/>
        <v>1500.0172199999997</v>
      </c>
      <c r="D252" s="72">
        <v>0</v>
      </c>
      <c r="E252" s="72">
        <v>0</v>
      </c>
      <c r="F252" s="111">
        <f t="shared" si="5"/>
        <v>2754.0316159199997</v>
      </c>
      <c r="G252" s="132" t="s">
        <v>31</v>
      </c>
      <c r="H252" s="133"/>
      <c r="I252" s="36"/>
      <c r="L252" s="131"/>
      <c r="M252" s="131"/>
      <c r="N252" s="36"/>
    </row>
    <row r="253" spans="1:14" s="110" customFormat="1" ht="15.75" customHeight="1" x14ac:dyDescent="0.35">
      <c r="A253" s="73" t="s">
        <v>427</v>
      </c>
      <c r="B253" s="74">
        <v>139.35499999999999</v>
      </c>
      <c r="C253" s="72">
        <f t="shared" si="4"/>
        <v>1500.0172199999997</v>
      </c>
      <c r="D253" s="72">
        <v>0</v>
      </c>
      <c r="E253" s="72">
        <v>0</v>
      </c>
      <c r="F253" s="111">
        <f t="shared" si="5"/>
        <v>2754.0316159199997</v>
      </c>
      <c r="G253" s="132" t="s">
        <v>31</v>
      </c>
      <c r="H253" s="133"/>
      <c r="I253" s="36"/>
      <c r="L253" s="131"/>
      <c r="M253" s="131"/>
      <c r="N253" s="36"/>
    </row>
    <row r="254" spans="1:14" s="110" customFormat="1" ht="15.75" customHeight="1" x14ac:dyDescent="0.35">
      <c r="A254" s="73" t="s">
        <v>428</v>
      </c>
      <c r="B254" s="74">
        <v>259.93200000000002</v>
      </c>
      <c r="C254" s="72">
        <f t="shared" si="4"/>
        <v>2797.9080479999998</v>
      </c>
      <c r="D254" s="72">
        <v>0</v>
      </c>
      <c r="E254" s="72">
        <v>0</v>
      </c>
      <c r="F254" s="111">
        <f t="shared" si="5"/>
        <v>5136.9591761279999</v>
      </c>
      <c r="G254" s="132" t="s">
        <v>31</v>
      </c>
      <c r="H254" s="133"/>
      <c r="I254" s="36"/>
      <c r="L254" s="131"/>
      <c r="M254" s="131"/>
      <c r="N254" s="36"/>
    </row>
    <row r="255" spans="1:14" s="110" customFormat="1" ht="15.75" customHeight="1" x14ac:dyDescent="0.35">
      <c r="A255" s="73" t="s">
        <v>429</v>
      </c>
      <c r="B255" s="74">
        <v>222.92699999999999</v>
      </c>
      <c r="C255" s="72">
        <f t="shared" si="4"/>
        <v>2399.5862279999997</v>
      </c>
      <c r="D255" s="72">
        <v>0</v>
      </c>
      <c r="E255" s="72">
        <v>0</v>
      </c>
      <c r="F255" s="111">
        <f t="shared" si="5"/>
        <v>4405.6403146079992</v>
      </c>
      <c r="G255" s="132" t="s">
        <v>31</v>
      </c>
      <c r="H255" s="133"/>
      <c r="I255" s="36"/>
      <c r="L255" s="131"/>
      <c r="M255" s="131"/>
      <c r="N255" s="36"/>
    </row>
    <row r="256" spans="1:14" s="110" customFormat="1" ht="15.75" customHeight="1" x14ac:dyDescent="0.35">
      <c r="A256" s="73" t="s">
        <v>430</v>
      </c>
      <c r="B256" s="74">
        <v>139.35499999999999</v>
      </c>
      <c r="C256" s="72">
        <f t="shared" si="4"/>
        <v>1500.0172199999997</v>
      </c>
      <c r="D256" s="72">
        <v>0</v>
      </c>
      <c r="E256" s="72">
        <v>0</v>
      </c>
      <c r="F256" s="111">
        <f t="shared" si="5"/>
        <v>2754.0316159199997</v>
      </c>
      <c r="G256" s="132" t="s">
        <v>31</v>
      </c>
      <c r="H256" s="133"/>
      <c r="I256" s="36"/>
      <c r="L256" s="131"/>
      <c r="M256" s="131"/>
      <c r="N256" s="36"/>
    </row>
    <row r="257" spans="1:14" s="110" customFormat="1" ht="15.75" customHeight="1" x14ac:dyDescent="0.35">
      <c r="A257" s="73" t="s">
        <v>431</v>
      </c>
      <c r="B257" s="74">
        <v>139.35499999999999</v>
      </c>
      <c r="C257" s="72">
        <f t="shared" si="4"/>
        <v>1500.0172199999997</v>
      </c>
      <c r="D257" s="72">
        <v>0</v>
      </c>
      <c r="E257" s="72">
        <v>0</v>
      </c>
      <c r="F257" s="111">
        <f t="shared" si="5"/>
        <v>2754.0316159199997</v>
      </c>
      <c r="G257" s="132" t="s">
        <v>31</v>
      </c>
      <c r="H257" s="133"/>
      <c r="I257" s="36"/>
      <c r="L257" s="131"/>
      <c r="M257" s="131"/>
      <c r="N257" s="36"/>
    </row>
    <row r="258" spans="1:14" s="110" customFormat="1" ht="15.75" customHeight="1" x14ac:dyDescent="0.35">
      <c r="A258" s="73" t="s">
        <v>432</v>
      </c>
      <c r="B258" s="74">
        <v>221.46600000000001</v>
      </c>
      <c r="C258" s="72">
        <f t="shared" si="4"/>
        <v>2383.8600240000001</v>
      </c>
      <c r="D258" s="72">
        <v>0</v>
      </c>
      <c r="E258" s="72">
        <v>0</v>
      </c>
      <c r="F258" s="111">
        <f t="shared" si="5"/>
        <v>4376.7670040640005</v>
      </c>
      <c r="G258" s="132" t="s">
        <v>31</v>
      </c>
      <c r="H258" s="133"/>
      <c r="I258" s="36"/>
      <c r="L258" s="131"/>
      <c r="M258" s="131"/>
      <c r="N258" s="36"/>
    </row>
    <row r="259" spans="1:14" s="110" customFormat="1" ht="15.75" customHeight="1" x14ac:dyDescent="0.35">
      <c r="A259" s="73" t="s">
        <v>433</v>
      </c>
      <c r="B259" s="74">
        <v>139.35499999999999</v>
      </c>
      <c r="C259" s="72">
        <f t="shared" si="4"/>
        <v>1500.0172199999997</v>
      </c>
      <c r="D259" s="72">
        <v>0</v>
      </c>
      <c r="E259" s="72">
        <v>0</v>
      </c>
      <c r="F259" s="111">
        <f t="shared" si="5"/>
        <v>2754.0316159199997</v>
      </c>
      <c r="G259" s="132" t="s">
        <v>31</v>
      </c>
      <c r="H259" s="133"/>
      <c r="I259" s="36"/>
      <c r="L259" s="131"/>
      <c r="M259" s="131"/>
      <c r="N259" s="36"/>
    </row>
    <row r="260" spans="1:14" s="110" customFormat="1" ht="15.75" customHeight="1" x14ac:dyDescent="0.35">
      <c r="A260" s="73" t="s">
        <v>434</v>
      </c>
      <c r="B260" s="74">
        <v>139.35499999999999</v>
      </c>
      <c r="C260" s="72">
        <f t="shared" si="4"/>
        <v>1500.0172199999997</v>
      </c>
      <c r="D260" s="72">
        <v>0</v>
      </c>
      <c r="E260" s="72">
        <v>0</v>
      </c>
      <c r="F260" s="111">
        <f t="shared" si="5"/>
        <v>2754.0316159199997</v>
      </c>
      <c r="G260" s="132" t="s">
        <v>31</v>
      </c>
      <c r="H260" s="133"/>
      <c r="I260" s="36"/>
      <c r="L260" s="131"/>
      <c r="M260" s="131"/>
      <c r="N260" s="36"/>
    </row>
    <row r="261" spans="1:14" s="110" customFormat="1" ht="15.75" customHeight="1" x14ac:dyDescent="0.35">
      <c r="A261" s="73" t="s">
        <v>435</v>
      </c>
      <c r="B261" s="74">
        <v>139.35499999999999</v>
      </c>
      <c r="C261" s="72">
        <f t="shared" si="4"/>
        <v>1500.0172199999997</v>
      </c>
      <c r="D261" s="72">
        <v>0</v>
      </c>
      <c r="E261" s="72">
        <v>0</v>
      </c>
      <c r="F261" s="111">
        <f t="shared" si="5"/>
        <v>2754.0316159199997</v>
      </c>
      <c r="G261" s="132" t="s">
        <v>31</v>
      </c>
      <c r="H261" s="133"/>
      <c r="I261" s="36"/>
      <c r="L261" s="131"/>
      <c r="M261" s="131"/>
      <c r="N261" s="36"/>
    </row>
    <row r="262" spans="1:14" s="110" customFormat="1" ht="15.75" customHeight="1" x14ac:dyDescent="0.35">
      <c r="A262" s="73" t="s">
        <v>436</v>
      </c>
      <c r="B262" s="74">
        <v>139.35499999999999</v>
      </c>
      <c r="C262" s="72">
        <f t="shared" si="4"/>
        <v>1500.0172199999997</v>
      </c>
      <c r="D262" s="72">
        <v>0</v>
      </c>
      <c r="E262" s="72">
        <v>0</v>
      </c>
      <c r="F262" s="111">
        <f t="shared" si="5"/>
        <v>2754.0316159199997</v>
      </c>
      <c r="G262" s="132" t="s">
        <v>31</v>
      </c>
      <c r="H262" s="133"/>
      <c r="I262" s="36"/>
      <c r="L262" s="131"/>
      <c r="M262" s="131"/>
      <c r="N262" s="36"/>
    </row>
    <row r="263" spans="1:14" s="110" customFormat="1" ht="15.75" customHeight="1" x14ac:dyDescent="0.35">
      <c r="A263" s="73" t="s">
        <v>437</v>
      </c>
      <c r="B263" s="74">
        <v>139.35499999999999</v>
      </c>
      <c r="C263" s="72">
        <f t="shared" si="4"/>
        <v>1500.0172199999997</v>
      </c>
      <c r="D263" s="72">
        <v>0</v>
      </c>
      <c r="E263" s="72">
        <v>0</v>
      </c>
      <c r="F263" s="111">
        <f t="shared" si="5"/>
        <v>2754.0316159199997</v>
      </c>
      <c r="G263" s="132" t="s">
        <v>31</v>
      </c>
      <c r="H263" s="133"/>
      <c r="I263" s="36"/>
      <c r="L263" s="131"/>
      <c r="M263" s="131"/>
      <c r="N263" s="36"/>
    </row>
    <row r="264" spans="1:14" s="110" customFormat="1" ht="15.75" customHeight="1" x14ac:dyDescent="0.35">
      <c r="A264" s="73" t="s">
        <v>438</v>
      </c>
      <c r="B264" s="74">
        <v>248.05799999999999</v>
      </c>
      <c r="C264" s="72">
        <f t="shared" si="4"/>
        <v>2670.0963119999997</v>
      </c>
      <c r="D264" s="72">
        <v>0</v>
      </c>
      <c r="E264" s="72">
        <v>0</v>
      </c>
      <c r="F264" s="111">
        <f t="shared" si="5"/>
        <v>4902.2968288319998</v>
      </c>
      <c r="G264" s="132" t="s">
        <v>31</v>
      </c>
      <c r="H264" s="133"/>
      <c r="I264" s="36"/>
      <c r="L264" s="131"/>
      <c r="M264" s="131"/>
      <c r="N264" s="36"/>
    </row>
    <row r="265" spans="1:14" s="110" customFormat="1" ht="15.75" customHeight="1" x14ac:dyDescent="0.35">
      <c r="A265" s="73" t="s">
        <v>439</v>
      </c>
      <c r="B265" s="74">
        <v>221.72900000000001</v>
      </c>
      <c r="C265" s="72">
        <f t="shared" si="4"/>
        <v>2386.6909559999999</v>
      </c>
      <c r="D265" s="72">
        <v>0</v>
      </c>
      <c r="E265" s="72">
        <v>0</v>
      </c>
      <c r="F265" s="111">
        <f t="shared" si="5"/>
        <v>4381.9645952159999</v>
      </c>
      <c r="G265" s="132" t="s">
        <v>31</v>
      </c>
      <c r="H265" s="133"/>
      <c r="I265" s="36"/>
      <c r="L265" s="131"/>
      <c r="M265" s="131"/>
      <c r="N265" s="36"/>
    </row>
    <row r="266" spans="1:14" s="110" customFormat="1" ht="15.75" customHeight="1" x14ac:dyDescent="0.35">
      <c r="A266" s="73" t="s">
        <v>440</v>
      </c>
      <c r="B266" s="74">
        <v>168.678</v>
      </c>
      <c r="C266" s="72">
        <f t="shared" si="4"/>
        <v>1815.6499919999999</v>
      </c>
      <c r="D266" s="72">
        <v>0</v>
      </c>
      <c r="E266" s="72">
        <v>0</v>
      </c>
      <c r="F266" s="111">
        <f t="shared" si="5"/>
        <v>3333.5333853120001</v>
      </c>
      <c r="G266" s="132" t="s">
        <v>31</v>
      </c>
      <c r="H266" s="133"/>
      <c r="I266" s="36"/>
      <c r="L266" s="131"/>
      <c r="M266" s="131"/>
      <c r="N266" s="36"/>
    </row>
    <row r="267" spans="1:14" s="110" customFormat="1" ht="15.75" customHeight="1" x14ac:dyDescent="0.35">
      <c r="A267" s="73" t="s">
        <v>441</v>
      </c>
      <c r="B267" s="74">
        <v>161.893</v>
      </c>
      <c r="C267" s="72">
        <f t="shared" si="4"/>
        <v>1742.6162519999998</v>
      </c>
      <c r="D267" s="72">
        <v>0</v>
      </c>
      <c r="E267" s="72">
        <v>0</v>
      </c>
      <c r="F267" s="111">
        <f t="shared" si="5"/>
        <v>3199.443438672</v>
      </c>
      <c r="G267" s="132" t="s">
        <v>31</v>
      </c>
      <c r="H267" s="133"/>
      <c r="I267" s="36"/>
      <c r="L267" s="131"/>
      <c r="M267" s="131"/>
      <c r="N267" s="36"/>
    </row>
    <row r="268" spans="1:14" s="110" customFormat="1" ht="15.75" customHeight="1" x14ac:dyDescent="0.35">
      <c r="A268" s="73" t="s">
        <v>442</v>
      </c>
      <c r="B268" s="74">
        <v>181.64</v>
      </c>
      <c r="C268" s="72">
        <f t="shared" si="4"/>
        <v>1955.1729599999996</v>
      </c>
      <c r="D268" s="72">
        <v>0</v>
      </c>
      <c r="E268" s="72">
        <v>0</v>
      </c>
      <c r="F268" s="111">
        <f t="shared" si="5"/>
        <v>3589.6975545599994</v>
      </c>
      <c r="G268" s="132" t="s">
        <v>31</v>
      </c>
      <c r="H268" s="133"/>
      <c r="I268" s="36"/>
      <c r="L268" s="131"/>
      <c r="M268" s="131"/>
      <c r="N268" s="36"/>
    </row>
    <row r="269" spans="1:14" s="110" customFormat="1" ht="15.75" customHeight="1" x14ac:dyDescent="0.35">
      <c r="A269" s="73" t="s">
        <v>443</v>
      </c>
      <c r="B269" s="74">
        <v>160.417</v>
      </c>
      <c r="C269" s="72">
        <f t="shared" si="4"/>
        <v>1726.7285879999999</v>
      </c>
      <c r="D269" s="72">
        <v>0</v>
      </c>
      <c r="E269" s="72">
        <v>0</v>
      </c>
      <c r="F269" s="111">
        <f t="shared" si="5"/>
        <v>3170.2736875680002</v>
      </c>
      <c r="G269" s="132" t="s">
        <v>31</v>
      </c>
      <c r="H269" s="133"/>
      <c r="I269" s="36"/>
      <c r="L269" s="131"/>
      <c r="M269" s="131"/>
      <c r="N269" s="36"/>
    </row>
    <row r="270" spans="1:14" s="110" customFormat="1" ht="15.75" customHeight="1" x14ac:dyDescent="0.35">
      <c r="A270" s="73" t="s">
        <v>444</v>
      </c>
      <c r="B270" s="74">
        <v>192.65799999999999</v>
      </c>
      <c r="C270" s="72">
        <f t="shared" si="4"/>
        <v>2073.7707119999995</v>
      </c>
      <c r="D270" s="72">
        <v>0</v>
      </c>
      <c r="E270" s="72">
        <v>0</v>
      </c>
      <c r="F270" s="111">
        <f t="shared" si="5"/>
        <v>3807.4430272319992</v>
      </c>
      <c r="G270" s="132" t="s">
        <v>31</v>
      </c>
      <c r="H270" s="133"/>
      <c r="I270" s="36"/>
      <c r="L270" s="131"/>
      <c r="M270" s="131"/>
      <c r="N270" s="36"/>
    </row>
    <row r="271" spans="1:14" s="110" customFormat="1" ht="15.75" customHeight="1" x14ac:dyDescent="0.35">
      <c r="A271" s="73" t="s">
        <v>445</v>
      </c>
      <c r="B271" s="74">
        <v>198.86600000000001</v>
      </c>
      <c r="C271" s="72">
        <f t="shared" si="4"/>
        <v>2140.5936240000001</v>
      </c>
      <c r="D271" s="72">
        <v>0</v>
      </c>
      <c r="E271" s="72">
        <v>0</v>
      </c>
      <c r="F271" s="111">
        <f t="shared" si="5"/>
        <v>3930.1298936640005</v>
      </c>
      <c r="G271" s="132" t="s">
        <v>31</v>
      </c>
      <c r="H271" s="133"/>
      <c r="I271" s="36"/>
      <c r="L271" s="131"/>
      <c r="M271" s="131"/>
      <c r="N271" s="36"/>
    </row>
    <row r="272" spans="1:14" s="110" customFormat="1" ht="15.75" customHeight="1" x14ac:dyDescent="0.35">
      <c r="A272" s="73" t="s">
        <v>446</v>
      </c>
      <c r="B272" s="74">
        <v>209.559</v>
      </c>
      <c r="C272" s="72">
        <f t="shared" si="4"/>
        <v>2255.693076</v>
      </c>
      <c r="D272" s="72">
        <v>0</v>
      </c>
      <c r="E272" s="72">
        <v>0</v>
      </c>
      <c r="F272" s="111">
        <f t="shared" si="5"/>
        <v>4141.4524875360003</v>
      </c>
      <c r="G272" s="132" t="s">
        <v>31</v>
      </c>
      <c r="H272" s="133"/>
      <c r="I272" s="36"/>
      <c r="L272" s="131"/>
      <c r="M272" s="131"/>
      <c r="N272" s="36"/>
    </row>
    <row r="273" spans="1:14" s="110" customFormat="1" ht="15.75" customHeight="1" x14ac:dyDescent="0.35">
      <c r="A273" s="73" t="s">
        <v>447</v>
      </c>
      <c r="B273" s="74">
        <v>383.37</v>
      </c>
      <c r="C273" s="72">
        <f t="shared" si="4"/>
        <v>4126.5946800000002</v>
      </c>
      <c r="D273" s="72">
        <v>0</v>
      </c>
      <c r="E273" s="72">
        <v>0</v>
      </c>
      <c r="F273" s="111">
        <f t="shared" si="5"/>
        <v>7576.4278324800007</v>
      </c>
      <c r="G273" s="132" t="s">
        <v>31</v>
      </c>
      <c r="H273" s="133"/>
      <c r="I273" s="36"/>
      <c r="L273" s="131"/>
      <c r="M273" s="131"/>
      <c r="N273" s="36"/>
    </row>
    <row r="274" spans="1:14" s="110" customFormat="1" ht="15.75" customHeight="1" x14ac:dyDescent="0.35">
      <c r="A274" s="73" t="s">
        <v>448</v>
      </c>
      <c r="B274" s="74">
        <v>228.00700000000001</v>
      </c>
      <c r="C274" s="72">
        <f t="shared" si="4"/>
        <v>2454.2673479999999</v>
      </c>
      <c r="D274" s="72">
        <v>0</v>
      </c>
      <c r="E274" s="72">
        <v>0</v>
      </c>
      <c r="F274" s="111">
        <f t="shared" si="5"/>
        <v>4506.0348509280002</v>
      </c>
      <c r="G274" s="132" t="s">
        <v>31</v>
      </c>
      <c r="H274" s="133"/>
      <c r="I274" s="36"/>
      <c r="L274" s="131"/>
      <c r="M274" s="131"/>
      <c r="N274" s="36"/>
    </row>
    <row r="275" spans="1:14" s="110" customFormat="1" ht="15.75" customHeight="1" x14ac:dyDescent="0.35">
      <c r="A275" s="73" t="s">
        <v>449</v>
      </c>
      <c r="B275" s="74">
        <v>173.05199999999999</v>
      </c>
      <c r="C275" s="72">
        <f t="shared" si="4"/>
        <v>1862.7317279999997</v>
      </c>
      <c r="D275" s="72">
        <v>0</v>
      </c>
      <c r="E275" s="72">
        <v>0</v>
      </c>
      <c r="F275" s="111">
        <f t="shared" si="5"/>
        <v>3419.9754526079996</v>
      </c>
      <c r="G275" s="132" t="s">
        <v>31</v>
      </c>
      <c r="H275" s="133"/>
      <c r="I275" s="36"/>
      <c r="L275" s="131"/>
      <c r="M275" s="131"/>
      <c r="N275" s="36"/>
    </row>
    <row r="276" spans="1:14" s="110" customFormat="1" ht="15.75" customHeight="1" x14ac:dyDescent="0.35">
      <c r="A276" s="73" t="s">
        <v>450</v>
      </c>
      <c r="B276" s="74">
        <v>179.7</v>
      </c>
      <c r="C276" s="72">
        <f t="shared" si="4"/>
        <v>1934.2907999999998</v>
      </c>
      <c r="D276" s="72">
        <v>0</v>
      </c>
      <c r="E276" s="72">
        <v>0</v>
      </c>
      <c r="F276" s="111">
        <f t="shared" si="5"/>
        <v>3551.3579087999997</v>
      </c>
      <c r="G276" s="132" t="s">
        <v>31</v>
      </c>
      <c r="H276" s="133"/>
      <c r="I276" s="36"/>
      <c r="L276" s="131"/>
      <c r="M276" s="131"/>
      <c r="N276" s="36"/>
    </row>
    <row r="277" spans="1:14" s="110" customFormat="1" ht="15.75" customHeight="1" x14ac:dyDescent="0.35">
      <c r="A277" s="73" t="s">
        <v>451</v>
      </c>
      <c r="B277" s="74">
        <v>216.536</v>
      </c>
      <c r="C277" s="72">
        <f t="shared" si="4"/>
        <v>2330.7935039999998</v>
      </c>
      <c r="D277" s="72">
        <v>0</v>
      </c>
      <c r="E277" s="72">
        <v>0</v>
      </c>
      <c r="F277" s="111">
        <f t="shared" si="5"/>
        <v>4279.3368733439993</v>
      </c>
      <c r="G277" s="132" t="s">
        <v>31</v>
      </c>
      <c r="H277" s="133"/>
      <c r="I277" s="36"/>
      <c r="L277" s="131"/>
      <c r="M277" s="131"/>
      <c r="N277" s="36"/>
    </row>
    <row r="278" spans="1:14" s="110" customFormat="1" ht="15.75" customHeight="1" x14ac:dyDescent="0.35">
      <c r="A278" s="73" t="s">
        <v>452</v>
      </c>
      <c r="B278" s="74">
        <v>144.99799999999999</v>
      </c>
      <c r="C278" s="72">
        <f t="shared" si="4"/>
        <v>1560.7584719999998</v>
      </c>
      <c r="D278" s="72">
        <v>0</v>
      </c>
      <c r="E278" s="72">
        <v>0</v>
      </c>
      <c r="F278" s="111">
        <f t="shared" si="5"/>
        <v>2865.5525545919995</v>
      </c>
      <c r="G278" s="132" t="s">
        <v>31</v>
      </c>
      <c r="H278" s="133"/>
      <c r="I278" s="36"/>
      <c r="L278" s="131"/>
      <c r="M278" s="131"/>
      <c r="N278" s="36"/>
    </row>
    <row r="279" spans="1:14" s="110" customFormat="1" ht="15.75" customHeight="1" x14ac:dyDescent="0.35">
      <c r="A279" s="73" t="s">
        <v>453</v>
      </c>
      <c r="B279" s="74">
        <v>178.364</v>
      </c>
      <c r="C279" s="72">
        <f t="shared" si="4"/>
        <v>1919.9100959999998</v>
      </c>
      <c r="D279" s="72">
        <v>0</v>
      </c>
      <c r="E279" s="72">
        <v>0</v>
      </c>
      <c r="F279" s="111">
        <f t="shared" si="5"/>
        <v>3524.9549362559997</v>
      </c>
      <c r="G279" s="132" t="s">
        <v>31</v>
      </c>
      <c r="H279" s="133"/>
      <c r="I279" s="36"/>
      <c r="L279" s="131"/>
      <c r="M279" s="131"/>
      <c r="N279" s="36"/>
    </row>
    <row r="280" spans="1:14" s="110" customFormat="1" ht="15.75" customHeight="1" x14ac:dyDescent="0.35">
      <c r="A280" s="73" t="s">
        <v>454</v>
      </c>
      <c r="B280" s="74">
        <v>139.35499999999999</v>
      </c>
      <c r="C280" s="72">
        <f t="shared" si="4"/>
        <v>1500.0172199999997</v>
      </c>
      <c r="D280" s="72">
        <v>0</v>
      </c>
      <c r="E280" s="72">
        <v>0</v>
      </c>
      <c r="F280" s="111">
        <f t="shared" si="5"/>
        <v>2754.0316159199997</v>
      </c>
      <c r="G280" s="132" t="s">
        <v>31</v>
      </c>
      <c r="H280" s="133"/>
      <c r="I280" s="36"/>
      <c r="L280" s="131"/>
      <c r="M280" s="131"/>
      <c r="N280" s="36"/>
    </row>
    <row r="281" spans="1:14" s="110" customFormat="1" ht="15.75" customHeight="1" x14ac:dyDescent="0.35">
      <c r="A281" s="73" t="s">
        <v>455</v>
      </c>
      <c r="B281" s="74">
        <v>139.35499999999999</v>
      </c>
      <c r="C281" s="72">
        <f t="shared" si="4"/>
        <v>1500.0172199999997</v>
      </c>
      <c r="D281" s="72">
        <v>0</v>
      </c>
      <c r="E281" s="72">
        <v>0</v>
      </c>
      <c r="F281" s="111">
        <f t="shared" si="5"/>
        <v>2754.0316159199997</v>
      </c>
      <c r="G281" s="132" t="s">
        <v>31</v>
      </c>
      <c r="H281" s="133"/>
      <c r="I281" s="36"/>
      <c r="L281" s="131"/>
      <c r="M281" s="131"/>
      <c r="N281" s="36"/>
    </row>
    <row r="282" spans="1:14" s="110" customFormat="1" ht="15.75" customHeight="1" x14ac:dyDescent="0.35">
      <c r="A282" s="73" t="s">
        <v>456</v>
      </c>
      <c r="B282" s="74">
        <v>187.95500000000001</v>
      </c>
      <c r="C282" s="72">
        <f t="shared" si="4"/>
        <v>2023.14762</v>
      </c>
      <c r="D282" s="72">
        <v>0</v>
      </c>
      <c r="E282" s="72">
        <v>0</v>
      </c>
      <c r="F282" s="111">
        <f t="shared" si="5"/>
        <v>3714.4990303200002</v>
      </c>
      <c r="G282" s="132" t="s">
        <v>31</v>
      </c>
      <c r="H282" s="133"/>
      <c r="I282" s="36"/>
      <c r="L282" s="131"/>
      <c r="M282" s="131"/>
      <c r="N282" s="36"/>
    </row>
    <row r="283" spans="1:14" s="110" customFormat="1" ht="15.75" customHeight="1" x14ac:dyDescent="0.35">
      <c r="A283" s="73" t="s">
        <v>457</v>
      </c>
      <c r="B283" s="74">
        <v>259.11799999999999</v>
      </c>
      <c r="C283" s="72">
        <f t="shared" si="4"/>
        <v>2789.1461519999998</v>
      </c>
      <c r="D283" s="72">
        <v>0</v>
      </c>
      <c r="E283" s="72">
        <v>0</v>
      </c>
      <c r="F283" s="111">
        <f t="shared" si="5"/>
        <v>5120.8723350720002</v>
      </c>
      <c r="G283" s="132" t="s">
        <v>31</v>
      </c>
      <c r="H283" s="133"/>
      <c r="I283" s="36"/>
      <c r="L283" s="131"/>
      <c r="M283" s="131"/>
      <c r="N283" s="36"/>
    </row>
    <row r="284" spans="1:14" s="110" customFormat="1" ht="15.75" customHeight="1" x14ac:dyDescent="0.35">
      <c r="A284" s="73" t="s">
        <v>458</v>
      </c>
      <c r="B284" s="74">
        <v>139.35499999999999</v>
      </c>
      <c r="C284" s="72">
        <f t="shared" si="4"/>
        <v>1500.0172199999997</v>
      </c>
      <c r="D284" s="72">
        <v>0</v>
      </c>
      <c r="E284" s="72">
        <v>0</v>
      </c>
      <c r="F284" s="111">
        <f t="shared" si="5"/>
        <v>2754.0316159199997</v>
      </c>
      <c r="G284" s="132" t="s">
        <v>31</v>
      </c>
      <c r="H284" s="133"/>
      <c r="I284" s="36"/>
      <c r="L284" s="131"/>
      <c r="M284" s="131"/>
      <c r="N284" s="36"/>
    </row>
    <row r="285" spans="1:14" s="110" customFormat="1" ht="15.75" customHeight="1" x14ac:dyDescent="0.35">
      <c r="A285" s="73" t="s">
        <v>459</v>
      </c>
      <c r="B285" s="74">
        <v>139.35499999999999</v>
      </c>
      <c r="C285" s="72">
        <f t="shared" si="4"/>
        <v>1500.0172199999997</v>
      </c>
      <c r="D285" s="72">
        <v>0</v>
      </c>
      <c r="E285" s="72">
        <v>0</v>
      </c>
      <c r="F285" s="111">
        <f t="shared" si="5"/>
        <v>2754.0316159199997</v>
      </c>
      <c r="G285" s="132" t="s">
        <v>31</v>
      </c>
      <c r="H285" s="133"/>
      <c r="I285" s="36"/>
      <c r="L285" s="131"/>
      <c r="M285" s="131"/>
      <c r="N285" s="36"/>
    </row>
    <row r="286" spans="1:14" s="110" customFormat="1" ht="15.75" customHeight="1" x14ac:dyDescent="0.35">
      <c r="A286" s="73" t="s">
        <v>460</v>
      </c>
      <c r="B286" s="74">
        <v>209.197</v>
      </c>
      <c r="C286" s="72">
        <f t="shared" si="4"/>
        <v>2251.7965079999999</v>
      </c>
      <c r="D286" s="72">
        <v>0</v>
      </c>
      <c r="E286" s="72">
        <v>0</v>
      </c>
      <c r="F286" s="111">
        <f t="shared" si="5"/>
        <v>4134.2983886880002</v>
      </c>
      <c r="G286" s="132" t="s">
        <v>31</v>
      </c>
      <c r="H286" s="133"/>
      <c r="I286" s="36"/>
      <c r="L286" s="131"/>
      <c r="M286" s="131"/>
      <c r="N286" s="36"/>
    </row>
    <row r="287" spans="1:14" s="110" customFormat="1" ht="15.75" customHeight="1" x14ac:dyDescent="0.35">
      <c r="A287" s="73" t="s">
        <v>461</v>
      </c>
      <c r="B287" s="74">
        <v>173.54499999999999</v>
      </c>
      <c r="C287" s="72">
        <f t="shared" si="4"/>
        <v>1868.0383799999997</v>
      </c>
      <c r="D287" s="72">
        <v>0</v>
      </c>
      <c r="E287" s="72">
        <v>0</v>
      </c>
      <c r="F287" s="111">
        <f t="shared" si="5"/>
        <v>3429.7184656799996</v>
      </c>
      <c r="G287" s="132" t="s">
        <v>31</v>
      </c>
      <c r="H287" s="133"/>
      <c r="I287" s="36"/>
      <c r="L287" s="131"/>
      <c r="M287" s="131"/>
      <c r="N287" s="36"/>
    </row>
    <row r="288" spans="1:14" s="110" customFormat="1" ht="15.75" customHeight="1" x14ac:dyDescent="0.35">
      <c r="A288" s="73" t="s">
        <v>462</v>
      </c>
      <c r="B288" s="74">
        <v>139.35499999999999</v>
      </c>
      <c r="C288" s="72">
        <f t="shared" si="4"/>
        <v>1500.0172199999997</v>
      </c>
      <c r="D288" s="72">
        <v>0</v>
      </c>
      <c r="E288" s="72">
        <v>0</v>
      </c>
      <c r="F288" s="111">
        <f t="shared" si="5"/>
        <v>2754.0316159199997</v>
      </c>
      <c r="G288" s="132" t="s">
        <v>31</v>
      </c>
      <c r="H288" s="133"/>
      <c r="I288" s="36"/>
      <c r="L288" s="131"/>
      <c r="M288" s="131"/>
      <c r="N288" s="36"/>
    </row>
    <row r="289" spans="1:14" s="110" customFormat="1" ht="15.75" customHeight="1" x14ac:dyDescent="0.35">
      <c r="A289" s="73" t="s">
        <v>463</v>
      </c>
      <c r="B289" s="74">
        <v>139.35499999999999</v>
      </c>
      <c r="C289" s="72">
        <f t="shared" si="4"/>
        <v>1500.0172199999997</v>
      </c>
      <c r="D289" s="72">
        <v>0</v>
      </c>
      <c r="E289" s="72">
        <v>0</v>
      </c>
      <c r="F289" s="111">
        <f t="shared" si="5"/>
        <v>2754.0316159199997</v>
      </c>
      <c r="G289" s="132" t="s">
        <v>31</v>
      </c>
      <c r="H289" s="133"/>
      <c r="I289" s="36"/>
      <c r="L289" s="131"/>
      <c r="M289" s="131"/>
      <c r="N289" s="36"/>
    </row>
    <row r="290" spans="1:14" s="110" customFormat="1" ht="15.75" customHeight="1" x14ac:dyDescent="0.35">
      <c r="A290" s="73" t="s">
        <v>464</v>
      </c>
      <c r="B290" s="74">
        <v>139.35499999999999</v>
      </c>
      <c r="C290" s="72">
        <f t="shared" si="4"/>
        <v>1500.0172199999997</v>
      </c>
      <c r="D290" s="72">
        <v>0</v>
      </c>
      <c r="E290" s="72">
        <v>0</v>
      </c>
      <c r="F290" s="111">
        <f t="shared" si="5"/>
        <v>2754.0316159199997</v>
      </c>
      <c r="G290" s="132" t="s">
        <v>31</v>
      </c>
      <c r="H290" s="133"/>
      <c r="I290" s="36"/>
      <c r="L290" s="131"/>
      <c r="M290" s="131"/>
      <c r="N290" s="36"/>
    </row>
    <row r="291" spans="1:14" s="110" customFormat="1" ht="15.75" customHeight="1" x14ac:dyDescent="0.35">
      <c r="A291" s="73" t="s">
        <v>465</v>
      </c>
      <c r="B291" s="74">
        <v>139.35499999999999</v>
      </c>
      <c r="C291" s="72">
        <f t="shared" si="4"/>
        <v>1500.0172199999997</v>
      </c>
      <c r="D291" s="72">
        <v>0</v>
      </c>
      <c r="E291" s="72">
        <v>0</v>
      </c>
      <c r="F291" s="111">
        <f t="shared" si="5"/>
        <v>2754.0316159199997</v>
      </c>
      <c r="G291" s="132" t="s">
        <v>31</v>
      </c>
      <c r="H291" s="133"/>
      <c r="I291" s="36"/>
      <c r="L291" s="131"/>
      <c r="M291" s="131"/>
      <c r="N291" s="36"/>
    </row>
    <row r="292" spans="1:14" s="110" customFormat="1" ht="15.75" customHeight="1" x14ac:dyDescent="0.35">
      <c r="A292" s="73" t="s">
        <v>466</v>
      </c>
      <c r="B292" s="74">
        <v>139.35499999999999</v>
      </c>
      <c r="C292" s="72">
        <f t="shared" si="4"/>
        <v>1500.0172199999997</v>
      </c>
      <c r="D292" s="72">
        <v>0</v>
      </c>
      <c r="E292" s="72">
        <v>0</v>
      </c>
      <c r="F292" s="111">
        <f t="shared" si="5"/>
        <v>2754.0316159199997</v>
      </c>
      <c r="G292" s="132" t="s">
        <v>31</v>
      </c>
      <c r="H292" s="133"/>
      <c r="I292" s="36"/>
      <c r="L292" s="131"/>
      <c r="M292" s="131"/>
      <c r="N292" s="36"/>
    </row>
    <row r="293" spans="1:14" s="110" customFormat="1" ht="15.75" customHeight="1" x14ac:dyDescent="0.35">
      <c r="A293" s="73" t="s">
        <v>467</v>
      </c>
      <c r="B293" s="74">
        <v>139.35499999999999</v>
      </c>
      <c r="C293" s="72">
        <f t="shared" si="4"/>
        <v>1500.0172199999997</v>
      </c>
      <c r="D293" s="72">
        <v>0</v>
      </c>
      <c r="E293" s="72">
        <v>0</v>
      </c>
      <c r="F293" s="111">
        <f t="shared" si="5"/>
        <v>2754.0316159199997</v>
      </c>
      <c r="G293" s="132" t="s">
        <v>31</v>
      </c>
      <c r="H293" s="133"/>
      <c r="I293" s="36"/>
      <c r="L293" s="131"/>
      <c r="M293" s="131"/>
      <c r="N293" s="36"/>
    </row>
    <row r="294" spans="1:14" s="110" customFormat="1" ht="15.75" customHeight="1" x14ac:dyDescent="0.35">
      <c r="A294" s="73" t="s">
        <v>468</v>
      </c>
      <c r="B294" s="74">
        <v>139.35499999999999</v>
      </c>
      <c r="C294" s="72">
        <f t="shared" si="4"/>
        <v>1500.0172199999997</v>
      </c>
      <c r="D294" s="72">
        <v>0</v>
      </c>
      <c r="E294" s="72">
        <v>0</v>
      </c>
      <c r="F294" s="111">
        <f t="shared" si="5"/>
        <v>2754.0316159199997</v>
      </c>
      <c r="G294" s="132" t="s">
        <v>31</v>
      </c>
      <c r="H294" s="133"/>
      <c r="I294" s="36"/>
      <c r="L294" s="131"/>
      <c r="M294" s="131"/>
      <c r="N294" s="36"/>
    </row>
    <row r="295" spans="1:14" s="110" customFormat="1" ht="15.75" customHeight="1" x14ac:dyDescent="0.35">
      <c r="A295" s="73" t="s">
        <v>469</v>
      </c>
      <c r="B295" s="74">
        <v>211.56700000000001</v>
      </c>
      <c r="C295" s="72">
        <f t="shared" si="4"/>
        <v>2277.3071879999998</v>
      </c>
      <c r="D295" s="72">
        <v>0</v>
      </c>
      <c r="E295" s="72">
        <v>0</v>
      </c>
      <c r="F295" s="111">
        <f t="shared" si="5"/>
        <v>4181.1359971679994</v>
      </c>
      <c r="G295" s="132" t="s">
        <v>31</v>
      </c>
      <c r="H295" s="133"/>
      <c r="I295" s="36"/>
      <c r="L295" s="131"/>
      <c r="M295" s="131"/>
      <c r="N295" s="36"/>
    </row>
    <row r="296" spans="1:14" s="110" customFormat="1" ht="15.75" customHeight="1" x14ac:dyDescent="0.35">
      <c r="A296" s="73" t="s">
        <v>470</v>
      </c>
      <c r="B296" s="74">
        <v>217.41399999999999</v>
      </c>
      <c r="C296" s="72">
        <f t="shared" si="4"/>
        <v>2340.2442959999998</v>
      </c>
      <c r="D296" s="72">
        <v>0</v>
      </c>
      <c r="E296" s="72">
        <v>0</v>
      </c>
      <c r="F296" s="111">
        <f t="shared" si="5"/>
        <v>4296.688527456</v>
      </c>
      <c r="G296" s="132" t="s">
        <v>31</v>
      </c>
      <c r="H296" s="133"/>
      <c r="I296" s="36"/>
      <c r="L296" s="131"/>
      <c r="M296" s="131"/>
      <c r="N296" s="36"/>
    </row>
    <row r="297" spans="1:14" s="110" customFormat="1" ht="15.75" customHeight="1" x14ac:dyDescent="0.35">
      <c r="A297" s="73" t="s">
        <v>471</v>
      </c>
      <c r="B297" s="74">
        <v>139.35499999999999</v>
      </c>
      <c r="C297" s="72">
        <f t="shared" si="4"/>
        <v>1500.0172199999997</v>
      </c>
      <c r="D297" s="72">
        <v>0</v>
      </c>
      <c r="E297" s="72">
        <v>0</v>
      </c>
      <c r="F297" s="111">
        <f t="shared" si="5"/>
        <v>2754.0316159199997</v>
      </c>
      <c r="G297" s="132" t="s">
        <v>31</v>
      </c>
      <c r="H297" s="133"/>
      <c r="I297" s="36"/>
      <c r="L297" s="131"/>
      <c r="M297" s="131"/>
      <c r="N297" s="36"/>
    </row>
    <row r="298" spans="1:14" s="110" customFormat="1" ht="15.75" customHeight="1" x14ac:dyDescent="0.35">
      <c r="A298" s="73" t="s">
        <v>472</v>
      </c>
      <c r="B298" s="74">
        <v>139.35499999999999</v>
      </c>
      <c r="C298" s="72">
        <f t="shared" si="4"/>
        <v>1500.0172199999997</v>
      </c>
      <c r="D298" s="72">
        <v>0</v>
      </c>
      <c r="E298" s="72">
        <v>0</v>
      </c>
      <c r="F298" s="111">
        <f t="shared" si="5"/>
        <v>2754.0316159199997</v>
      </c>
      <c r="G298" s="132" t="s">
        <v>31</v>
      </c>
      <c r="H298" s="133"/>
      <c r="I298" s="36"/>
      <c r="L298" s="131"/>
      <c r="M298" s="131"/>
      <c r="N298" s="36"/>
    </row>
    <row r="299" spans="1:14" s="110" customFormat="1" ht="15.75" customHeight="1" x14ac:dyDescent="0.35">
      <c r="A299" s="73" t="s">
        <v>473</v>
      </c>
      <c r="B299" s="74">
        <v>139.35499999999999</v>
      </c>
      <c r="C299" s="72">
        <f t="shared" ref="C299:C362" si="6">B299*10.764</f>
        <v>1500.0172199999997</v>
      </c>
      <c r="D299" s="72">
        <v>0</v>
      </c>
      <c r="E299" s="72">
        <v>0</v>
      </c>
      <c r="F299" s="111">
        <f t="shared" ref="F299:F362" si="7">C299*1.836</f>
        <v>2754.0316159199997</v>
      </c>
      <c r="G299" s="132" t="s">
        <v>31</v>
      </c>
      <c r="H299" s="133"/>
      <c r="I299" s="36"/>
      <c r="L299" s="131"/>
      <c r="M299" s="131"/>
      <c r="N299" s="36"/>
    </row>
    <row r="300" spans="1:14" s="110" customFormat="1" ht="15.75" customHeight="1" x14ac:dyDescent="0.35">
      <c r="A300" s="73" t="s">
        <v>474</v>
      </c>
      <c r="B300" s="74">
        <v>139.35499999999999</v>
      </c>
      <c r="C300" s="72">
        <f t="shared" si="6"/>
        <v>1500.0172199999997</v>
      </c>
      <c r="D300" s="72">
        <v>0</v>
      </c>
      <c r="E300" s="72">
        <v>0</v>
      </c>
      <c r="F300" s="111">
        <f t="shared" si="7"/>
        <v>2754.0316159199997</v>
      </c>
      <c r="G300" s="132" t="s">
        <v>31</v>
      </c>
      <c r="H300" s="133"/>
      <c r="I300" s="36"/>
      <c r="L300" s="131"/>
      <c r="M300" s="131"/>
      <c r="N300" s="36"/>
    </row>
    <row r="301" spans="1:14" s="110" customFormat="1" ht="15.75" customHeight="1" x14ac:dyDescent="0.35">
      <c r="A301" s="73" t="s">
        <v>475</v>
      </c>
      <c r="B301" s="74">
        <v>139.35499999999999</v>
      </c>
      <c r="C301" s="72">
        <f t="shared" si="6"/>
        <v>1500.0172199999997</v>
      </c>
      <c r="D301" s="72">
        <v>0</v>
      </c>
      <c r="E301" s="72">
        <v>0</v>
      </c>
      <c r="F301" s="111">
        <f t="shared" si="7"/>
        <v>2754.0316159199997</v>
      </c>
      <c r="G301" s="132" t="s">
        <v>31</v>
      </c>
      <c r="H301" s="133"/>
      <c r="I301" s="36"/>
      <c r="L301" s="131"/>
      <c r="M301" s="131"/>
      <c r="N301" s="36"/>
    </row>
    <row r="302" spans="1:14" s="110" customFormat="1" ht="15.75" customHeight="1" x14ac:dyDescent="0.35">
      <c r="A302" s="73" t="s">
        <v>476</v>
      </c>
      <c r="B302" s="74">
        <v>139.35499999999999</v>
      </c>
      <c r="C302" s="72">
        <f t="shared" si="6"/>
        <v>1500.0172199999997</v>
      </c>
      <c r="D302" s="72">
        <v>0</v>
      </c>
      <c r="E302" s="72">
        <v>0</v>
      </c>
      <c r="F302" s="111">
        <f t="shared" si="7"/>
        <v>2754.0316159199997</v>
      </c>
      <c r="G302" s="132" t="s">
        <v>31</v>
      </c>
      <c r="H302" s="133"/>
      <c r="I302" s="36"/>
      <c r="L302" s="131"/>
      <c r="M302" s="131"/>
      <c r="N302" s="36"/>
    </row>
    <row r="303" spans="1:14" s="110" customFormat="1" ht="15.75" customHeight="1" x14ac:dyDescent="0.35">
      <c r="A303" s="73" t="s">
        <v>477</v>
      </c>
      <c r="B303" s="74">
        <v>139.35499999999999</v>
      </c>
      <c r="C303" s="72">
        <f t="shared" si="6"/>
        <v>1500.0172199999997</v>
      </c>
      <c r="D303" s="72">
        <v>0</v>
      </c>
      <c r="E303" s="72">
        <v>0</v>
      </c>
      <c r="F303" s="111">
        <f t="shared" si="7"/>
        <v>2754.0316159199997</v>
      </c>
      <c r="G303" s="132" t="s">
        <v>31</v>
      </c>
      <c r="H303" s="133"/>
      <c r="I303" s="36"/>
      <c r="L303" s="131"/>
      <c r="M303" s="131"/>
      <c r="N303" s="36"/>
    </row>
    <row r="304" spans="1:14" s="110" customFormat="1" ht="15.75" customHeight="1" x14ac:dyDescent="0.35">
      <c r="A304" s="73" t="s">
        <v>478</v>
      </c>
      <c r="B304" s="74">
        <v>139.35499999999999</v>
      </c>
      <c r="C304" s="72">
        <f t="shared" si="6"/>
        <v>1500.0172199999997</v>
      </c>
      <c r="D304" s="72">
        <v>0</v>
      </c>
      <c r="E304" s="72">
        <v>0</v>
      </c>
      <c r="F304" s="111">
        <f t="shared" si="7"/>
        <v>2754.0316159199997</v>
      </c>
      <c r="G304" s="132" t="s">
        <v>31</v>
      </c>
      <c r="H304" s="133"/>
      <c r="I304" s="36"/>
      <c r="L304" s="131"/>
      <c r="M304" s="131"/>
      <c r="N304" s="36"/>
    </row>
    <row r="305" spans="1:14" s="110" customFormat="1" ht="15.75" customHeight="1" x14ac:dyDescent="0.35">
      <c r="A305" s="73" t="s">
        <v>479</v>
      </c>
      <c r="B305" s="74">
        <v>139.35499999999999</v>
      </c>
      <c r="C305" s="72">
        <f t="shared" si="6"/>
        <v>1500.0172199999997</v>
      </c>
      <c r="D305" s="72">
        <v>0</v>
      </c>
      <c r="E305" s="72">
        <v>0</v>
      </c>
      <c r="F305" s="111">
        <f t="shared" si="7"/>
        <v>2754.0316159199997</v>
      </c>
      <c r="G305" s="132" t="s">
        <v>31</v>
      </c>
      <c r="H305" s="133"/>
      <c r="I305" s="36"/>
      <c r="L305" s="131"/>
      <c r="M305" s="131"/>
      <c r="N305" s="36"/>
    </row>
    <row r="306" spans="1:14" s="110" customFormat="1" ht="15.75" customHeight="1" x14ac:dyDescent="0.35">
      <c r="A306" s="73" t="s">
        <v>480</v>
      </c>
      <c r="B306" s="74">
        <v>329.07</v>
      </c>
      <c r="C306" s="72">
        <f t="shared" si="6"/>
        <v>3542.1094799999996</v>
      </c>
      <c r="D306" s="72">
        <v>0</v>
      </c>
      <c r="E306" s="72">
        <v>0</v>
      </c>
      <c r="F306" s="111">
        <f t="shared" si="7"/>
        <v>6503.3130052799997</v>
      </c>
      <c r="G306" s="132" t="s">
        <v>31</v>
      </c>
      <c r="H306" s="133"/>
      <c r="I306" s="36"/>
      <c r="L306" s="131"/>
      <c r="M306" s="131"/>
      <c r="N306" s="36"/>
    </row>
    <row r="307" spans="1:14" s="110" customFormat="1" ht="15.75" customHeight="1" x14ac:dyDescent="0.35">
      <c r="A307" s="73" t="s">
        <v>481</v>
      </c>
      <c r="B307" s="74">
        <v>111.48399999999999</v>
      </c>
      <c r="C307" s="72">
        <f t="shared" si="6"/>
        <v>1200.0137759999998</v>
      </c>
      <c r="D307" s="72">
        <v>0</v>
      </c>
      <c r="E307" s="72">
        <v>0</v>
      </c>
      <c r="F307" s="111">
        <f t="shared" si="7"/>
        <v>2203.2252927359996</v>
      </c>
      <c r="G307" s="132" t="s">
        <v>31</v>
      </c>
      <c r="H307" s="133"/>
      <c r="I307" s="36"/>
      <c r="L307" s="131"/>
      <c r="M307" s="131"/>
      <c r="N307" s="36"/>
    </row>
    <row r="308" spans="1:14" s="110" customFormat="1" ht="15.75" customHeight="1" x14ac:dyDescent="0.35">
      <c r="A308" s="73" t="s">
        <v>482</v>
      </c>
      <c r="B308" s="74">
        <v>111.48399999999999</v>
      </c>
      <c r="C308" s="72">
        <f t="shared" si="6"/>
        <v>1200.0137759999998</v>
      </c>
      <c r="D308" s="72">
        <v>0</v>
      </c>
      <c r="E308" s="72">
        <v>0</v>
      </c>
      <c r="F308" s="111">
        <f t="shared" si="7"/>
        <v>2203.2252927359996</v>
      </c>
      <c r="G308" s="132" t="s">
        <v>31</v>
      </c>
      <c r="H308" s="133"/>
      <c r="I308" s="36"/>
      <c r="L308" s="131"/>
      <c r="M308" s="131"/>
      <c r="N308" s="36"/>
    </row>
    <row r="309" spans="1:14" s="110" customFormat="1" ht="15.75" customHeight="1" x14ac:dyDescent="0.35">
      <c r="A309" s="73" t="s">
        <v>483</v>
      </c>
      <c r="B309" s="74">
        <v>111.48399999999999</v>
      </c>
      <c r="C309" s="72">
        <f t="shared" si="6"/>
        <v>1200.0137759999998</v>
      </c>
      <c r="D309" s="72">
        <v>0</v>
      </c>
      <c r="E309" s="72">
        <v>0</v>
      </c>
      <c r="F309" s="111">
        <f t="shared" si="7"/>
        <v>2203.2252927359996</v>
      </c>
      <c r="G309" s="132" t="s">
        <v>31</v>
      </c>
      <c r="H309" s="133"/>
      <c r="I309" s="36"/>
      <c r="L309" s="131"/>
      <c r="M309" s="131"/>
      <c r="N309" s="36"/>
    </row>
    <row r="310" spans="1:14" s="110" customFormat="1" ht="15.75" customHeight="1" x14ac:dyDescent="0.35">
      <c r="A310" s="73" t="s">
        <v>484</v>
      </c>
      <c r="B310" s="74">
        <v>111.48399999999999</v>
      </c>
      <c r="C310" s="72">
        <f t="shared" si="6"/>
        <v>1200.0137759999998</v>
      </c>
      <c r="D310" s="72">
        <v>0</v>
      </c>
      <c r="E310" s="72">
        <v>0</v>
      </c>
      <c r="F310" s="111">
        <f t="shared" si="7"/>
        <v>2203.2252927359996</v>
      </c>
      <c r="G310" s="132" t="s">
        <v>31</v>
      </c>
      <c r="H310" s="133"/>
      <c r="I310" s="36"/>
      <c r="L310" s="131"/>
      <c r="M310" s="131"/>
      <c r="N310" s="36"/>
    </row>
    <row r="311" spans="1:14" s="110" customFormat="1" ht="15.75" customHeight="1" x14ac:dyDescent="0.35">
      <c r="A311" s="73" t="s">
        <v>485</v>
      </c>
      <c r="B311" s="74">
        <v>111.48399999999999</v>
      </c>
      <c r="C311" s="72">
        <f t="shared" si="6"/>
        <v>1200.0137759999998</v>
      </c>
      <c r="D311" s="72">
        <v>0</v>
      </c>
      <c r="E311" s="72">
        <v>0</v>
      </c>
      <c r="F311" s="111">
        <f t="shared" si="7"/>
        <v>2203.2252927359996</v>
      </c>
      <c r="G311" s="132" t="s">
        <v>31</v>
      </c>
      <c r="H311" s="133"/>
      <c r="I311" s="36"/>
      <c r="L311" s="131"/>
      <c r="M311" s="131"/>
      <c r="N311" s="36"/>
    </row>
    <row r="312" spans="1:14" s="110" customFormat="1" ht="15.75" customHeight="1" x14ac:dyDescent="0.35">
      <c r="A312" s="73" t="s">
        <v>486</v>
      </c>
      <c r="B312" s="74">
        <v>111.48399999999999</v>
      </c>
      <c r="C312" s="72">
        <f t="shared" si="6"/>
        <v>1200.0137759999998</v>
      </c>
      <c r="D312" s="72">
        <v>0</v>
      </c>
      <c r="E312" s="72">
        <v>0</v>
      </c>
      <c r="F312" s="111">
        <f t="shared" si="7"/>
        <v>2203.2252927359996</v>
      </c>
      <c r="G312" s="132" t="s">
        <v>31</v>
      </c>
      <c r="H312" s="133"/>
      <c r="I312" s="36"/>
      <c r="L312" s="131"/>
      <c r="M312" s="131"/>
      <c r="N312" s="36"/>
    </row>
    <row r="313" spans="1:14" s="110" customFormat="1" ht="15.75" customHeight="1" x14ac:dyDescent="0.35">
      <c r="A313" s="73" t="s">
        <v>487</v>
      </c>
      <c r="B313" s="74">
        <v>111.48399999999999</v>
      </c>
      <c r="C313" s="72">
        <f t="shared" si="6"/>
        <v>1200.0137759999998</v>
      </c>
      <c r="D313" s="72">
        <v>0</v>
      </c>
      <c r="E313" s="72">
        <v>0</v>
      </c>
      <c r="F313" s="111">
        <f t="shared" si="7"/>
        <v>2203.2252927359996</v>
      </c>
      <c r="G313" s="132" t="s">
        <v>31</v>
      </c>
      <c r="H313" s="133"/>
      <c r="I313" s="36"/>
      <c r="L313" s="131"/>
      <c r="M313" s="131"/>
      <c r="N313" s="36"/>
    </row>
    <row r="314" spans="1:14" s="110" customFormat="1" ht="15.75" customHeight="1" x14ac:dyDescent="0.35">
      <c r="A314" s="73" t="s">
        <v>488</v>
      </c>
      <c r="B314" s="74">
        <v>111.48399999999999</v>
      </c>
      <c r="C314" s="72">
        <f t="shared" si="6"/>
        <v>1200.0137759999998</v>
      </c>
      <c r="D314" s="72">
        <v>0</v>
      </c>
      <c r="E314" s="72">
        <v>0</v>
      </c>
      <c r="F314" s="111">
        <f t="shared" si="7"/>
        <v>2203.2252927359996</v>
      </c>
      <c r="G314" s="132" t="s">
        <v>31</v>
      </c>
      <c r="H314" s="133"/>
      <c r="I314" s="36"/>
      <c r="L314" s="131"/>
      <c r="M314" s="131"/>
      <c r="N314" s="36"/>
    </row>
    <row r="315" spans="1:14" s="110" customFormat="1" ht="15.75" customHeight="1" x14ac:dyDescent="0.35">
      <c r="A315" s="73" t="s">
        <v>489</v>
      </c>
      <c r="B315" s="74">
        <v>205.79</v>
      </c>
      <c r="C315" s="72">
        <f t="shared" si="6"/>
        <v>2215.12356</v>
      </c>
      <c r="D315" s="72">
        <v>0</v>
      </c>
      <c r="E315" s="72">
        <v>0</v>
      </c>
      <c r="F315" s="111">
        <f t="shared" si="7"/>
        <v>4066.9668561600001</v>
      </c>
      <c r="G315" s="132" t="s">
        <v>31</v>
      </c>
      <c r="H315" s="133"/>
      <c r="I315" s="36"/>
      <c r="L315" s="131"/>
      <c r="M315" s="131"/>
      <c r="N315" s="36"/>
    </row>
    <row r="316" spans="1:14" s="110" customFormat="1" ht="15.75" customHeight="1" x14ac:dyDescent="0.35">
      <c r="A316" s="73" t="s">
        <v>490</v>
      </c>
      <c r="B316" s="74">
        <v>205.79</v>
      </c>
      <c r="C316" s="72">
        <f t="shared" si="6"/>
        <v>2215.12356</v>
      </c>
      <c r="D316" s="72">
        <v>0</v>
      </c>
      <c r="E316" s="72">
        <v>0</v>
      </c>
      <c r="F316" s="111">
        <f t="shared" si="7"/>
        <v>4066.9668561600001</v>
      </c>
      <c r="G316" s="132" t="s">
        <v>31</v>
      </c>
      <c r="H316" s="133"/>
      <c r="I316" s="36"/>
      <c r="L316" s="131"/>
      <c r="M316" s="131"/>
      <c r="N316" s="36"/>
    </row>
    <row r="317" spans="1:14" s="110" customFormat="1" ht="15.75" customHeight="1" x14ac:dyDescent="0.35">
      <c r="A317" s="73" t="s">
        <v>491</v>
      </c>
      <c r="B317" s="74">
        <v>111.48399999999999</v>
      </c>
      <c r="C317" s="72">
        <f t="shared" si="6"/>
        <v>1200.0137759999998</v>
      </c>
      <c r="D317" s="72">
        <v>0</v>
      </c>
      <c r="E317" s="72">
        <v>0</v>
      </c>
      <c r="F317" s="111">
        <f t="shared" si="7"/>
        <v>2203.2252927359996</v>
      </c>
      <c r="G317" s="132" t="s">
        <v>31</v>
      </c>
      <c r="H317" s="133"/>
      <c r="I317" s="36"/>
      <c r="L317" s="131"/>
      <c r="M317" s="131"/>
      <c r="N317" s="36"/>
    </row>
    <row r="318" spans="1:14" s="110" customFormat="1" ht="15.75" customHeight="1" x14ac:dyDescent="0.35">
      <c r="A318" s="73" t="s">
        <v>492</v>
      </c>
      <c r="B318" s="74">
        <v>111.48399999999999</v>
      </c>
      <c r="C318" s="72">
        <f t="shared" si="6"/>
        <v>1200.0137759999998</v>
      </c>
      <c r="D318" s="72">
        <v>0</v>
      </c>
      <c r="E318" s="72">
        <v>0</v>
      </c>
      <c r="F318" s="111">
        <f t="shared" si="7"/>
        <v>2203.2252927359996</v>
      </c>
      <c r="G318" s="132" t="s">
        <v>31</v>
      </c>
      <c r="H318" s="133"/>
      <c r="I318" s="36"/>
      <c r="L318" s="131"/>
      <c r="M318" s="131"/>
      <c r="N318" s="36"/>
    </row>
    <row r="319" spans="1:14" s="110" customFormat="1" ht="15.75" customHeight="1" x14ac:dyDescent="0.35">
      <c r="A319" s="73" t="s">
        <v>493</v>
      </c>
      <c r="B319" s="74">
        <v>111.48399999999999</v>
      </c>
      <c r="C319" s="72">
        <f t="shared" si="6"/>
        <v>1200.0137759999998</v>
      </c>
      <c r="D319" s="72">
        <v>0</v>
      </c>
      <c r="E319" s="72">
        <v>0</v>
      </c>
      <c r="F319" s="111">
        <f t="shared" si="7"/>
        <v>2203.2252927359996</v>
      </c>
      <c r="G319" s="132" t="s">
        <v>31</v>
      </c>
      <c r="H319" s="133"/>
      <c r="I319" s="36"/>
      <c r="L319" s="131"/>
      <c r="M319" s="131"/>
      <c r="N319" s="36"/>
    </row>
    <row r="320" spans="1:14" s="110" customFormat="1" ht="15.75" customHeight="1" x14ac:dyDescent="0.35">
      <c r="A320" s="73" t="s">
        <v>494</v>
      </c>
      <c r="B320" s="74">
        <v>111.48399999999999</v>
      </c>
      <c r="C320" s="72">
        <f t="shared" si="6"/>
        <v>1200.0137759999998</v>
      </c>
      <c r="D320" s="72">
        <v>0</v>
      </c>
      <c r="E320" s="72">
        <v>0</v>
      </c>
      <c r="F320" s="111">
        <f t="shared" si="7"/>
        <v>2203.2252927359996</v>
      </c>
      <c r="G320" s="132" t="s">
        <v>31</v>
      </c>
      <c r="H320" s="133"/>
      <c r="I320" s="36"/>
      <c r="L320" s="131"/>
      <c r="M320" s="131"/>
      <c r="N320" s="36"/>
    </row>
    <row r="321" spans="1:14" s="110" customFormat="1" ht="15.75" customHeight="1" x14ac:dyDescent="0.35">
      <c r="A321" s="73" t="s">
        <v>495</v>
      </c>
      <c r="B321" s="74">
        <v>111.48399999999999</v>
      </c>
      <c r="C321" s="72">
        <f t="shared" si="6"/>
        <v>1200.0137759999998</v>
      </c>
      <c r="D321" s="72">
        <v>0</v>
      </c>
      <c r="E321" s="72">
        <v>0</v>
      </c>
      <c r="F321" s="111">
        <f t="shared" si="7"/>
        <v>2203.2252927359996</v>
      </c>
      <c r="G321" s="132" t="s">
        <v>31</v>
      </c>
      <c r="H321" s="133"/>
      <c r="I321" s="36"/>
      <c r="L321" s="131"/>
      <c r="M321" s="131"/>
      <c r="N321" s="36"/>
    </row>
    <row r="322" spans="1:14" s="110" customFormat="1" ht="15.75" customHeight="1" x14ac:dyDescent="0.35">
      <c r="A322" s="73" t="s">
        <v>496</v>
      </c>
      <c r="B322" s="74">
        <v>111.48399999999999</v>
      </c>
      <c r="C322" s="72">
        <f t="shared" si="6"/>
        <v>1200.0137759999998</v>
      </c>
      <c r="D322" s="72">
        <v>0</v>
      </c>
      <c r="E322" s="72">
        <v>0</v>
      </c>
      <c r="F322" s="111">
        <f t="shared" si="7"/>
        <v>2203.2252927359996</v>
      </c>
      <c r="G322" s="132" t="s">
        <v>31</v>
      </c>
      <c r="H322" s="133"/>
      <c r="I322" s="36"/>
      <c r="L322" s="131"/>
      <c r="M322" s="131"/>
      <c r="N322" s="36"/>
    </row>
    <row r="323" spans="1:14" s="110" customFormat="1" ht="15.75" customHeight="1" x14ac:dyDescent="0.35">
      <c r="A323" s="73" t="s">
        <v>497</v>
      </c>
      <c r="B323" s="74">
        <v>111.48399999999999</v>
      </c>
      <c r="C323" s="72">
        <f t="shared" si="6"/>
        <v>1200.0137759999998</v>
      </c>
      <c r="D323" s="72">
        <v>0</v>
      </c>
      <c r="E323" s="72">
        <v>0</v>
      </c>
      <c r="F323" s="111">
        <f t="shared" si="7"/>
        <v>2203.2252927359996</v>
      </c>
      <c r="G323" s="132" t="s">
        <v>31</v>
      </c>
      <c r="H323" s="133"/>
      <c r="I323" s="36"/>
      <c r="L323" s="131"/>
      <c r="M323" s="131"/>
      <c r="N323" s="36"/>
    </row>
    <row r="324" spans="1:14" s="110" customFormat="1" ht="15.75" customHeight="1" x14ac:dyDescent="0.35">
      <c r="A324" s="73" t="s">
        <v>498</v>
      </c>
      <c r="B324" s="74">
        <v>111.48399999999999</v>
      </c>
      <c r="C324" s="72">
        <f t="shared" si="6"/>
        <v>1200.0137759999998</v>
      </c>
      <c r="D324" s="72">
        <v>0</v>
      </c>
      <c r="E324" s="72">
        <v>0</v>
      </c>
      <c r="F324" s="111">
        <f t="shared" si="7"/>
        <v>2203.2252927359996</v>
      </c>
      <c r="G324" s="132" t="s">
        <v>31</v>
      </c>
      <c r="H324" s="133"/>
      <c r="I324" s="36"/>
      <c r="L324" s="131"/>
      <c r="M324" s="131"/>
      <c r="N324" s="36"/>
    </row>
    <row r="325" spans="1:14" s="110" customFormat="1" ht="15.75" customHeight="1" x14ac:dyDescent="0.35">
      <c r="A325" s="73" t="s">
        <v>499</v>
      </c>
      <c r="B325" s="74">
        <v>333.36</v>
      </c>
      <c r="C325" s="72">
        <f t="shared" si="6"/>
        <v>3588.2870399999997</v>
      </c>
      <c r="D325" s="72">
        <v>0</v>
      </c>
      <c r="E325" s="72">
        <v>0</v>
      </c>
      <c r="F325" s="111">
        <f t="shared" si="7"/>
        <v>6588.09500544</v>
      </c>
      <c r="G325" s="132" t="s">
        <v>31</v>
      </c>
      <c r="H325" s="133"/>
      <c r="I325" s="36"/>
      <c r="L325" s="131"/>
      <c r="M325" s="131"/>
      <c r="N325" s="36"/>
    </row>
    <row r="326" spans="1:14" s="110" customFormat="1" ht="15.75" customHeight="1" x14ac:dyDescent="0.35">
      <c r="A326" s="73" t="s">
        <v>500</v>
      </c>
      <c r="B326" s="74">
        <v>111.48399999999999</v>
      </c>
      <c r="C326" s="72">
        <f t="shared" si="6"/>
        <v>1200.0137759999998</v>
      </c>
      <c r="D326" s="72">
        <v>0</v>
      </c>
      <c r="E326" s="72">
        <v>0</v>
      </c>
      <c r="F326" s="111">
        <f t="shared" si="7"/>
        <v>2203.2252927359996</v>
      </c>
      <c r="G326" s="132" t="s">
        <v>31</v>
      </c>
      <c r="H326" s="133"/>
      <c r="I326" s="36"/>
      <c r="L326" s="131"/>
      <c r="M326" s="131"/>
      <c r="N326" s="36"/>
    </row>
    <row r="327" spans="1:14" s="110" customFormat="1" ht="15.75" customHeight="1" x14ac:dyDescent="0.35">
      <c r="A327" s="73" t="s">
        <v>501</v>
      </c>
      <c r="B327" s="74">
        <v>111.48399999999999</v>
      </c>
      <c r="C327" s="72">
        <f t="shared" si="6"/>
        <v>1200.0137759999998</v>
      </c>
      <c r="D327" s="72">
        <v>0</v>
      </c>
      <c r="E327" s="72">
        <v>0</v>
      </c>
      <c r="F327" s="111">
        <f t="shared" si="7"/>
        <v>2203.2252927359996</v>
      </c>
      <c r="G327" s="132" t="s">
        <v>31</v>
      </c>
      <c r="H327" s="133"/>
      <c r="I327" s="36"/>
      <c r="L327" s="131"/>
      <c r="M327" s="131"/>
      <c r="N327" s="36"/>
    </row>
    <row r="328" spans="1:14" s="110" customFormat="1" ht="15.75" customHeight="1" x14ac:dyDescent="0.35">
      <c r="A328" s="73" t="s">
        <v>502</v>
      </c>
      <c r="B328" s="74">
        <v>111.48399999999999</v>
      </c>
      <c r="C328" s="72">
        <f t="shared" si="6"/>
        <v>1200.0137759999998</v>
      </c>
      <c r="D328" s="72">
        <v>0</v>
      </c>
      <c r="E328" s="72">
        <v>0</v>
      </c>
      <c r="F328" s="111">
        <f t="shared" si="7"/>
        <v>2203.2252927359996</v>
      </c>
      <c r="G328" s="132" t="s">
        <v>31</v>
      </c>
      <c r="H328" s="133"/>
      <c r="I328" s="36"/>
      <c r="L328" s="131"/>
      <c r="M328" s="131"/>
      <c r="N328" s="36"/>
    </row>
    <row r="329" spans="1:14" s="110" customFormat="1" ht="15.75" customHeight="1" x14ac:dyDescent="0.35">
      <c r="A329" s="73" t="s">
        <v>503</v>
      </c>
      <c r="B329" s="74">
        <v>111.48399999999999</v>
      </c>
      <c r="C329" s="72">
        <f t="shared" si="6"/>
        <v>1200.0137759999998</v>
      </c>
      <c r="D329" s="72">
        <v>0</v>
      </c>
      <c r="E329" s="72">
        <v>0</v>
      </c>
      <c r="F329" s="111">
        <f t="shared" si="7"/>
        <v>2203.2252927359996</v>
      </c>
      <c r="G329" s="132" t="s">
        <v>31</v>
      </c>
      <c r="H329" s="133"/>
      <c r="I329" s="36"/>
      <c r="L329" s="131"/>
      <c r="M329" s="131"/>
      <c r="N329" s="36"/>
    </row>
    <row r="330" spans="1:14" s="110" customFormat="1" ht="15.75" customHeight="1" x14ac:dyDescent="0.35">
      <c r="A330" s="73" t="s">
        <v>504</v>
      </c>
      <c r="B330" s="74">
        <v>111.48399999999999</v>
      </c>
      <c r="C330" s="72">
        <f t="shared" si="6"/>
        <v>1200.0137759999998</v>
      </c>
      <c r="D330" s="72">
        <v>0</v>
      </c>
      <c r="E330" s="72">
        <v>0</v>
      </c>
      <c r="F330" s="111">
        <f t="shared" si="7"/>
        <v>2203.2252927359996</v>
      </c>
      <c r="G330" s="132" t="s">
        <v>31</v>
      </c>
      <c r="H330" s="133"/>
      <c r="I330" s="36"/>
      <c r="L330" s="131"/>
      <c r="M330" s="131"/>
      <c r="N330" s="36"/>
    </row>
    <row r="331" spans="1:14" s="110" customFormat="1" ht="15.75" customHeight="1" x14ac:dyDescent="0.35">
      <c r="A331" s="73" t="s">
        <v>505</v>
      </c>
      <c r="B331" s="74">
        <v>111.48399999999999</v>
      </c>
      <c r="C331" s="72">
        <f t="shared" si="6"/>
        <v>1200.0137759999998</v>
      </c>
      <c r="D331" s="72">
        <v>0</v>
      </c>
      <c r="E331" s="72">
        <v>0</v>
      </c>
      <c r="F331" s="111">
        <f t="shared" si="7"/>
        <v>2203.2252927359996</v>
      </c>
      <c r="G331" s="132" t="s">
        <v>31</v>
      </c>
      <c r="H331" s="133"/>
      <c r="I331" s="36"/>
      <c r="L331" s="131"/>
      <c r="M331" s="131"/>
      <c r="N331" s="36"/>
    </row>
    <row r="332" spans="1:14" s="110" customFormat="1" ht="15.75" customHeight="1" x14ac:dyDescent="0.35">
      <c r="A332" s="73" t="s">
        <v>506</v>
      </c>
      <c r="B332" s="74">
        <v>111.48399999999999</v>
      </c>
      <c r="C332" s="72">
        <f t="shared" si="6"/>
        <v>1200.0137759999998</v>
      </c>
      <c r="D332" s="72">
        <v>0</v>
      </c>
      <c r="E332" s="72">
        <v>0</v>
      </c>
      <c r="F332" s="111">
        <f t="shared" si="7"/>
        <v>2203.2252927359996</v>
      </c>
      <c r="G332" s="132" t="s">
        <v>31</v>
      </c>
      <c r="H332" s="133"/>
      <c r="I332" s="36"/>
      <c r="L332" s="131"/>
      <c r="M332" s="131"/>
      <c r="N332" s="36"/>
    </row>
    <row r="333" spans="1:14" s="110" customFormat="1" ht="15.75" customHeight="1" x14ac:dyDescent="0.35">
      <c r="A333" s="73" t="s">
        <v>507</v>
      </c>
      <c r="B333" s="74">
        <v>111.48399999999999</v>
      </c>
      <c r="C333" s="72">
        <f t="shared" si="6"/>
        <v>1200.0137759999998</v>
      </c>
      <c r="D333" s="72">
        <v>0</v>
      </c>
      <c r="E333" s="72">
        <v>0</v>
      </c>
      <c r="F333" s="111">
        <f t="shared" si="7"/>
        <v>2203.2252927359996</v>
      </c>
      <c r="G333" s="132" t="s">
        <v>31</v>
      </c>
      <c r="H333" s="133"/>
      <c r="I333" s="36"/>
      <c r="L333" s="131"/>
      <c r="M333" s="131"/>
      <c r="N333" s="36"/>
    </row>
    <row r="334" spans="1:14" s="110" customFormat="1" ht="15.75" customHeight="1" x14ac:dyDescent="0.35">
      <c r="A334" s="73" t="s">
        <v>508</v>
      </c>
      <c r="B334" s="74">
        <v>205.79</v>
      </c>
      <c r="C334" s="72">
        <f t="shared" si="6"/>
        <v>2215.12356</v>
      </c>
      <c r="D334" s="72">
        <v>0</v>
      </c>
      <c r="E334" s="72">
        <v>0</v>
      </c>
      <c r="F334" s="111">
        <f t="shared" si="7"/>
        <v>4066.9668561600001</v>
      </c>
      <c r="G334" s="132" t="s">
        <v>31</v>
      </c>
      <c r="H334" s="133"/>
      <c r="I334" s="36"/>
      <c r="L334" s="131"/>
      <c r="M334" s="131"/>
      <c r="N334" s="36"/>
    </row>
    <row r="335" spans="1:14" s="110" customFormat="1" ht="15.75" customHeight="1" x14ac:dyDescent="0.35">
      <c r="A335" s="73" t="s">
        <v>509</v>
      </c>
      <c r="B335" s="74">
        <v>214.54</v>
      </c>
      <c r="C335" s="72">
        <f t="shared" si="6"/>
        <v>2309.3085599999999</v>
      </c>
      <c r="D335" s="72">
        <v>0</v>
      </c>
      <c r="E335" s="72">
        <v>0</v>
      </c>
      <c r="F335" s="111">
        <f t="shared" si="7"/>
        <v>4239.8905161600005</v>
      </c>
      <c r="G335" s="132" t="s">
        <v>31</v>
      </c>
      <c r="H335" s="133"/>
      <c r="I335" s="36"/>
      <c r="L335" s="131"/>
      <c r="M335" s="131"/>
      <c r="N335" s="36"/>
    </row>
    <row r="336" spans="1:14" s="110" customFormat="1" ht="15.75" customHeight="1" x14ac:dyDescent="0.35">
      <c r="A336" s="73" t="s">
        <v>510</v>
      </c>
      <c r="B336" s="74">
        <v>222.96700000000001</v>
      </c>
      <c r="C336" s="72">
        <f t="shared" si="6"/>
        <v>2400.0167879999999</v>
      </c>
      <c r="D336" s="72">
        <v>0</v>
      </c>
      <c r="E336" s="72">
        <v>0</v>
      </c>
      <c r="F336" s="111">
        <f t="shared" si="7"/>
        <v>4406.4308227680003</v>
      </c>
      <c r="G336" s="132" t="s">
        <v>31</v>
      </c>
      <c r="H336" s="133"/>
      <c r="I336" s="36"/>
      <c r="L336" s="131"/>
      <c r="M336" s="131"/>
      <c r="N336" s="36"/>
    </row>
    <row r="337" spans="1:14" s="110" customFormat="1" ht="15.75" customHeight="1" x14ac:dyDescent="0.35">
      <c r="A337" s="73" t="s">
        <v>511</v>
      </c>
      <c r="B337" s="74">
        <v>222.96700000000001</v>
      </c>
      <c r="C337" s="72">
        <f t="shared" si="6"/>
        <v>2400.0167879999999</v>
      </c>
      <c r="D337" s="72">
        <v>0</v>
      </c>
      <c r="E337" s="72">
        <v>0</v>
      </c>
      <c r="F337" s="111">
        <f t="shared" si="7"/>
        <v>4406.4308227680003</v>
      </c>
      <c r="G337" s="132" t="s">
        <v>31</v>
      </c>
      <c r="H337" s="133"/>
      <c r="I337" s="36"/>
      <c r="L337" s="131"/>
      <c r="M337" s="131"/>
      <c r="N337" s="36"/>
    </row>
    <row r="338" spans="1:14" s="110" customFormat="1" ht="15.75" customHeight="1" x14ac:dyDescent="0.35">
      <c r="A338" s="73" t="s">
        <v>512</v>
      </c>
      <c r="B338" s="74">
        <v>222.96700000000001</v>
      </c>
      <c r="C338" s="72">
        <f t="shared" si="6"/>
        <v>2400.0167879999999</v>
      </c>
      <c r="D338" s="72">
        <v>0</v>
      </c>
      <c r="E338" s="72">
        <v>0</v>
      </c>
      <c r="F338" s="111">
        <f t="shared" si="7"/>
        <v>4406.4308227680003</v>
      </c>
      <c r="G338" s="132" t="s">
        <v>31</v>
      </c>
      <c r="H338" s="133"/>
      <c r="I338" s="36"/>
      <c r="L338" s="131"/>
      <c r="M338" s="131"/>
      <c r="N338" s="36"/>
    </row>
    <row r="339" spans="1:14" s="110" customFormat="1" ht="15.75" customHeight="1" x14ac:dyDescent="0.35">
      <c r="A339" s="73" t="s">
        <v>513</v>
      </c>
      <c r="B339" s="74">
        <v>222.96700000000001</v>
      </c>
      <c r="C339" s="72">
        <f t="shared" si="6"/>
        <v>2400.0167879999999</v>
      </c>
      <c r="D339" s="72">
        <v>0</v>
      </c>
      <c r="E339" s="72">
        <v>0</v>
      </c>
      <c r="F339" s="111">
        <f t="shared" si="7"/>
        <v>4406.4308227680003</v>
      </c>
      <c r="G339" s="132" t="s">
        <v>31</v>
      </c>
      <c r="H339" s="133"/>
      <c r="I339" s="36"/>
      <c r="L339" s="131"/>
      <c r="M339" s="131"/>
      <c r="N339" s="36"/>
    </row>
    <row r="340" spans="1:14" s="110" customFormat="1" ht="15.75" customHeight="1" x14ac:dyDescent="0.35">
      <c r="A340" s="73" t="s">
        <v>514</v>
      </c>
      <c r="B340" s="74">
        <v>222.96700000000001</v>
      </c>
      <c r="C340" s="72">
        <f t="shared" si="6"/>
        <v>2400.0167879999999</v>
      </c>
      <c r="D340" s="72">
        <v>0</v>
      </c>
      <c r="E340" s="72">
        <v>0</v>
      </c>
      <c r="F340" s="111">
        <f t="shared" si="7"/>
        <v>4406.4308227680003</v>
      </c>
      <c r="G340" s="132" t="s">
        <v>31</v>
      </c>
      <c r="H340" s="133"/>
      <c r="I340" s="36"/>
      <c r="L340" s="131"/>
      <c r="M340" s="131"/>
      <c r="N340" s="36"/>
    </row>
    <row r="341" spans="1:14" s="110" customFormat="1" ht="15.75" customHeight="1" x14ac:dyDescent="0.35">
      <c r="A341" s="73" t="s">
        <v>515</v>
      </c>
      <c r="B341" s="74">
        <v>222.96700000000001</v>
      </c>
      <c r="C341" s="72">
        <f t="shared" si="6"/>
        <v>2400.0167879999999</v>
      </c>
      <c r="D341" s="72">
        <v>0</v>
      </c>
      <c r="E341" s="72">
        <v>0</v>
      </c>
      <c r="F341" s="111">
        <f t="shared" si="7"/>
        <v>4406.4308227680003</v>
      </c>
      <c r="G341" s="132" t="s">
        <v>31</v>
      </c>
      <c r="H341" s="133"/>
      <c r="I341" s="36"/>
      <c r="L341" s="131"/>
      <c r="M341" s="131"/>
      <c r="N341" s="36"/>
    </row>
    <row r="342" spans="1:14" s="110" customFormat="1" ht="15.75" customHeight="1" x14ac:dyDescent="0.35">
      <c r="A342" s="73" t="s">
        <v>516</v>
      </c>
      <c r="B342" s="74">
        <v>320.79000000000002</v>
      </c>
      <c r="C342" s="72">
        <f t="shared" si="6"/>
        <v>3452.9835600000001</v>
      </c>
      <c r="D342" s="72">
        <v>0</v>
      </c>
      <c r="E342" s="72">
        <v>0</v>
      </c>
      <c r="F342" s="111">
        <f t="shared" si="7"/>
        <v>6339.6778161600005</v>
      </c>
      <c r="G342" s="132" t="s">
        <v>31</v>
      </c>
      <c r="H342" s="133"/>
      <c r="I342" s="36"/>
      <c r="L342" s="131"/>
      <c r="M342" s="131"/>
      <c r="N342" s="36"/>
    </row>
    <row r="343" spans="1:14" s="110" customFormat="1" ht="15.75" customHeight="1" x14ac:dyDescent="0.35">
      <c r="A343" s="73" t="s">
        <v>517</v>
      </c>
      <c r="B343" s="74">
        <v>282.67</v>
      </c>
      <c r="C343" s="72">
        <f t="shared" si="6"/>
        <v>3042.6598800000002</v>
      </c>
      <c r="D343" s="72">
        <v>0</v>
      </c>
      <c r="E343" s="72">
        <v>0</v>
      </c>
      <c r="F343" s="111">
        <f t="shared" si="7"/>
        <v>5586.3235396800001</v>
      </c>
      <c r="G343" s="132" t="s">
        <v>31</v>
      </c>
      <c r="H343" s="133"/>
      <c r="I343" s="36"/>
      <c r="L343" s="131"/>
      <c r="M343" s="131"/>
      <c r="N343" s="36"/>
    </row>
    <row r="344" spans="1:14" s="110" customFormat="1" ht="15.75" customHeight="1" x14ac:dyDescent="0.35">
      <c r="A344" s="73" t="s">
        <v>518</v>
      </c>
      <c r="B344" s="74">
        <v>201.75</v>
      </c>
      <c r="C344" s="72">
        <f t="shared" si="6"/>
        <v>2171.6369999999997</v>
      </c>
      <c r="D344" s="72">
        <v>0</v>
      </c>
      <c r="E344" s="72">
        <v>0</v>
      </c>
      <c r="F344" s="111">
        <f t="shared" si="7"/>
        <v>3987.1255319999996</v>
      </c>
      <c r="G344" s="132" t="s">
        <v>31</v>
      </c>
      <c r="H344" s="133"/>
      <c r="I344" s="36"/>
      <c r="L344" s="131"/>
      <c r="M344" s="131"/>
      <c r="N344" s="36"/>
    </row>
    <row r="345" spans="1:14" s="110" customFormat="1" ht="15.75" customHeight="1" x14ac:dyDescent="0.35">
      <c r="A345" s="73" t="s">
        <v>519</v>
      </c>
      <c r="B345" s="74">
        <v>203.334</v>
      </c>
      <c r="C345" s="72">
        <f t="shared" si="6"/>
        <v>2188.6871759999999</v>
      </c>
      <c r="D345" s="72">
        <v>0</v>
      </c>
      <c r="E345" s="72">
        <v>0</v>
      </c>
      <c r="F345" s="111">
        <f t="shared" si="7"/>
        <v>4018.4296551359998</v>
      </c>
      <c r="G345" s="132" t="s">
        <v>31</v>
      </c>
      <c r="H345" s="133"/>
      <c r="I345" s="36"/>
      <c r="L345" s="131"/>
      <c r="M345" s="131"/>
      <c r="N345" s="36"/>
    </row>
    <row r="346" spans="1:14" s="110" customFormat="1" ht="15.75" customHeight="1" x14ac:dyDescent="0.35">
      <c r="A346" s="73" t="s">
        <v>520</v>
      </c>
      <c r="B346" s="74">
        <v>215.03200000000001</v>
      </c>
      <c r="C346" s="72">
        <f t="shared" si="6"/>
        <v>2314.604448</v>
      </c>
      <c r="D346" s="72">
        <v>0</v>
      </c>
      <c r="E346" s="72">
        <v>0</v>
      </c>
      <c r="F346" s="111">
        <f t="shared" si="7"/>
        <v>4249.6137665280003</v>
      </c>
      <c r="G346" s="132" t="s">
        <v>31</v>
      </c>
      <c r="H346" s="133"/>
      <c r="I346" s="36"/>
      <c r="L346" s="131"/>
      <c r="M346" s="131"/>
      <c r="N346" s="36"/>
    </row>
    <row r="347" spans="1:14" s="110" customFormat="1" ht="15.75" customHeight="1" x14ac:dyDescent="0.35">
      <c r="A347" s="73" t="s">
        <v>521</v>
      </c>
      <c r="B347" s="74">
        <v>243.32900000000001</v>
      </c>
      <c r="C347" s="72">
        <f t="shared" si="6"/>
        <v>2619.1933559999998</v>
      </c>
      <c r="D347" s="72">
        <v>0</v>
      </c>
      <c r="E347" s="72">
        <v>0</v>
      </c>
      <c r="F347" s="111">
        <f t="shared" si="7"/>
        <v>4808.8390016160001</v>
      </c>
      <c r="G347" s="132" t="s">
        <v>31</v>
      </c>
      <c r="H347" s="133"/>
      <c r="I347" s="36"/>
      <c r="L347" s="131"/>
      <c r="M347" s="131"/>
      <c r="N347" s="36"/>
    </row>
    <row r="348" spans="1:14" s="110" customFormat="1" ht="15.75" customHeight="1" x14ac:dyDescent="0.35">
      <c r="A348" s="73" t="s">
        <v>522</v>
      </c>
      <c r="B348" s="74">
        <v>268.91500000000002</v>
      </c>
      <c r="C348" s="72">
        <f t="shared" si="6"/>
        <v>2894.60106</v>
      </c>
      <c r="D348" s="72">
        <v>0</v>
      </c>
      <c r="E348" s="72">
        <v>0</v>
      </c>
      <c r="F348" s="111">
        <f t="shared" si="7"/>
        <v>5314.4875461600004</v>
      </c>
      <c r="G348" s="132" t="s">
        <v>31</v>
      </c>
      <c r="H348" s="133"/>
      <c r="I348" s="36"/>
      <c r="L348" s="131"/>
      <c r="M348" s="131"/>
      <c r="N348" s="36"/>
    </row>
    <row r="349" spans="1:14" s="110" customFormat="1" ht="15.75" customHeight="1" x14ac:dyDescent="0.35">
      <c r="A349" s="73" t="s">
        <v>523</v>
      </c>
      <c r="B349" s="74">
        <v>365.49099999999999</v>
      </c>
      <c r="C349" s="72">
        <f t="shared" si="6"/>
        <v>3934.1451239999997</v>
      </c>
      <c r="D349" s="72">
        <v>0</v>
      </c>
      <c r="E349" s="72">
        <v>0</v>
      </c>
      <c r="F349" s="111">
        <f t="shared" si="7"/>
        <v>7223.0904476639998</v>
      </c>
      <c r="G349" s="132" t="s">
        <v>31</v>
      </c>
      <c r="H349" s="133"/>
      <c r="I349" s="36"/>
      <c r="L349" s="131"/>
      <c r="M349" s="131"/>
      <c r="N349" s="36"/>
    </row>
    <row r="350" spans="1:14" s="110" customFormat="1" ht="15.75" customHeight="1" x14ac:dyDescent="0.35">
      <c r="A350" s="73" t="s">
        <v>524</v>
      </c>
      <c r="B350" s="74">
        <v>330.23399999999998</v>
      </c>
      <c r="C350" s="72">
        <f t="shared" si="6"/>
        <v>3554.6387759999998</v>
      </c>
      <c r="D350" s="72">
        <v>0</v>
      </c>
      <c r="E350" s="72">
        <v>0</v>
      </c>
      <c r="F350" s="111">
        <f t="shared" si="7"/>
        <v>6526.316792736</v>
      </c>
      <c r="G350" s="132" t="s">
        <v>31</v>
      </c>
      <c r="H350" s="133"/>
      <c r="I350" s="36"/>
      <c r="L350" s="131"/>
      <c r="M350" s="131"/>
      <c r="N350" s="36"/>
    </row>
    <row r="351" spans="1:14" s="110" customFormat="1" ht="15.75" customHeight="1" x14ac:dyDescent="0.35">
      <c r="A351" s="73" t="s">
        <v>525</v>
      </c>
      <c r="B351" s="74">
        <v>222.96700000000001</v>
      </c>
      <c r="C351" s="72">
        <f t="shared" si="6"/>
        <v>2400.0167879999999</v>
      </c>
      <c r="D351" s="72">
        <v>0</v>
      </c>
      <c r="E351" s="72">
        <v>0</v>
      </c>
      <c r="F351" s="111">
        <f t="shared" si="7"/>
        <v>4406.4308227680003</v>
      </c>
      <c r="G351" s="132" t="s">
        <v>31</v>
      </c>
      <c r="H351" s="133"/>
      <c r="I351" s="36"/>
      <c r="L351" s="131"/>
      <c r="M351" s="131"/>
      <c r="N351" s="36"/>
    </row>
    <row r="352" spans="1:14" s="110" customFormat="1" ht="15.75" customHeight="1" x14ac:dyDescent="0.35">
      <c r="A352" s="73" t="s">
        <v>526</v>
      </c>
      <c r="B352" s="74">
        <v>222.96700000000001</v>
      </c>
      <c r="C352" s="72">
        <f t="shared" si="6"/>
        <v>2400.0167879999999</v>
      </c>
      <c r="D352" s="72">
        <v>0</v>
      </c>
      <c r="E352" s="72">
        <v>0</v>
      </c>
      <c r="F352" s="111">
        <f t="shared" si="7"/>
        <v>4406.4308227680003</v>
      </c>
      <c r="G352" s="132" t="s">
        <v>31</v>
      </c>
      <c r="H352" s="133"/>
      <c r="I352" s="36"/>
      <c r="L352" s="131"/>
      <c r="M352" s="131"/>
      <c r="N352" s="36"/>
    </row>
    <row r="353" spans="1:14" s="110" customFormat="1" ht="15.75" customHeight="1" x14ac:dyDescent="0.35">
      <c r="A353" s="73" t="s">
        <v>527</v>
      </c>
      <c r="B353" s="74">
        <v>222.96700000000001</v>
      </c>
      <c r="C353" s="72">
        <f t="shared" si="6"/>
        <v>2400.0167879999999</v>
      </c>
      <c r="D353" s="72">
        <v>0</v>
      </c>
      <c r="E353" s="72">
        <v>0</v>
      </c>
      <c r="F353" s="111">
        <f t="shared" si="7"/>
        <v>4406.4308227680003</v>
      </c>
      <c r="G353" s="132" t="s">
        <v>31</v>
      </c>
      <c r="H353" s="133"/>
      <c r="I353" s="36"/>
      <c r="L353" s="131"/>
      <c r="M353" s="131"/>
      <c r="N353" s="36"/>
    </row>
    <row r="354" spans="1:14" s="110" customFormat="1" ht="15.75" customHeight="1" x14ac:dyDescent="0.35">
      <c r="A354" s="73" t="s">
        <v>528</v>
      </c>
      <c r="B354" s="74">
        <v>222.96700000000001</v>
      </c>
      <c r="C354" s="72">
        <f t="shared" si="6"/>
        <v>2400.0167879999999</v>
      </c>
      <c r="D354" s="72">
        <v>0</v>
      </c>
      <c r="E354" s="72">
        <v>0</v>
      </c>
      <c r="F354" s="111">
        <f t="shared" si="7"/>
        <v>4406.4308227680003</v>
      </c>
      <c r="G354" s="132" t="s">
        <v>31</v>
      </c>
      <c r="H354" s="133"/>
      <c r="I354" s="36"/>
      <c r="L354" s="131"/>
      <c r="M354" s="131"/>
      <c r="N354" s="36"/>
    </row>
    <row r="355" spans="1:14" s="110" customFormat="1" ht="15.75" customHeight="1" x14ac:dyDescent="0.35">
      <c r="A355" s="73" t="s">
        <v>529</v>
      </c>
      <c r="B355" s="74">
        <v>222.96700000000001</v>
      </c>
      <c r="C355" s="72">
        <f t="shared" si="6"/>
        <v>2400.0167879999999</v>
      </c>
      <c r="D355" s="72">
        <v>0</v>
      </c>
      <c r="E355" s="72">
        <v>0</v>
      </c>
      <c r="F355" s="111">
        <f t="shared" si="7"/>
        <v>4406.4308227680003</v>
      </c>
      <c r="G355" s="132" t="s">
        <v>31</v>
      </c>
      <c r="H355" s="133"/>
      <c r="I355" s="36"/>
      <c r="L355" s="131"/>
      <c r="M355" s="131"/>
      <c r="N355" s="36"/>
    </row>
    <row r="356" spans="1:14" s="110" customFormat="1" ht="15.75" customHeight="1" x14ac:dyDescent="0.35">
      <c r="A356" s="73" t="s">
        <v>530</v>
      </c>
      <c r="B356" s="74">
        <v>222.96700000000001</v>
      </c>
      <c r="C356" s="72">
        <f t="shared" si="6"/>
        <v>2400.0167879999999</v>
      </c>
      <c r="D356" s="72">
        <v>0</v>
      </c>
      <c r="E356" s="72">
        <v>0</v>
      </c>
      <c r="F356" s="111">
        <f t="shared" si="7"/>
        <v>4406.4308227680003</v>
      </c>
      <c r="G356" s="132" t="s">
        <v>31</v>
      </c>
      <c r="H356" s="133"/>
      <c r="I356" s="36"/>
      <c r="L356" s="131"/>
      <c r="M356" s="131"/>
      <c r="N356" s="36"/>
    </row>
    <row r="357" spans="1:14" s="110" customFormat="1" ht="15.75" customHeight="1" x14ac:dyDescent="0.35">
      <c r="A357" s="73" t="s">
        <v>531</v>
      </c>
      <c r="B357" s="74">
        <v>222.96700000000001</v>
      </c>
      <c r="C357" s="72">
        <f t="shared" si="6"/>
        <v>2400.0167879999999</v>
      </c>
      <c r="D357" s="72">
        <v>0</v>
      </c>
      <c r="E357" s="72">
        <v>0</v>
      </c>
      <c r="F357" s="111">
        <f t="shared" si="7"/>
        <v>4406.4308227680003</v>
      </c>
      <c r="G357" s="132" t="s">
        <v>31</v>
      </c>
      <c r="H357" s="133"/>
      <c r="I357" s="36"/>
      <c r="L357" s="131"/>
      <c r="M357" s="131"/>
      <c r="N357" s="36"/>
    </row>
    <row r="358" spans="1:14" s="110" customFormat="1" ht="15.75" customHeight="1" x14ac:dyDescent="0.35">
      <c r="A358" s="73" t="s">
        <v>532</v>
      </c>
      <c r="B358" s="74">
        <v>222.96700000000001</v>
      </c>
      <c r="C358" s="72">
        <f t="shared" si="6"/>
        <v>2400.0167879999999</v>
      </c>
      <c r="D358" s="72">
        <v>0</v>
      </c>
      <c r="E358" s="72">
        <v>0</v>
      </c>
      <c r="F358" s="111">
        <f t="shared" si="7"/>
        <v>4406.4308227680003</v>
      </c>
      <c r="G358" s="132" t="s">
        <v>31</v>
      </c>
      <c r="H358" s="133"/>
      <c r="I358" s="36"/>
      <c r="L358" s="131"/>
      <c r="M358" s="131"/>
      <c r="N358" s="36"/>
    </row>
    <row r="359" spans="1:14" s="110" customFormat="1" ht="15.75" customHeight="1" x14ac:dyDescent="0.35">
      <c r="A359" s="73" t="s">
        <v>533</v>
      </c>
      <c r="B359" s="74">
        <v>222.96700000000001</v>
      </c>
      <c r="C359" s="72">
        <f t="shared" si="6"/>
        <v>2400.0167879999999</v>
      </c>
      <c r="D359" s="72">
        <v>0</v>
      </c>
      <c r="E359" s="72">
        <v>0</v>
      </c>
      <c r="F359" s="111">
        <f t="shared" si="7"/>
        <v>4406.4308227680003</v>
      </c>
      <c r="G359" s="132" t="s">
        <v>31</v>
      </c>
      <c r="H359" s="133"/>
      <c r="I359" s="36"/>
      <c r="L359" s="131"/>
      <c r="M359" s="131"/>
      <c r="N359" s="36"/>
    </row>
    <row r="360" spans="1:14" s="110" customFormat="1" ht="15.75" customHeight="1" x14ac:dyDescent="0.35">
      <c r="A360" s="73" t="s">
        <v>534</v>
      </c>
      <c r="B360" s="74">
        <v>222.96700000000001</v>
      </c>
      <c r="C360" s="72">
        <f t="shared" si="6"/>
        <v>2400.0167879999999</v>
      </c>
      <c r="D360" s="72">
        <v>0</v>
      </c>
      <c r="E360" s="72">
        <v>0</v>
      </c>
      <c r="F360" s="111">
        <f t="shared" si="7"/>
        <v>4406.4308227680003</v>
      </c>
      <c r="G360" s="132" t="s">
        <v>31</v>
      </c>
      <c r="H360" s="133"/>
      <c r="I360" s="36"/>
      <c r="L360" s="131"/>
      <c r="M360" s="131"/>
      <c r="N360" s="36"/>
    </row>
    <row r="361" spans="1:14" s="110" customFormat="1" ht="15.75" customHeight="1" x14ac:dyDescent="0.35">
      <c r="A361" s="73" t="s">
        <v>535</v>
      </c>
      <c r="B361" s="74">
        <v>222.96700000000001</v>
      </c>
      <c r="C361" s="72">
        <f t="shared" si="6"/>
        <v>2400.0167879999999</v>
      </c>
      <c r="D361" s="72">
        <v>0</v>
      </c>
      <c r="E361" s="72">
        <v>0</v>
      </c>
      <c r="F361" s="111">
        <f t="shared" si="7"/>
        <v>4406.4308227680003</v>
      </c>
      <c r="G361" s="132" t="s">
        <v>31</v>
      </c>
      <c r="H361" s="133"/>
      <c r="I361" s="36"/>
      <c r="L361" s="131"/>
      <c r="M361" s="131"/>
      <c r="N361" s="36"/>
    </row>
    <row r="362" spans="1:14" s="110" customFormat="1" ht="15.75" customHeight="1" x14ac:dyDescent="0.35">
      <c r="A362" s="73" t="s">
        <v>536</v>
      </c>
      <c r="B362" s="74">
        <v>222.96700000000001</v>
      </c>
      <c r="C362" s="72">
        <f t="shared" si="6"/>
        <v>2400.0167879999999</v>
      </c>
      <c r="D362" s="72">
        <v>0</v>
      </c>
      <c r="E362" s="72">
        <v>0</v>
      </c>
      <c r="F362" s="111">
        <f t="shared" si="7"/>
        <v>4406.4308227680003</v>
      </c>
      <c r="G362" s="132" t="s">
        <v>31</v>
      </c>
      <c r="H362" s="133"/>
      <c r="I362" s="36"/>
      <c r="L362" s="131"/>
      <c r="M362" s="131"/>
      <c r="N362" s="36"/>
    </row>
    <row r="363" spans="1:14" s="110" customFormat="1" ht="15.75" customHeight="1" x14ac:dyDescent="0.35">
      <c r="A363" s="73" t="s">
        <v>537</v>
      </c>
      <c r="B363" s="74">
        <v>221.005</v>
      </c>
      <c r="C363" s="72">
        <f t="shared" ref="C363:C426" si="8">B363*10.764</f>
        <v>2378.8978199999997</v>
      </c>
      <c r="D363" s="72">
        <v>0</v>
      </c>
      <c r="E363" s="72">
        <v>0</v>
      </c>
      <c r="F363" s="111">
        <f t="shared" ref="F363:F426" si="9">C363*1.836</f>
        <v>4367.6563975199997</v>
      </c>
      <c r="G363" s="132" t="s">
        <v>31</v>
      </c>
      <c r="H363" s="133"/>
      <c r="I363" s="36"/>
      <c r="L363" s="131"/>
      <c r="M363" s="131"/>
      <c r="N363" s="36"/>
    </row>
    <row r="364" spans="1:14" s="110" customFormat="1" ht="15.75" customHeight="1" x14ac:dyDescent="0.35">
      <c r="A364" s="73" t="s">
        <v>538</v>
      </c>
      <c r="B364" s="74">
        <v>150.386</v>
      </c>
      <c r="C364" s="72">
        <f t="shared" si="8"/>
        <v>1618.7549039999999</v>
      </c>
      <c r="D364" s="72">
        <v>0</v>
      </c>
      <c r="E364" s="72">
        <v>0</v>
      </c>
      <c r="F364" s="111">
        <f t="shared" si="9"/>
        <v>2972.0340037440001</v>
      </c>
      <c r="G364" s="132" t="s">
        <v>31</v>
      </c>
      <c r="H364" s="133"/>
      <c r="I364" s="36"/>
      <c r="L364" s="131"/>
      <c r="M364" s="131"/>
      <c r="N364" s="36"/>
    </row>
    <row r="365" spans="1:14" s="110" customFormat="1" ht="15.75" customHeight="1" x14ac:dyDescent="0.35">
      <c r="A365" s="73" t="s">
        <v>539</v>
      </c>
      <c r="B365" s="74">
        <v>111.48399999999999</v>
      </c>
      <c r="C365" s="72">
        <f t="shared" si="8"/>
        <v>1200.0137759999998</v>
      </c>
      <c r="D365" s="72">
        <v>0</v>
      </c>
      <c r="E365" s="72">
        <v>0</v>
      </c>
      <c r="F365" s="111">
        <f t="shared" si="9"/>
        <v>2203.2252927359996</v>
      </c>
      <c r="G365" s="132" t="s">
        <v>31</v>
      </c>
      <c r="H365" s="133"/>
      <c r="I365" s="36"/>
      <c r="L365" s="131"/>
      <c r="M365" s="131"/>
      <c r="N365" s="36"/>
    </row>
    <row r="366" spans="1:14" s="110" customFormat="1" ht="15.75" customHeight="1" x14ac:dyDescent="0.35">
      <c r="A366" s="73" t="s">
        <v>540</v>
      </c>
      <c r="B366" s="74">
        <v>111.48399999999999</v>
      </c>
      <c r="C366" s="72">
        <f t="shared" si="8"/>
        <v>1200.0137759999998</v>
      </c>
      <c r="D366" s="72">
        <v>0</v>
      </c>
      <c r="E366" s="72">
        <v>0</v>
      </c>
      <c r="F366" s="111">
        <f t="shared" si="9"/>
        <v>2203.2252927359996</v>
      </c>
      <c r="G366" s="132" t="s">
        <v>31</v>
      </c>
      <c r="H366" s="133"/>
      <c r="I366" s="36"/>
      <c r="L366" s="131"/>
      <c r="M366" s="131"/>
      <c r="N366" s="36"/>
    </row>
    <row r="367" spans="1:14" s="110" customFormat="1" ht="15.75" customHeight="1" x14ac:dyDescent="0.35">
      <c r="A367" s="73" t="s">
        <v>541</v>
      </c>
      <c r="B367" s="74">
        <v>111.48399999999999</v>
      </c>
      <c r="C367" s="72">
        <f t="shared" si="8"/>
        <v>1200.0137759999998</v>
      </c>
      <c r="D367" s="72">
        <v>0</v>
      </c>
      <c r="E367" s="72">
        <v>0</v>
      </c>
      <c r="F367" s="111">
        <f t="shared" si="9"/>
        <v>2203.2252927359996</v>
      </c>
      <c r="G367" s="132" t="s">
        <v>31</v>
      </c>
      <c r="H367" s="133"/>
      <c r="I367" s="36"/>
      <c r="L367" s="131"/>
      <c r="M367" s="131"/>
      <c r="N367" s="36"/>
    </row>
    <row r="368" spans="1:14" s="110" customFormat="1" ht="15.75" customHeight="1" x14ac:dyDescent="0.35">
      <c r="A368" s="73" t="s">
        <v>542</v>
      </c>
      <c r="B368" s="74">
        <v>111.48399999999999</v>
      </c>
      <c r="C368" s="72">
        <f t="shared" si="8"/>
        <v>1200.0137759999998</v>
      </c>
      <c r="D368" s="72">
        <v>0</v>
      </c>
      <c r="E368" s="72">
        <v>0</v>
      </c>
      <c r="F368" s="111">
        <f t="shared" si="9"/>
        <v>2203.2252927359996</v>
      </c>
      <c r="G368" s="132" t="s">
        <v>31</v>
      </c>
      <c r="H368" s="133"/>
      <c r="I368" s="36"/>
      <c r="L368" s="131"/>
      <c r="M368" s="131"/>
      <c r="N368" s="36"/>
    </row>
    <row r="369" spans="1:14" s="110" customFormat="1" ht="15.75" customHeight="1" x14ac:dyDescent="0.35">
      <c r="A369" s="73" t="s">
        <v>543</v>
      </c>
      <c r="B369" s="74">
        <v>111.48399999999999</v>
      </c>
      <c r="C369" s="72">
        <f t="shared" si="8"/>
        <v>1200.0137759999998</v>
      </c>
      <c r="D369" s="72">
        <v>0</v>
      </c>
      <c r="E369" s="72">
        <v>0</v>
      </c>
      <c r="F369" s="111">
        <f t="shared" si="9"/>
        <v>2203.2252927359996</v>
      </c>
      <c r="G369" s="132" t="s">
        <v>31</v>
      </c>
      <c r="H369" s="133"/>
      <c r="I369" s="36"/>
      <c r="L369" s="131"/>
      <c r="M369" s="131"/>
      <c r="N369" s="36"/>
    </row>
    <row r="370" spans="1:14" s="110" customFormat="1" ht="15.75" customHeight="1" x14ac:dyDescent="0.35">
      <c r="A370" s="73" t="s">
        <v>544</v>
      </c>
      <c r="B370" s="74">
        <v>111.48399999999999</v>
      </c>
      <c r="C370" s="72">
        <f t="shared" si="8"/>
        <v>1200.0137759999998</v>
      </c>
      <c r="D370" s="72">
        <v>0</v>
      </c>
      <c r="E370" s="72">
        <v>0</v>
      </c>
      <c r="F370" s="111">
        <f t="shared" si="9"/>
        <v>2203.2252927359996</v>
      </c>
      <c r="G370" s="132" t="s">
        <v>31</v>
      </c>
      <c r="H370" s="133"/>
      <c r="I370" s="36"/>
      <c r="L370" s="131"/>
      <c r="M370" s="131"/>
      <c r="N370" s="36"/>
    </row>
    <row r="371" spans="1:14" s="110" customFormat="1" ht="15.75" customHeight="1" x14ac:dyDescent="0.35">
      <c r="A371" s="73" t="s">
        <v>545</v>
      </c>
      <c r="B371" s="74">
        <v>111.48399999999999</v>
      </c>
      <c r="C371" s="72">
        <f t="shared" si="8"/>
        <v>1200.0137759999998</v>
      </c>
      <c r="D371" s="72">
        <v>0</v>
      </c>
      <c r="E371" s="72">
        <v>0</v>
      </c>
      <c r="F371" s="111">
        <f t="shared" si="9"/>
        <v>2203.2252927359996</v>
      </c>
      <c r="G371" s="132" t="s">
        <v>31</v>
      </c>
      <c r="H371" s="133"/>
      <c r="I371" s="36"/>
      <c r="L371" s="131"/>
      <c r="M371" s="131"/>
      <c r="N371" s="36"/>
    </row>
    <row r="372" spans="1:14" s="110" customFormat="1" ht="15.75" customHeight="1" x14ac:dyDescent="0.35">
      <c r="A372" s="73" t="s">
        <v>546</v>
      </c>
      <c r="B372" s="74">
        <v>111.48399999999999</v>
      </c>
      <c r="C372" s="72">
        <f t="shared" si="8"/>
        <v>1200.0137759999998</v>
      </c>
      <c r="D372" s="72">
        <v>0</v>
      </c>
      <c r="E372" s="72">
        <v>0</v>
      </c>
      <c r="F372" s="111">
        <f t="shared" si="9"/>
        <v>2203.2252927359996</v>
      </c>
      <c r="G372" s="132" t="s">
        <v>31</v>
      </c>
      <c r="H372" s="133"/>
      <c r="I372" s="36"/>
      <c r="L372" s="131"/>
      <c r="M372" s="131"/>
      <c r="N372" s="36"/>
    </row>
    <row r="373" spans="1:14" s="110" customFormat="1" ht="15.75" customHeight="1" x14ac:dyDescent="0.35">
      <c r="A373" s="73" t="s">
        <v>547</v>
      </c>
      <c r="B373" s="74">
        <v>111.48399999999999</v>
      </c>
      <c r="C373" s="72">
        <f t="shared" si="8"/>
        <v>1200.0137759999998</v>
      </c>
      <c r="D373" s="72">
        <v>0</v>
      </c>
      <c r="E373" s="72">
        <v>0</v>
      </c>
      <c r="F373" s="111">
        <f t="shared" si="9"/>
        <v>2203.2252927359996</v>
      </c>
      <c r="G373" s="132" t="s">
        <v>31</v>
      </c>
      <c r="H373" s="133"/>
      <c r="I373" s="36"/>
      <c r="L373" s="131"/>
      <c r="M373" s="131"/>
      <c r="N373" s="36"/>
    </row>
    <row r="374" spans="1:14" s="110" customFormat="1" ht="15.75" customHeight="1" x14ac:dyDescent="0.35">
      <c r="A374" s="73" t="s">
        <v>548</v>
      </c>
      <c r="B374" s="74">
        <v>111.48399999999999</v>
      </c>
      <c r="C374" s="72">
        <f t="shared" si="8"/>
        <v>1200.0137759999998</v>
      </c>
      <c r="D374" s="72">
        <v>0</v>
      </c>
      <c r="E374" s="72">
        <v>0</v>
      </c>
      <c r="F374" s="111">
        <f t="shared" si="9"/>
        <v>2203.2252927359996</v>
      </c>
      <c r="G374" s="132" t="s">
        <v>31</v>
      </c>
      <c r="H374" s="133"/>
      <c r="I374" s="36"/>
      <c r="L374" s="131"/>
      <c r="M374" s="131"/>
      <c r="N374" s="36"/>
    </row>
    <row r="375" spans="1:14" s="110" customFormat="1" ht="15.75" customHeight="1" x14ac:dyDescent="0.35">
      <c r="A375" s="73" t="s">
        <v>549</v>
      </c>
      <c r="B375" s="74">
        <v>111.48399999999999</v>
      </c>
      <c r="C375" s="72">
        <f t="shared" si="8"/>
        <v>1200.0137759999998</v>
      </c>
      <c r="D375" s="72">
        <v>0</v>
      </c>
      <c r="E375" s="72">
        <v>0</v>
      </c>
      <c r="F375" s="111">
        <f t="shared" si="9"/>
        <v>2203.2252927359996</v>
      </c>
      <c r="G375" s="132" t="s">
        <v>31</v>
      </c>
      <c r="H375" s="133"/>
      <c r="I375" s="36"/>
      <c r="L375" s="131"/>
      <c r="M375" s="131"/>
      <c r="N375" s="36"/>
    </row>
    <row r="376" spans="1:14" s="110" customFormat="1" ht="15.75" customHeight="1" x14ac:dyDescent="0.35">
      <c r="A376" s="73" t="s">
        <v>550</v>
      </c>
      <c r="B376" s="74">
        <v>111.48399999999999</v>
      </c>
      <c r="C376" s="72">
        <f t="shared" si="8"/>
        <v>1200.0137759999998</v>
      </c>
      <c r="D376" s="72">
        <v>0</v>
      </c>
      <c r="E376" s="72">
        <v>0</v>
      </c>
      <c r="F376" s="111">
        <f t="shared" si="9"/>
        <v>2203.2252927359996</v>
      </c>
      <c r="G376" s="132" t="s">
        <v>31</v>
      </c>
      <c r="H376" s="133"/>
      <c r="I376" s="36"/>
      <c r="L376" s="131"/>
      <c r="M376" s="131"/>
      <c r="N376" s="36"/>
    </row>
    <row r="377" spans="1:14" s="110" customFormat="1" ht="15.75" customHeight="1" x14ac:dyDescent="0.35">
      <c r="A377" s="73" t="s">
        <v>551</v>
      </c>
      <c r="B377" s="74">
        <v>111.48399999999999</v>
      </c>
      <c r="C377" s="72">
        <f t="shared" si="8"/>
        <v>1200.0137759999998</v>
      </c>
      <c r="D377" s="72">
        <v>0</v>
      </c>
      <c r="E377" s="72">
        <v>0</v>
      </c>
      <c r="F377" s="111">
        <f t="shared" si="9"/>
        <v>2203.2252927359996</v>
      </c>
      <c r="G377" s="132" t="s">
        <v>31</v>
      </c>
      <c r="H377" s="133"/>
      <c r="I377" s="36"/>
      <c r="L377" s="131"/>
      <c r="M377" s="131"/>
      <c r="N377" s="36"/>
    </row>
    <row r="378" spans="1:14" s="110" customFormat="1" ht="15.75" customHeight="1" x14ac:dyDescent="0.35">
      <c r="A378" s="73" t="s">
        <v>552</v>
      </c>
      <c r="B378" s="74">
        <v>111.48399999999999</v>
      </c>
      <c r="C378" s="72">
        <f t="shared" si="8"/>
        <v>1200.0137759999998</v>
      </c>
      <c r="D378" s="72">
        <v>0</v>
      </c>
      <c r="E378" s="72">
        <v>0</v>
      </c>
      <c r="F378" s="111">
        <f t="shared" si="9"/>
        <v>2203.2252927359996</v>
      </c>
      <c r="G378" s="132" t="s">
        <v>31</v>
      </c>
      <c r="H378" s="133"/>
      <c r="I378" s="36"/>
      <c r="L378" s="131"/>
      <c r="M378" s="131"/>
      <c r="N378" s="36"/>
    </row>
    <row r="379" spans="1:14" s="110" customFormat="1" ht="15.75" customHeight="1" x14ac:dyDescent="0.35">
      <c r="A379" s="73" t="s">
        <v>553</v>
      </c>
      <c r="B379" s="74">
        <v>111.48399999999999</v>
      </c>
      <c r="C379" s="72">
        <f t="shared" si="8"/>
        <v>1200.0137759999998</v>
      </c>
      <c r="D379" s="72">
        <v>0</v>
      </c>
      <c r="E379" s="72">
        <v>0</v>
      </c>
      <c r="F379" s="111">
        <f t="shared" si="9"/>
        <v>2203.2252927359996</v>
      </c>
      <c r="G379" s="132" t="s">
        <v>31</v>
      </c>
      <c r="H379" s="133"/>
      <c r="I379" s="36"/>
      <c r="L379" s="131"/>
      <c r="M379" s="131"/>
      <c r="N379" s="36"/>
    </row>
    <row r="380" spans="1:14" s="110" customFormat="1" ht="15.75" customHeight="1" x14ac:dyDescent="0.35">
      <c r="A380" s="73" t="s">
        <v>554</v>
      </c>
      <c r="B380" s="74">
        <v>282.10300000000001</v>
      </c>
      <c r="C380" s="72">
        <f t="shared" si="8"/>
        <v>3036.5566920000001</v>
      </c>
      <c r="D380" s="72">
        <v>0</v>
      </c>
      <c r="E380" s="72">
        <v>0</v>
      </c>
      <c r="F380" s="111">
        <f t="shared" si="9"/>
        <v>5575.1180865120004</v>
      </c>
      <c r="G380" s="132" t="s">
        <v>31</v>
      </c>
      <c r="H380" s="133"/>
      <c r="I380" s="36"/>
      <c r="L380" s="131"/>
      <c r="M380" s="131"/>
      <c r="N380" s="36"/>
    </row>
    <row r="381" spans="1:14" s="110" customFormat="1" ht="15.75" customHeight="1" x14ac:dyDescent="0.35">
      <c r="A381" s="73" t="s">
        <v>555</v>
      </c>
      <c r="B381" s="74">
        <v>214.21799999999999</v>
      </c>
      <c r="C381" s="72">
        <f t="shared" si="8"/>
        <v>2305.8425519999996</v>
      </c>
      <c r="D381" s="72">
        <v>0</v>
      </c>
      <c r="E381" s="72">
        <v>0</v>
      </c>
      <c r="F381" s="111">
        <f t="shared" si="9"/>
        <v>4233.5269254719997</v>
      </c>
      <c r="G381" s="132" t="s">
        <v>31</v>
      </c>
      <c r="H381" s="133"/>
      <c r="I381" s="36"/>
      <c r="L381" s="131"/>
      <c r="M381" s="131"/>
      <c r="N381" s="36"/>
    </row>
    <row r="382" spans="1:14" s="110" customFormat="1" ht="15.75" customHeight="1" x14ac:dyDescent="0.35">
      <c r="A382" s="73" t="s">
        <v>556</v>
      </c>
      <c r="B382" s="74">
        <v>111.48399999999999</v>
      </c>
      <c r="C382" s="72">
        <f t="shared" si="8"/>
        <v>1200.0137759999998</v>
      </c>
      <c r="D382" s="72">
        <v>0</v>
      </c>
      <c r="E382" s="72">
        <v>0</v>
      </c>
      <c r="F382" s="111">
        <f t="shared" si="9"/>
        <v>2203.2252927359996</v>
      </c>
      <c r="G382" s="132" t="s">
        <v>31</v>
      </c>
      <c r="H382" s="133"/>
      <c r="I382" s="36"/>
      <c r="L382" s="131"/>
      <c r="M382" s="131"/>
      <c r="N382" s="36"/>
    </row>
    <row r="383" spans="1:14" s="110" customFormat="1" ht="15.75" customHeight="1" x14ac:dyDescent="0.35">
      <c r="A383" s="73" t="s">
        <v>557</v>
      </c>
      <c r="B383" s="74">
        <v>111.48399999999999</v>
      </c>
      <c r="C383" s="72">
        <f t="shared" si="8"/>
        <v>1200.0137759999998</v>
      </c>
      <c r="D383" s="72">
        <v>0</v>
      </c>
      <c r="E383" s="72">
        <v>0</v>
      </c>
      <c r="F383" s="111">
        <f t="shared" si="9"/>
        <v>2203.2252927359996</v>
      </c>
      <c r="G383" s="132" t="s">
        <v>31</v>
      </c>
      <c r="H383" s="133"/>
      <c r="I383" s="36"/>
      <c r="L383" s="131"/>
      <c r="M383" s="131"/>
      <c r="N383" s="36"/>
    </row>
    <row r="384" spans="1:14" s="110" customFormat="1" ht="15.75" customHeight="1" x14ac:dyDescent="0.35">
      <c r="A384" s="73" t="s">
        <v>558</v>
      </c>
      <c r="B384" s="74">
        <v>111.48399999999999</v>
      </c>
      <c r="C384" s="72">
        <f t="shared" si="8"/>
        <v>1200.0137759999998</v>
      </c>
      <c r="D384" s="72">
        <v>0</v>
      </c>
      <c r="E384" s="72">
        <v>0</v>
      </c>
      <c r="F384" s="111">
        <f t="shared" si="9"/>
        <v>2203.2252927359996</v>
      </c>
      <c r="G384" s="132" t="s">
        <v>31</v>
      </c>
      <c r="H384" s="133"/>
      <c r="I384" s="36"/>
      <c r="L384" s="131"/>
      <c r="M384" s="131"/>
      <c r="N384" s="36"/>
    </row>
    <row r="385" spans="1:14" s="110" customFormat="1" ht="15.75" customHeight="1" x14ac:dyDescent="0.35">
      <c r="A385" s="73" t="s">
        <v>559</v>
      </c>
      <c r="B385" s="74">
        <v>111.48399999999999</v>
      </c>
      <c r="C385" s="72">
        <f t="shared" si="8"/>
        <v>1200.0137759999998</v>
      </c>
      <c r="D385" s="72">
        <v>0</v>
      </c>
      <c r="E385" s="72">
        <v>0</v>
      </c>
      <c r="F385" s="111">
        <f t="shared" si="9"/>
        <v>2203.2252927359996</v>
      </c>
      <c r="G385" s="132" t="s">
        <v>31</v>
      </c>
      <c r="H385" s="133"/>
      <c r="I385" s="36"/>
      <c r="L385" s="131"/>
      <c r="M385" s="131"/>
      <c r="N385" s="36"/>
    </row>
    <row r="386" spans="1:14" s="110" customFormat="1" ht="15.75" customHeight="1" x14ac:dyDescent="0.35">
      <c r="A386" s="73" t="s">
        <v>560</v>
      </c>
      <c r="B386" s="74">
        <v>111.48399999999999</v>
      </c>
      <c r="C386" s="72">
        <f t="shared" si="8"/>
        <v>1200.0137759999998</v>
      </c>
      <c r="D386" s="72">
        <v>0</v>
      </c>
      <c r="E386" s="72">
        <v>0</v>
      </c>
      <c r="F386" s="111">
        <f t="shared" si="9"/>
        <v>2203.2252927359996</v>
      </c>
      <c r="G386" s="132" t="s">
        <v>31</v>
      </c>
      <c r="H386" s="133"/>
      <c r="I386" s="36"/>
      <c r="L386" s="131"/>
      <c r="M386" s="131"/>
      <c r="N386" s="36"/>
    </row>
    <row r="387" spans="1:14" s="110" customFormat="1" ht="15.75" customHeight="1" x14ac:dyDescent="0.35">
      <c r="A387" s="73" t="s">
        <v>561</v>
      </c>
      <c r="B387" s="74">
        <v>111.48399999999999</v>
      </c>
      <c r="C387" s="72">
        <f t="shared" si="8"/>
        <v>1200.0137759999998</v>
      </c>
      <c r="D387" s="72">
        <v>0</v>
      </c>
      <c r="E387" s="72">
        <v>0</v>
      </c>
      <c r="F387" s="111">
        <f t="shared" si="9"/>
        <v>2203.2252927359996</v>
      </c>
      <c r="G387" s="132" t="s">
        <v>31</v>
      </c>
      <c r="H387" s="133"/>
      <c r="I387" s="36"/>
      <c r="L387" s="131"/>
      <c r="M387" s="131"/>
      <c r="N387" s="36"/>
    </row>
    <row r="388" spans="1:14" s="110" customFormat="1" ht="15.75" customHeight="1" x14ac:dyDescent="0.35">
      <c r="A388" s="73" t="s">
        <v>562</v>
      </c>
      <c r="B388" s="74">
        <v>111.48399999999999</v>
      </c>
      <c r="C388" s="72">
        <f t="shared" si="8"/>
        <v>1200.0137759999998</v>
      </c>
      <c r="D388" s="72">
        <v>0</v>
      </c>
      <c r="E388" s="72">
        <v>0</v>
      </c>
      <c r="F388" s="111">
        <f t="shared" si="9"/>
        <v>2203.2252927359996</v>
      </c>
      <c r="G388" s="132" t="s">
        <v>31</v>
      </c>
      <c r="H388" s="133"/>
      <c r="I388" s="36"/>
      <c r="L388" s="131"/>
      <c r="M388" s="131"/>
      <c r="N388" s="36"/>
    </row>
    <row r="389" spans="1:14" s="110" customFormat="1" ht="15.75" customHeight="1" x14ac:dyDescent="0.35">
      <c r="A389" s="73" t="s">
        <v>563</v>
      </c>
      <c r="B389" s="74">
        <v>111.48399999999999</v>
      </c>
      <c r="C389" s="72">
        <f t="shared" si="8"/>
        <v>1200.0137759999998</v>
      </c>
      <c r="D389" s="72">
        <v>0</v>
      </c>
      <c r="E389" s="72">
        <v>0</v>
      </c>
      <c r="F389" s="111">
        <f t="shared" si="9"/>
        <v>2203.2252927359996</v>
      </c>
      <c r="G389" s="132" t="s">
        <v>31</v>
      </c>
      <c r="H389" s="133"/>
      <c r="I389" s="36"/>
      <c r="L389" s="131"/>
      <c r="M389" s="131"/>
      <c r="N389" s="36"/>
    </row>
    <row r="390" spans="1:14" s="110" customFormat="1" ht="15.75" customHeight="1" x14ac:dyDescent="0.35">
      <c r="A390" s="73" t="s">
        <v>564</v>
      </c>
      <c r="B390" s="74">
        <v>111.48399999999999</v>
      </c>
      <c r="C390" s="72">
        <f t="shared" si="8"/>
        <v>1200.0137759999998</v>
      </c>
      <c r="D390" s="72">
        <v>0</v>
      </c>
      <c r="E390" s="72">
        <v>0</v>
      </c>
      <c r="F390" s="111">
        <f t="shared" si="9"/>
        <v>2203.2252927359996</v>
      </c>
      <c r="G390" s="132" t="s">
        <v>31</v>
      </c>
      <c r="H390" s="133"/>
      <c r="I390" s="36"/>
      <c r="L390" s="131"/>
      <c r="M390" s="131"/>
      <c r="N390" s="36"/>
    </row>
    <row r="391" spans="1:14" s="110" customFormat="1" ht="15.75" customHeight="1" x14ac:dyDescent="0.35">
      <c r="A391" s="73" t="s">
        <v>565</v>
      </c>
      <c r="B391" s="74">
        <v>111.48399999999999</v>
      </c>
      <c r="C391" s="72">
        <f t="shared" si="8"/>
        <v>1200.0137759999998</v>
      </c>
      <c r="D391" s="72">
        <v>0</v>
      </c>
      <c r="E391" s="72">
        <v>0</v>
      </c>
      <c r="F391" s="111">
        <f t="shared" si="9"/>
        <v>2203.2252927359996</v>
      </c>
      <c r="G391" s="132" t="s">
        <v>31</v>
      </c>
      <c r="H391" s="133"/>
      <c r="I391" s="36"/>
      <c r="L391" s="131"/>
      <c r="M391" s="131"/>
      <c r="N391" s="36"/>
    </row>
    <row r="392" spans="1:14" s="110" customFormat="1" ht="15.75" customHeight="1" x14ac:dyDescent="0.35">
      <c r="A392" s="73" t="s">
        <v>566</v>
      </c>
      <c r="B392" s="74">
        <v>111.48399999999999</v>
      </c>
      <c r="C392" s="72">
        <f t="shared" si="8"/>
        <v>1200.0137759999998</v>
      </c>
      <c r="D392" s="72">
        <v>0</v>
      </c>
      <c r="E392" s="72">
        <v>0</v>
      </c>
      <c r="F392" s="111">
        <f t="shared" si="9"/>
        <v>2203.2252927359996</v>
      </c>
      <c r="G392" s="132" t="s">
        <v>31</v>
      </c>
      <c r="H392" s="133"/>
      <c r="I392" s="36"/>
      <c r="L392" s="131"/>
      <c r="M392" s="131"/>
      <c r="N392" s="36"/>
    </row>
    <row r="393" spans="1:14" s="110" customFormat="1" ht="15.75" customHeight="1" x14ac:dyDescent="0.35">
      <c r="A393" s="73" t="s">
        <v>567</v>
      </c>
      <c r="B393" s="74">
        <v>111.48399999999999</v>
      </c>
      <c r="C393" s="72">
        <f t="shared" si="8"/>
        <v>1200.0137759999998</v>
      </c>
      <c r="D393" s="72">
        <v>0</v>
      </c>
      <c r="E393" s="72">
        <v>0</v>
      </c>
      <c r="F393" s="111">
        <f t="shared" si="9"/>
        <v>2203.2252927359996</v>
      </c>
      <c r="G393" s="132" t="s">
        <v>31</v>
      </c>
      <c r="H393" s="133"/>
      <c r="I393" s="36"/>
      <c r="L393" s="131"/>
      <c r="M393" s="131"/>
      <c r="N393" s="36"/>
    </row>
    <row r="394" spans="1:14" s="110" customFormat="1" ht="15.75" customHeight="1" x14ac:dyDescent="0.35">
      <c r="A394" s="73" t="s">
        <v>568</v>
      </c>
      <c r="B394" s="74">
        <v>111.48399999999999</v>
      </c>
      <c r="C394" s="72">
        <f t="shared" si="8"/>
        <v>1200.0137759999998</v>
      </c>
      <c r="D394" s="72">
        <v>0</v>
      </c>
      <c r="E394" s="72">
        <v>0</v>
      </c>
      <c r="F394" s="111">
        <f t="shared" si="9"/>
        <v>2203.2252927359996</v>
      </c>
      <c r="G394" s="132" t="s">
        <v>31</v>
      </c>
      <c r="H394" s="133"/>
      <c r="I394" s="36"/>
      <c r="L394" s="131"/>
      <c r="M394" s="131"/>
      <c r="N394" s="36"/>
    </row>
    <row r="395" spans="1:14" s="110" customFormat="1" ht="15.75" customHeight="1" x14ac:dyDescent="0.35">
      <c r="A395" s="73" t="s">
        <v>569</v>
      </c>
      <c r="B395" s="74">
        <v>155.76400000000001</v>
      </c>
      <c r="C395" s="72">
        <f t="shared" si="8"/>
        <v>1676.6436960000001</v>
      </c>
      <c r="D395" s="72">
        <v>0</v>
      </c>
      <c r="E395" s="72">
        <v>0</v>
      </c>
      <c r="F395" s="111">
        <f t="shared" si="9"/>
        <v>3078.3178258560001</v>
      </c>
      <c r="G395" s="132" t="s">
        <v>31</v>
      </c>
      <c r="H395" s="133"/>
      <c r="I395" s="36"/>
      <c r="L395" s="131"/>
      <c r="M395" s="131"/>
      <c r="N395" s="36"/>
    </row>
    <row r="396" spans="1:14" s="110" customFormat="1" ht="15.75" customHeight="1" x14ac:dyDescent="0.35">
      <c r="A396" s="73" t="s">
        <v>570</v>
      </c>
      <c r="B396" s="74">
        <v>157.822</v>
      </c>
      <c r="C396" s="72">
        <f t="shared" si="8"/>
        <v>1698.796008</v>
      </c>
      <c r="D396" s="72">
        <v>0</v>
      </c>
      <c r="E396" s="72">
        <v>0</v>
      </c>
      <c r="F396" s="111">
        <f t="shared" si="9"/>
        <v>3118.989470688</v>
      </c>
      <c r="G396" s="132" t="s">
        <v>31</v>
      </c>
      <c r="H396" s="133"/>
      <c r="I396" s="36"/>
      <c r="L396" s="131"/>
      <c r="M396" s="131"/>
      <c r="N396" s="36"/>
    </row>
    <row r="397" spans="1:14" s="110" customFormat="1" ht="15.75" customHeight="1" x14ac:dyDescent="0.35">
      <c r="A397" s="73" t="s">
        <v>571</v>
      </c>
      <c r="B397" s="74">
        <v>111.48399999999999</v>
      </c>
      <c r="C397" s="72">
        <f t="shared" si="8"/>
        <v>1200.0137759999998</v>
      </c>
      <c r="D397" s="72">
        <v>0</v>
      </c>
      <c r="E397" s="72">
        <v>0</v>
      </c>
      <c r="F397" s="111">
        <f t="shared" si="9"/>
        <v>2203.2252927359996</v>
      </c>
      <c r="G397" s="132" t="s">
        <v>31</v>
      </c>
      <c r="H397" s="133"/>
      <c r="I397" s="36"/>
      <c r="L397" s="131"/>
      <c r="M397" s="131"/>
      <c r="N397" s="36"/>
    </row>
    <row r="398" spans="1:14" s="110" customFormat="1" ht="15.75" customHeight="1" x14ac:dyDescent="0.35">
      <c r="A398" s="73" t="s">
        <v>572</v>
      </c>
      <c r="B398" s="74">
        <v>111.48399999999999</v>
      </c>
      <c r="C398" s="72">
        <f t="shared" si="8"/>
        <v>1200.0137759999998</v>
      </c>
      <c r="D398" s="72">
        <v>0</v>
      </c>
      <c r="E398" s="72">
        <v>0</v>
      </c>
      <c r="F398" s="111">
        <f t="shared" si="9"/>
        <v>2203.2252927359996</v>
      </c>
      <c r="G398" s="132" t="s">
        <v>31</v>
      </c>
      <c r="H398" s="133"/>
      <c r="I398" s="36"/>
      <c r="L398" s="131"/>
      <c r="M398" s="131"/>
      <c r="N398" s="36"/>
    </row>
    <row r="399" spans="1:14" s="110" customFormat="1" ht="15.75" customHeight="1" x14ac:dyDescent="0.35">
      <c r="A399" s="73" t="s">
        <v>573</v>
      </c>
      <c r="B399" s="74">
        <v>111.48399999999999</v>
      </c>
      <c r="C399" s="72">
        <f t="shared" si="8"/>
        <v>1200.0137759999998</v>
      </c>
      <c r="D399" s="72">
        <v>0</v>
      </c>
      <c r="E399" s="72">
        <v>0</v>
      </c>
      <c r="F399" s="111">
        <f t="shared" si="9"/>
        <v>2203.2252927359996</v>
      </c>
      <c r="G399" s="132" t="s">
        <v>31</v>
      </c>
      <c r="H399" s="133"/>
      <c r="I399" s="36"/>
      <c r="L399" s="131"/>
      <c r="M399" s="131"/>
      <c r="N399" s="36"/>
    </row>
    <row r="400" spans="1:14" s="110" customFormat="1" ht="15.75" customHeight="1" x14ac:dyDescent="0.35">
      <c r="A400" s="73" t="s">
        <v>574</v>
      </c>
      <c r="B400" s="74">
        <v>111.48399999999999</v>
      </c>
      <c r="C400" s="72">
        <f t="shared" si="8"/>
        <v>1200.0137759999998</v>
      </c>
      <c r="D400" s="72">
        <v>0</v>
      </c>
      <c r="E400" s="72">
        <v>0</v>
      </c>
      <c r="F400" s="111">
        <f t="shared" si="9"/>
        <v>2203.2252927359996</v>
      </c>
      <c r="G400" s="132" t="s">
        <v>31</v>
      </c>
      <c r="H400" s="133"/>
      <c r="I400" s="36"/>
      <c r="L400" s="131"/>
      <c r="M400" s="131"/>
      <c r="N400" s="36"/>
    </row>
    <row r="401" spans="1:14" s="110" customFormat="1" ht="15.75" customHeight="1" x14ac:dyDescent="0.35">
      <c r="A401" s="73" t="s">
        <v>575</v>
      </c>
      <c r="B401" s="74">
        <v>111.48399999999999</v>
      </c>
      <c r="C401" s="72">
        <f t="shared" si="8"/>
        <v>1200.0137759999998</v>
      </c>
      <c r="D401" s="72">
        <v>0</v>
      </c>
      <c r="E401" s="72">
        <v>0</v>
      </c>
      <c r="F401" s="111">
        <f t="shared" si="9"/>
        <v>2203.2252927359996</v>
      </c>
      <c r="G401" s="132" t="s">
        <v>31</v>
      </c>
      <c r="H401" s="133"/>
      <c r="I401" s="36"/>
      <c r="L401" s="131"/>
      <c r="M401" s="131"/>
      <c r="N401" s="36"/>
    </row>
    <row r="402" spans="1:14" s="110" customFormat="1" ht="15.75" customHeight="1" x14ac:dyDescent="0.35">
      <c r="A402" s="73" t="s">
        <v>576</v>
      </c>
      <c r="B402" s="74">
        <v>111.48399999999999</v>
      </c>
      <c r="C402" s="72">
        <f t="shared" si="8"/>
        <v>1200.0137759999998</v>
      </c>
      <c r="D402" s="72">
        <v>0</v>
      </c>
      <c r="E402" s="72">
        <v>0</v>
      </c>
      <c r="F402" s="111">
        <f t="shared" si="9"/>
        <v>2203.2252927359996</v>
      </c>
      <c r="G402" s="132" t="s">
        <v>31</v>
      </c>
      <c r="H402" s="133"/>
      <c r="I402" s="36"/>
      <c r="L402" s="131"/>
      <c r="M402" s="131"/>
      <c r="N402" s="36"/>
    </row>
    <row r="403" spans="1:14" s="110" customFormat="1" ht="15.75" customHeight="1" x14ac:dyDescent="0.35">
      <c r="A403" s="73" t="s">
        <v>577</v>
      </c>
      <c r="B403" s="74">
        <v>111.48399999999999</v>
      </c>
      <c r="C403" s="72">
        <f t="shared" si="8"/>
        <v>1200.0137759999998</v>
      </c>
      <c r="D403" s="72">
        <v>0</v>
      </c>
      <c r="E403" s="72">
        <v>0</v>
      </c>
      <c r="F403" s="111">
        <f t="shared" si="9"/>
        <v>2203.2252927359996</v>
      </c>
      <c r="G403" s="132" t="s">
        <v>31</v>
      </c>
      <c r="H403" s="133"/>
      <c r="I403" s="36"/>
      <c r="L403" s="131"/>
      <c r="M403" s="131"/>
      <c r="N403" s="36"/>
    </row>
    <row r="404" spans="1:14" s="110" customFormat="1" ht="15.75" customHeight="1" x14ac:dyDescent="0.35">
      <c r="A404" s="73" t="s">
        <v>578</v>
      </c>
      <c r="B404" s="74">
        <v>111.48399999999999</v>
      </c>
      <c r="C404" s="72">
        <f t="shared" si="8"/>
        <v>1200.0137759999998</v>
      </c>
      <c r="D404" s="72">
        <v>0</v>
      </c>
      <c r="E404" s="72">
        <v>0</v>
      </c>
      <c r="F404" s="111">
        <f t="shared" si="9"/>
        <v>2203.2252927359996</v>
      </c>
      <c r="G404" s="132" t="s">
        <v>31</v>
      </c>
      <c r="H404" s="133"/>
      <c r="I404" s="36"/>
      <c r="L404" s="131"/>
      <c r="M404" s="131"/>
      <c r="N404" s="36"/>
    </row>
    <row r="405" spans="1:14" s="110" customFormat="1" ht="15.75" customHeight="1" x14ac:dyDescent="0.35">
      <c r="A405" s="73" t="s">
        <v>579</v>
      </c>
      <c r="B405" s="74">
        <v>111.48399999999999</v>
      </c>
      <c r="C405" s="72">
        <f t="shared" si="8"/>
        <v>1200.0137759999998</v>
      </c>
      <c r="D405" s="72">
        <v>0</v>
      </c>
      <c r="E405" s="72">
        <v>0</v>
      </c>
      <c r="F405" s="111">
        <f t="shared" si="9"/>
        <v>2203.2252927359996</v>
      </c>
      <c r="G405" s="132" t="s">
        <v>31</v>
      </c>
      <c r="H405" s="133"/>
      <c r="I405" s="36"/>
      <c r="L405" s="131"/>
      <c r="M405" s="131"/>
      <c r="N405" s="36"/>
    </row>
    <row r="406" spans="1:14" s="110" customFormat="1" ht="15.75" customHeight="1" x14ac:dyDescent="0.35">
      <c r="A406" s="73" t="s">
        <v>580</v>
      </c>
      <c r="B406" s="74">
        <v>111.48399999999999</v>
      </c>
      <c r="C406" s="72">
        <f t="shared" si="8"/>
        <v>1200.0137759999998</v>
      </c>
      <c r="D406" s="72">
        <v>0</v>
      </c>
      <c r="E406" s="72">
        <v>0</v>
      </c>
      <c r="F406" s="111">
        <f t="shared" si="9"/>
        <v>2203.2252927359996</v>
      </c>
      <c r="G406" s="132" t="s">
        <v>31</v>
      </c>
      <c r="H406" s="133"/>
      <c r="I406" s="36"/>
      <c r="L406" s="131"/>
      <c r="M406" s="131"/>
      <c r="N406" s="36"/>
    </row>
    <row r="407" spans="1:14" s="110" customFormat="1" ht="15.75" customHeight="1" x14ac:dyDescent="0.35">
      <c r="A407" s="73" t="s">
        <v>581</v>
      </c>
      <c r="B407" s="74">
        <v>111.48399999999999</v>
      </c>
      <c r="C407" s="72">
        <f t="shared" si="8"/>
        <v>1200.0137759999998</v>
      </c>
      <c r="D407" s="72">
        <v>0</v>
      </c>
      <c r="E407" s="72">
        <v>0</v>
      </c>
      <c r="F407" s="111">
        <f t="shared" si="9"/>
        <v>2203.2252927359996</v>
      </c>
      <c r="G407" s="132" t="s">
        <v>31</v>
      </c>
      <c r="H407" s="133"/>
      <c r="I407" s="36"/>
      <c r="L407" s="131"/>
      <c r="M407" s="131"/>
      <c r="N407" s="36"/>
    </row>
    <row r="408" spans="1:14" s="110" customFormat="1" ht="15.75" customHeight="1" x14ac:dyDescent="0.35">
      <c r="A408" s="73" t="s">
        <v>582</v>
      </c>
      <c r="B408" s="74">
        <v>111.48399999999999</v>
      </c>
      <c r="C408" s="72">
        <f t="shared" si="8"/>
        <v>1200.0137759999998</v>
      </c>
      <c r="D408" s="72">
        <v>0</v>
      </c>
      <c r="E408" s="72">
        <v>0</v>
      </c>
      <c r="F408" s="111">
        <f t="shared" si="9"/>
        <v>2203.2252927359996</v>
      </c>
      <c r="G408" s="132" t="s">
        <v>31</v>
      </c>
      <c r="H408" s="133"/>
      <c r="I408" s="36"/>
      <c r="L408" s="131"/>
      <c r="M408" s="131"/>
      <c r="N408" s="36"/>
    </row>
    <row r="409" spans="1:14" s="110" customFormat="1" ht="15.75" customHeight="1" x14ac:dyDescent="0.35">
      <c r="A409" s="73" t="s">
        <v>583</v>
      </c>
      <c r="B409" s="74">
        <v>111.48399999999999</v>
      </c>
      <c r="C409" s="72">
        <f t="shared" si="8"/>
        <v>1200.0137759999998</v>
      </c>
      <c r="D409" s="72">
        <v>0</v>
      </c>
      <c r="E409" s="72">
        <v>0</v>
      </c>
      <c r="F409" s="111">
        <f t="shared" si="9"/>
        <v>2203.2252927359996</v>
      </c>
      <c r="G409" s="132" t="s">
        <v>31</v>
      </c>
      <c r="H409" s="133"/>
      <c r="I409" s="36"/>
      <c r="L409" s="131"/>
      <c r="M409" s="131"/>
      <c r="N409" s="36"/>
    </row>
    <row r="410" spans="1:14" s="110" customFormat="1" ht="15.75" customHeight="1" x14ac:dyDescent="0.35">
      <c r="A410" s="73" t="s">
        <v>584</v>
      </c>
      <c r="B410" s="74">
        <v>154.46</v>
      </c>
      <c r="C410" s="72">
        <f t="shared" si="8"/>
        <v>1662.60744</v>
      </c>
      <c r="D410" s="72">
        <v>0</v>
      </c>
      <c r="E410" s="72">
        <v>0</v>
      </c>
      <c r="F410" s="111">
        <f t="shared" si="9"/>
        <v>3052.5472598400002</v>
      </c>
      <c r="G410" s="132" t="s">
        <v>31</v>
      </c>
      <c r="H410" s="133"/>
      <c r="I410" s="36"/>
      <c r="L410" s="131"/>
      <c r="M410" s="131"/>
      <c r="N410" s="36"/>
    </row>
    <row r="411" spans="1:14" s="110" customFormat="1" ht="15.75" customHeight="1" x14ac:dyDescent="0.35">
      <c r="A411" s="73" t="s">
        <v>585</v>
      </c>
      <c r="B411" s="74">
        <v>160.76900000000001</v>
      </c>
      <c r="C411" s="72">
        <f t="shared" si="8"/>
        <v>1730.5175159999999</v>
      </c>
      <c r="D411" s="72">
        <v>0</v>
      </c>
      <c r="E411" s="72">
        <v>0</v>
      </c>
      <c r="F411" s="111">
        <f t="shared" si="9"/>
        <v>3177.2301593759998</v>
      </c>
      <c r="G411" s="132" t="s">
        <v>31</v>
      </c>
      <c r="H411" s="133"/>
      <c r="I411" s="36"/>
      <c r="L411" s="131"/>
      <c r="M411" s="131"/>
      <c r="N411" s="36"/>
    </row>
    <row r="412" spans="1:14" s="110" customFormat="1" ht="15.75" customHeight="1" x14ac:dyDescent="0.35">
      <c r="A412" s="73" t="s">
        <v>586</v>
      </c>
      <c r="B412" s="74">
        <v>224.964</v>
      </c>
      <c r="C412" s="72">
        <f t="shared" si="8"/>
        <v>2421.5124959999998</v>
      </c>
      <c r="D412" s="72">
        <v>0</v>
      </c>
      <c r="E412" s="72">
        <v>0</v>
      </c>
      <c r="F412" s="111">
        <f t="shared" si="9"/>
        <v>4445.8969426559997</v>
      </c>
      <c r="G412" s="132" t="s">
        <v>31</v>
      </c>
      <c r="H412" s="133"/>
      <c r="I412" s="36"/>
      <c r="L412" s="131"/>
      <c r="M412" s="131"/>
      <c r="N412" s="36"/>
    </row>
    <row r="413" spans="1:14" s="110" customFormat="1" ht="15.75" customHeight="1" x14ac:dyDescent="0.35">
      <c r="A413" s="73" t="s">
        <v>587</v>
      </c>
      <c r="B413" s="74">
        <v>139.35499999999999</v>
      </c>
      <c r="C413" s="72">
        <f t="shared" si="8"/>
        <v>1500.0172199999997</v>
      </c>
      <c r="D413" s="72">
        <v>0</v>
      </c>
      <c r="E413" s="72">
        <v>0</v>
      </c>
      <c r="F413" s="111">
        <f t="shared" si="9"/>
        <v>2754.0316159199997</v>
      </c>
      <c r="G413" s="132" t="s">
        <v>31</v>
      </c>
      <c r="H413" s="133"/>
      <c r="I413" s="36"/>
      <c r="L413" s="131"/>
      <c r="M413" s="131"/>
      <c r="N413" s="36"/>
    </row>
    <row r="414" spans="1:14" s="110" customFormat="1" ht="15.75" customHeight="1" x14ac:dyDescent="0.35">
      <c r="A414" s="73" t="s">
        <v>588</v>
      </c>
      <c r="B414" s="74">
        <v>182.79499999999999</v>
      </c>
      <c r="C414" s="72">
        <f t="shared" si="8"/>
        <v>1967.6053799999997</v>
      </c>
      <c r="D414" s="72">
        <v>0</v>
      </c>
      <c r="E414" s="72">
        <v>0</v>
      </c>
      <c r="F414" s="111">
        <f t="shared" si="9"/>
        <v>3612.5234776799998</v>
      </c>
      <c r="G414" s="132" t="s">
        <v>31</v>
      </c>
      <c r="H414" s="133"/>
      <c r="I414" s="36"/>
      <c r="L414" s="131"/>
      <c r="M414" s="131"/>
      <c r="N414" s="36"/>
    </row>
    <row r="415" spans="1:14" s="110" customFormat="1" ht="15.75" customHeight="1" x14ac:dyDescent="0.35">
      <c r="A415" s="73" t="s">
        <v>589</v>
      </c>
      <c r="B415" s="74">
        <v>182.79499999999999</v>
      </c>
      <c r="C415" s="72">
        <f t="shared" si="8"/>
        <v>1967.6053799999997</v>
      </c>
      <c r="D415" s="72">
        <v>0</v>
      </c>
      <c r="E415" s="72">
        <v>0</v>
      </c>
      <c r="F415" s="111">
        <f t="shared" si="9"/>
        <v>3612.5234776799998</v>
      </c>
      <c r="G415" s="132" t="s">
        <v>31</v>
      </c>
      <c r="H415" s="133"/>
      <c r="I415" s="36"/>
      <c r="L415" s="131"/>
      <c r="M415" s="131"/>
      <c r="N415" s="36"/>
    </row>
    <row r="416" spans="1:14" s="110" customFormat="1" ht="15.75" customHeight="1" x14ac:dyDescent="0.35">
      <c r="A416" s="73" t="s">
        <v>590</v>
      </c>
      <c r="B416" s="74">
        <v>111.48399999999999</v>
      </c>
      <c r="C416" s="72">
        <f t="shared" si="8"/>
        <v>1200.0137759999998</v>
      </c>
      <c r="D416" s="72">
        <v>0</v>
      </c>
      <c r="E416" s="72">
        <v>0</v>
      </c>
      <c r="F416" s="111">
        <f t="shared" si="9"/>
        <v>2203.2252927359996</v>
      </c>
      <c r="G416" s="132" t="s">
        <v>31</v>
      </c>
      <c r="H416" s="133"/>
      <c r="I416" s="36"/>
      <c r="L416" s="131"/>
      <c r="M416" s="131"/>
      <c r="N416" s="36"/>
    </row>
    <row r="417" spans="1:14" s="110" customFormat="1" ht="15.75" customHeight="1" x14ac:dyDescent="0.35">
      <c r="A417" s="73" t="s">
        <v>591</v>
      </c>
      <c r="B417" s="74">
        <v>273.64299999999997</v>
      </c>
      <c r="C417" s="72">
        <f t="shared" si="8"/>
        <v>2945.4932519999993</v>
      </c>
      <c r="D417" s="72">
        <v>0</v>
      </c>
      <c r="E417" s="72">
        <v>0</v>
      </c>
      <c r="F417" s="111">
        <f t="shared" si="9"/>
        <v>5407.9256106719986</v>
      </c>
      <c r="G417" s="132" t="s">
        <v>31</v>
      </c>
      <c r="H417" s="133"/>
      <c r="I417" s="36"/>
      <c r="L417" s="131"/>
      <c r="M417" s="131"/>
      <c r="N417" s="36"/>
    </row>
    <row r="418" spans="1:14" s="110" customFormat="1" ht="15.75" customHeight="1" x14ac:dyDescent="0.35">
      <c r="A418" s="73" t="s">
        <v>592</v>
      </c>
      <c r="B418" s="74">
        <v>263.387</v>
      </c>
      <c r="C418" s="72">
        <f t="shared" si="8"/>
        <v>2835.0976679999999</v>
      </c>
      <c r="D418" s="72">
        <v>0</v>
      </c>
      <c r="E418" s="72">
        <v>0</v>
      </c>
      <c r="F418" s="111">
        <f t="shared" si="9"/>
        <v>5205.2393184479997</v>
      </c>
      <c r="G418" s="132" t="s">
        <v>31</v>
      </c>
      <c r="H418" s="133"/>
      <c r="I418" s="36"/>
      <c r="L418" s="131"/>
      <c r="M418" s="131"/>
      <c r="N418" s="36"/>
    </row>
    <row r="419" spans="1:14" s="110" customFormat="1" ht="15.75" customHeight="1" x14ac:dyDescent="0.35">
      <c r="A419" s="73" t="s">
        <v>593</v>
      </c>
      <c r="B419" s="74">
        <v>143.37299999999999</v>
      </c>
      <c r="C419" s="72">
        <f t="shared" si="8"/>
        <v>1543.2669719999999</v>
      </c>
      <c r="D419" s="72">
        <v>0</v>
      </c>
      <c r="E419" s="72">
        <v>0</v>
      </c>
      <c r="F419" s="111">
        <f t="shared" si="9"/>
        <v>2833.4381605919998</v>
      </c>
      <c r="G419" s="132" t="s">
        <v>31</v>
      </c>
      <c r="H419" s="133"/>
      <c r="I419" s="36"/>
      <c r="L419" s="131"/>
      <c r="M419" s="131"/>
      <c r="N419" s="36"/>
    </row>
    <row r="420" spans="1:14" s="110" customFormat="1" ht="15.75" customHeight="1" x14ac:dyDescent="0.35">
      <c r="A420" s="73" t="s">
        <v>594</v>
      </c>
      <c r="B420" s="74">
        <v>198.49700000000001</v>
      </c>
      <c r="C420" s="72">
        <f t="shared" si="8"/>
        <v>2136.6217080000001</v>
      </c>
      <c r="D420" s="72">
        <v>0</v>
      </c>
      <c r="E420" s="72">
        <v>0</v>
      </c>
      <c r="F420" s="111">
        <f t="shared" si="9"/>
        <v>3922.8374558880005</v>
      </c>
      <c r="G420" s="132" t="s">
        <v>31</v>
      </c>
      <c r="H420" s="133"/>
      <c r="I420" s="36"/>
      <c r="L420" s="131"/>
      <c r="M420" s="131"/>
      <c r="N420" s="36"/>
    </row>
    <row r="421" spans="1:14" s="110" customFormat="1" ht="15.75" customHeight="1" x14ac:dyDescent="0.35">
      <c r="A421" s="73" t="s">
        <v>595</v>
      </c>
      <c r="B421" s="74">
        <v>202.49199999999999</v>
      </c>
      <c r="C421" s="72">
        <f t="shared" si="8"/>
        <v>2179.6238879999996</v>
      </c>
      <c r="D421" s="72">
        <v>0</v>
      </c>
      <c r="E421" s="72">
        <v>0</v>
      </c>
      <c r="F421" s="111">
        <f t="shared" si="9"/>
        <v>4001.7894583679995</v>
      </c>
      <c r="G421" s="132" t="s">
        <v>31</v>
      </c>
      <c r="H421" s="133"/>
      <c r="I421" s="36"/>
      <c r="L421" s="131"/>
      <c r="M421" s="131"/>
      <c r="N421" s="36"/>
    </row>
    <row r="422" spans="1:14" s="110" customFormat="1" ht="15.75" customHeight="1" x14ac:dyDescent="0.35">
      <c r="A422" s="73" t="s">
        <v>596</v>
      </c>
      <c r="B422" s="74">
        <v>142.33099999999999</v>
      </c>
      <c r="C422" s="72">
        <f t="shared" si="8"/>
        <v>1532.0508839999998</v>
      </c>
      <c r="D422" s="72">
        <v>0</v>
      </c>
      <c r="E422" s="72">
        <v>0</v>
      </c>
      <c r="F422" s="111">
        <f t="shared" si="9"/>
        <v>2812.8454230239995</v>
      </c>
      <c r="G422" s="132" t="s">
        <v>31</v>
      </c>
      <c r="H422" s="133"/>
      <c r="I422" s="36"/>
      <c r="L422" s="131"/>
      <c r="M422" s="131"/>
      <c r="N422" s="36"/>
    </row>
    <row r="423" spans="1:14" s="110" customFormat="1" ht="15.75" customHeight="1" x14ac:dyDescent="0.35">
      <c r="A423" s="73" t="s">
        <v>597</v>
      </c>
      <c r="B423" s="74">
        <v>181.673</v>
      </c>
      <c r="C423" s="72">
        <f t="shared" si="8"/>
        <v>1955.5281719999998</v>
      </c>
      <c r="D423" s="72">
        <v>0</v>
      </c>
      <c r="E423" s="72">
        <v>0</v>
      </c>
      <c r="F423" s="111">
        <f t="shared" si="9"/>
        <v>3590.3497237919996</v>
      </c>
      <c r="G423" s="132" t="s">
        <v>31</v>
      </c>
      <c r="H423" s="133"/>
      <c r="I423" s="36"/>
      <c r="L423" s="131"/>
      <c r="M423" s="131"/>
      <c r="N423" s="36"/>
    </row>
    <row r="424" spans="1:14" s="110" customFormat="1" ht="15.75" customHeight="1" x14ac:dyDescent="0.35">
      <c r="A424" s="73" t="s">
        <v>598</v>
      </c>
      <c r="B424" s="74">
        <v>214.21700000000001</v>
      </c>
      <c r="C424" s="72">
        <f t="shared" si="8"/>
        <v>2305.831788</v>
      </c>
      <c r="D424" s="72">
        <v>0</v>
      </c>
      <c r="E424" s="72">
        <v>0</v>
      </c>
      <c r="F424" s="111">
        <f t="shared" si="9"/>
        <v>4233.5071627679999</v>
      </c>
      <c r="G424" s="132" t="s">
        <v>31</v>
      </c>
      <c r="H424" s="133"/>
      <c r="I424" s="36"/>
      <c r="L424" s="131"/>
      <c r="M424" s="131"/>
      <c r="N424" s="36"/>
    </row>
    <row r="425" spans="1:14" s="110" customFormat="1" ht="15.75" customHeight="1" x14ac:dyDescent="0.35">
      <c r="A425" s="73" t="s">
        <v>599</v>
      </c>
      <c r="B425" s="74">
        <v>155.34800000000001</v>
      </c>
      <c r="C425" s="72">
        <f t="shared" si="8"/>
        <v>1672.165872</v>
      </c>
      <c r="D425" s="72">
        <v>0</v>
      </c>
      <c r="E425" s="72">
        <v>0</v>
      </c>
      <c r="F425" s="111">
        <f t="shared" si="9"/>
        <v>3070.096540992</v>
      </c>
      <c r="G425" s="132" t="s">
        <v>31</v>
      </c>
      <c r="H425" s="133"/>
      <c r="I425" s="36"/>
      <c r="L425" s="131"/>
      <c r="M425" s="131"/>
      <c r="N425" s="36"/>
    </row>
    <row r="426" spans="1:14" s="110" customFormat="1" ht="15.75" customHeight="1" x14ac:dyDescent="0.35">
      <c r="A426" s="73" t="s">
        <v>600</v>
      </c>
      <c r="B426" s="74">
        <v>154.14599999999999</v>
      </c>
      <c r="C426" s="72">
        <f t="shared" si="8"/>
        <v>1659.2275439999999</v>
      </c>
      <c r="D426" s="72">
        <v>0</v>
      </c>
      <c r="E426" s="72">
        <v>0</v>
      </c>
      <c r="F426" s="111">
        <f t="shared" si="9"/>
        <v>3046.3417707839999</v>
      </c>
      <c r="G426" s="132" t="s">
        <v>31</v>
      </c>
      <c r="H426" s="133"/>
      <c r="I426" s="36"/>
      <c r="L426" s="131"/>
      <c r="M426" s="131"/>
      <c r="N426" s="36"/>
    </row>
    <row r="427" spans="1:14" s="110" customFormat="1" ht="15.75" customHeight="1" x14ac:dyDescent="0.35">
      <c r="A427" s="73" t="s">
        <v>601</v>
      </c>
      <c r="B427" s="74">
        <v>148.07499999999999</v>
      </c>
      <c r="C427" s="72">
        <f t="shared" ref="C427:C490" si="10">B427*10.764</f>
        <v>1593.8792999999998</v>
      </c>
      <c r="D427" s="72">
        <v>0</v>
      </c>
      <c r="E427" s="72">
        <v>0</v>
      </c>
      <c r="F427" s="111">
        <f t="shared" ref="F427:F490" si="11">C427*1.836</f>
        <v>2926.3623947999999</v>
      </c>
      <c r="G427" s="132" t="s">
        <v>31</v>
      </c>
      <c r="H427" s="133"/>
      <c r="I427" s="36"/>
      <c r="L427" s="131"/>
      <c r="M427" s="131"/>
      <c r="N427" s="36"/>
    </row>
    <row r="428" spans="1:14" s="110" customFormat="1" ht="15.75" customHeight="1" x14ac:dyDescent="0.35">
      <c r="A428" s="73" t="s">
        <v>602</v>
      </c>
      <c r="B428" s="74">
        <v>217.23699999999999</v>
      </c>
      <c r="C428" s="72">
        <f t="shared" si="10"/>
        <v>2338.3390679999998</v>
      </c>
      <c r="D428" s="72">
        <v>0</v>
      </c>
      <c r="E428" s="72">
        <v>0</v>
      </c>
      <c r="F428" s="111">
        <f t="shared" si="11"/>
        <v>4293.1905288479993</v>
      </c>
      <c r="G428" s="132" t="s">
        <v>31</v>
      </c>
      <c r="H428" s="133"/>
      <c r="I428" s="36"/>
      <c r="L428" s="131"/>
      <c r="M428" s="131"/>
      <c r="N428" s="36"/>
    </row>
    <row r="429" spans="1:14" s="110" customFormat="1" ht="15.75" customHeight="1" x14ac:dyDescent="0.35">
      <c r="A429" s="73" t="s">
        <v>603</v>
      </c>
      <c r="B429" s="74">
        <v>221.78200000000001</v>
      </c>
      <c r="C429" s="72">
        <f t="shared" si="10"/>
        <v>2387.2614479999997</v>
      </c>
      <c r="D429" s="72">
        <v>0</v>
      </c>
      <c r="E429" s="72">
        <v>0</v>
      </c>
      <c r="F429" s="111">
        <f t="shared" si="11"/>
        <v>4383.0120185279993</v>
      </c>
      <c r="G429" s="132" t="s">
        <v>31</v>
      </c>
      <c r="H429" s="133"/>
      <c r="I429" s="36"/>
      <c r="L429" s="131"/>
      <c r="M429" s="131"/>
      <c r="N429" s="36"/>
    </row>
    <row r="430" spans="1:14" s="110" customFormat="1" ht="15.75" customHeight="1" x14ac:dyDescent="0.35">
      <c r="A430" s="73" t="s">
        <v>604</v>
      </c>
      <c r="B430" s="74">
        <v>184.20400000000001</v>
      </c>
      <c r="C430" s="72">
        <f t="shared" si="10"/>
        <v>1982.7718560000001</v>
      </c>
      <c r="D430" s="72">
        <v>0</v>
      </c>
      <c r="E430" s="72">
        <v>0</v>
      </c>
      <c r="F430" s="111">
        <f t="shared" si="11"/>
        <v>3640.3691276160002</v>
      </c>
      <c r="G430" s="132" t="s">
        <v>31</v>
      </c>
      <c r="H430" s="133"/>
      <c r="I430" s="36"/>
      <c r="L430" s="131"/>
      <c r="M430" s="131"/>
      <c r="N430" s="36"/>
    </row>
    <row r="431" spans="1:14" s="110" customFormat="1" ht="15.75" customHeight="1" x14ac:dyDescent="0.35">
      <c r="A431" s="73" t="s">
        <v>605</v>
      </c>
      <c r="B431" s="74">
        <v>139.35499999999999</v>
      </c>
      <c r="C431" s="72">
        <f t="shared" si="10"/>
        <v>1500.0172199999997</v>
      </c>
      <c r="D431" s="72">
        <v>0</v>
      </c>
      <c r="E431" s="72">
        <v>0</v>
      </c>
      <c r="F431" s="111">
        <f t="shared" si="11"/>
        <v>2754.0316159199997</v>
      </c>
      <c r="G431" s="132" t="s">
        <v>31</v>
      </c>
      <c r="H431" s="133"/>
      <c r="I431" s="36"/>
      <c r="L431" s="131"/>
      <c r="M431" s="131"/>
      <c r="N431" s="36"/>
    </row>
    <row r="432" spans="1:14" s="110" customFormat="1" ht="15.75" customHeight="1" x14ac:dyDescent="0.35">
      <c r="A432" s="73" t="s">
        <v>606</v>
      </c>
      <c r="B432" s="74">
        <v>139.35499999999999</v>
      </c>
      <c r="C432" s="72">
        <f t="shared" si="10"/>
        <v>1500.0172199999997</v>
      </c>
      <c r="D432" s="72">
        <v>0</v>
      </c>
      <c r="E432" s="72">
        <v>0</v>
      </c>
      <c r="F432" s="111">
        <f t="shared" si="11"/>
        <v>2754.0316159199997</v>
      </c>
      <c r="G432" s="132" t="s">
        <v>31</v>
      </c>
      <c r="H432" s="133"/>
      <c r="I432" s="36"/>
      <c r="L432" s="131"/>
      <c r="M432" s="131"/>
      <c r="N432" s="36"/>
    </row>
    <row r="433" spans="1:14" s="110" customFormat="1" ht="15.75" customHeight="1" x14ac:dyDescent="0.35">
      <c r="A433" s="73" t="s">
        <v>607</v>
      </c>
      <c r="B433" s="74">
        <v>139.35499999999999</v>
      </c>
      <c r="C433" s="72">
        <f t="shared" si="10"/>
        <v>1500.0172199999997</v>
      </c>
      <c r="D433" s="72">
        <v>0</v>
      </c>
      <c r="E433" s="72">
        <v>0</v>
      </c>
      <c r="F433" s="111">
        <f t="shared" si="11"/>
        <v>2754.0316159199997</v>
      </c>
      <c r="G433" s="132" t="s">
        <v>31</v>
      </c>
      <c r="H433" s="133"/>
      <c r="I433" s="36"/>
      <c r="L433" s="131"/>
      <c r="M433" s="131"/>
      <c r="N433" s="36"/>
    </row>
    <row r="434" spans="1:14" s="110" customFormat="1" ht="15.75" customHeight="1" x14ac:dyDescent="0.35">
      <c r="A434" s="73" t="s">
        <v>608</v>
      </c>
      <c r="B434" s="74">
        <v>139.35499999999999</v>
      </c>
      <c r="C434" s="72">
        <f t="shared" si="10"/>
        <v>1500.0172199999997</v>
      </c>
      <c r="D434" s="72">
        <v>0</v>
      </c>
      <c r="E434" s="72">
        <v>0</v>
      </c>
      <c r="F434" s="111">
        <f t="shared" si="11"/>
        <v>2754.0316159199997</v>
      </c>
      <c r="G434" s="132" t="s">
        <v>31</v>
      </c>
      <c r="H434" s="133"/>
      <c r="I434" s="36"/>
      <c r="L434" s="131"/>
      <c r="M434" s="131"/>
      <c r="N434" s="36"/>
    </row>
    <row r="435" spans="1:14" s="110" customFormat="1" ht="15.75" customHeight="1" x14ac:dyDescent="0.35">
      <c r="A435" s="73" t="s">
        <v>609</v>
      </c>
      <c r="B435" s="74">
        <v>139.35499999999999</v>
      </c>
      <c r="C435" s="72">
        <f t="shared" si="10"/>
        <v>1500.0172199999997</v>
      </c>
      <c r="D435" s="72">
        <v>0</v>
      </c>
      <c r="E435" s="72">
        <v>0</v>
      </c>
      <c r="F435" s="111">
        <f t="shared" si="11"/>
        <v>2754.0316159199997</v>
      </c>
      <c r="G435" s="132" t="s">
        <v>31</v>
      </c>
      <c r="H435" s="133"/>
      <c r="I435" s="36"/>
      <c r="L435" s="131"/>
      <c r="M435" s="131"/>
      <c r="N435" s="36"/>
    </row>
    <row r="436" spans="1:14" s="110" customFormat="1" ht="15.75" customHeight="1" x14ac:dyDescent="0.35">
      <c r="A436" s="73" t="s">
        <v>610</v>
      </c>
      <c r="B436" s="74">
        <v>201.84700000000001</v>
      </c>
      <c r="C436" s="72">
        <f t="shared" si="10"/>
        <v>2172.6811079999998</v>
      </c>
      <c r="D436" s="72">
        <v>0</v>
      </c>
      <c r="E436" s="72">
        <v>0</v>
      </c>
      <c r="F436" s="111">
        <f t="shared" si="11"/>
        <v>3989.0425142879999</v>
      </c>
      <c r="G436" s="132" t="s">
        <v>31</v>
      </c>
      <c r="H436" s="133"/>
      <c r="I436" s="36"/>
      <c r="L436" s="131"/>
      <c r="M436" s="131"/>
      <c r="N436" s="36"/>
    </row>
    <row r="437" spans="1:14" s="110" customFormat="1" ht="15.75" customHeight="1" x14ac:dyDescent="0.35">
      <c r="A437" s="73" t="s">
        <v>611</v>
      </c>
      <c r="B437" s="74">
        <v>200.71600000000001</v>
      </c>
      <c r="C437" s="72">
        <f t="shared" si="10"/>
        <v>2160.507024</v>
      </c>
      <c r="D437" s="72">
        <v>0</v>
      </c>
      <c r="E437" s="72">
        <v>0</v>
      </c>
      <c r="F437" s="111">
        <f t="shared" si="11"/>
        <v>3966.6908960640003</v>
      </c>
      <c r="G437" s="132" t="s">
        <v>31</v>
      </c>
      <c r="H437" s="133"/>
      <c r="I437" s="36"/>
      <c r="L437" s="131"/>
      <c r="M437" s="131"/>
      <c r="N437" s="36"/>
    </row>
    <row r="438" spans="1:14" s="110" customFormat="1" ht="15.75" customHeight="1" x14ac:dyDescent="0.35">
      <c r="A438" s="73" t="s">
        <v>612</v>
      </c>
      <c r="B438" s="74">
        <v>141.351</v>
      </c>
      <c r="C438" s="72">
        <f t="shared" si="10"/>
        <v>1521.502164</v>
      </c>
      <c r="D438" s="72">
        <v>0</v>
      </c>
      <c r="E438" s="72">
        <v>0</v>
      </c>
      <c r="F438" s="111">
        <f t="shared" si="11"/>
        <v>2793.4779731040003</v>
      </c>
      <c r="G438" s="132" t="s">
        <v>31</v>
      </c>
      <c r="H438" s="133"/>
      <c r="I438" s="36"/>
      <c r="L438" s="131"/>
      <c r="M438" s="131"/>
      <c r="N438" s="36"/>
    </row>
    <row r="439" spans="1:14" s="110" customFormat="1" ht="15.75" customHeight="1" x14ac:dyDescent="0.35">
      <c r="A439" s="73" t="s">
        <v>613</v>
      </c>
      <c r="B439" s="74">
        <v>146.13900000000001</v>
      </c>
      <c r="C439" s="72">
        <f t="shared" si="10"/>
        <v>1573.0401959999999</v>
      </c>
      <c r="D439" s="72">
        <v>0</v>
      </c>
      <c r="E439" s="72">
        <v>0</v>
      </c>
      <c r="F439" s="111">
        <f t="shared" si="11"/>
        <v>2888.1017998560001</v>
      </c>
      <c r="G439" s="132" t="s">
        <v>31</v>
      </c>
      <c r="H439" s="133"/>
      <c r="I439" s="36"/>
      <c r="L439" s="131"/>
      <c r="M439" s="131"/>
      <c r="N439" s="36"/>
    </row>
    <row r="440" spans="1:14" s="110" customFormat="1" ht="15.75" customHeight="1" x14ac:dyDescent="0.35">
      <c r="A440" s="73" t="s">
        <v>614</v>
      </c>
      <c r="B440" s="74">
        <v>143.84299999999999</v>
      </c>
      <c r="C440" s="72">
        <f t="shared" si="10"/>
        <v>1548.3260519999999</v>
      </c>
      <c r="D440" s="72">
        <v>0</v>
      </c>
      <c r="E440" s="72">
        <v>0</v>
      </c>
      <c r="F440" s="111">
        <f t="shared" si="11"/>
        <v>2842.726631472</v>
      </c>
      <c r="G440" s="132" t="s">
        <v>31</v>
      </c>
      <c r="H440" s="133"/>
      <c r="I440" s="36"/>
      <c r="L440" s="131"/>
      <c r="M440" s="131"/>
      <c r="N440" s="36"/>
    </row>
    <row r="441" spans="1:14" s="110" customFormat="1" ht="15.75" customHeight="1" x14ac:dyDescent="0.35">
      <c r="A441" s="73" t="s">
        <v>615</v>
      </c>
      <c r="B441" s="74">
        <v>111.48399999999999</v>
      </c>
      <c r="C441" s="72">
        <f t="shared" si="10"/>
        <v>1200.0137759999998</v>
      </c>
      <c r="D441" s="72">
        <v>0</v>
      </c>
      <c r="E441" s="72">
        <v>0</v>
      </c>
      <c r="F441" s="111">
        <f t="shared" si="11"/>
        <v>2203.2252927359996</v>
      </c>
      <c r="G441" s="132" t="s">
        <v>31</v>
      </c>
      <c r="H441" s="133"/>
      <c r="I441" s="36"/>
      <c r="L441" s="131"/>
      <c r="M441" s="131"/>
      <c r="N441" s="36"/>
    </row>
    <row r="442" spans="1:14" s="110" customFormat="1" ht="15.75" customHeight="1" x14ac:dyDescent="0.35">
      <c r="A442" s="73" t="s">
        <v>616</v>
      </c>
      <c r="B442" s="74">
        <v>111.48399999999999</v>
      </c>
      <c r="C442" s="72">
        <f t="shared" si="10"/>
        <v>1200.0137759999998</v>
      </c>
      <c r="D442" s="72">
        <v>0</v>
      </c>
      <c r="E442" s="72">
        <v>0</v>
      </c>
      <c r="F442" s="111">
        <f t="shared" si="11"/>
        <v>2203.2252927359996</v>
      </c>
      <c r="G442" s="132" t="s">
        <v>31</v>
      </c>
      <c r="H442" s="133"/>
      <c r="I442" s="36"/>
      <c r="L442" s="131"/>
      <c r="M442" s="131"/>
      <c r="N442" s="36"/>
    </row>
    <row r="443" spans="1:14" s="110" customFormat="1" ht="15.75" customHeight="1" x14ac:dyDescent="0.35">
      <c r="A443" s="73" t="s">
        <v>617</v>
      </c>
      <c r="B443" s="74">
        <v>223.06200000000001</v>
      </c>
      <c r="C443" s="72">
        <f t="shared" si="10"/>
        <v>2401.0393680000002</v>
      </c>
      <c r="D443" s="72">
        <v>0</v>
      </c>
      <c r="E443" s="72">
        <v>0</v>
      </c>
      <c r="F443" s="111">
        <f t="shared" si="11"/>
        <v>4408.3082796480003</v>
      </c>
      <c r="G443" s="132" t="s">
        <v>31</v>
      </c>
      <c r="H443" s="133"/>
      <c r="I443" s="36"/>
      <c r="L443" s="131"/>
      <c r="M443" s="131"/>
      <c r="N443" s="36"/>
    </row>
    <row r="444" spans="1:14" s="110" customFormat="1" ht="15.75" customHeight="1" x14ac:dyDescent="0.35">
      <c r="A444" s="73" t="s">
        <v>618</v>
      </c>
      <c r="B444" s="74">
        <v>223.06200000000001</v>
      </c>
      <c r="C444" s="72">
        <f t="shared" si="10"/>
        <v>2401.0393680000002</v>
      </c>
      <c r="D444" s="72">
        <v>0</v>
      </c>
      <c r="E444" s="72">
        <v>0</v>
      </c>
      <c r="F444" s="111">
        <f t="shared" si="11"/>
        <v>4408.3082796480003</v>
      </c>
      <c r="G444" s="132" t="s">
        <v>31</v>
      </c>
      <c r="H444" s="133"/>
      <c r="I444" s="36"/>
      <c r="L444" s="131"/>
      <c r="M444" s="131"/>
      <c r="N444" s="36"/>
    </row>
    <row r="445" spans="1:14" s="110" customFormat="1" ht="15.75" customHeight="1" x14ac:dyDescent="0.35">
      <c r="A445" s="73" t="s">
        <v>619</v>
      </c>
      <c r="B445" s="74">
        <v>111.48399999999999</v>
      </c>
      <c r="C445" s="72">
        <f t="shared" si="10"/>
        <v>1200.0137759999998</v>
      </c>
      <c r="D445" s="72">
        <v>0</v>
      </c>
      <c r="E445" s="72">
        <v>0</v>
      </c>
      <c r="F445" s="111">
        <f t="shared" si="11"/>
        <v>2203.2252927359996</v>
      </c>
      <c r="G445" s="132" t="s">
        <v>31</v>
      </c>
      <c r="H445" s="133"/>
      <c r="I445" s="36"/>
      <c r="L445" s="131"/>
      <c r="M445" s="131"/>
      <c r="N445" s="36"/>
    </row>
    <row r="446" spans="1:14" s="110" customFormat="1" ht="15.75" customHeight="1" x14ac:dyDescent="0.35">
      <c r="A446" s="73" t="s">
        <v>620</v>
      </c>
      <c r="B446" s="74">
        <v>111.48399999999999</v>
      </c>
      <c r="C446" s="72">
        <f t="shared" si="10"/>
        <v>1200.0137759999998</v>
      </c>
      <c r="D446" s="72">
        <v>0</v>
      </c>
      <c r="E446" s="72">
        <v>0</v>
      </c>
      <c r="F446" s="111">
        <f t="shared" si="11"/>
        <v>2203.2252927359996</v>
      </c>
      <c r="G446" s="132" t="s">
        <v>31</v>
      </c>
      <c r="H446" s="133"/>
      <c r="I446" s="36"/>
      <c r="L446" s="131"/>
      <c r="M446" s="131"/>
      <c r="N446" s="36"/>
    </row>
    <row r="447" spans="1:14" s="110" customFormat="1" ht="15.75" customHeight="1" x14ac:dyDescent="0.35">
      <c r="A447" s="73" t="s">
        <v>621</v>
      </c>
      <c r="B447" s="74">
        <v>132.28800000000001</v>
      </c>
      <c r="C447" s="72">
        <f t="shared" si="10"/>
        <v>1423.948032</v>
      </c>
      <c r="D447" s="72">
        <v>0</v>
      </c>
      <c r="E447" s="72">
        <v>0</v>
      </c>
      <c r="F447" s="111">
        <f t="shared" si="11"/>
        <v>2614.3685867520003</v>
      </c>
      <c r="G447" s="132" t="s">
        <v>31</v>
      </c>
      <c r="H447" s="133"/>
      <c r="I447" s="36"/>
      <c r="L447" s="131"/>
      <c r="M447" s="131"/>
      <c r="N447" s="36"/>
    </row>
    <row r="448" spans="1:14" s="110" customFormat="1" ht="15.75" customHeight="1" x14ac:dyDescent="0.35">
      <c r="A448" s="73" t="s">
        <v>622</v>
      </c>
      <c r="B448" s="74">
        <v>191.76599999999999</v>
      </c>
      <c r="C448" s="72">
        <f t="shared" si="10"/>
        <v>2064.1692239999998</v>
      </c>
      <c r="D448" s="72">
        <v>0</v>
      </c>
      <c r="E448" s="72">
        <v>0</v>
      </c>
      <c r="F448" s="111">
        <f t="shared" si="11"/>
        <v>3789.8146952639995</v>
      </c>
      <c r="G448" s="132" t="s">
        <v>31</v>
      </c>
      <c r="H448" s="133"/>
      <c r="I448" s="36"/>
      <c r="L448" s="131"/>
      <c r="M448" s="131"/>
      <c r="N448" s="36"/>
    </row>
    <row r="449" spans="1:14" s="110" customFormat="1" ht="15.75" customHeight="1" x14ac:dyDescent="0.35">
      <c r="A449" s="73" t="s">
        <v>623</v>
      </c>
      <c r="B449" s="74">
        <v>160.721</v>
      </c>
      <c r="C449" s="72">
        <f t="shared" si="10"/>
        <v>1730.0008439999999</v>
      </c>
      <c r="D449" s="72">
        <v>0</v>
      </c>
      <c r="E449" s="72">
        <v>0</v>
      </c>
      <c r="F449" s="111">
        <f t="shared" si="11"/>
        <v>3176.281549584</v>
      </c>
      <c r="G449" s="132" t="s">
        <v>31</v>
      </c>
      <c r="H449" s="133"/>
      <c r="I449" s="36"/>
      <c r="L449" s="131"/>
      <c r="M449" s="131"/>
      <c r="N449" s="36"/>
    </row>
    <row r="450" spans="1:14" s="110" customFormat="1" ht="15.75" customHeight="1" x14ac:dyDescent="0.35">
      <c r="A450" s="73" t="s">
        <v>624</v>
      </c>
      <c r="B450" s="74">
        <v>160.13300000000001</v>
      </c>
      <c r="C450" s="72">
        <f t="shared" si="10"/>
        <v>1723.6716120000001</v>
      </c>
      <c r="D450" s="72">
        <v>0</v>
      </c>
      <c r="E450" s="72">
        <v>0</v>
      </c>
      <c r="F450" s="111">
        <f t="shared" si="11"/>
        <v>3164.6610796320001</v>
      </c>
      <c r="G450" s="132" t="s">
        <v>31</v>
      </c>
      <c r="H450" s="133"/>
      <c r="I450" s="36"/>
      <c r="L450" s="131"/>
      <c r="M450" s="131"/>
      <c r="N450" s="36"/>
    </row>
    <row r="451" spans="1:14" s="110" customFormat="1" ht="15.75" customHeight="1" x14ac:dyDescent="0.35">
      <c r="A451" s="73" t="s">
        <v>625</v>
      </c>
      <c r="B451" s="74">
        <v>163.59299999999999</v>
      </c>
      <c r="C451" s="72">
        <f t="shared" si="10"/>
        <v>1760.9150519999998</v>
      </c>
      <c r="D451" s="72">
        <v>0</v>
      </c>
      <c r="E451" s="72">
        <v>0</v>
      </c>
      <c r="F451" s="111">
        <f t="shared" si="11"/>
        <v>3233.040035472</v>
      </c>
      <c r="G451" s="132" t="s">
        <v>31</v>
      </c>
      <c r="H451" s="133"/>
      <c r="I451" s="36"/>
      <c r="L451" s="131"/>
      <c r="M451" s="131"/>
      <c r="N451" s="36"/>
    </row>
    <row r="452" spans="1:14" s="110" customFormat="1" ht="15.75" customHeight="1" x14ac:dyDescent="0.35">
      <c r="A452" s="73" t="s">
        <v>626</v>
      </c>
      <c r="B452" s="74">
        <v>139.35499999999999</v>
      </c>
      <c r="C452" s="72">
        <f t="shared" si="10"/>
        <v>1500.0172199999997</v>
      </c>
      <c r="D452" s="72">
        <v>0</v>
      </c>
      <c r="E452" s="72">
        <v>0</v>
      </c>
      <c r="F452" s="111">
        <f t="shared" si="11"/>
        <v>2754.0316159199997</v>
      </c>
      <c r="G452" s="132" t="s">
        <v>31</v>
      </c>
      <c r="H452" s="133"/>
      <c r="I452" s="36"/>
      <c r="L452" s="131"/>
      <c r="M452" s="131"/>
      <c r="N452" s="36"/>
    </row>
    <row r="453" spans="1:14" s="110" customFormat="1" ht="15.75" customHeight="1" x14ac:dyDescent="0.35">
      <c r="A453" s="73" t="s">
        <v>627</v>
      </c>
      <c r="B453" s="74">
        <v>139.35499999999999</v>
      </c>
      <c r="C453" s="72">
        <f t="shared" si="10"/>
        <v>1500.0172199999997</v>
      </c>
      <c r="D453" s="72">
        <v>0</v>
      </c>
      <c r="E453" s="72">
        <v>0</v>
      </c>
      <c r="F453" s="111">
        <f t="shared" si="11"/>
        <v>2754.0316159199997</v>
      </c>
      <c r="G453" s="132" t="s">
        <v>31</v>
      </c>
      <c r="H453" s="133"/>
      <c r="I453" s="36"/>
      <c r="L453" s="131"/>
      <c r="M453" s="131"/>
      <c r="N453" s="36"/>
    </row>
    <row r="454" spans="1:14" s="110" customFormat="1" ht="15.75" customHeight="1" x14ac:dyDescent="0.35">
      <c r="A454" s="73" t="s">
        <v>628</v>
      </c>
      <c r="B454" s="74">
        <v>139.35499999999999</v>
      </c>
      <c r="C454" s="72">
        <f t="shared" si="10"/>
        <v>1500.0172199999997</v>
      </c>
      <c r="D454" s="72">
        <v>0</v>
      </c>
      <c r="E454" s="72">
        <v>0</v>
      </c>
      <c r="F454" s="111">
        <f t="shared" si="11"/>
        <v>2754.0316159199997</v>
      </c>
      <c r="G454" s="132" t="s">
        <v>31</v>
      </c>
      <c r="H454" s="133"/>
      <c r="I454" s="36"/>
      <c r="L454" s="131"/>
      <c r="M454" s="131"/>
      <c r="N454" s="36"/>
    </row>
    <row r="455" spans="1:14" s="110" customFormat="1" ht="15.75" customHeight="1" x14ac:dyDescent="0.35">
      <c r="A455" s="73" t="s">
        <v>629</v>
      </c>
      <c r="B455" s="74">
        <v>139.35499999999999</v>
      </c>
      <c r="C455" s="72">
        <f t="shared" si="10"/>
        <v>1500.0172199999997</v>
      </c>
      <c r="D455" s="72">
        <v>0</v>
      </c>
      <c r="E455" s="72">
        <v>0</v>
      </c>
      <c r="F455" s="111">
        <f t="shared" si="11"/>
        <v>2754.0316159199997</v>
      </c>
      <c r="G455" s="132" t="s">
        <v>31</v>
      </c>
      <c r="H455" s="133"/>
      <c r="I455" s="36"/>
      <c r="L455" s="131"/>
      <c r="M455" s="131"/>
      <c r="N455" s="36"/>
    </row>
    <row r="456" spans="1:14" s="110" customFormat="1" ht="15.75" customHeight="1" x14ac:dyDescent="0.35">
      <c r="A456" s="73" t="s">
        <v>630</v>
      </c>
      <c r="B456" s="74">
        <v>139.35499999999999</v>
      </c>
      <c r="C456" s="72">
        <f t="shared" si="10"/>
        <v>1500.0172199999997</v>
      </c>
      <c r="D456" s="72">
        <v>0</v>
      </c>
      <c r="E456" s="72">
        <v>0</v>
      </c>
      <c r="F456" s="111">
        <f t="shared" si="11"/>
        <v>2754.0316159199997</v>
      </c>
      <c r="G456" s="132" t="s">
        <v>31</v>
      </c>
      <c r="H456" s="133"/>
      <c r="I456" s="36"/>
      <c r="L456" s="131"/>
      <c r="M456" s="131"/>
      <c r="N456" s="36"/>
    </row>
    <row r="457" spans="1:14" s="110" customFormat="1" ht="15.75" customHeight="1" x14ac:dyDescent="0.35">
      <c r="A457" s="73" t="s">
        <v>631</v>
      </c>
      <c r="B457" s="74">
        <v>139.35499999999999</v>
      </c>
      <c r="C457" s="72">
        <f t="shared" si="10"/>
        <v>1500.0172199999997</v>
      </c>
      <c r="D457" s="72">
        <v>0</v>
      </c>
      <c r="E457" s="72">
        <v>0</v>
      </c>
      <c r="F457" s="111">
        <f t="shared" si="11"/>
        <v>2754.0316159199997</v>
      </c>
      <c r="G457" s="132" t="s">
        <v>31</v>
      </c>
      <c r="H457" s="133"/>
      <c r="I457" s="36"/>
      <c r="L457" s="131"/>
      <c r="M457" s="131"/>
      <c r="N457" s="36"/>
    </row>
    <row r="458" spans="1:14" s="110" customFormat="1" ht="15.75" customHeight="1" x14ac:dyDescent="0.35">
      <c r="A458" s="73" t="s">
        <v>632</v>
      </c>
      <c r="B458" s="74">
        <v>139.35499999999999</v>
      </c>
      <c r="C458" s="72">
        <f t="shared" si="10"/>
        <v>1500.0172199999997</v>
      </c>
      <c r="D458" s="72">
        <v>0</v>
      </c>
      <c r="E458" s="72">
        <v>0</v>
      </c>
      <c r="F458" s="111">
        <f t="shared" si="11"/>
        <v>2754.0316159199997</v>
      </c>
      <c r="G458" s="132" t="s">
        <v>31</v>
      </c>
      <c r="H458" s="133"/>
      <c r="I458" s="36"/>
      <c r="L458" s="131"/>
      <c r="M458" s="131"/>
      <c r="N458" s="36"/>
    </row>
    <row r="459" spans="1:14" s="110" customFormat="1" ht="15.75" customHeight="1" x14ac:dyDescent="0.35">
      <c r="A459" s="73" t="s">
        <v>633</v>
      </c>
      <c r="B459" s="74">
        <v>205.26599999999999</v>
      </c>
      <c r="C459" s="72">
        <f t="shared" si="10"/>
        <v>2209.4832239999996</v>
      </c>
      <c r="D459" s="72">
        <v>0</v>
      </c>
      <c r="E459" s="72">
        <v>0</v>
      </c>
      <c r="F459" s="111">
        <f t="shared" si="11"/>
        <v>4056.6111992639994</v>
      </c>
      <c r="G459" s="132" t="s">
        <v>31</v>
      </c>
      <c r="H459" s="133"/>
      <c r="I459" s="36"/>
      <c r="L459" s="131"/>
      <c r="M459" s="131"/>
      <c r="N459" s="36"/>
    </row>
    <row r="460" spans="1:14" s="110" customFormat="1" ht="15.75" customHeight="1" x14ac:dyDescent="0.35">
      <c r="A460" s="73" t="s">
        <v>634</v>
      </c>
      <c r="B460" s="74">
        <v>205.279</v>
      </c>
      <c r="C460" s="72">
        <f t="shared" si="10"/>
        <v>2209.6231559999997</v>
      </c>
      <c r="D460" s="72">
        <v>0</v>
      </c>
      <c r="E460" s="72">
        <v>0</v>
      </c>
      <c r="F460" s="111">
        <f t="shared" si="11"/>
        <v>4056.8681144159996</v>
      </c>
      <c r="G460" s="132" t="s">
        <v>31</v>
      </c>
      <c r="H460" s="133"/>
      <c r="I460" s="36"/>
      <c r="L460" s="131"/>
      <c r="M460" s="131"/>
      <c r="N460" s="36"/>
    </row>
    <row r="461" spans="1:14" s="110" customFormat="1" ht="15.75" customHeight="1" x14ac:dyDescent="0.35">
      <c r="A461" s="73" t="s">
        <v>635</v>
      </c>
      <c r="B461" s="74">
        <v>139.35499999999999</v>
      </c>
      <c r="C461" s="72">
        <f t="shared" si="10"/>
        <v>1500.0172199999997</v>
      </c>
      <c r="D461" s="72">
        <v>0</v>
      </c>
      <c r="E461" s="72">
        <v>0</v>
      </c>
      <c r="F461" s="111">
        <f t="shared" si="11"/>
        <v>2754.0316159199997</v>
      </c>
      <c r="G461" s="132" t="s">
        <v>31</v>
      </c>
      <c r="H461" s="133"/>
      <c r="I461" s="36"/>
      <c r="L461" s="131"/>
      <c r="M461" s="131"/>
      <c r="N461" s="36"/>
    </row>
    <row r="462" spans="1:14" s="110" customFormat="1" ht="15.75" customHeight="1" x14ac:dyDescent="0.35">
      <c r="A462" s="73" t="s">
        <v>636</v>
      </c>
      <c r="B462" s="74">
        <v>139.35499999999999</v>
      </c>
      <c r="C462" s="72">
        <f t="shared" si="10"/>
        <v>1500.0172199999997</v>
      </c>
      <c r="D462" s="72">
        <v>0</v>
      </c>
      <c r="E462" s="72">
        <v>0</v>
      </c>
      <c r="F462" s="111">
        <f t="shared" si="11"/>
        <v>2754.0316159199997</v>
      </c>
      <c r="G462" s="132" t="s">
        <v>31</v>
      </c>
      <c r="H462" s="133"/>
      <c r="I462" s="36"/>
      <c r="L462" s="131"/>
      <c r="M462" s="131"/>
      <c r="N462" s="36"/>
    </row>
    <row r="463" spans="1:14" s="110" customFormat="1" ht="15.75" customHeight="1" x14ac:dyDescent="0.35">
      <c r="A463" s="73" t="s">
        <v>637</v>
      </c>
      <c r="B463" s="74">
        <v>139.35499999999999</v>
      </c>
      <c r="C463" s="72">
        <f t="shared" si="10"/>
        <v>1500.0172199999997</v>
      </c>
      <c r="D463" s="72">
        <v>0</v>
      </c>
      <c r="E463" s="72">
        <v>0</v>
      </c>
      <c r="F463" s="111">
        <f t="shared" si="11"/>
        <v>2754.0316159199997</v>
      </c>
      <c r="G463" s="132" t="s">
        <v>31</v>
      </c>
      <c r="H463" s="133"/>
      <c r="I463" s="36"/>
      <c r="L463" s="131"/>
      <c r="M463" s="131"/>
      <c r="N463" s="36"/>
    </row>
    <row r="464" spans="1:14" s="110" customFormat="1" ht="15.75" customHeight="1" x14ac:dyDescent="0.35">
      <c r="A464" s="73" t="s">
        <v>638</v>
      </c>
      <c r="B464" s="74">
        <v>139.35499999999999</v>
      </c>
      <c r="C464" s="72">
        <f t="shared" si="10"/>
        <v>1500.0172199999997</v>
      </c>
      <c r="D464" s="72">
        <v>0</v>
      </c>
      <c r="E464" s="72">
        <v>0</v>
      </c>
      <c r="F464" s="111">
        <f t="shared" si="11"/>
        <v>2754.0316159199997</v>
      </c>
      <c r="G464" s="132" t="s">
        <v>31</v>
      </c>
      <c r="H464" s="133"/>
      <c r="I464" s="36"/>
      <c r="L464" s="131"/>
      <c r="M464" s="131"/>
      <c r="N464" s="36"/>
    </row>
    <row r="465" spans="1:14" s="110" customFormat="1" ht="15.75" customHeight="1" x14ac:dyDescent="0.35">
      <c r="A465" s="73" t="s">
        <v>639</v>
      </c>
      <c r="B465" s="74">
        <v>139.35499999999999</v>
      </c>
      <c r="C465" s="72">
        <f t="shared" si="10"/>
        <v>1500.0172199999997</v>
      </c>
      <c r="D465" s="72">
        <v>0</v>
      </c>
      <c r="E465" s="72">
        <v>0</v>
      </c>
      <c r="F465" s="111">
        <f t="shared" si="11"/>
        <v>2754.0316159199997</v>
      </c>
      <c r="G465" s="132" t="s">
        <v>31</v>
      </c>
      <c r="H465" s="133"/>
      <c r="I465" s="36"/>
      <c r="L465" s="131"/>
      <c r="M465" s="131"/>
      <c r="N465" s="36"/>
    </row>
    <row r="466" spans="1:14" s="110" customFormat="1" ht="15.75" customHeight="1" x14ac:dyDescent="0.35">
      <c r="A466" s="73" t="s">
        <v>640</v>
      </c>
      <c r="B466" s="74">
        <v>139.35499999999999</v>
      </c>
      <c r="C466" s="72">
        <f t="shared" si="10"/>
        <v>1500.0172199999997</v>
      </c>
      <c r="D466" s="72">
        <v>0</v>
      </c>
      <c r="E466" s="72">
        <v>0</v>
      </c>
      <c r="F466" s="111">
        <f t="shared" si="11"/>
        <v>2754.0316159199997</v>
      </c>
      <c r="G466" s="132" t="s">
        <v>31</v>
      </c>
      <c r="H466" s="133"/>
      <c r="I466" s="36"/>
      <c r="L466" s="131"/>
      <c r="M466" s="131"/>
      <c r="N466" s="36"/>
    </row>
    <row r="467" spans="1:14" s="110" customFormat="1" ht="15.75" customHeight="1" x14ac:dyDescent="0.35">
      <c r="A467" s="73" t="s">
        <v>641</v>
      </c>
      <c r="B467" s="74">
        <v>139.35499999999999</v>
      </c>
      <c r="C467" s="72">
        <f t="shared" si="10"/>
        <v>1500.0172199999997</v>
      </c>
      <c r="D467" s="72">
        <v>0</v>
      </c>
      <c r="E467" s="72">
        <v>0</v>
      </c>
      <c r="F467" s="111">
        <f t="shared" si="11"/>
        <v>2754.0316159199997</v>
      </c>
      <c r="G467" s="132" t="s">
        <v>31</v>
      </c>
      <c r="H467" s="133"/>
      <c r="I467" s="36"/>
      <c r="L467" s="131"/>
      <c r="M467" s="131"/>
      <c r="N467" s="36"/>
    </row>
    <row r="468" spans="1:14" s="110" customFormat="1" ht="15.75" customHeight="1" x14ac:dyDescent="0.35">
      <c r="A468" s="73" t="s">
        <v>642</v>
      </c>
      <c r="B468" s="74">
        <v>139.35499999999999</v>
      </c>
      <c r="C468" s="72">
        <f t="shared" si="10"/>
        <v>1500.0172199999997</v>
      </c>
      <c r="D468" s="72">
        <v>0</v>
      </c>
      <c r="E468" s="72">
        <v>0</v>
      </c>
      <c r="F468" s="111">
        <f t="shared" si="11"/>
        <v>2754.0316159199997</v>
      </c>
      <c r="G468" s="132" t="s">
        <v>31</v>
      </c>
      <c r="H468" s="133"/>
      <c r="I468" s="36"/>
      <c r="L468" s="131"/>
      <c r="M468" s="131"/>
      <c r="N468" s="36"/>
    </row>
    <row r="469" spans="1:14" s="110" customFormat="1" ht="15.75" customHeight="1" x14ac:dyDescent="0.35">
      <c r="A469" s="73" t="s">
        <v>643</v>
      </c>
      <c r="B469" s="74">
        <v>139.35499999999999</v>
      </c>
      <c r="C469" s="72">
        <f t="shared" si="10"/>
        <v>1500.0172199999997</v>
      </c>
      <c r="D469" s="72">
        <v>0</v>
      </c>
      <c r="E469" s="72">
        <v>0</v>
      </c>
      <c r="F469" s="111">
        <f t="shared" si="11"/>
        <v>2754.0316159199997</v>
      </c>
      <c r="G469" s="132" t="s">
        <v>31</v>
      </c>
      <c r="H469" s="133"/>
      <c r="I469" s="36"/>
      <c r="L469" s="131"/>
      <c r="M469" s="131"/>
      <c r="N469" s="36"/>
    </row>
    <row r="470" spans="1:14" s="110" customFormat="1" ht="15.75" customHeight="1" x14ac:dyDescent="0.35">
      <c r="A470" s="73" t="s">
        <v>644</v>
      </c>
      <c r="B470" s="74">
        <v>139.35499999999999</v>
      </c>
      <c r="C470" s="72">
        <f t="shared" si="10"/>
        <v>1500.0172199999997</v>
      </c>
      <c r="D470" s="72">
        <v>0</v>
      </c>
      <c r="E470" s="72">
        <v>0</v>
      </c>
      <c r="F470" s="111">
        <f t="shared" si="11"/>
        <v>2754.0316159199997</v>
      </c>
      <c r="G470" s="132" t="s">
        <v>31</v>
      </c>
      <c r="H470" s="133"/>
      <c r="I470" s="36"/>
      <c r="L470" s="131"/>
      <c r="M470" s="131"/>
      <c r="N470" s="36"/>
    </row>
    <row r="471" spans="1:14" s="110" customFormat="1" ht="15.75" customHeight="1" x14ac:dyDescent="0.35">
      <c r="A471" s="73" t="s">
        <v>645</v>
      </c>
      <c r="B471" s="74">
        <v>246.52699999999999</v>
      </c>
      <c r="C471" s="72">
        <f t="shared" si="10"/>
        <v>2653.6166279999998</v>
      </c>
      <c r="D471" s="72">
        <v>0</v>
      </c>
      <c r="E471" s="72">
        <v>0</v>
      </c>
      <c r="F471" s="111">
        <f t="shared" si="11"/>
        <v>4872.0401290079999</v>
      </c>
      <c r="G471" s="132" t="s">
        <v>31</v>
      </c>
      <c r="H471" s="133"/>
      <c r="I471" s="36"/>
      <c r="L471" s="131"/>
      <c r="M471" s="131"/>
      <c r="N471" s="36"/>
    </row>
    <row r="472" spans="1:14" s="110" customFormat="1" ht="15.75" customHeight="1" x14ac:dyDescent="0.35">
      <c r="A472" s="73" t="s">
        <v>646</v>
      </c>
      <c r="B472" s="74">
        <v>197.32599999999999</v>
      </c>
      <c r="C472" s="72">
        <f t="shared" si="10"/>
        <v>2124.0170639999997</v>
      </c>
      <c r="D472" s="72">
        <v>0</v>
      </c>
      <c r="E472" s="72">
        <v>0</v>
      </c>
      <c r="F472" s="111">
        <f t="shared" si="11"/>
        <v>3899.6953295039993</v>
      </c>
      <c r="G472" s="132" t="s">
        <v>31</v>
      </c>
      <c r="H472" s="133"/>
      <c r="I472" s="36"/>
      <c r="L472" s="131"/>
      <c r="M472" s="131"/>
      <c r="N472" s="36"/>
    </row>
    <row r="473" spans="1:14" s="110" customFormat="1" ht="15.75" customHeight="1" x14ac:dyDescent="0.35">
      <c r="A473" s="73" t="s">
        <v>647</v>
      </c>
      <c r="B473" s="74">
        <v>185.80500000000001</v>
      </c>
      <c r="C473" s="72">
        <f t="shared" si="10"/>
        <v>2000.0050200000001</v>
      </c>
      <c r="D473" s="72">
        <v>0</v>
      </c>
      <c r="E473" s="72">
        <v>0</v>
      </c>
      <c r="F473" s="111">
        <f t="shared" si="11"/>
        <v>3672.00921672</v>
      </c>
      <c r="G473" s="132" t="s">
        <v>31</v>
      </c>
      <c r="H473" s="133"/>
      <c r="I473" s="36"/>
      <c r="L473" s="131"/>
      <c r="M473" s="131"/>
      <c r="N473" s="36"/>
    </row>
    <row r="474" spans="1:14" s="110" customFormat="1" ht="15.75" customHeight="1" x14ac:dyDescent="0.35">
      <c r="A474" s="73" t="s">
        <v>648</v>
      </c>
      <c r="B474" s="74">
        <v>139.35499999999999</v>
      </c>
      <c r="C474" s="72">
        <f t="shared" si="10"/>
        <v>1500.0172199999997</v>
      </c>
      <c r="D474" s="72">
        <v>0</v>
      </c>
      <c r="E474" s="72">
        <v>0</v>
      </c>
      <c r="F474" s="111">
        <f t="shared" si="11"/>
        <v>2754.0316159199997</v>
      </c>
      <c r="G474" s="132" t="s">
        <v>31</v>
      </c>
      <c r="H474" s="133"/>
      <c r="I474" s="36"/>
      <c r="L474" s="131"/>
      <c r="M474" s="131"/>
      <c r="N474" s="36"/>
    </row>
    <row r="475" spans="1:14" s="110" customFormat="1" ht="15.75" customHeight="1" x14ac:dyDescent="0.35">
      <c r="A475" s="73" t="s">
        <v>649</v>
      </c>
      <c r="B475" s="74">
        <v>139.35499999999999</v>
      </c>
      <c r="C475" s="72">
        <f t="shared" si="10"/>
        <v>1500.0172199999997</v>
      </c>
      <c r="D475" s="72">
        <v>0</v>
      </c>
      <c r="E475" s="72">
        <v>0</v>
      </c>
      <c r="F475" s="111">
        <f t="shared" si="11"/>
        <v>2754.0316159199997</v>
      </c>
      <c r="G475" s="132" t="s">
        <v>31</v>
      </c>
      <c r="H475" s="133"/>
      <c r="I475" s="36"/>
      <c r="L475" s="131"/>
      <c r="M475" s="131"/>
      <c r="N475" s="36"/>
    </row>
    <row r="476" spans="1:14" s="110" customFormat="1" ht="15.75" customHeight="1" x14ac:dyDescent="0.35">
      <c r="A476" s="73" t="s">
        <v>650</v>
      </c>
      <c r="B476" s="74">
        <v>139.35499999999999</v>
      </c>
      <c r="C476" s="72">
        <f t="shared" si="10"/>
        <v>1500.0172199999997</v>
      </c>
      <c r="D476" s="72">
        <v>0</v>
      </c>
      <c r="E476" s="72">
        <v>0</v>
      </c>
      <c r="F476" s="111">
        <f t="shared" si="11"/>
        <v>2754.0316159199997</v>
      </c>
      <c r="G476" s="132" t="s">
        <v>31</v>
      </c>
      <c r="H476" s="133"/>
      <c r="I476" s="36"/>
      <c r="L476" s="131"/>
      <c r="M476" s="131"/>
      <c r="N476" s="36"/>
    </row>
    <row r="477" spans="1:14" s="110" customFormat="1" ht="15.75" customHeight="1" x14ac:dyDescent="0.35">
      <c r="A477" s="73" t="s">
        <v>651</v>
      </c>
      <c r="B477" s="74">
        <v>139.35499999999999</v>
      </c>
      <c r="C477" s="72">
        <f t="shared" si="10"/>
        <v>1500.0172199999997</v>
      </c>
      <c r="D477" s="72">
        <v>0</v>
      </c>
      <c r="E477" s="72">
        <v>0</v>
      </c>
      <c r="F477" s="111">
        <f t="shared" si="11"/>
        <v>2754.0316159199997</v>
      </c>
      <c r="G477" s="132" t="s">
        <v>31</v>
      </c>
      <c r="H477" s="133"/>
      <c r="I477" s="36"/>
      <c r="L477" s="131"/>
      <c r="M477" s="131"/>
      <c r="N477" s="36"/>
    </row>
    <row r="478" spans="1:14" s="110" customFormat="1" ht="15.75" customHeight="1" x14ac:dyDescent="0.35">
      <c r="A478" s="73" t="s">
        <v>652</v>
      </c>
      <c r="B478" s="74">
        <v>139.35499999999999</v>
      </c>
      <c r="C478" s="72">
        <f t="shared" si="10"/>
        <v>1500.0172199999997</v>
      </c>
      <c r="D478" s="72">
        <v>0</v>
      </c>
      <c r="E478" s="72">
        <v>0</v>
      </c>
      <c r="F478" s="111">
        <f t="shared" si="11"/>
        <v>2754.0316159199997</v>
      </c>
      <c r="G478" s="132" t="s">
        <v>31</v>
      </c>
      <c r="H478" s="133"/>
      <c r="I478" s="36"/>
      <c r="L478" s="131"/>
      <c r="M478" s="131"/>
      <c r="N478" s="36"/>
    </row>
    <row r="479" spans="1:14" s="110" customFormat="1" ht="15.75" customHeight="1" x14ac:dyDescent="0.35">
      <c r="A479" s="73" t="s">
        <v>653</v>
      </c>
      <c r="B479" s="74">
        <v>139.35499999999999</v>
      </c>
      <c r="C479" s="72">
        <f t="shared" si="10"/>
        <v>1500.0172199999997</v>
      </c>
      <c r="D479" s="72">
        <v>0</v>
      </c>
      <c r="E479" s="72">
        <v>0</v>
      </c>
      <c r="F479" s="111">
        <f t="shared" si="11"/>
        <v>2754.0316159199997</v>
      </c>
      <c r="G479" s="132" t="s">
        <v>31</v>
      </c>
      <c r="H479" s="133"/>
      <c r="I479" s="36"/>
      <c r="L479" s="131"/>
      <c r="M479" s="131"/>
      <c r="N479" s="36"/>
    </row>
    <row r="480" spans="1:14" s="110" customFormat="1" ht="15.75" customHeight="1" x14ac:dyDescent="0.35">
      <c r="A480" s="73" t="s">
        <v>654</v>
      </c>
      <c r="B480" s="74">
        <v>139.35499999999999</v>
      </c>
      <c r="C480" s="72">
        <f t="shared" si="10"/>
        <v>1500.0172199999997</v>
      </c>
      <c r="D480" s="72">
        <v>0</v>
      </c>
      <c r="E480" s="72">
        <v>0</v>
      </c>
      <c r="F480" s="111">
        <f t="shared" si="11"/>
        <v>2754.0316159199997</v>
      </c>
      <c r="G480" s="132" t="s">
        <v>31</v>
      </c>
      <c r="H480" s="133"/>
      <c r="I480" s="36"/>
      <c r="L480" s="131"/>
      <c r="M480" s="131"/>
      <c r="N480" s="36"/>
    </row>
    <row r="481" spans="1:14" s="110" customFormat="1" ht="15.75" customHeight="1" x14ac:dyDescent="0.35">
      <c r="A481" s="73" t="s">
        <v>655</v>
      </c>
      <c r="B481" s="74">
        <v>139.35499999999999</v>
      </c>
      <c r="C481" s="72">
        <f t="shared" si="10"/>
        <v>1500.0172199999997</v>
      </c>
      <c r="D481" s="72">
        <v>0</v>
      </c>
      <c r="E481" s="72">
        <v>0</v>
      </c>
      <c r="F481" s="111">
        <f t="shared" si="11"/>
        <v>2754.0316159199997</v>
      </c>
      <c r="G481" s="132" t="s">
        <v>31</v>
      </c>
      <c r="H481" s="133"/>
      <c r="I481" s="36"/>
      <c r="L481" s="131"/>
      <c r="M481" s="131"/>
      <c r="N481" s="36"/>
    </row>
    <row r="482" spans="1:14" s="110" customFormat="1" ht="15.75" customHeight="1" x14ac:dyDescent="0.35">
      <c r="A482" s="73" t="s">
        <v>656</v>
      </c>
      <c r="B482" s="74">
        <v>223.12299999999999</v>
      </c>
      <c r="C482" s="72">
        <f t="shared" si="10"/>
        <v>2401.6959719999995</v>
      </c>
      <c r="D482" s="72">
        <v>0</v>
      </c>
      <c r="E482" s="72">
        <v>0</v>
      </c>
      <c r="F482" s="111">
        <f t="shared" si="11"/>
        <v>4409.5138045919994</v>
      </c>
      <c r="G482" s="132" t="s">
        <v>31</v>
      </c>
      <c r="H482" s="133"/>
      <c r="I482" s="36"/>
      <c r="L482" s="131"/>
      <c r="M482" s="131"/>
      <c r="N482" s="36"/>
    </row>
    <row r="483" spans="1:14" s="110" customFormat="1" ht="15.75" customHeight="1" x14ac:dyDescent="0.35">
      <c r="A483" s="73" t="s">
        <v>657</v>
      </c>
      <c r="B483" s="74">
        <v>223.136</v>
      </c>
      <c r="C483" s="72">
        <f t="shared" si="10"/>
        <v>2401.835904</v>
      </c>
      <c r="D483" s="72">
        <v>0</v>
      </c>
      <c r="E483" s="72">
        <v>0</v>
      </c>
      <c r="F483" s="111">
        <f t="shared" si="11"/>
        <v>4409.7707197440004</v>
      </c>
      <c r="G483" s="132" t="s">
        <v>31</v>
      </c>
      <c r="H483" s="133"/>
      <c r="I483" s="36"/>
      <c r="L483" s="131"/>
      <c r="M483" s="131"/>
      <c r="N483" s="36"/>
    </row>
    <row r="484" spans="1:14" s="110" customFormat="1" ht="15.75" customHeight="1" x14ac:dyDescent="0.35">
      <c r="A484" s="73" t="s">
        <v>658</v>
      </c>
      <c r="B484" s="74">
        <v>139.35499999999999</v>
      </c>
      <c r="C484" s="72">
        <f t="shared" si="10"/>
        <v>1500.0172199999997</v>
      </c>
      <c r="D484" s="72">
        <v>0</v>
      </c>
      <c r="E484" s="72">
        <v>0</v>
      </c>
      <c r="F484" s="111">
        <f t="shared" si="11"/>
        <v>2754.0316159199997</v>
      </c>
      <c r="G484" s="132" t="s">
        <v>31</v>
      </c>
      <c r="H484" s="133"/>
      <c r="I484" s="36"/>
      <c r="L484" s="131"/>
      <c r="M484" s="131"/>
      <c r="N484" s="36"/>
    </row>
    <row r="485" spans="1:14" s="110" customFormat="1" ht="15.75" customHeight="1" x14ac:dyDescent="0.35">
      <c r="A485" s="73" t="s">
        <v>659</v>
      </c>
      <c r="B485" s="74">
        <v>139.35499999999999</v>
      </c>
      <c r="C485" s="72">
        <f t="shared" si="10"/>
        <v>1500.0172199999997</v>
      </c>
      <c r="D485" s="72">
        <v>0</v>
      </c>
      <c r="E485" s="72">
        <v>0</v>
      </c>
      <c r="F485" s="111">
        <f t="shared" si="11"/>
        <v>2754.0316159199997</v>
      </c>
      <c r="G485" s="132" t="s">
        <v>31</v>
      </c>
      <c r="H485" s="133"/>
      <c r="I485" s="36"/>
      <c r="L485" s="131"/>
      <c r="M485" s="131"/>
      <c r="N485" s="36"/>
    </row>
    <row r="486" spans="1:14" s="110" customFormat="1" ht="15.75" customHeight="1" x14ac:dyDescent="0.35">
      <c r="A486" s="73" t="s">
        <v>660</v>
      </c>
      <c r="B486" s="74">
        <v>139.35499999999999</v>
      </c>
      <c r="C486" s="72">
        <f t="shared" si="10"/>
        <v>1500.0172199999997</v>
      </c>
      <c r="D486" s="72">
        <v>0</v>
      </c>
      <c r="E486" s="72">
        <v>0</v>
      </c>
      <c r="F486" s="111">
        <f t="shared" si="11"/>
        <v>2754.0316159199997</v>
      </c>
      <c r="G486" s="132" t="s">
        <v>31</v>
      </c>
      <c r="H486" s="133"/>
      <c r="I486" s="36"/>
      <c r="L486" s="131"/>
      <c r="M486" s="131"/>
      <c r="N486" s="36"/>
    </row>
    <row r="487" spans="1:14" s="110" customFormat="1" ht="15.75" customHeight="1" x14ac:dyDescent="0.35">
      <c r="A487" s="73" t="s">
        <v>661</v>
      </c>
      <c r="B487" s="74">
        <v>139.35499999999999</v>
      </c>
      <c r="C487" s="72">
        <f t="shared" si="10"/>
        <v>1500.0172199999997</v>
      </c>
      <c r="D487" s="72">
        <v>0</v>
      </c>
      <c r="E487" s="72">
        <v>0</v>
      </c>
      <c r="F487" s="111">
        <f t="shared" si="11"/>
        <v>2754.0316159199997</v>
      </c>
      <c r="G487" s="132" t="s">
        <v>31</v>
      </c>
      <c r="H487" s="133"/>
      <c r="I487" s="36"/>
      <c r="L487" s="131"/>
      <c r="M487" s="131"/>
      <c r="N487" s="36"/>
    </row>
    <row r="488" spans="1:14" s="110" customFormat="1" ht="15.75" customHeight="1" x14ac:dyDescent="0.35">
      <c r="A488" s="73" t="s">
        <v>662</v>
      </c>
      <c r="B488" s="74">
        <v>139.35499999999999</v>
      </c>
      <c r="C488" s="72">
        <f t="shared" si="10"/>
        <v>1500.0172199999997</v>
      </c>
      <c r="D488" s="72">
        <v>0</v>
      </c>
      <c r="E488" s="72">
        <v>0</v>
      </c>
      <c r="F488" s="111">
        <f t="shared" si="11"/>
        <v>2754.0316159199997</v>
      </c>
      <c r="G488" s="132" t="s">
        <v>31</v>
      </c>
      <c r="H488" s="133"/>
      <c r="I488" s="36"/>
      <c r="L488" s="131"/>
      <c r="M488" s="131"/>
      <c r="N488" s="36"/>
    </row>
    <row r="489" spans="1:14" s="110" customFormat="1" ht="15.75" customHeight="1" x14ac:dyDescent="0.35">
      <c r="A489" s="73" t="s">
        <v>663</v>
      </c>
      <c r="B489" s="74">
        <v>139.35499999999999</v>
      </c>
      <c r="C489" s="72">
        <f t="shared" si="10"/>
        <v>1500.0172199999997</v>
      </c>
      <c r="D489" s="72">
        <v>0</v>
      </c>
      <c r="E489" s="72">
        <v>0</v>
      </c>
      <c r="F489" s="111">
        <f t="shared" si="11"/>
        <v>2754.0316159199997</v>
      </c>
      <c r="G489" s="132" t="s">
        <v>31</v>
      </c>
      <c r="H489" s="133"/>
      <c r="I489" s="36"/>
      <c r="L489" s="131"/>
      <c r="M489" s="131"/>
      <c r="N489" s="36"/>
    </row>
    <row r="490" spans="1:14" s="110" customFormat="1" ht="15.75" customHeight="1" x14ac:dyDescent="0.35">
      <c r="A490" s="73" t="s">
        <v>664</v>
      </c>
      <c r="B490" s="74">
        <v>139.35499999999999</v>
      </c>
      <c r="C490" s="72">
        <f t="shared" si="10"/>
        <v>1500.0172199999997</v>
      </c>
      <c r="D490" s="72">
        <v>0</v>
      </c>
      <c r="E490" s="72">
        <v>0</v>
      </c>
      <c r="F490" s="111">
        <f t="shared" si="11"/>
        <v>2754.0316159199997</v>
      </c>
      <c r="G490" s="132" t="s">
        <v>31</v>
      </c>
      <c r="H490" s="133"/>
      <c r="I490" s="36"/>
      <c r="L490" s="131"/>
      <c r="M490" s="131"/>
      <c r="N490" s="36"/>
    </row>
    <row r="491" spans="1:14" s="110" customFormat="1" ht="15.75" customHeight="1" x14ac:dyDescent="0.35">
      <c r="A491" s="73" t="s">
        <v>665</v>
      </c>
      <c r="B491" s="74">
        <v>139.35499999999999</v>
      </c>
      <c r="C491" s="72">
        <f t="shared" ref="C491:C554" si="12">B491*10.764</f>
        <v>1500.0172199999997</v>
      </c>
      <c r="D491" s="72">
        <v>0</v>
      </c>
      <c r="E491" s="72">
        <v>0</v>
      </c>
      <c r="F491" s="111">
        <f t="shared" ref="F491:F554" si="13">C491*1.836</f>
        <v>2754.0316159199997</v>
      </c>
      <c r="G491" s="132" t="s">
        <v>31</v>
      </c>
      <c r="H491" s="133"/>
      <c r="I491" s="36"/>
      <c r="L491" s="131"/>
      <c r="M491" s="131"/>
      <c r="N491" s="36"/>
    </row>
    <row r="492" spans="1:14" s="110" customFormat="1" ht="15.75" customHeight="1" x14ac:dyDescent="0.35">
      <c r="A492" s="73" t="s">
        <v>666</v>
      </c>
      <c r="B492" s="74">
        <v>174.148</v>
      </c>
      <c r="C492" s="72">
        <f t="shared" si="12"/>
        <v>1874.5290719999998</v>
      </c>
      <c r="D492" s="72">
        <v>0</v>
      </c>
      <c r="E492" s="72">
        <v>0</v>
      </c>
      <c r="F492" s="111">
        <f t="shared" si="13"/>
        <v>3441.635376192</v>
      </c>
      <c r="G492" s="132" t="s">
        <v>31</v>
      </c>
      <c r="H492" s="133"/>
      <c r="I492" s="36"/>
      <c r="L492" s="131"/>
      <c r="M492" s="131"/>
      <c r="N492" s="36"/>
    </row>
    <row r="493" spans="1:14" s="110" customFormat="1" ht="15.75" customHeight="1" x14ac:dyDescent="0.35">
      <c r="A493" s="73" t="s">
        <v>667</v>
      </c>
      <c r="B493" s="74">
        <v>315.89600000000002</v>
      </c>
      <c r="C493" s="72">
        <f t="shared" si="12"/>
        <v>3400.3045440000001</v>
      </c>
      <c r="D493" s="72">
        <v>0</v>
      </c>
      <c r="E493" s="72">
        <v>0</v>
      </c>
      <c r="F493" s="111">
        <f t="shared" si="13"/>
        <v>6242.9591427840005</v>
      </c>
      <c r="G493" s="132" t="s">
        <v>31</v>
      </c>
      <c r="H493" s="133"/>
      <c r="I493" s="36"/>
      <c r="L493" s="131"/>
      <c r="M493" s="131"/>
      <c r="N493" s="36"/>
    </row>
    <row r="494" spans="1:14" s="110" customFormat="1" ht="15.75" customHeight="1" x14ac:dyDescent="0.35">
      <c r="A494" s="73" t="s">
        <v>668</v>
      </c>
      <c r="B494" s="74">
        <v>139.35499999999999</v>
      </c>
      <c r="C494" s="72">
        <f t="shared" si="12"/>
        <v>1500.0172199999997</v>
      </c>
      <c r="D494" s="72">
        <v>0</v>
      </c>
      <c r="E494" s="72">
        <v>0</v>
      </c>
      <c r="F494" s="111">
        <f t="shared" si="13"/>
        <v>2754.0316159199997</v>
      </c>
      <c r="G494" s="132" t="s">
        <v>31</v>
      </c>
      <c r="H494" s="133"/>
      <c r="I494" s="36"/>
      <c r="L494" s="131"/>
      <c r="M494" s="131"/>
      <c r="N494" s="36"/>
    </row>
    <row r="495" spans="1:14" s="110" customFormat="1" ht="15.75" customHeight="1" x14ac:dyDescent="0.35">
      <c r="A495" s="73" t="s">
        <v>669</v>
      </c>
      <c r="B495" s="74">
        <v>195.291</v>
      </c>
      <c r="C495" s="72">
        <f t="shared" si="12"/>
        <v>2102.1123239999997</v>
      </c>
      <c r="D495" s="72">
        <v>0</v>
      </c>
      <c r="E495" s="72">
        <v>0</v>
      </c>
      <c r="F495" s="111">
        <f t="shared" si="13"/>
        <v>3859.4782268639997</v>
      </c>
      <c r="G495" s="132" t="s">
        <v>31</v>
      </c>
      <c r="H495" s="133"/>
      <c r="I495" s="36"/>
      <c r="L495" s="131"/>
      <c r="M495" s="131"/>
      <c r="N495" s="36"/>
    </row>
    <row r="496" spans="1:14" s="110" customFormat="1" ht="15.75" customHeight="1" x14ac:dyDescent="0.35">
      <c r="A496" s="73" t="s">
        <v>670</v>
      </c>
      <c r="B496" s="74">
        <v>156.99</v>
      </c>
      <c r="C496" s="72">
        <f t="shared" si="12"/>
        <v>1689.8403599999999</v>
      </c>
      <c r="D496" s="72">
        <v>0</v>
      </c>
      <c r="E496" s="72">
        <v>0</v>
      </c>
      <c r="F496" s="111">
        <f t="shared" si="13"/>
        <v>3102.5469009600001</v>
      </c>
      <c r="G496" s="132" t="s">
        <v>31</v>
      </c>
      <c r="H496" s="133"/>
      <c r="I496" s="36"/>
      <c r="L496" s="131"/>
      <c r="M496" s="131"/>
      <c r="N496" s="36"/>
    </row>
    <row r="497" spans="1:14" s="110" customFormat="1" ht="15.75" customHeight="1" x14ac:dyDescent="0.35">
      <c r="A497" s="73" t="s">
        <v>671</v>
      </c>
      <c r="B497" s="74">
        <v>139.35499999999999</v>
      </c>
      <c r="C497" s="72">
        <f t="shared" si="12"/>
        <v>1500.0172199999997</v>
      </c>
      <c r="D497" s="72">
        <v>0</v>
      </c>
      <c r="E497" s="72">
        <v>0</v>
      </c>
      <c r="F497" s="111">
        <f t="shared" si="13"/>
        <v>2754.0316159199997</v>
      </c>
      <c r="G497" s="132" t="s">
        <v>31</v>
      </c>
      <c r="H497" s="133"/>
      <c r="I497" s="36"/>
      <c r="L497" s="131"/>
      <c r="M497" s="131"/>
      <c r="N497" s="36"/>
    </row>
    <row r="498" spans="1:14" s="110" customFormat="1" ht="15.75" customHeight="1" x14ac:dyDescent="0.35">
      <c r="A498" s="73" t="s">
        <v>672</v>
      </c>
      <c r="B498" s="74">
        <v>139.35499999999999</v>
      </c>
      <c r="C498" s="72">
        <f t="shared" si="12"/>
        <v>1500.0172199999997</v>
      </c>
      <c r="D498" s="72">
        <v>0</v>
      </c>
      <c r="E498" s="72">
        <v>0</v>
      </c>
      <c r="F498" s="111">
        <f t="shared" si="13"/>
        <v>2754.0316159199997</v>
      </c>
      <c r="G498" s="132" t="s">
        <v>31</v>
      </c>
      <c r="H498" s="133"/>
      <c r="I498" s="36"/>
      <c r="L498" s="131"/>
      <c r="M498" s="131"/>
      <c r="N498" s="36"/>
    </row>
    <row r="499" spans="1:14" s="110" customFormat="1" ht="15.75" customHeight="1" x14ac:dyDescent="0.35">
      <c r="A499" s="73" t="s">
        <v>673</v>
      </c>
      <c r="B499" s="74">
        <v>139.35499999999999</v>
      </c>
      <c r="C499" s="72">
        <f t="shared" si="12"/>
        <v>1500.0172199999997</v>
      </c>
      <c r="D499" s="72">
        <v>0</v>
      </c>
      <c r="E499" s="72">
        <v>0</v>
      </c>
      <c r="F499" s="111">
        <f t="shared" si="13"/>
        <v>2754.0316159199997</v>
      </c>
      <c r="G499" s="132" t="s">
        <v>31</v>
      </c>
      <c r="H499" s="133"/>
      <c r="I499" s="36"/>
      <c r="L499" s="131"/>
      <c r="M499" s="131"/>
      <c r="N499" s="36"/>
    </row>
    <row r="500" spans="1:14" s="110" customFormat="1" ht="15.75" customHeight="1" x14ac:dyDescent="0.35">
      <c r="A500" s="73" t="s">
        <v>674</v>
      </c>
      <c r="B500" s="74">
        <v>265.42</v>
      </c>
      <c r="C500" s="72">
        <f t="shared" si="12"/>
        <v>2856.9808800000001</v>
      </c>
      <c r="D500" s="72">
        <v>0</v>
      </c>
      <c r="E500" s="72">
        <v>0</v>
      </c>
      <c r="F500" s="111">
        <f t="shared" si="13"/>
        <v>5245.4168956800004</v>
      </c>
      <c r="G500" s="132" t="s">
        <v>31</v>
      </c>
      <c r="H500" s="133"/>
      <c r="I500" s="36"/>
      <c r="L500" s="131"/>
      <c r="M500" s="131"/>
      <c r="N500" s="36"/>
    </row>
    <row r="501" spans="1:14" s="110" customFormat="1" ht="15.75" customHeight="1" x14ac:dyDescent="0.35">
      <c r="A501" s="73" t="s">
        <v>675</v>
      </c>
      <c r="B501" s="74">
        <v>149.126</v>
      </c>
      <c r="C501" s="72">
        <f t="shared" si="12"/>
        <v>1605.192264</v>
      </c>
      <c r="D501" s="72">
        <v>0</v>
      </c>
      <c r="E501" s="72">
        <v>0</v>
      </c>
      <c r="F501" s="111">
        <f t="shared" si="13"/>
        <v>2947.1329967040001</v>
      </c>
      <c r="G501" s="132" t="s">
        <v>31</v>
      </c>
      <c r="H501" s="133"/>
      <c r="I501" s="36"/>
      <c r="L501" s="131"/>
      <c r="M501" s="131"/>
      <c r="N501" s="36"/>
    </row>
    <row r="502" spans="1:14" s="110" customFormat="1" ht="15.75" customHeight="1" x14ac:dyDescent="0.35">
      <c r="A502" s="73" t="s">
        <v>676</v>
      </c>
      <c r="B502" s="74">
        <v>158.922</v>
      </c>
      <c r="C502" s="72">
        <f t="shared" si="12"/>
        <v>1710.6364079999998</v>
      </c>
      <c r="D502" s="72">
        <v>0</v>
      </c>
      <c r="E502" s="72">
        <v>0</v>
      </c>
      <c r="F502" s="111">
        <f t="shared" si="13"/>
        <v>3140.7284450879997</v>
      </c>
      <c r="G502" s="132" t="s">
        <v>31</v>
      </c>
      <c r="H502" s="133"/>
      <c r="I502" s="36"/>
      <c r="L502" s="131"/>
      <c r="M502" s="131"/>
      <c r="N502" s="36"/>
    </row>
    <row r="503" spans="1:14" s="110" customFormat="1" ht="15.75" customHeight="1" x14ac:dyDescent="0.35">
      <c r="A503" s="73" t="s">
        <v>677</v>
      </c>
      <c r="B503" s="74">
        <v>159.251</v>
      </c>
      <c r="C503" s="72">
        <f t="shared" si="12"/>
        <v>1714.177764</v>
      </c>
      <c r="D503" s="72">
        <v>0</v>
      </c>
      <c r="E503" s="72">
        <v>0</v>
      </c>
      <c r="F503" s="111">
        <f t="shared" si="13"/>
        <v>3147.230374704</v>
      </c>
      <c r="G503" s="132" t="s">
        <v>31</v>
      </c>
      <c r="H503" s="133"/>
      <c r="I503" s="36"/>
      <c r="L503" s="131"/>
      <c r="M503" s="131"/>
      <c r="N503" s="36"/>
    </row>
    <row r="504" spans="1:14" s="110" customFormat="1" ht="15.75" customHeight="1" x14ac:dyDescent="0.35">
      <c r="A504" s="73" t="s">
        <v>678</v>
      </c>
      <c r="B504" s="74">
        <v>149.77799999999999</v>
      </c>
      <c r="C504" s="72">
        <f t="shared" si="12"/>
        <v>1612.2103919999997</v>
      </c>
      <c r="D504" s="72">
        <v>0</v>
      </c>
      <c r="E504" s="72">
        <v>0</v>
      </c>
      <c r="F504" s="111">
        <f t="shared" si="13"/>
        <v>2960.0182797119996</v>
      </c>
      <c r="G504" s="132" t="s">
        <v>31</v>
      </c>
      <c r="H504" s="133"/>
      <c r="I504" s="36"/>
      <c r="L504" s="131"/>
      <c r="M504" s="131"/>
      <c r="N504" s="36"/>
    </row>
    <row r="505" spans="1:14" s="110" customFormat="1" ht="15.75" customHeight="1" x14ac:dyDescent="0.35">
      <c r="A505" s="73" t="s">
        <v>679</v>
      </c>
      <c r="B505" s="74">
        <v>176.209</v>
      </c>
      <c r="C505" s="72">
        <f t="shared" si="12"/>
        <v>1896.7136759999999</v>
      </c>
      <c r="D505" s="72">
        <v>0</v>
      </c>
      <c r="E505" s="72">
        <v>0</v>
      </c>
      <c r="F505" s="111">
        <f t="shared" si="13"/>
        <v>3482.3663091359999</v>
      </c>
      <c r="G505" s="132" t="s">
        <v>31</v>
      </c>
      <c r="H505" s="133"/>
      <c r="I505" s="36"/>
      <c r="L505" s="131"/>
      <c r="M505" s="131"/>
      <c r="N505" s="36"/>
    </row>
    <row r="506" spans="1:14" s="110" customFormat="1" ht="15.75" customHeight="1" x14ac:dyDescent="0.35">
      <c r="A506" s="73" t="s">
        <v>680</v>
      </c>
      <c r="B506" s="74">
        <v>165.792</v>
      </c>
      <c r="C506" s="72">
        <f t="shared" si="12"/>
        <v>1784.5850879999998</v>
      </c>
      <c r="D506" s="72">
        <v>0</v>
      </c>
      <c r="E506" s="72">
        <v>0</v>
      </c>
      <c r="F506" s="111">
        <f t="shared" si="13"/>
        <v>3276.4982215679997</v>
      </c>
      <c r="G506" s="132" t="s">
        <v>31</v>
      </c>
      <c r="H506" s="133"/>
      <c r="I506" s="36"/>
      <c r="L506" s="131"/>
      <c r="M506" s="131"/>
      <c r="N506" s="36"/>
    </row>
    <row r="507" spans="1:14" s="110" customFormat="1" ht="15.75" customHeight="1" x14ac:dyDescent="0.35">
      <c r="A507" s="73" t="s">
        <v>681</v>
      </c>
      <c r="B507" s="74">
        <v>139.35499999999999</v>
      </c>
      <c r="C507" s="72">
        <f t="shared" si="12"/>
        <v>1500.0172199999997</v>
      </c>
      <c r="D507" s="72">
        <v>0</v>
      </c>
      <c r="E507" s="72">
        <v>0</v>
      </c>
      <c r="F507" s="111">
        <f t="shared" si="13"/>
        <v>2754.0316159199997</v>
      </c>
      <c r="G507" s="132" t="s">
        <v>31</v>
      </c>
      <c r="H507" s="133"/>
      <c r="I507" s="36"/>
      <c r="L507" s="131"/>
      <c r="M507" s="131"/>
      <c r="N507" s="36"/>
    </row>
    <row r="508" spans="1:14" s="110" customFormat="1" ht="15.75" customHeight="1" x14ac:dyDescent="0.35">
      <c r="A508" s="73" t="s">
        <v>682</v>
      </c>
      <c r="B508" s="74">
        <v>139.35499999999999</v>
      </c>
      <c r="C508" s="72">
        <f t="shared" si="12"/>
        <v>1500.0172199999997</v>
      </c>
      <c r="D508" s="72">
        <v>0</v>
      </c>
      <c r="E508" s="72">
        <v>0</v>
      </c>
      <c r="F508" s="111">
        <f t="shared" si="13"/>
        <v>2754.0316159199997</v>
      </c>
      <c r="G508" s="132" t="s">
        <v>31</v>
      </c>
      <c r="H508" s="133"/>
      <c r="I508" s="36"/>
      <c r="L508" s="131"/>
      <c r="M508" s="131"/>
      <c r="N508" s="36"/>
    </row>
    <row r="509" spans="1:14" s="110" customFormat="1" ht="15.75" customHeight="1" x14ac:dyDescent="0.35">
      <c r="A509" s="73" t="s">
        <v>683</v>
      </c>
      <c r="B509" s="74">
        <v>139.35499999999999</v>
      </c>
      <c r="C509" s="72">
        <f t="shared" si="12"/>
        <v>1500.0172199999997</v>
      </c>
      <c r="D509" s="72">
        <v>0</v>
      </c>
      <c r="E509" s="72">
        <v>0</v>
      </c>
      <c r="F509" s="111">
        <f t="shared" si="13"/>
        <v>2754.0316159199997</v>
      </c>
      <c r="G509" s="132" t="s">
        <v>31</v>
      </c>
      <c r="H509" s="133"/>
      <c r="I509" s="36"/>
      <c r="L509" s="131"/>
      <c r="M509" s="131"/>
      <c r="N509" s="36"/>
    </row>
    <row r="510" spans="1:14" s="110" customFormat="1" ht="15.75" customHeight="1" x14ac:dyDescent="0.35">
      <c r="A510" s="73" t="s">
        <v>684</v>
      </c>
      <c r="B510" s="74">
        <v>205.35400000000001</v>
      </c>
      <c r="C510" s="72">
        <f t="shared" si="12"/>
        <v>2210.430456</v>
      </c>
      <c r="D510" s="72">
        <v>0</v>
      </c>
      <c r="E510" s="72">
        <v>0</v>
      </c>
      <c r="F510" s="111">
        <f t="shared" si="13"/>
        <v>4058.3503172160003</v>
      </c>
      <c r="G510" s="132" t="s">
        <v>31</v>
      </c>
      <c r="H510" s="133"/>
      <c r="I510" s="36"/>
      <c r="L510" s="131"/>
      <c r="M510" s="131"/>
      <c r="N510" s="36"/>
    </row>
    <row r="511" spans="1:14" s="110" customFormat="1" ht="15.75" customHeight="1" x14ac:dyDescent="0.35">
      <c r="A511" s="73" t="s">
        <v>685</v>
      </c>
      <c r="B511" s="74">
        <v>217.345</v>
      </c>
      <c r="C511" s="72">
        <f t="shared" si="12"/>
        <v>2339.5015799999996</v>
      </c>
      <c r="D511" s="72">
        <v>0</v>
      </c>
      <c r="E511" s="72">
        <v>0</v>
      </c>
      <c r="F511" s="111">
        <f t="shared" si="13"/>
        <v>4295.3249008799994</v>
      </c>
      <c r="G511" s="132" t="s">
        <v>31</v>
      </c>
      <c r="H511" s="133"/>
      <c r="I511" s="36"/>
      <c r="L511" s="131"/>
      <c r="M511" s="131"/>
      <c r="N511" s="36"/>
    </row>
    <row r="512" spans="1:14" s="110" customFormat="1" ht="15.75" customHeight="1" x14ac:dyDescent="0.35">
      <c r="A512" s="73" t="s">
        <v>686</v>
      </c>
      <c r="B512" s="74">
        <v>203.523</v>
      </c>
      <c r="C512" s="72">
        <f t="shared" si="12"/>
        <v>2190.7215719999999</v>
      </c>
      <c r="D512" s="72">
        <v>0</v>
      </c>
      <c r="E512" s="72">
        <v>0</v>
      </c>
      <c r="F512" s="111">
        <f t="shared" si="13"/>
        <v>4022.164806192</v>
      </c>
      <c r="G512" s="132" t="s">
        <v>31</v>
      </c>
      <c r="H512" s="133"/>
      <c r="I512" s="36"/>
      <c r="L512" s="131"/>
      <c r="M512" s="131"/>
      <c r="N512" s="36"/>
    </row>
    <row r="513" spans="1:14" s="110" customFormat="1" ht="15.75" customHeight="1" x14ac:dyDescent="0.35">
      <c r="A513" s="73" t="s">
        <v>687</v>
      </c>
      <c r="B513" s="74">
        <v>139.35499999999999</v>
      </c>
      <c r="C513" s="72">
        <f t="shared" si="12"/>
        <v>1500.0172199999997</v>
      </c>
      <c r="D513" s="72">
        <v>0</v>
      </c>
      <c r="E513" s="72">
        <v>0</v>
      </c>
      <c r="F513" s="111">
        <f t="shared" si="13"/>
        <v>2754.0316159199997</v>
      </c>
      <c r="G513" s="132" t="s">
        <v>31</v>
      </c>
      <c r="H513" s="133"/>
      <c r="I513" s="36"/>
      <c r="L513" s="131"/>
      <c r="M513" s="131"/>
      <c r="N513" s="36"/>
    </row>
    <row r="514" spans="1:14" s="110" customFormat="1" ht="15.75" customHeight="1" x14ac:dyDescent="0.35">
      <c r="A514" s="73" t="s">
        <v>688</v>
      </c>
      <c r="B514" s="74">
        <v>139.35499999999999</v>
      </c>
      <c r="C514" s="72">
        <f t="shared" si="12"/>
        <v>1500.0172199999997</v>
      </c>
      <c r="D514" s="72">
        <v>0</v>
      </c>
      <c r="E514" s="72">
        <v>0</v>
      </c>
      <c r="F514" s="111">
        <f t="shared" si="13"/>
        <v>2754.0316159199997</v>
      </c>
      <c r="G514" s="132" t="s">
        <v>31</v>
      </c>
      <c r="H514" s="133"/>
      <c r="I514" s="36"/>
      <c r="L514" s="131"/>
      <c r="M514" s="131"/>
      <c r="N514" s="36"/>
    </row>
    <row r="515" spans="1:14" s="110" customFormat="1" ht="15.75" customHeight="1" x14ac:dyDescent="0.35">
      <c r="A515" s="73" t="s">
        <v>689</v>
      </c>
      <c r="B515" s="74">
        <v>139.35499999999999</v>
      </c>
      <c r="C515" s="72">
        <f t="shared" si="12"/>
        <v>1500.0172199999997</v>
      </c>
      <c r="D515" s="72">
        <v>0</v>
      </c>
      <c r="E515" s="72">
        <v>0</v>
      </c>
      <c r="F515" s="111">
        <f t="shared" si="13"/>
        <v>2754.0316159199997</v>
      </c>
      <c r="G515" s="132" t="s">
        <v>31</v>
      </c>
      <c r="H515" s="133"/>
      <c r="I515" s="36"/>
      <c r="L515" s="131"/>
      <c r="M515" s="131"/>
      <c r="N515" s="36"/>
    </row>
    <row r="516" spans="1:14" s="110" customFormat="1" ht="15.75" customHeight="1" x14ac:dyDescent="0.35">
      <c r="A516" s="73" t="s">
        <v>690</v>
      </c>
      <c r="B516" s="74">
        <v>139.35499999999999</v>
      </c>
      <c r="C516" s="72">
        <f t="shared" si="12"/>
        <v>1500.0172199999997</v>
      </c>
      <c r="D516" s="72">
        <v>0</v>
      </c>
      <c r="E516" s="72">
        <v>0</v>
      </c>
      <c r="F516" s="111">
        <f t="shared" si="13"/>
        <v>2754.0316159199997</v>
      </c>
      <c r="G516" s="132" t="s">
        <v>31</v>
      </c>
      <c r="H516" s="133"/>
      <c r="I516" s="36"/>
      <c r="L516" s="131"/>
      <c r="M516" s="131"/>
      <c r="N516" s="36"/>
    </row>
    <row r="517" spans="1:14" s="110" customFormat="1" ht="15.75" customHeight="1" x14ac:dyDescent="0.35">
      <c r="A517" s="73" t="s">
        <v>691</v>
      </c>
      <c r="B517" s="74">
        <v>139.35499999999999</v>
      </c>
      <c r="C517" s="72">
        <f t="shared" si="12"/>
        <v>1500.0172199999997</v>
      </c>
      <c r="D517" s="72">
        <v>0</v>
      </c>
      <c r="E517" s="72">
        <v>0</v>
      </c>
      <c r="F517" s="111">
        <f t="shared" si="13"/>
        <v>2754.0316159199997</v>
      </c>
      <c r="G517" s="132" t="s">
        <v>31</v>
      </c>
      <c r="H517" s="133"/>
      <c r="I517" s="36"/>
      <c r="L517" s="131"/>
      <c r="M517" s="131"/>
      <c r="N517" s="36"/>
    </row>
    <row r="518" spans="1:14" s="110" customFormat="1" ht="15.75" customHeight="1" x14ac:dyDescent="0.35">
      <c r="A518" s="73" t="s">
        <v>692</v>
      </c>
      <c r="B518" s="74">
        <v>139.35499999999999</v>
      </c>
      <c r="C518" s="72">
        <f t="shared" si="12"/>
        <v>1500.0172199999997</v>
      </c>
      <c r="D518" s="72">
        <v>0</v>
      </c>
      <c r="E518" s="72">
        <v>0</v>
      </c>
      <c r="F518" s="111">
        <f t="shared" si="13"/>
        <v>2754.0316159199997</v>
      </c>
      <c r="G518" s="132" t="s">
        <v>31</v>
      </c>
      <c r="H518" s="133"/>
      <c r="I518" s="36"/>
      <c r="L518" s="131"/>
      <c r="M518" s="131"/>
      <c r="N518" s="36"/>
    </row>
    <row r="519" spans="1:14" s="110" customFormat="1" ht="15.75" customHeight="1" x14ac:dyDescent="0.35">
      <c r="A519" s="73" t="s">
        <v>693</v>
      </c>
      <c r="B519" s="74">
        <v>173.79300000000001</v>
      </c>
      <c r="C519" s="72">
        <f t="shared" si="12"/>
        <v>1870.707852</v>
      </c>
      <c r="D519" s="72">
        <v>0</v>
      </c>
      <c r="E519" s="72">
        <v>0</v>
      </c>
      <c r="F519" s="111">
        <f t="shared" si="13"/>
        <v>3434.6196162720003</v>
      </c>
      <c r="G519" s="132" t="s">
        <v>31</v>
      </c>
      <c r="H519" s="133"/>
      <c r="I519" s="36"/>
      <c r="L519" s="131"/>
      <c r="M519" s="131"/>
      <c r="N519" s="36"/>
    </row>
    <row r="520" spans="1:14" s="110" customFormat="1" ht="15.75" customHeight="1" x14ac:dyDescent="0.35">
      <c r="A520" s="73" t="s">
        <v>694</v>
      </c>
      <c r="B520" s="74">
        <v>159.18199999999999</v>
      </c>
      <c r="C520" s="72">
        <f t="shared" si="12"/>
        <v>1713.4350479999998</v>
      </c>
      <c r="D520" s="72">
        <v>0</v>
      </c>
      <c r="E520" s="72">
        <v>0</v>
      </c>
      <c r="F520" s="111">
        <f t="shared" si="13"/>
        <v>3145.8667481279999</v>
      </c>
      <c r="G520" s="132" t="s">
        <v>31</v>
      </c>
      <c r="H520" s="133"/>
      <c r="I520" s="36"/>
      <c r="L520" s="131"/>
      <c r="M520" s="131"/>
      <c r="N520" s="36"/>
    </row>
    <row r="521" spans="1:14" s="110" customFormat="1" ht="15.75" customHeight="1" x14ac:dyDescent="0.35">
      <c r="A521" s="73" t="s">
        <v>695</v>
      </c>
      <c r="B521" s="74">
        <v>139.35499999999999</v>
      </c>
      <c r="C521" s="72">
        <f t="shared" si="12"/>
        <v>1500.0172199999997</v>
      </c>
      <c r="D521" s="72">
        <v>0</v>
      </c>
      <c r="E521" s="72">
        <v>0</v>
      </c>
      <c r="F521" s="111">
        <f t="shared" si="13"/>
        <v>2754.0316159199997</v>
      </c>
      <c r="G521" s="132" t="s">
        <v>31</v>
      </c>
      <c r="H521" s="133"/>
      <c r="I521" s="36"/>
      <c r="L521" s="131"/>
      <c r="M521" s="131"/>
      <c r="N521" s="36"/>
    </row>
    <row r="522" spans="1:14" s="110" customFormat="1" ht="15.75" customHeight="1" x14ac:dyDescent="0.35">
      <c r="A522" s="73" t="s">
        <v>696</v>
      </c>
      <c r="B522" s="74">
        <v>202.06399999999999</v>
      </c>
      <c r="C522" s="72">
        <f t="shared" si="12"/>
        <v>2175.0168959999996</v>
      </c>
      <c r="D522" s="72">
        <v>0</v>
      </c>
      <c r="E522" s="72">
        <v>0</v>
      </c>
      <c r="F522" s="111">
        <f t="shared" si="13"/>
        <v>3993.3310210559994</v>
      </c>
      <c r="G522" s="132" t="s">
        <v>31</v>
      </c>
      <c r="H522" s="133"/>
      <c r="I522" s="36"/>
      <c r="L522" s="131"/>
      <c r="M522" s="131"/>
      <c r="N522" s="36"/>
    </row>
    <row r="523" spans="1:14" s="110" customFormat="1" ht="15.75" customHeight="1" x14ac:dyDescent="0.35">
      <c r="A523" s="73" t="s">
        <v>697</v>
      </c>
      <c r="B523" s="74">
        <v>242.727</v>
      </c>
      <c r="C523" s="72">
        <f t="shared" si="12"/>
        <v>2612.713428</v>
      </c>
      <c r="D523" s="72">
        <v>0</v>
      </c>
      <c r="E523" s="72">
        <v>0</v>
      </c>
      <c r="F523" s="111">
        <f t="shared" si="13"/>
        <v>4796.9418538079999</v>
      </c>
      <c r="G523" s="132" t="s">
        <v>31</v>
      </c>
      <c r="H523" s="133"/>
      <c r="I523" s="36"/>
      <c r="L523" s="131"/>
      <c r="M523" s="131"/>
      <c r="N523" s="36"/>
    </row>
    <row r="524" spans="1:14" s="110" customFormat="1" ht="15.75" customHeight="1" x14ac:dyDescent="0.35">
      <c r="A524" s="73" t="s">
        <v>698</v>
      </c>
      <c r="B524" s="74">
        <v>247.73</v>
      </c>
      <c r="C524" s="72">
        <f t="shared" si="12"/>
        <v>2666.5657199999996</v>
      </c>
      <c r="D524" s="72">
        <v>0</v>
      </c>
      <c r="E524" s="72">
        <v>0</v>
      </c>
      <c r="F524" s="111">
        <f t="shared" si="13"/>
        <v>4895.8146619199997</v>
      </c>
      <c r="G524" s="132" t="s">
        <v>31</v>
      </c>
      <c r="H524" s="133"/>
      <c r="I524" s="36"/>
      <c r="L524" s="131"/>
      <c r="M524" s="131"/>
      <c r="N524" s="36"/>
    </row>
    <row r="525" spans="1:14" s="110" customFormat="1" ht="15.75" customHeight="1" x14ac:dyDescent="0.35">
      <c r="A525" s="73" t="s">
        <v>699</v>
      </c>
      <c r="B525" s="74">
        <v>235.39</v>
      </c>
      <c r="C525" s="72">
        <f t="shared" si="12"/>
        <v>2533.7379599999995</v>
      </c>
      <c r="D525" s="72">
        <v>0</v>
      </c>
      <c r="E525" s="72">
        <v>0</v>
      </c>
      <c r="F525" s="111">
        <f t="shared" si="13"/>
        <v>4651.9428945599993</v>
      </c>
      <c r="G525" s="132" t="s">
        <v>31</v>
      </c>
      <c r="H525" s="133"/>
      <c r="I525" s="36"/>
      <c r="L525" s="131"/>
      <c r="M525" s="131"/>
      <c r="N525" s="36"/>
    </row>
    <row r="526" spans="1:14" s="110" customFormat="1" ht="15.75" customHeight="1" x14ac:dyDescent="0.35">
      <c r="A526" s="73" t="s">
        <v>700</v>
      </c>
      <c r="B526" s="74">
        <v>111.48399999999999</v>
      </c>
      <c r="C526" s="72">
        <f t="shared" si="12"/>
        <v>1200.0137759999998</v>
      </c>
      <c r="D526" s="72">
        <v>0</v>
      </c>
      <c r="E526" s="72">
        <v>0</v>
      </c>
      <c r="F526" s="111">
        <f t="shared" si="13"/>
        <v>2203.2252927359996</v>
      </c>
      <c r="G526" s="132" t="s">
        <v>31</v>
      </c>
      <c r="H526" s="133"/>
      <c r="I526" s="36"/>
      <c r="L526" s="131"/>
      <c r="M526" s="131"/>
      <c r="N526" s="36"/>
    </row>
    <row r="527" spans="1:14" s="110" customFormat="1" ht="15.75" customHeight="1" x14ac:dyDescent="0.35">
      <c r="A527" s="73" t="s">
        <v>701</v>
      </c>
      <c r="B527" s="74">
        <v>201.15799999999999</v>
      </c>
      <c r="C527" s="72">
        <f t="shared" si="12"/>
        <v>2165.2647119999997</v>
      </c>
      <c r="D527" s="72">
        <v>0</v>
      </c>
      <c r="E527" s="72">
        <v>0</v>
      </c>
      <c r="F527" s="111">
        <f t="shared" si="13"/>
        <v>3975.4260112319994</v>
      </c>
      <c r="G527" s="132" t="s">
        <v>31</v>
      </c>
      <c r="H527" s="133"/>
      <c r="I527" s="36"/>
      <c r="L527" s="131"/>
      <c r="M527" s="131"/>
      <c r="N527" s="36"/>
    </row>
    <row r="528" spans="1:14" s="110" customFormat="1" ht="15.75" customHeight="1" x14ac:dyDescent="0.35">
      <c r="A528" s="73" t="s">
        <v>702</v>
      </c>
      <c r="B528" s="74">
        <v>201.15199999999999</v>
      </c>
      <c r="C528" s="72">
        <f t="shared" si="12"/>
        <v>2165.2001279999999</v>
      </c>
      <c r="D528" s="72">
        <v>0</v>
      </c>
      <c r="E528" s="72">
        <v>0</v>
      </c>
      <c r="F528" s="111">
        <f t="shared" si="13"/>
        <v>3975.3074350080001</v>
      </c>
      <c r="G528" s="132" t="s">
        <v>31</v>
      </c>
      <c r="H528" s="133"/>
      <c r="I528" s="36"/>
      <c r="L528" s="131"/>
      <c r="M528" s="131"/>
      <c r="N528" s="36"/>
    </row>
    <row r="529" spans="1:14" s="110" customFormat="1" ht="15.75" customHeight="1" x14ac:dyDescent="0.35">
      <c r="A529" s="73" t="s">
        <v>703</v>
      </c>
      <c r="B529" s="74">
        <v>179.125</v>
      </c>
      <c r="C529" s="72">
        <f t="shared" si="12"/>
        <v>1928.1015</v>
      </c>
      <c r="D529" s="72">
        <v>0</v>
      </c>
      <c r="E529" s="72">
        <v>0</v>
      </c>
      <c r="F529" s="111">
        <f t="shared" si="13"/>
        <v>3539.9943539999999</v>
      </c>
      <c r="G529" s="132" t="s">
        <v>31</v>
      </c>
      <c r="H529" s="133"/>
      <c r="I529" s="36"/>
      <c r="L529" s="131"/>
      <c r="M529" s="131"/>
      <c r="N529" s="36"/>
    </row>
    <row r="530" spans="1:14" s="110" customFormat="1" ht="15.75" customHeight="1" x14ac:dyDescent="0.35">
      <c r="A530" s="73" t="s">
        <v>704</v>
      </c>
      <c r="B530" s="74">
        <v>314.97699999999998</v>
      </c>
      <c r="C530" s="72">
        <f t="shared" si="12"/>
        <v>3390.4124279999996</v>
      </c>
      <c r="D530" s="72">
        <v>0</v>
      </c>
      <c r="E530" s="72">
        <v>0</v>
      </c>
      <c r="F530" s="111">
        <f t="shared" si="13"/>
        <v>6224.7972178079999</v>
      </c>
      <c r="G530" s="132" t="s">
        <v>31</v>
      </c>
      <c r="H530" s="133"/>
      <c r="I530" s="36"/>
      <c r="L530" s="131"/>
      <c r="M530" s="131"/>
      <c r="N530" s="36"/>
    </row>
    <row r="531" spans="1:14" s="110" customFormat="1" ht="15.75" customHeight="1" x14ac:dyDescent="0.35">
      <c r="A531" s="73" t="s">
        <v>705</v>
      </c>
      <c r="B531" s="74">
        <v>314.48399999999998</v>
      </c>
      <c r="C531" s="72">
        <f t="shared" si="12"/>
        <v>3385.1057759999994</v>
      </c>
      <c r="D531" s="72">
        <v>0</v>
      </c>
      <c r="E531" s="72">
        <v>0</v>
      </c>
      <c r="F531" s="111">
        <f t="shared" si="13"/>
        <v>6215.0542047359995</v>
      </c>
      <c r="G531" s="132" t="s">
        <v>31</v>
      </c>
      <c r="H531" s="133"/>
      <c r="I531" s="36"/>
      <c r="L531" s="131"/>
      <c r="M531" s="131"/>
      <c r="N531" s="36"/>
    </row>
    <row r="532" spans="1:14" s="110" customFormat="1" ht="15.75" customHeight="1" x14ac:dyDescent="0.35">
      <c r="A532" s="73" t="s">
        <v>706</v>
      </c>
      <c r="B532" s="74">
        <v>209.87100000000001</v>
      </c>
      <c r="C532" s="72">
        <f t="shared" si="12"/>
        <v>2259.0514440000002</v>
      </c>
      <c r="D532" s="72">
        <v>0</v>
      </c>
      <c r="E532" s="72">
        <v>0</v>
      </c>
      <c r="F532" s="111">
        <f t="shared" si="13"/>
        <v>4147.6184511840002</v>
      </c>
      <c r="G532" s="132" t="s">
        <v>31</v>
      </c>
      <c r="H532" s="133"/>
      <c r="I532" s="36"/>
      <c r="L532" s="131"/>
      <c r="M532" s="131"/>
      <c r="N532" s="36"/>
    </row>
    <row r="533" spans="1:14" s="110" customFormat="1" ht="15.75" customHeight="1" x14ac:dyDescent="0.35">
      <c r="A533" s="73" t="s">
        <v>707</v>
      </c>
      <c r="B533" s="74">
        <v>209.833</v>
      </c>
      <c r="C533" s="72">
        <f t="shared" si="12"/>
        <v>2258.6424119999997</v>
      </c>
      <c r="D533" s="72">
        <v>0</v>
      </c>
      <c r="E533" s="72">
        <v>0</v>
      </c>
      <c r="F533" s="111">
        <f t="shared" si="13"/>
        <v>4146.8674684319994</v>
      </c>
      <c r="G533" s="132" t="s">
        <v>31</v>
      </c>
      <c r="H533" s="133"/>
      <c r="I533" s="36"/>
      <c r="L533" s="131"/>
      <c r="M533" s="131"/>
      <c r="N533" s="36"/>
    </row>
    <row r="534" spans="1:14" s="110" customFormat="1" ht="15.75" customHeight="1" x14ac:dyDescent="0.35">
      <c r="A534" s="73" t="s">
        <v>708</v>
      </c>
      <c r="B534" s="74">
        <v>181.69</v>
      </c>
      <c r="C534" s="72">
        <f t="shared" si="12"/>
        <v>1955.7111599999998</v>
      </c>
      <c r="D534" s="72">
        <v>0</v>
      </c>
      <c r="E534" s="72">
        <v>0</v>
      </c>
      <c r="F534" s="111">
        <f t="shared" si="13"/>
        <v>3590.6856897600001</v>
      </c>
      <c r="G534" s="132" t="s">
        <v>31</v>
      </c>
      <c r="H534" s="133"/>
      <c r="I534" s="36"/>
      <c r="L534" s="131"/>
      <c r="M534" s="131"/>
      <c r="N534" s="36"/>
    </row>
    <row r="535" spans="1:14" s="110" customFormat="1" ht="15.75" customHeight="1" x14ac:dyDescent="0.35">
      <c r="A535" s="73" t="s">
        <v>709</v>
      </c>
      <c r="B535" s="74">
        <v>145.27099999999999</v>
      </c>
      <c r="C535" s="72">
        <f t="shared" si="12"/>
        <v>1563.6970439999998</v>
      </c>
      <c r="D535" s="72">
        <v>0</v>
      </c>
      <c r="E535" s="72">
        <v>0</v>
      </c>
      <c r="F535" s="111">
        <f t="shared" si="13"/>
        <v>2870.9477727839999</v>
      </c>
      <c r="G535" s="132" t="s">
        <v>31</v>
      </c>
      <c r="H535" s="133"/>
      <c r="I535" s="36"/>
      <c r="L535" s="131"/>
      <c r="M535" s="131"/>
      <c r="N535" s="36"/>
    </row>
    <row r="536" spans="1:14" s="110" customFormat="1" ht="15.75" customHeight="1" x14ac:dyDescent="0.35">
      <c r="A536" s="73" t="s">
        <v>710</v>
      </c>
      <c r="B536" s="74">
        <v>154.98099999999999</v>
      </c>
      <c r="C536" s="72">
        <f t="shared" si="12"/>
        <v>1668.2154839999998</v>
      </c>
      <c r="D536" s="72">
        <v>0</v>
      </c>
      <c r="E536" s="72">
        <v>0</v>
      </c>
      <c r="F536" s="111">
        <f t="shared" si="13"/>
        <v>3062.8436286239998</v>
      </c>
      <c r="G536" s="132" t="s">
        <v>31</v>
      </c>
      <c r="H536" s="133"/>
      <c r="I536" s="36"/>
      <c r="L536" s="131"/>
      <c r="M536" s="131"/>
      <c r="N536" s="36"/>
    </row>
    <row r="537" spans="1:14" s="110" customFormat="1" ht="15.75" customHeight="1" x14ac:dyDescent="0.35">
      <c r="A537" s="73" t="s">
        <v>711</v>
      </c>
      <c r="B537" s="74">
        <v>299.67399999999998</v>
      </c>
      <c r="C537" s="72">
        <f t="shared" si="12"/>
        <v>3225.6909359999995</v>
      </c>
      <c r="D537" s="72">
        <v>0</v>
      </c>
      <c r="E537" s="72">
        <v>0</v>
      </c>
      <c r="F537" s="111">
        <f t="shared" si="13"/>
        <v>5922.3685584959994</v>
      </c>
      <c r="G537" s="132" t="s">
        <v>31</v>
      </c>
      <c r="H537" s="133"/>
      <c r="I537" s="36"/>
      <c r="L537" s="131"/>
      <c r="M537" s="131"/>
      <c r="N537" s="36"/>
    </row>
    <row r="538" spans="1:14" s="110" customFormat="1" ht="15.75" customHeight="1" x14ac:dyDescent="0.35">
      <c r="A538" s="73" t="s">
        <v>712</v>
      </c>
      <c r="B538" s="74">
        <v>111.48399999999999</v>
      </c>
      <c r="C538" s="72">
        <f t="shared" si="12"/>
        <v>1200.0137759999998</v>
      </c>
      <c r="D538" s="72">
        <v>0</v>
      </c>
      <c r="E538" s="72">
        <v>0</v>
      </c>
      <c r="F538" s="111">
        <f t="shared" si="13"/>
        <v>2203.2252927359996</v>
      </c>
      <c r="G538" s="132" t="s">
        <v>31</v>
      </c>
      <c r="H538" s="133"/>
      <c r="I538" s="36"/>
      <c r="L538" s="131"/>
      <c r="M538" s="131"/>
      <c r="N538" s="36"/>
    </row>
    <row r="539" spans="1:14" s="110" customFormat="1" ht="15.75" customHeight="1" x14ac:dyDescent="0.35">
      <c r="A539" s="73" t="s">
        <v>713</v>
      </c>
      <c r="B539" s="74">
        <v>111.48399999999999</v>
      </c>
      <c r="C539" s="72">
        <f t="shared" si="12"/>
        <v>1200.0137759999998</v>
      </c>
      <c r="D539" s="72">
        <v>0</v>
      </c>
      <c r="E539" s="72">
        <v>0</v>
      </c>
      <c r="F539" s="111">
        <f t="shared" si="13"/>
        <v>2203.2252927359996</v>
      </c>
      <c r="G539" s="132" t="s">
        <v>31</v>
      </c>
      <c r="H539" s="133"/>
      <c r="I539" s="36"/>
      <c r="L539" s="131"/>
      <c r="M539" s="131"/>
      <c r="N539" s="36"/>
    </row>
    <row r="540" spans="1:14" s="110" customFormat="1" ht="15.75" customHeight="1" x14ac:dyDescent="0.35">
      <c r="A540" s="73" t="s">
        <v>714</v>
      </c>
      <c r="B540" s="74">
        <v>111.48399999999999</v>
      </c>
      <c r="C540" s="72">
        <f t="shared" si="12"/>
        <v>1200.0137759999998</v>
      </c>
      <c r="D540" s="72">
        <v>0</v>
      </c>
      <c r="E540" s="72">
        <v>0</v>
      </c>
      <c r="F540" s="111">
        <f t="shared" si="13"/>
        <v>2203.2252927359996</v>
      </c>
      <c r="G540" s="132" t="s">
        <v>31</v>
      </c>
      <c r="H540" s="133"/>
      <c r="I540" s="36"/>
      <c r="L540" s="131"/>
      <c r="M540" s="131"/>
      <c r="N540" s="36"/>
    </row>
    <row r="541" spans="1:14" s="110" customFormat="1" ht="15.75" customHeight="1" x14ac:dyDescent="0.35">
      <c r="A541" s="73" t="s">
        <v>715</v>
      </c>
      <c r="B541" s="74">
        <v>111.48399999999999</v>
      </c>
      <c r="C541" s="72">
        <f t="shared" si="12"/>
        <v>1200.0137759999998</v>
      </c>
      <c r="D541" s="72">
        <v>0</v>
      </c>
      <c r="E541" s="72">
        <v>0</v>
      </c>
      <c r="F541" s="111">
        <f t="shared" si="13"/>
        <v>2203.2252927359996</v>
      </c>
      <c r="G541" s="132" t="s">
        <v>31</v>
      </c>
      <c r="H541" s="133"/>
      <c r="I541" s="36"/>
      <c r="L541" s="131"/>
      <c r="M541" s="131"/>
      <c r="N541" s="36"/>
    </row>
    <row r="542" spans="1:14" s="110" customFormat="1" ht="15.75" customHeight="1" x14ac:dyDescent="0.35">
      <c r="A542" s="73" t="s">
        <v>716</v>
      </c>
      <c r="B542" s="74">
        <v>111.48399999999999</v>
      </c>
      <c r="C542" s="72">
        <f t="shared" si="12"/>
        <v>1200.0137759999998</v>
      </c>
      <c r="D542" s="72">
        <v>0</v>
      </c>
      <c r="E542" s="72">
        <v>0</v>
      </c>
      <c r="F542" s="111">
        <f t="shared" si="13"/>
        <v>2203.2252927359996</v>
      </c>
      <c r="G542" s="132" t="s">
        <v>31</v>
      </c>
      <c r="H542" s="133"/>
      <c r="I542" s="36"/>
      <c r="L542" s="131"/>
      <c r="M542" s="131"/>
      <c r="N542" s="36"/>
    </row>
    <row r="543" spans="1:14" s="110" customFormat="1" ht="15.75" customHeight="1" x14ac:dyDescent="0.35">
      <c r="A543" s="73" t="s">
        <v>717</v>
      </c>
      <c r="B543" s="74">
        <v>178.52799999999999</v>
      </c>
      <c r="C543" s="72">
        <f t="shared" si="12"/>
        <v>1921.6753919999999</v>
      </c>
      <c r="D543" s="72">
        <v>0</v>
      </c>
      <c r="E543" s="72">
        <v>0</v>
      </c>
      <c r="F543" s="111">
        <f t="shared" si="13"/>
        <v>3528.1960197119997</v>
      </c>
      <c r="G543" s="132" t="s">
        <v>31</v>
      </c>
      <c r="H543" s="133"/>
      <c r="I543" s="36"/>
      <c r="L543" s="131"/>
      <c r="M543" s="131"/>
      <c r="N543" s="36"/>
    </row>
    <row r="544" spans="1:14" s="110" customFormat="1" ht="15.75" customHeight="1" x14ac:dyDescent="0.35">
      <c r="A544" s="73" t="s">
        <v>718</v>
      </c>
      <c r="B544" s="74">
        <v>178.55</v>
      </c>
      <c r="C544" s="72">
        <f t="shared" si="12"/>
        <v>1921.9122</v>
      </c>
      <c r="D544" s="72">
        <v>0</v>
      </c>
      <c r="E544" s="72">
        <v>0</v>
      </c>
      <c r="F544" s="111">
        <f t="shared" si="13"/>
        <v>3528.6307992000002</v>
      </c>
      <c r="G544" s="132" t="s">
        <v>31</v>
      </c>
      <c r="H544" s="133"/>
      <c r="I544" s="36"/>
      <c r="L544" s="131"/>
      <c r="M544" s="131"/>
      <c r="N544" s="36"/>
    </row>
    <row r="545" spans="1:14" s="110" customFormat="1" ht="15.75" customHeight="1" x14ac:dyDescent="0.35">
      <c r="A545" s="73" t="s">
        <v>719</v>
      </c>
      <c r="B545" s="74">
        <v>111.48399999999999</v>
      </c>
      <c r="C545" s="72">
        <f t="shared" si="12"/>
        <v>1200.0137759999998</v>
      </c>
      <c r="D545" s="72">
        <v>0</v>
      </c>
      <c r="E545" s="72">
        <v>0</v>
      </c>
      <c r="F545" s="111">
        <f t="shared" si="13"/>
        <v>2203.2252927359996</v>
      </c>
      <c r="G545" s="132" t="s">
        <v>31</v>
      </c>
      <c r="H545" s="133"/>
      <c r="I545" s="36"/>
      <c r="L545" s="131"/>
      <c r="M545" s="131"/>
      <c r="N545" s="36"/>
    </row>
    <row r="546" spans="1:14" s="110" customFormat="1" ht="15.75" customHeight="1" x14ac:dyDescent="0.35">
      <c r="A546" s="73" t="s">
        <v>720</v>
      </c>
      <c r="B546" s="74">
        <v>111.48399999999999</v>
      </c>
      <c r="C546" s="72">
        <f t="shared" si="12"/>
        <v>1200.0137759999998</v>
      </c>
      <c r="D546" s="72">
        <v>0</v>
      </c>
      <c r="E546" s="72">
        <v>0</v>
      </c>
      <c r="F546" s="111">
        <f t="shared" si="13"/>
        <v>2203.2252927359996</v>
      </c>
      <c r="G546" s="132" t="s">
        <v>31</v>
      </c>
      <c r="H546" s="133"/>
      <c r="I546" s="36"/>
      <c r="L546" s="131"/>
      <c r="M546" s="131"/>
      <c r="N546" s="36"/>
    </row>
    <row r="547" spans="1:14" s="110" customFormat="1" ht="15.75" customHeight="1" x14ac:dyDescent="0.35">
      <c r="A547" s="73" t="s">
        <v>721</v>
      </c>
      <c r="B547" s="74">
        <v>111.48399999999999</v>
      </c>
      <c r="C547" s="72">
        <f t="shared" si="12"/>
        <v>1200.0137759999998</v>
      </c>
      <c r="D547" s="72">
        <v>0</v>
      </c>
      <c r="E547" s="72">
        <v>0</v>
      </c>
      <c r="F547" s="111">
        <f t="shared" si="13"/>
        <v>2203.2252927359996</v>
      </c>
      <c r="G547" s="132" t="s">
        <v>31</v>
      </c>
      <c r="H547" s="133"/>
      <c r="I547" s="36"/>
      <c r="L547" s="131"/>
      <c r="M547" s="131"/>
      <c r="N547" s="36"/>
    </row>
    <row r="548" spans="1:14" s="110" customFormat="1" ht="15.75" customHeight="1" x14ac:dyDescent="0.35">
      <c r="A548" s="73" t="s">
        <v>722</v>
      </c>
      <c r="B548" s="74">
        <v>111.48399999999999</v>
      </c>
      <c r="C548" s="72">
        <f t="shared" si="12"/>
        <v>1200.0137759999998</v>
      </c>
      <c r="D548" s="72">
        <v>0</v>
      </c>
      <c r="E548" s="72">
        <v>0</v>
      </c>
      <c r="F548" s="111">
        <f t="shared" si="13"/>
        <v>2203.2252927359996</v>
      </c>
      <c r="G548" s="132" t="s">
        <v>31</v>
      </c>
      <c r="H548" s="133"/>
      <c r="I548" s="36"/>
      <c r="L548" s="131"/>
      <c r="M548" s="131"/>
      <c r="N548" s="36"/>
    </row>
    <row r="549" spans="1:14" s="110" customFormat="1" ht="15.75" customHeight="1" x14ac:dyDescent="0.35">
      <c r="A549" s="73" t="s">
        <v>723</v>
      </c>
      <c r="B549" s="74">
        <v>111.48399999999999</v>
      </c>
      <c r="C549" s="72">
        <f t="shared" si="12"/>
        <v>1200.0137759999998</v>
      </c>
      <c r="D549" s="72">
        <v>0</v>
      </c>
      <c r="E549" s="72">
        <v>0</v>
      </c>
      <c r="F549" s="111">
        <f t="shared" si="13"/>
        <v>2203.2252927359996</v>
      </c>
      <c r="G549" s="132" t="s">
        <v>31</v>
      </c>
      <c r="H549" s="133"/>
      <c r="I549" s="36"/>
      <c r="L549" s="131"/>
      <c r="M549" s="131"/>
      <c r="N549" s="36"/>
    </row>
    <row r="550" spans="1:14" s="110" customFormat="1" ht="15.75" customHeight="1" x14ac:dyDescent="0.35">
      <c r="A550" s="73" t="s">
        <v>724</v>
      </c>
      <c r="B550" s="74">
        <v>139.35499999999999</v>
      </c>
      <c r="C550" s="72">
        <f t="shared" si="12"/>
        <v>1500.0172199999997</v>
      </c>
      <c r="D550" s="72">
        <v>0</v>
      </c>
      <c r="E550" s="72">
        <v>0</v>
      </c>
      <c r="F550" s="111">
        <f t="shared" si="13"/>
        <v>2754.0316159199997</v>
      </c>
      <c r="G550" s="132" t="s">
        <v>31</v>
      </c>
      <c r="H550" s="133"/>
      <c r="I550" s="36"/>
      <c r="L550" s="131"/>
      <c r="M550" s="131"/>
      <c r="N550" s="36"/>
    </row>
    <row r="551" spans="1:14" s="110" customFormat="1" ht="15.75" customHeight="1" x14ac:dyDescent="0.35">
      <c r="A551" s="73" t="s">
        <v>725</v>
      </c>
      <c r="B551" s="74">
        <v>196.833</v>
      </c>
      <c r="C551" s="72">
        <f t="shared" si="12"/>
        <v>2118.7104119999999</v>
      </c>
      <c r="D551" s="72">
        <v>0</v>
      </c>
      <c r="E551" s="72">
        <v>0</v>
      </c>
      <c r="F551" s="111">
        <f t="shared" si="13"/>
        <v>3889.9523164319999</v>
      </c>
      <c r="G551" s="132" t="s">
        <v>31</v>
      </c>
      <c r="H551" s="133"/>
      <c r="I551" s="36"/>
      <c r="L551" s="131"/>
      <c r="M551" s="131"/>
      <c r="N551" s="36"/>
    </row>
    <row r="552" spans="1:14" s="110" customFormat="1" ht="15.75" customHeight="1" x14ac:dyDescent="0.35">
      <c r="A552" s="73" t="s">
        <v>726</v>
      </c>
      <c r="B552" s="74">
        <v>281.83999999999997</v>
      </c>
      <c r="C552" s="72">
        <f t="shared" si="12"/>
        <v>3033.7257599999994</v>
      </c>
      <c r="D552" s="72">
        <v>0</v>
      </c>
      <c r="E552" s="72">
        <v>0</v>
      </c>
      <c r="F552" s="111">
        <f t="shared" si="13"/>
        <v>5569.9204953599992</v>
      </c>
      <c r="G552" s="132" t="s">
        <v>31</v>
      </c>
      <c r="H552" s="133"/>
      <c r="I552" s="36"/>
      <c r="L552" s="131"/>
      <c r="M552" s="131"/>
      <c r="N552" s="36"/>
    </row>
    <row r="553" spans="1:14" s="110" customFormat="1" ht="15.75" customHeight="1" x14ac:dyDescent="0.35">
      <c r="A553" s="73" t="s">
        <v>727</v>
      </c>
      <c r="B553" s="74">
        <v>162.95699999999999</v>
      </c>
      <c r="C553" s="72">
        <f t="shared" si="12"/>
        <v>1754.0691479999998</v>
      </c>
      <c r="D553" s="72">
        <v>0</v>
      </c>
      <c r="E553" s="72">
        <v>0</v>
      </c>
      <c r="F553" s="111">
        <f t="shared" si="13"/>
        <v>3220.4709557279998</v>
      </c>
      <c r="G553" s="132" t="s">
        <v>31</v>
      </c>
      <c r="H553" s="133"/>
      <c r="I553" s="36"/>
      <c r="L553" s="131"/>
      <c r="M553" s="131"/>
      <c r="N553" s="36"/>
    </row>
    <row r="554" spans="1:14" s="110" customFormat="1" ht="15.75" customHeight="1" x14ac:dyDescent="0.35">
      <c r="A554" s="73" t="s">
        <v>728</v>
      </c>
      <c r="B554" s="74">
        <v>111.48399999999999</v>
      </c>
      <c r="C554" s="72">
        <f t="shared" si="12"/>
        <v>1200.0137759999998</v>
      </c>
      <c r="D554" s="72">
        <v>0</v>
      </c>
      <c r="E554" s="72">
        <v>0</v>
      </c>
      <c r="F554" s="111">
        <f t="shared" si="13"/>
        <v>2203.2252927359996</v>
      </c>
      <c r="G554" s="132" t="s">
        <v>31</v>
      </c>
      <c r="H554" s="133"/>
      <c r="I554" s="36"/>
      <c r="L554" s="131"/>
      <c r="M554" s="131"/>
      <c r="N554" s="36"/>
    </row>
    <row r="555" spans="1:14" s="110" customFormat="1" ht="15.75" customHeight="1" x14ac:dyDescent="0.35">
      <c r="A555" s="73" t="s">
        <v>729</v>
      </c>
      <c r="B555" s="74">
        <v>111.48399999999999</v>
      </c>
      <c r="C555" s="72">
        <f t="shared" ref="C555:C618" si="14">B555*10.764</f>
        <v>1200.0137759999998</v>
      </c>
      <c r="D555" s="72">
        <v>0</v>
      </c>
      <c r="E555" s="72">
        <v>0</v>
      </c>
      <c r="F555" s="111">
        <f t="shared" ref="F555:F618" si="15">C555*1.836</f>
        <v>2203.2252927359996</v>
      </c>
      <c r="G555" s="132" t="s">
        <v>31</v>
      </c>
      <c r="H555" s="133"/>
      <c r="I555" s="36"/>
      <c r="L555" s="131"/>
      <c r="M555" s="131"/>
      <c r="N555" s="36"/>
    </row>
    <row r="556" spans="1:14" s="110" customFormat="1" ht="15.75" customHeight="1" x14ac:dyDescent="0.35">
      <c r="A556" s="73" t="s">
        <v>730</v>
      </c>
      <c r="B556" s="74">
        <v>111.48399999999999</v>
      </c>
      <c r="C556" s="72">
        <f t="shared" si="14"/>
        <v>1200.0137759999998</v>
      </c>
      <c r="D556" s="72">
        <v>0</v>
      </c>
      <c r="E556" s="72">
        <v>0</v>
      </c>
      <c r="F556" s="111">
        <f t="shared" si="15"/>
        <v>2203.2252927359996</v>
      </c>
      <c r="G556" s="132" t="s">
        <v>31</v>
      </c>
      <c r="H556" s="133"/>
      <c r="I556" s="36"/>
      <c r="L556" s="131"/>
      <c r="M556" s="131"/>
      <c r="N556" s="36"/>
    </row>
    <row r="557" spans="1:14" s="110" customFormat="1" ht="15.75" customHeight="1" x14ac:dyDescent="0.35">
      <c r="A557" s="73" t="s">
        <v>731</v>
      </c>
      <c r="B557" s="74">
        <v>111.48399999999999</v>
      </c>
      <c r="C557" s="72">
        <f t="shared" si="14"/>
        <v>1200.0137759999998</v>
      </c>
      <c r="D557" s="72">
        <v>0</v>
      </c>
      <c r="E557" s="72">
        <v>0</v>
      </c>
      <c r="F557" s="111">
        <f t="shared" si="15"/>
        <v>2203.2252927359996</v>
      </c>
      <c r="G557" s="132" t="s">
        <v>31</v>
      </c>
      <c r="H557" s="133"/>
      <c r="I557" s="36"/>
      <c r="L557" s="131"/>
      <c r="M557" s="131"/>
      <c r="N557" s="36"/>
    </row>
    <row r="558" spans="1:14" s="110" customFormat="1" ht="15.75" customHeight="1" x14ac:dyDescent="0.35">
      <c r="A558" s="73" t="s">
        <v>732</v>
      </c>
      <c r="B558" s="74">
        <v>111.48399999999999</v>
      </c>
      <c r="C558" s="72">
        <f t="shared" si="14"/>
        <v>1200.0137759999998</v>
      </c>
      <c r="D558" s="72">
        <v>0</v>
      </c>
      <c r="E558" s="72">
        <v>0</v>
      </c>
      <c r="F558" s="111">
        <f t="shared" si="15"/>
        <v>2203.2252927359996</v>
      </c>
      <c r="G558" s="132" t="s">
        <v>31</v>
      </c>
      <c r="H558" s="133"/>
      <c r="I558" s="36"/>
      <c r="L558" s="131"/>
      <c r="M558" s="131"/>
      <c r="N558" s="36"/>
    </row>
    <row r="559" spans="1:14" s="110" customFormat="1" ht="15.75" customHeight="1" x14ac:dyDescent="0.35">
      <c r="A559" s="73" t="s">
        <v>733</v>
      </c>
      <c r="B559" s="74">
        <v>111.48399999999999</v>
      </c>
      <c r="C559" s="72">
        <f t="shared" si="14"/>
        <v>1200.0137759999998</v>
      </c>
      <c r="D559" s="72">
        <v>0</v>
      </c>
      <c r="E559" s="72">
        <v>0</v>
      </c>
      <c r="F559" s="111">
        <f t="shared" si="15"/>
        <v>2203.2252927359996</v>
      </c>
      <c r="G559" s="132" t="s">
        <v>31</v>
      </c>
      <c r="H559" s="133"/>
      <c r="I559" s="36"/>
      <c r="L559" s="131"/>
      <c r="M559" s="131"/>
      <c r="N559" s="36"/>
    </row>
    <row r="560" spans="1:14" s="110" customFormat="1" ht="15.75" customHeight="1" x14ac:dyDescent="0.35">
      <c r="A560" s="73" t="s">
        <v>734</v>
      </c>
      <c r="B560" s="74">
        <v>111.48399999999999</v>
      </c>
      <c r="C560" s="72">
        <f t="shared" si="14"/>
        <v>1200.0137759999998</v>
      </c>
      <c r="D560" s="72">
        <v>0</v>
      </c>
      <c r="E560" s="72">
        <v>0</v>
      </c>
      <c r="F560" s="111">
        <f t="shared" si="15"/>
        <v>2203.2252927359996</v>
      </c>
      <c r="G560" s="132" t="s">
        <v>31</v>
      </c>
      <c r="H560" s="133"/>
      <c r="I560" s="36"/>
      <c r="L560" s="131"/>
      <c r="M560" s="131"/>
      <c r="N560" s="36"/>
    </row>
    <row r="561" spans="1:14" s="110" customFormat="1" ht="15.75" customHeight="1" x14ac:dyDescent="0.35">
      <c r="A561" s="73" t="s">
        <v>735</v>
      </c>
      <c r="B561" s="74">
        <v>111.48399999999999</v>
      </c>
      <c r="C561" s="72">
        <f t="shared" si="14"/>
        <v>1200.0137759999998</v>
      </c>
      <c r="D561" s="72">
        <v>0</v>
      </c>
      <c r="E561" s="72">
        <v>0</v>
      </c>
      <c r="F561" s="111">
        <f t="shared" si="15"/>
        <v>2203.2252927359996</v>
      </c>
      <c r="G561" s="132" t="s">
        <v>31</v>
      </c>
      <c r="H561" s="133"/>
      <c r="I561" s="36"/>
      <c r="L561" s="131"/>
      <c r="M561" s="131"/>
      <c r="N561" s="36"/>
    </row>
    <row r="562" spans="1:14" s="110" customFormat="1" ht="15.75" customHeight="1" x14ac:dyDescent="0.35">
      <c r="A562" s="73" t="s">
        <v>736</v>
      </c>
      <c r="B562" s="74">
        <v>111.48399999999999</v>
      </c>
      <c r="C562" s="72">
        <f t="shared" si="14"/>
        <v>1200.0137759999998</v>
      </c>
      <c r="D562" s="72">
        <v>0</v>
      </c>
      <c r="E562" s="72">
        <v>0</v>
      </c>
      <c r="F562" s="111">
        <f t="shared" si="15"/>
        <v>2203.2252927359996</v>
      </c>
      <c r="G562" s="132" t="s">
        <v>31</v>
      </c>
      <c r="H562" s="133"/>
      <c r="I562" s="36"/>
      <c r="L562" s="131"/>
      <c r="M562" s="131"/>
      <c r="N562" s="36"/>
    </row>
    <row r="563" spans="1:14" s="110" customFormat="1" ht="15.75" customHeight="1" x14ac:dyDescent="0.35">
      <c r="A563" s="73" t="s">
        <v>737</v>
      </c>
      <c r="B563" s="74">
        <v>111.48399999999999</v>
      </c>
      <c r="C563" s="72">
        <f t="shared" si="14"/>
        <v>1200.0137759999998</v>
      </c>
      <c r="D563" s="72">
        <v>0</v>
      </c>
      <c r="E563" s="72">
        <v>0</v>
      </c>
      <c r="F563" s="111">
        <f t="shared" si="15"/>
        <v>2203.2252927359996</v>
      </c>
      <c r="G563" s="132" t="s">
        <v>31</v>
      </c>
      <c r="H563" s="133"/>
      <c r="I563" s="36"/>
      <c r="L563" s="131"/>
      <c r="M563" s="131"/>
      <c r="N563" s="36"/>
    </row>
    <row r="564" spans="1:14" s="110" customFormat="1" ht="15.75" customHeight="1" x14ac:dyDescent="0.35">
      <c r="A564" s="73" t="s">
        <v>738</v>
      </c>
      <c r="B564" s="74">
        <v>111.48399999999999</v>
      </c>
      <c r="C564" s="72">
        <f t="shared" si="14"/>
        <v>1200.0137759999998</v>
      </c>
      <c r="D564" s="72">
        <v>0</v>
      </c>
      <c r="E564" s="72">
        <v>0</v>
      </c>
      <c r="F564" s="111">
        <f t="shared" si="15"/>
        <v>2203.2252927359996</v>
      </c>
      <c r="G564" s="132" t="s">
        <v>31</v>
      </c>
      <c r="H564" s="133"/>
      <c r="I564" s="36"/>
      <c r="L564" s="131"/>
      <c r="M564" s="131"/>
      <c r="N564" s="36"/>
    </row>
    <row r="565" spans="1:14" s="110" customFormat="1" ht="15.75" customHeight="1" x14ac:dyDescent="0.35">
      <c r="A565" s="73" t="s">
        <v>739</v>
      </c>
      <c r="B565" s="74">
        <v>111.48399999999999</v>
      </c>
      <c r="C565" s="72">
        <f t="shared" si="14"/>
        <v>1200.0137759999998</v>
      </c>
      <c r="D565" s="72">
        <v>0</v>
      </c>
      <c r="E565" s="72">
        <v>0</v>
      </c>
      <c r="F565" s="111">
        <f t="shared" si="15"/>
        <v>2203.2252927359996</v>
      </c>
      <c r="G565" s="132" t="s">
        <v>31</v>
      </c>
      <c r="H565" s="133"/>
      <c r="I565" s="36"/>
      <c r="L565" s="131"/>
      <c r="M565" s="131"/>
      <c r="N565" s="36"/>
    </row>
    <row r="566" spans="1:14" s="110" customFormat="1" ht="15.75" customHeight="1" x14ac:dyDescent="0.35">
      <c r="A566" s="73" t="s">
        <v>740</v>
      </c>
      <c r="B566" s="74">
        <v>111.48399999999999</v>
      </c>
      <c r="C566" s="72">
        <f t="shared" si="14"/>
        <v>1200.0137759999998</v>
      </c>
      <c r="D566" s="72">
        <v>0</v>
      </c>
      <c r="E566" s="72">
        <v>0</v>
      </c>
      <c r="F566" s="111">
        <f t="shared" si="15"/>
        <v>2203.2252927359996</v>
      </c>
      <c r="G566" s="132" t="s">
        <v>31</v>
      </c>
      <c r="H566" s="133"/>
      <c r="I566" s="36"/>
      <c r="L566" s="131"/>
      <c r="M566" s="131"/>
      <c r="N566" s="36"/>
    </row>
    <row r="567" spans="1:14" s="110" customFormat="1" ht="15.75" customHeight="1" x14ac:dyDescent="0.35">
      <c r="A567" s="73" t="s">
        <v>741</v>
      </c>
      <c r="B567" s="74">
        <v>111.48399999999999</v>
      </c>
      <c r="C567" s="72">
        <f t="shared" si="14"/>
        <v>1200.0137759999998</v>
      </c>
      <c r="D567" s="72">
        <v>0</v>
      </c>
      <c r="E567" s="72">
        <v>0</v>
      </c>
      <c r="F567" s="111">
        <f t="shared" si="15"/>
        <v>2203.2252927359996</v>
      </c>
      <c r="G567" s="132" t="s">
        <v>31</v>
      </c>
      <c r="H567" s="133"/>
      <c r="I567" s="36"/>
      <c r="L567" s="131"/>
      <c r="M567" s="131"/>
      <c r="N567" s="36"/>
    </row>
    <row r="568" spans="1:14" s="110" customFormat="1" ht="15.75" customHeight="1" x14ac:dyDescent="0.35">
      <c r="A568" s="73" t="s">
        <v>742</v>
      </c>
      <c r="B568" s="74">
        <v>111.48399999999999</v>
      </c>
      <c r="C568" s="72">
        <f t="shared" si="14"/>
        <v>1200.0137759999998</v>
      </c>
      <c r="D568" s="72">
        <v>0</v>
      </c>
      <c r="E568" s="72">
        <v>0</v>
      </c>
      <c r="F568" s="111">
        <f t="shared" si="15"/>
        <v>2203.2252927359996</v>
      </c>
      <c r="G568" s="132" t="s">
        <v>31</v>
      </c>
      <c r="H568" s="133"/>
      <c r="I568" s="36"/>
      <c r="L568" s="131"/>
      <c r="M568" s="131"/>
      <c r="N568" s="36"/>
    </row>
    <row r="569" spans="1:14" s="110" customFormat="1" ht="15.75" customHeight="1" x14ac:dyDescent="0.35">
      <c r="A569" s="73" t="s">
        <v>743</v>
      </c>
      <c r="B569" s="74">
        <v>236.33099999999999</v>
      </c>
      <c r="C569" s="72">
        <f t="shared" si="14"/>
        <v>2543.8668839999996</v>
      </c>
      <c r="D569" s="72">
        <v>0</v>
      </c>
      <c r="E569" s="72">
        <v>0</v>
      </c>
      <c r="F569" s="111">
        <f t="shared" si="15"/>
        <v>4670.5395990239995</v>
      </c>
      <c r="G569" s="132" t="s">
        <v>31</v>
      </c>
      <c r="H569" s="133"/>
      <c r="I569" s="36"/>
      <c r="L569" s="131"/>
      <c r="M569" s="131"/>
      <c r="N569" s="36"/>
    </row>
    <row r="570" spans="1:14" s="110" customFormat="1" ht="15.75" customHeight="1" x14ac:dyDescent="0.35">
      <c r="A570" s="73" t="s">
        <v>744</v>
      </c>
      <c r="B570" s="74">
        <v>236.768</v>
      </c>
      <c r="C570" s="72">
        <f t="shared" si="14"/>
        <v>2548.5707519999996</v>
      </c>
      <c r="D570" s="72">
        <v>0</v>
      </c>
      <c r="E570" s="72">
        <v>0</v>
      </c>
      <c r="F570" s="111">
        <f t="shared" si="15"/>
        <v>4679.1759006719994</v>
      </c>
      <c r="G570" s="132" t="s">
        <v>31</v>
      </c>
      <c r="H570" s="133"/>
      <c r="I570" s="36"/>
      <c r="L570" s="131"/>
      <c r="M570" s="131"/>
      <c r="N570" s="36"/>
    </row>
    <row r="571" spans="1:14" s="110" customFormat="1" ht="15.75" customHeight="1" x14ac:dyDescent="0.35">
      <c r="A571" s="73" t="s">
        <v>745</v>
      </c>
      <c r="B571" s="74">
        <v>111.48399999999999</v>
      </c>
      <c r="C571" s="72">
        <f t="shared" si="14"/>
        <v>1200.0137759999998</v>
      </c>
      <c r="D571" s="72">
        <v>0</v>
      </c>
      <c r="E571" s="72">
        <v>0</v>
      </c>
      <c r="F571" s="111">
        <f t="shared" si="15"/>
        <v>2203.2252927359996</v>
      </c>
      <c r="G571" s="132" t="s">
        <v>31</v>
      </c>
      <c r="H571" s="133"/>
      <c r="I571" s="36"/>
      <c r="L571" s="131"/>
      <c r="M571" s="131"/>
      <c r="N571" s="36"/>
    </row>
    <row r="572" spans="1:14" s="110" customFormat="1" ht="15.75" customHeight="1" x14ac:dyDescent="0.35">
      <c r="A572" s="73" t="s">
        <v>746</v>
      </c>
      <c r="B572" s="74">
        <v>111.48399999999999</v>
      </c>
      <c r="C572" s="72">
        <f t="shared" si="14"/>
        <v>1200.0137759999998</v>
      </c>
      <c r="D572" s="72">
        <v>0</v>
      </c>
      <c r="E572" s="72">
        <v>0</v>
      </c>
      <c r="F572" s="111">
        <f t="shared" si="15"/>
        <v>2203.2252927359996</v>
      </c>
      <c r="G572" s="132" t="s">
        <v>31</v>
      </c>
      <c r="H572" s="133"/>
      <c r="I572" s="36"/>
      <c r="L572" s="131"/>
      <c r="M572" s="131"/>
      <c r="N572" s="36"/>
    </row>
    <row r="573" spans="1:14" s="110" customFormat="1" ht="15.75" customHeight="1" x14ac:dyDescent="0.35">
      <c r="A573" s="73" t="s">
        <v>747</v>
      </c>
      <c r="B573" s="74">
        <v>111.48399999999999</v>
      </c>
      <c r="C573" s="72">
        <f t="shared" si="14"/>
        <v>1200.0137759999998</v>
      </c>
      <c r="D573" s="72">
        <v>0</v>
      </c>
      <c r="E573" s="72">
        <v>0</v>
      </c>
      <c r="F573" s="111">
        <f t="shared" si="15"/>
        <v>2203.2252927359996</v>
      </c>
      <c r="G573" s="132" t="s">
        <v>31</v>
      </c>
      <c r="H573" s="133"/>
      <c r="I573" s="36"/>
      <c r="L573" s="131"/>
      <c r="M573" s="131"/>
      <c r="N573" s="36"/>
    </row>
    <row r="574" spans="1:14" s="110" customFormat="1" ht="15.75" customHeight="1" x14ac:dyDescent="0.35">
      <c r="A574" s="73" t="s">
        <v>748</v>
      </c>
      <c r="B574" s="74">
        <v>111.48399999999999</v>
      </c>
      <c r="C574" s="72">
        <f t="shared" si="14"/>
        <v>1200.0137759999998</v>
      </c>
      <c r="D574" s="72">
        <v>0</v>
      </c>
      <c r="E574" s="72">
        <v>0</v>
      </c>
      <c r="F574" s="111">
        <f t="shared" si="15"/>
        <v>2203.2252927359996</v>
      </c>
      <c r="G574" s="132" t="s">
        <v>31</v>
      </c>
      <c r="H574" s="133"/>
      <c r="I574" s="36"/>
      <c r="L574" s="131"/>
      <c r="M574" s="131"/>
      <c r="N574" s="36"/>
    </row>
    <row r="575" spans="1:14" s="110" customFormat="1" ht="15.75" customHeight="1" x14ac:dyDescent="0.35">
      <c r="A575" s="73" t="s">
        <v>749</v>
      </c>
      <c r="B575" s="74">
        <v>111.48399999999999</v>
      </c>
      <c r="C575" s="72">
        <f t="shared" si="14"/>
        <v>1200.0137759999998</v>
      </c>
      <c r="D575" s="72">
        <v>0</v>
      </c>
      <c r="E575" s="72">
        <v>0</v>
      </c>
      <c r="F575" s="111">
        <f t="shared" si="15"/>
        <v>2203.2252927359996</v>
      </c>
      <c r="G575" s="132" t="s">
        <v>31</v>
      </c>
      <c r="H575" s="133"/>
      <c r="I575" s="36"/>
      <c r="L575" s="131"/>
      <c r="M575" s="131"/>
      <c r="N575" s="36"/>
    </row>
    <row r="576" spans="1:14" s="110" customFormat="1" ht="15.75" customHeight="1" x14ac:dyDescent="0.35">
      <c r="A576" s="73" t="s">
        <v>750</v>
      </c>
      <c r="B576" s="74">
        <v>111.48399999999999</v>
      </c>
      <c r="C576" s="72">
        <f t="shared" si="14"/>
        <v>1200.0137759999998</v>
      </c>
      <c r="D576" s="72">
        <v>0</v>
      </c>
      <c r="E576" s="72">
        <v>0</v>
      </c>
      <c r="F576" s="111">
        <f t="shared" si="15"/>
        <v>2203.2252927359996</v>
      </c>
      <c r="G576" s="132" t="s">
        <v>31</v>
      </c>
      <c r="H576" s="133"/>
      <c r="I576" s="36"/>
      <c r="L576" s="131"/>
      <c r="M576" s="131"/>
      <c r="N576" s="36"/>
    </row>
    <row r="577" spans="1:14" s="110" customFormat="1" ht="15.75" customHeight="1" x14ac:dyDescent="0.35">
      <c r="A577" s="73" t="s">
        <v>751</v>
      </c>
      <c r="B577" s="74">
        <v>111.48399999999999</v>
      </c>
      <c r="C577" s="72">
        <f t="shared" si="14"/>
        <v>1200.0137759999998</v>
      </c>
      <c r="D577" s="72">
        <v>0</v>
      </c>
      <c r="E577" s="72">
        <v>0</v>
      </c>
      <c r="F577" s="111">
        <f t="shared" si="15"/>
        <v>2203.2252927359996</v>
      </c>
      <c r="G577" s="132" t="s">
        <v>31</v>
      </c>
      <c r="H577" s="133"/>
      <c r="I577" s="36"/>
      <c r="L577" s="131"/>
      <c r="M577" s="131"/>
      <c r="N577" s="36"/>
    </row>
    <row r="578" spans="1:14" s="110" customFormat="1" ht="15.75" customHeight="1" x14ac:dyDescent="0.35">
      <c r="A578" s="73" t="s">
        <v>752</v>
      </c>
      <c r="B578" s="74">
        <v>111.48399999999999</v>
      </c>
      <c r="C578" s="72">
        <f t="shared" si="14"/>
        <v>1200.0137759999998</v>
      </c>
      <c r="D578" s="72">
        <v>0</v>
      </c>
      <c r="E578" s="72">
        <v>0</v>
      </c>
      <c r="F578" s="111">
        <f t="shared" si="15"/>
        <v>2203.2252927359996</v>
      </c>
      <c r="G578" s="132" t="s">
        <v>31</v>
      </c>
      <c r="H578" s="133"/>
      <c r="I578" s="36"/>
      <c r="L578" s="131"/>
      <c r="M578" s="131"/>
      <c r="N578" s="36"/>
    </row>
    <row r="579" spans="1:14" s="110" customFormat="1" ht="15.75" customHeight="1" x14ac:dyDescent="0.35">
      <c r="A579" s="73" t="s">
        <v>753</v>
      </c>
      <c r="B579" s="74">
        <v>111.48399999999999</v>
      </c>
      <c r="C579" s="72">
        <f t="shared" si="14"/>
        <v>1200.0137759999998</v>
      </c>
      <c r="D579" s="72">
        <v>0</v>
      </c>
      <c r="E579" s="72">
        <v>0</v>
      </c>
      <c r="F579" s="111">
        <f t="shared" si="15"/>
        <v>2203.2252927359996</v>
      </c>
      <c r="G579" s="132" t="s">
        <v>31</v>
      </c>
      <c r="H579" s="133"/>
      <c r="I579" s="36"/>
      <c r="L579" s="131"/>
      <c r="M579" s="131"/>
      <c r="N579" s="36"/>
    </row>
    <row r="580" spans="1:14" s="110" customFormat="1" ht="15.75" customHeight="1" x14ac:dyDescent="0.35">
      <c r="A580" s="73" t="s">
        <v>754</v>
      </c>
      <c r="B580" s="74">
        <v>111.48399999999999</v>
      </c>
      <c r="C580" s="72">
        <f t="shared" si="14"/>
        <v>1200.0137759999998</v>
      </c>
      <c r="D580" s="72">
        <v>0</v>
      </c>
      <c r="E580" s="72">
        <v>0</v>
      </c>
      <c r="F580" s="111">
        <f t="shared" si="15"/>
        <v>2203.2252927359996</v>
      </c>
      <c r="G580" s="132" t="s">
        <v>31</v>
      </c>
      <c r="H580" s="133"/>
      <c r="I580" s="36"/>
      <c r="L580" s="131"/>
      <c r="M580" s="131"/>
      <c r="N580" s="36"/>
    </row>
    <row r="581" spans="1:14" s="110" customFormat="1" ht="15.75" customHeight="1" x14ac:dyDescent="0.35">
      <c r="A581" s="73" t="s">
        <v>755</v>
      </c>
      <c r="B581" s="74">
        <v>111.48399999999999</v>
      </c>
      <c r="C581" s="72">
        <f t="shared" si="14"/>
        <v>1200.0137759999998</v>
      </c>
      <c r="D581" s="72">
        <v>0</v>
      </c>
      <c r="E581" s="72">
        <v>0</v>
      </c>
      <c r="F581" s="111">
        <f t="shared" si="15"/>
        <v>2203.2252927359996</v>
      </c>
      <c r="G581" s="132" t="s">
        <v>31</v>
      </c>
      <c r="H581" s="133"/>
      <c r="I581" s="36"/>
      <c r="L581" s="131"/>
      <c r="M581" s="131"/>
      <c r="N581" s="36"/>
    </row>
    <row r="582" spans="1:14" s="110" customFormat="1" ht="15.75" customHeight="1" x14ac:dyDescent="0.35">
      <c r="A582" s="73" t="s">
        <v>756</v>
      </c>
      <c r="B582" s="74">
        <v>111.48399999999999</v>
      </c>
      <c r="C582" s="72">
        <f t="shared" si="14"/>
        <v>1200.0137759999998</v>
      </c>
      <c r="D582" s="72">
        <v>0</v>
      </c>
      <c r="E582" s="72">
        <v>0</v>
      </c>
      <c r="F582" s="111">
        <f t="shared" si="15"/>
        <v>2203.2252927359996</v>
      </c>
      <c r="G582" s="132" t="s">
        <v>31</v>
      </c>
      <c r="H582" s="133"/>
      <c r="I582" s="36"/>
      <c r="L582" s="131"/>
      <c r="M582" s="131"/>
      <c r="N582" s="36"/>
    </row>
    <row r="583" spans="1:14" s="110" customFormat="1" ht="15.75" customHeight="1" x14ac:dyDescent="0.35">
      <c r="A583" s="73" t="s">
        <v>757</v>
      </c>
      <c r="B583" s="74">
        <v>111.48399999999999</v>
      </c>
      <c r="C583" s="72">
        <f t="shared" si="14"/>
        <v>1200.0137759999998</v>
      </c>
      <c r="D583" s="72">
        <v>0</v>
      </c>
      <c r="E583" s="72">
        <v>0</v>
      </c>
      <c r="F583" s="111">
        <f t="shared" si="15"/>
        <v>2203.2252927359996</v>
      </c>
      <c r="G583" s="132" t="s">
        <v>31</v>
      </c>
      <c r="H583" s="133"/>
      <c r="I583" s="36"/>
      <c r="L583" s="131"/>
      <c r="M583" s="131"/>
      <c r="N583" s="36"/>
    </row>
    <row r="584" spans="1:14" s="110" customFormat="1" ht="15.75" customHeight="1" x14ac:dyDescent="0.35">
      <c r="A584" s="73" t="s">
        <v>758</v>
      </c>
      <c r="B584" s="74">
        <v>111.48399999999999</v>
      </c>
      <c r="C584" s="72">
        <f t="shared" si="14"/>
        <v>1200.0137759999998</v>
      </c>
      <c r="D584" s="72">
        <v>0</v>
      </c>
      <c r="E584" s="72">
        <v>0</v>
      </c>
      <c r="F584" s="111">
        <f t="shared" si="15"/>
        <v>2203.2252927359996</v>
      </c>
      <c r="G584" s="132" t="s">
        <v>31</v>
      </c>
      <c r="H584" s="133"/>
      <c r="I584" s="36"/>
      <c r="L584" s="131"/>
      <c r="M584" s="131"/>
      <c r="N584" s="36"/>
    </row>
    <row r="585" spans="1:14" s="110" customFormat="1" ht="15.75" customHeight="1" x14ac:dyDescent="0.35">
      <c r="A585" s="73" t="s">
        <v>759</v>
      </c>
      <c r="B585" s="74">
        <v>111.48399999999999</v>
      </c>
      <c r="C585" s="72">
        <f t="shared" si="14"/>
        <v>1200.0137759999998</v>
      </c>
      <c r="D585" s="72">
        <v>0</v>
      </c>
      <c r="E585" s="72">
        <v>0</v>
      </c>
      <c r="F585" s="111">
        <f t="shared" si="15"/>
        <v>2203.2252927359996</v>
      </c>
      <c r="G585" s="132" t="s">
        <v>31</v>
      </c>
      <c r="H585" s="133"/>
      <c r="I585" s="36"/>
      <c r="L585" s="131"/>
      <c r="M585" s="131"/>
      <c r="N585" s="36"/>
    </row>
    <row r="586" spans="1:14" s="110" customFormat="1" ht="15.75" customHeight="1" x14ac:dyDescent="0.35">
      <c r="A586" s="73" t="s">
        <v>760</v>
      </c>
      <c r="B586" s="74">
        <v>324.39999999999998</v>
      </c>
      <c r="C586" s="72">
        <f t="shared" si="14"/>
        <v>3491.8415999999997</v>
      </c>
      <c r="D586" s="72">
        <v>0</v>
      </c>
      <c r="E586" s="72">
        <v>0</v>
      </c>
      <c r="F586" s="111">
        <f t="shared" si="15"/>
        <v>6411.0211775999996</v>
      </c>
      <c r="G586" s="132" t="s">
        <v>31</v>
      </c>
      <c r="H586" s="133"/>
      <c r="I586" s="36"/>
      <c r="L586" s="131"/>
      <c r="M586" s="131"/>
      <c r="N586" s="36"/>
    </row>
    <row r="587" spans="1:14" s="110" customFormat="1" ht="15.75" customHeight="1" x14ac:dyDescent="0.35">
      <c r="A587" s="73" t="s">
        <v>761</v>
      </c>
      <c r="B587" s="74">
        <v>140.66200000000001</v>
      </c>
      <c r="C587" s="72">
        <f t="shared" si="14"/>
        <v>1514.0857679999999</v>
      </c>
      <c r="D587" s="72">
        <v>0</v>
      </c>
      <c r="E587" s="72">
        <v>0</v>
      </c>
      <c r="F587" s="111">
        <f t="shared" si="15"/>
        <v>2779.8614700479998</v>
      </c>
      <c r="G587" s="132" t="s">
        <v>31</v>
      </c>
      <c r="H587" s="133"/>
      <c r="I587" s="36"/>
      <c r="L587" s="131"/>
      <c r="M587" s="131"/>
      <c r="N587" s="36"/>
    </row>
    <row r="588" spans="1:14" s="110" customFormat="1" ht="15.75" customHeight="1" x14ac:dyDescent="0.35">
      <c r="A588" s="73" t="s">
        <v>762</v>
      </c>
      <c r="B588" s="74">
        <v>175.303</v>
      </c>
      <c r="C588" s="72">
        <f t="shared" si="14"/>
        <v>1886.9614919999999</v>
      </c>
      <c r="D588" s="72">
        <v>0</v>
      </c>
      <c r="E588" s="72">
        <v>0</v>
      </c>
      <c r="F588" s="111">
        <f t="shared" si="15"/>
        <v>3464.4612993119999</v>
      </c>
      <c r="G588" s="132" t="s">
        <v>31</v>
      </c>
      <c r="H588" s="133"/>
      <c r="I588" s="36"/>
      <c r="L588" s="131"/>
      <c r="M588" s="131"/>
      <c r="N588" s="36"/>
    </row>
    <row r="589" spans="1:14" s="110" customFormat="1" ht="15.75" customHeight="1" x14ac:dyDescent="0.35">
      <c r="A589" s="73" t="s">
        <v>763</v>
      </c>
      <c r="B589" s="74">
        <v>203.917</v>
      </c>
      <c r="C589" s="72">
        <f t="shared" si="14"/>
        <v>2194.9625879999999</v>
      </c>
      <c r="D589" s="72">
        <v>0</v>
      </c>
      <c r="E589" s="72">
        <v>0</v>
      </c>
      <c r="F589" s="111">
        <f t="shared" si="15"/>
        <v>4029.9513115679997</v>
      </c>
      <c r="G589" s="132" t="s">
        <v>31</v>
      </c>
      <c r="H589" s="133"/>
      <c r="I589" s="36"/>
      <c r="L589" s="131"/>
      <c r="M589" s="131"/>
      <c r="N589" s="36"/>
    </row>
    <row r="590" spans="1:14" s="110" customFormat="1" ht="15.75" customHeight="1" x14ac:dyDescent="0.35">
      <c r="A590" s="73" t="s">
        <v>764</v>
      </c>
      <c r="B590" s="74">
        <v>319.214</v>
      </c>
      <c r="C590" s="72">
        <f t="shared" si="14"/>
        <v>3436.0194959999999</v>
      </c>
      <c r="D590" s="72">
        <v>0</v>
      </c>
      <c r="E590" s="72">
        <v>0</v>
      </c>
      <c r="F590" s="111">
        <f t="shared" si="15"/>
        <v>6308.5317946559999</v>
      </c>
      <c r="G590" s="132" t="s">
        <v>31</v>
      </c>
      <c r="H590" s="133"/>
      <c r="I590" s="36"/>
      <c r="L590" s="131"/>
      <c r="M590" s="131"/>
      <c r="N590" s="36"/>
    </row>
    <row r="591" spans="1:14" s="110" customFormat="1" ht="15.75" customHeight="1" x14ac:dyDescent="0.35">
      <c r="A591" s="73" t="s">
        <v>765</v>
      </c>
      <c r="B591" s="74">
        <v>111.48399999999999</v>
      </c>
      <c r="C591" s="72">
        <f t="shared" si="14"/>
        <v>1200.0137759999998</v>
      </c>
      <c r="D591" s="72">
        <v>0</v>
      </c>
      <c r="E591" s="72">
        <v>0</v>
      </c>
      <c r="F591" s="111">
        <f t="shared" si="15"/>
        <v>2203.2252927359996</v>
      </c>
      <c r="G591" s="132" t="s">
        <v>31</v>
      </c>
      <c r="H591" s="133"/>
      <c r="I591" s="36"/>
      <c r="L591" s="131"/>
      <c r="M591" s="131"/>
      <c r="N591" s="36"/>
    </row>
    <row r="592" spans="1:14" s="110" customFormat="1" ht="15.75" customHeight="1" x14ac:dyDescent="0.35">
      <c r="A592" s="73" t="s">
        <v>766</v>
      </c>
      <c r="B592" s="74">
        <v>111.48399999999999</v>
      </c>
      <c r="C592" s="72">
        <f t="shared" si="14"/>
        <v>1200.0137759999998</v>
      </c>
      <c r="D592" s="72">
        <v>0</v>
      </c>
      <c r="E592" s="72">
        <v>0</v>
      </c>
      <c r="F592" s="111">
        <f t="shared" si="15"/>
        <v>2203.2252927359996</v>
      </c>
      <c r="G592" s="132" t="s">
        <v>31</v>
      </c>
      <c r="H592" s="133"/>
      <c r="I592" s="36"/>
      <c r="L592" s="131"/>
      <c r="M592" s="131"/>
      <c r="N592" s="36"/>
    </row>
    <row r="593" spans="1:14" s="110" customFormat="1" ht="15.75" customHeight="1" x14ac:dyDescent="0.35">
      <c r="A593" s="73" t="s">
        <v>767</v>
      </c>
      <c r="B593" s="74">
        <v>111.48399999999999</v>
      </c>
      <c r="C593" s="72">
        <f t="shared" si="14"/>
        <v>1200.0137759999998</v>
      </c>
      <c r="D593" s="72">
        <v>0</v>
      </c>
      <c r="E593" s="72">
        <v>0</v>
      </c>
      <c r="F593" s="111">
        <f t="shared" si="15"/>
        <v>2203.2252927359996</v>
      </c>
      <c r="G593" s="132" t="s">
        <v>31</v>
      </c>
      <c r="H593" s="133"/>
      <c r="I593" s="36"/>
      <c r="L593" s="131"/>
      <c r="M593" s="131"/>
      <c r="N593" s="36"/>
    </row>
    <row r="594" spans="1:14" s="110" customFormat="1" ht="15.75" customHeight="1" x14ac:dyDescent="0.35">
      <c r="A594" s="73" t="s">
        <v>768</v>
      </c>
      <c r="B594" s="74">
        <v>111.48399999999999</v>
      </c>
      <c r="C594" s="72">
        <f t="shared" si="14"/>
        <v>1200.0137759999998</v>
      </c>
      <c r="D594" s="72">
        <v>0</v>
      </c>
      <c r="E594" s="72">
        <v>0</v>
      </c>
      <c r="F594" s="111">
        <f t="shared" si="15"/>
        <v>2203.2252927359996</v>
      </c>
      <c r="G594" s="132" t="s">
        <v>31</v>
      </c>
      <c r="H594" s="133"/>
      <c r="I594" s="36"/>
      <c r="L594" s="131"/>
      <c r="M594" s="131"/>
      <c r="N594" s="36"/>
    </row>
    <row r="595" spans="1:14" s="110" customFormat="1" ht="15.75" customHeight="1" x14ac:dyDescent="0.35">
      <c r="A595" s="73" t="s">
        <v>769</v>
      </c>
      <c r="B595" s="74">
        <v>111.48399999999999</v>
      </c>
      <c r="C595" s="72">
        <f t="shared" si="14"/>
        <v>1200.0137759999998</v>
      </c>
      <c r="D595" s="72">
        <v>0</v>
      </c>
      <c r="E595" s="72">
        <v>0</v>
      </c>
      <c r="F595" s="111">
        <f t="shared" si="15"/>
        <v>2203.2252927359996</v>
      </c>
      <c r="G595" s="132" t="s">
        <v>31</v>
      </c>
      <c r="H595" s="133"/>
      <c r="I595" s="36"/>
      <c r="L595" s="131"/>
      <c r="M595" s="131"/>
      <c r="N595" s="36"/>
    </row>
    <row r="596" spans="1:14" s="110" customFormat="1" ht="15.75" customHeight="1" x14ac:dyDescent="0.35">
      <c r="A596" s="73" t="s">
        <v>770</v>
      </c>
      <c r="B596" s="74">
        <v>111.48399999999999</v>
      </c>
      <c r="C596" s="72">
        <f t="shared" si="14"/>
        <v>1200.0137759999998</v>
      </c>
      <c r="D596" s="72">
        <v>0</v>
      </c>
      <c r="E596" s="72">
        <v>0</v>
      </c>
      <c r="F596" s="111">
        <f t="shared" si="15"/>
        <v>2203.2252927359996</v>
      </c>
      <c r="G596" s="132" t="s">
        <v>31</v>
      </c>
      <c r="H596" s="133"/>
      <c r="I596" s="36"/>
      <c r="L596" s="131"/>
      <c r="M596" s="131"/>
      <c r="N596" s="36"/>
    </row>
    <row r="597" spans="1:14" s="110" customFormat="1" ht="15.75" customHeight="1" x14ac:dyDescent="0.35">
      <c r="A597" s="73" t="s">
        <v>771</v>
      </c>
      <c r="B597" s="74">
        <v>111.48399999999999</v>
      </c>
      <c r="C597" s="72">
        <f t="shared" si="14"/>
        <v>1200.0137759999998</v>
      </c>
      <c r="D597" s="72">
        <v>0</v>
      </c>
      <c r="E597" s="72">
        <v>0</v>
      </c>
      <c r="F597" s="111">
        <f t="shared" si="15"/>
        <v>2203.2252927359996</v>
      </c>
      <c r="G597" s="132" t="s">
        <v>31</v>
      </c>
      <c r="H597" s="133"/>
      <c r="I597" s="36"/>
      <c r="L597" s="131"/>
      <c r="M597" s="131"/>
      <c r="N597" s="36"/>
    </row>
    <row r="598" spans="1:14" s="110" customFormat="1" ht="15.75" customHeight="1" x14ac:dyDescent="0.35">
      <c r="A598" s="73" t="s">
        <v>772</v>
      </c>
      <c r="B598" s="74">
        <v>111.48399999999999</v>
      </c>
      <c r="C598" s="72">
        <f t="shared" si="14"/>
        <v>1200.0137759999998</v>
      </c>
      <c r="D598" s="72">
        <v>0</v>
      </c>
      <c r="E598" s="72">
        <v>0</v>
      </c>
      <c r="F598" s="111">
        <f t="shared" si="15"/>
        <v>2203.2252927359996</v>
      </c>
      <c r="G598" s="132" t="s">
        <v>31</v>
      </c>
      <c r="H598" s="133"/>
      <c r="I598" s="36"/>
      <c r="L598" s="131"/>
      <c r="M598" s="131"/>
      <c r="N598" s="36"/>
    </row>
    <row r="599" spans="1:14" s="110" customFormat="1" ht="15.75" customHeight="1" x14ac:dyDescent="0.35">
      <c r="A599" s="73" t="s">
        <v>773</v>
      </c>
      <c r="B599" s="74">
        <v>111.48399999999999</v>
      </c>
      <c r="C599" s="72">
        <f t="shared" si="14"/>
        <v>1200.0137759999998</v>
      </c>
      <c r="D599" s="72">
        <v>0</v>
      </c>
      <c r="E599" s="72">
        <v>0</v>
      </c>
      <c r="F599" s="111">
        <f t="shared" si="15"/>
        <v>2203.2252927359996</v>
      </c>
      <c r="G599" s="132" t="s">
        <v>31</v>
      </c>
      <c r="H599" s="133"/>
      <c r="I599" s="36"/>
      <c r="L599" s="131"/>
      <c r="M599" s="131"/>
      <c r="N599" s="36"/>
    </row>
    <row r="600" spans="1:14" s="110" customFormat="1" ht="15.75" customHeight="1" x14ac:dyDescent="0.35">
      <c r="A600" s="73" t="s">
        <v>774</v>
      </c>
      <c r="B600" s="74">
        <v>111.48399999999999</v>
      </c>
      <c r="C600" s="72">
        <f t="shared" si="14"/>
        <v>1200.0137759999998</v>
      </c>
      <c r="D600" s="72">
        <v>0</v>
      </c>
      <c r="E600" s="72">
        <v>0</v>
      </c>
      <c r="F600" s="111">
        <f t="shared" si="15"/>
        <v>2203.2252927359996</v>
      </c>
      <c r="G600" s="132" t="s">
        <v>31</v>
      </c>
      <c r="H600" s="133"/>
      <c r="I600" s="36"/>
      <c r="L600" s="131"/>
      <c r="M600" s="131"/>
      <c r="N600" s="36"/>
    </row>
    <row r="601" spans="1:14" s="110" customFormat="1" ht="15.75" customHeight="1" x14ac:dyDescent="0.35">
      <c r="A601" s="73" t="s">
        <v>775</v>
      </c>
      <c r="B601" s="74">
        <v>111.48399999999999</v>
      </c>
      <c r="C601" s="72">
        <f t="shared" si="14"/>
        <v>1200.0137759999998</v>
      </c>
      <c r="D601" s="72">
        <v>0</v>
      </c>
      <c r="E601" s="72">
        <v>0</v>
      </c>
      <c r="F601" s="111">
        <f t="shared" si="15"/>
        <v>2203.2252927359996</v>
      </c>
      <c r="G601" s="132" t="s">
        <v>31</v>
      </c>
      <c r="H601" s="133"/>
      <c r="I601" s="36"/>
      <c r="L601" s="131"/>
      <c r="M601" s="131"/>
      <c r="N601" s="36"/>
    </row>
    <row r="602" spans="1:14" s="110" customFormat="1" ht="15.75" customHeight="1" x14ac:dyDescent="0.35">
      <c r="A602" s="73" t="s">
        <v>776</v>
      </c>
      <c r="B602" s="74">
        <v>204.607</v>
      </c>
      <c r="C602" s="72">
        <f t="shared" si="14"/>
        <v>2202.3897480000001</v>
      </c>
      <c r="D602" s="72">
        <v>0</v>
      </c>
      <c r="E602" s="72">
        <v>0</v>
      </c>
      <c r="F602" s="111">
        <f t="shared" si="15"/>
        <v>4043.5875773280004</v>
      </c>
      <c r="G602" s="132" t="s">
        <v>31</v>
      </c>
      <c r="H602" s="133"/>
      <c r="I602" s="36"/>
      <c r="L602" s="131"/>
      <c r="M602" s="131"/>
      <c r="N602" s="36"/>
    </row>
    <row r="603" spans="1:14" s="110" customFormat="1" ht="15.75" customHeight="1" x14ac:dyDescent="0.35">
      <c r="A603" s="73" t="s">
        <v>777</v>
      </c>
      <c r="B603" s="74">
        <v>204.34100000000001</v>
      </c>
      <c r="C603" s="72">
        <f t="shared" si="14"/>
        <v>2199.5265239999999</v>
      </c>
      <c r="D603" s="72">
        <v>0</v>
      </c>
      <c r="E603" s="72">
        <v>0</v>
      </c>
      <c r="F603" s="111">
        <f t="shared" si="15"/>
        <v>4038.330698064</v>
      </c>
      <c r="G603" s="132" t="s">
        <v>31</v>
      </c>
      <c r="H603" s="133"/>
      <c r="I603" s="36"/>
      <c r="L603" s="131"/>
      <c r="M603" s="131"/>
      <c r="N603" s="36"/>
    </row>
    <row r="604" spans="1:14" s="110" customFormat="1" ht="15.75" customHeight="1" x14ac:dyDescent="0.35">
      <c r="A604" s="73" t="s">
        <v>778</v>
      </c>
      <c r="B604" s="74">
        <v>111.48399999999999</v>
      </c>
      <c r="C604" s="72">
        <f t="shared" si="14"/>
        <v>1200.0137759999998</v>
      </c>
      <c r="D604" s="72">
        <v>0</v>
      </c>
      <c r="E604" s="72">
        <v>0</v>
      </c>
      <c r="F604" s="111">
        <f t="shared" si="15"/>
        <v>2203.2252927359996</v>
      </c>
      <c r="G604" s="132" t="s">
        <v>31</v>
      </c>
      <c r="H604" s="133"/>
      <c r="I604" s="36"/>
      <c r="L604" s="131"/>
      <c r="M604" s="131"/>
      <c r="N604" s="36"/>
    </row>
    <row r="605" spans="1:14" s="110" customFormat="1" ht="15.75" customHeight="1" x14ac:dyDescent="0.35">
      <c r="A605" s="73" t="s">
        <v>779</v>
      </c>
      <c r="B605" s="74">
        <v>111.48399999999999</v>
      </c>
      <c r="C605" s="72">
        <f t="shared" si="14"/>
        <v>1200.0137759999998</v>
      </c>
      <c r="D605" s="72">
        <v>0</v>
      </c>
      <c r="E605" s="72">
        <v>0</v>
      </c>
      <c r="F605" s="111">
        <f t="shared" si="15"/>
        <v>2203.2252927359996</v>
      </c>
      <c r="G605" s="132" t="s">
        <v>31</v>
      </c>
      <c r="H605" s="133"/>
      <c r="I605" s="36"/>
      <c r="L605" s="131"/>
      <c r="M605" s="131"/>
      <c r="N605" s="36"/>
    </row>
    <row r="606" spans="1:14" s="110" customFormat="1" ht="15.75" customHeight="1" x14ac:dyDescent="0.35">
      <c r="A606" s="73" t="s">
        <v>780</v>
      </c>
      <c r="B606" s="74">
        <v>111.48399999999999</v>
      </c>
      <c r="C606" s="72">
        <f t="shared" si="14"/>
        <v>1200.0137759999998</v>
      </c>
      <c r="D606" s="72">
        <v>0</v>
      </c>
      <c r="E606" s="72">
        <v>0</v>
      </c>
      <c r="F606" s="111">
        <f t="shared" si="15"/>
        <v>2203.2252927359996</v>
      </c>
      <c r="G606" s="132" t="s">
        <v>31</v>
      </c>
      <c r="H606" s="133"/>
      <c r="I606" s="36"/>
      <c r="L606" s="131"/>
      <c r="M606" s="131"/>
      <c r="N606" s="36"/>
    </row>
    <row r="607" spans="1:14" s="110" customFormat="1" ht="15.75" customHeight="1" x14ac:dyDescent="0.35">
      <c r="A607" s="73" t="s">
        <v>781</v>
      </c>
      <c r="B607" s="74">
        <v>111.48399999999999</v>
      </c>
      <c r="C607" s="72">
        <f t="shared" si="14"/>
        <v>1200.0137759999998</v>
      </c>
      <c r="D607" s="72">
        <v>0</v>
      </c>
      <c r="E607" s="72">
        <v>0</v>
      </c>
      <c r="F607" s="111">
        <f t="shared" si="15"/>
        <v>2203.2252927359996</v>
      </c>
      <c r="G607" s="132" t="s">
        <v>31</v>
      </c>
      <c r="H607" s="133"/>
      <c r="I607" s="36"/>
      <c r="L607" s="131"/>
      <c r="M607" s="131"/>
      <c r="N607" s="36"/>
    </row>
    <row r="608" spans="1:14" s="110" customFormat="1" ht="15.75" customHeight="1" x14ac:dyDescent="0.35">
      <c r="A608" s="73" t="s">
        <v>782</v>
      </c>
      <c r="B608" s="74">
        <v>111.48399999999999</v>
      </c>
      <c r="C608" s="72">
        <f t="shared" si="14"/>
        <v>1200.0137759999998</v>
      </c>
      <c r="D608" s="72">
        <v>0</v>
      </c>
      <c r="E608" s="72">
        <v>0</v>
      </c>
      <c r="F608" s="111">
        <f t="shared" si="15"/>
        <v>2203.2252927359996</v>
      </c>
      <c r="G608" s="132" t="s">
        <v>31</v>
      </c>
      <c r="H608" s="133"/>
      <c r="I608" s="36"/>
      <c r="L608" s="131"/>
      <c r="M608" s="131"/>
      <c r="N608" s="36"/>
    </row>
    <row r="609" spans="1:14" s="110" customFormat="1" ht="15.75" customHeight="1" x14ac:dyDescent="0.35">
      <c r="A609" s="73" t="s">
        <v>783</v>
      </c>
      <c r="B609" s="74">
        <v>111.48399999999999</v>
      </c>
      <c r="C609" s="72">
        <f t="shared" si="14"/>
        <v>1200.0137759999998</v>
      </c>
      <c r="D609" s="72">
        <v>0</v>
      </c>
      <c r="E609" s="72">
        <v>0</v>
      </c>
      <c r="F609" s="111">
        <f t="shared" si="15"/>
        <v>2203.2252927359996</v>
      </c>
      <c r="G609" s="132" t="s">
        <v>31</v>
      </c>
      <c r="H609" s="133"/>
      <c r="I609" s="36"/>
      <c r="L609" s="131"/>
      <c r="M609" s="131"/>
      <c r="N609" s="36"/>
    </row>
    <row r="610" spans="1:14" s="110" customFormat="1" ht="15.75" customHeight="1" x14ac:dyDescent="0.35">
      <c r="A610" s="73" t="s">
        <v>784</v>
      </c>
      <c r="B610" s="74">
        <v>111.48399999999999</v>
      </c>
      <c r="C610" s="72">
        <f t="shared" si="14"/>
        <v>1200.0137759999998</v>
      </c>
      <c r="D610" s="72">
        <v>0</v>
      </c>
      <c r="E610" s="72">
        <v>0</v>
      </c>
      <c r="F610" s="111">
        <f t="shared" si="15"/>
        <v>2203.2252927359996</v>
      </c>
      <c r="G610" s="132" t="s">
        <v>31</v>
      </c>
      <c r="H610" s="133"/>
      <c r="I610" s="36"/>
      <c r="L610" s="131"/>
      <c r="M610" s="131"/>
      <c r="N610" s="36"/>
    </row>
    <row r="611" spans="1:14" s="110" customFormat="1" ht="15.75" customHeight="1" x14ac:dyDescent="0.35">
      <c r="A611" s="73" t="s">
        <v>785</v>
      </c>
      <c r="B611" s="74">
        <v>111.48399999999999</v>
      </c>
      <c r="C611" s="72">
        <f t="shared" si="14"/>
        <v>1200.0137759999998</v>
      </c>
      <c r="D611" s="72">
        <v>0</v>
      </c>
      <c r="E611" s="72">
        <v>0</v>
      </c>
      <c r="F611" s="111">
        <f t="shared" si="15"/>
        <v>2203.2252927359996</v>
      </c>
      <c r="G611" s="132" t="s">
        <v>31</v>
      </c>
      <c r="H611" s="133"/>
      <c r="I611" s="36"/>
      <c r="L611" s="131"/>
      <c r="M611" s="131"/>
      <c r="N611" s="36"/>
    </row>
    <row r="612" spans="1:14" s="110" customFormat="1" ht="15.75" customHeight="1" x14ac:dyDescent="0.35">
      <c r="A612" s="73" t="s">
        <v>786</v>
      </c>
      <c r="B612" s="74">
        <v>174.25</v>
      </c>
      <c r="C612" s="72">
        <f t="shared" si="14"/>
        <v>1875.627</v>
      </c>
      <c r="D612" s="72">
        <v>0</v>
      </c>
      <c r="E612" s="72">
        <v>0</v>
      </c>
      <c r="F612" s="111">
        <f t="shared" si="15"/>
        <v>3443.6511719999999</v>
      </c>
      <c r="G612" s="132" t="s">
        <v>31</v>
      </c>
      <c r="H612" s="133"/>
      <c r="I612" s="36"/>
      <c r="L612" s="131"/>
      <c r="M612" s="131"/>
      <c r="N612" s="36"/>
    </row>
    <row r="613" spans="1:14" s="110" customFormat="1" ht="15.75" customHeight="1" x14ac:dyDescent="0.35">
      <c r="A613" s="73" t="s">
        <v>787</v>
      </c>
      <c r="B613" s="74">
        <v>223.583</v>
      </c>
      <c r="C613" s="72">
        <f t="shared" si="14"/>
        <v>2406.6474119999998</v>
      </c>
      <c r="D613" s="72">
        <v>0</v>
      </c>
      <c r="E613" s="72">
        <v>0</v>
      </c>
      <c r="F613" s="111">
        <f t="shared" si="15"/>
        <v>4418.6046484319995</v>
      </c>
      <c r="G613" s="132" t="s">
        <v>31</v>
      </c>
      <c r="H613" s="133"/>
      <c r="I613" s="36"/>
      <c r="L613" s="131"/>
      <c r="M613" s="131"/>
      <c r="N613" s="36"/>
    </row>
    <row r="614" spans="1:14" s="110" customFormat="1" ht="15.75" customHeight="1" x14ac:dyDescent="0.35">
      <c r="A614" s="73" t="s">
        <v>788</v>
      </c>
      <c r="B614" s="74">
        <v>215.71</v>
      </c>
      <c r="C614" s="72">
        <f t="shared" si="14"/>
        <v>2321.9024399999998</v>
      </c>
      <c r="D614" s="72">
        <v>0</v>
      </c>
      <c r="E614" s="72">
        <v>0</v>
      </c>
      <c r="F614" s="111">
        <f t="shared" si="15"/>
        <v>4263.0128798400001</v>
      </c>
      <c r="G614" s="132" t="s">
        <v>31</v>
      </c>
      <c r="H614" s="133"/>
      <c r="I614" s="36"/>
      <c r="L614" s="131"/>
      <c r="M614" s="131"/>
      <c r="N614" s="36"/>
    </row>
    <row r="615" spans="1:14" s="110" customFormat="1" ht="15.75" customHeight="1" x14ac:dyDescent="0.35">
      <c r="A615" s="73" t="s">
        <v>789</v>
      </c>
      <c r="B615" s="74">
        <v>111.48399999999999</v>
      </c>
      <c r="C615" s="72">
        <f t="shared" si="14"/>
        <v>1200.0137759999998</v>
      </c>
      <c r="D615" s="72">
        <v>0</v>
      </c>
      <c r="E615" s="72">
        <v>0</v>
      </c>
      <c r="F615" s="111">
        <f t="shared" si="15"/>
        <v>2203.2252927359996</v>
      </c>
      <c r="G615" s="132" t="s">
        <v>31</v>
      </c>
      <c r="H615" s="133"/>
      <c r="I615" s="36"/>
      <c r="L615" s="131"/>
      <c r="M615" s="131"/>
      <c r="N615" s="36"/>
    </row>
    <row r="616" spans="1:14" s="110" customFormat="1" ht="15.75" customHeight="1" x14ac:dyDescent="0.35">
      <c r="A616" s="73" t="s">
        <v>790</v>
      </c>
      <c r="B616" s="74">
        <v>111.48399999999999</v>
      </c>
      <c r="C616" s="72">
        <f t="shared" si="14"/>
        <v>1200.0137759999998</v>
      </c>
      <c r="D616" s="72">
        <v>0</v>
      </c>
      <c r="E616" s="72">
        <v>0</v>
      </c>
      <c r="F616" s="111">
        <f t="shared" si="15"/>
        <v>2203.2252927359996</v>
      </c>
      <c r="G616" s="132" t="s">
        <v>31</v>
      </c>
      <c r="H616" s="133"/>
      <c r="I616" s="36"/>
      <c r="L616" s="131"/>
      <c r="M616" s="131"/>
      <c r="N616" s="36"/>
    </row>
    <row r="617" spans="1:14" s="110" customFormat="1" ht="15.75" customHeight="1" x14ac:dyDescent="0.35">
      <c r="A617" s="73" t="s">
        <v>791</v>
      </c>
      <c r="B617" s="74">
        <v>111.48399999999999</v>
      </c>
      <c r="C617" s="72">
        <f t="shared" si="14"/>
        <v>1200.0137759999998</v>
      </c>
      <c r="D617" s="72">
        <v>0</v>
      </c>
      <c r="E617" s="72">
        <v>0</v>
      </c>
      <c r="F617" s="111">
        <f t="shared" si="15"/>
        <v>2203.2252927359996</v>
      </c>
      <c r="G617" s="132" t="s">
        <v>31</v>
      </c>
      <c r="H617" s="133"/>
      <c r="I617" s="36"/>
      <c r="L617" s="131"/>
      <c r="M617" s="131"/>
      <c r="N617" s="36"/>
    </row>
    <row r="618" spans="1:14" s="110" customFormat="1" ht="15.75" customHeight="1" x14ac:dyDescent="0.35">
      <c r="A618" s="73" t="s">
        <v>792</v>
      </c>
      <c r="B618" s="74">
        <v>111.48399999999999</v>
      </c>
      <c r="C618" s="72">
        <f t="shared" si="14"/>
        <v>1200.0137759999998</v>
      </c>
      <c r="D618" s="72">
        <v>0</v>
      </c>
      <c r="E618" s="72">
        <v>0</v>
      </c>
      <c r="F618" s="111">
        <f t="shared" si="15"/>
        <v>2203.2252927359996</v>
      </c>
      <c r="G618" s="132" t="s">
        <v>31</v>
      </c>
      <c r="H618" s="133"/>
      <c r="I618" s="36"/>
      <c r="L618" s="131"/>
      <c r="M618" s="131"/>
      <c r="N618" s="36"/>
    </row>
    <row r="619" spans="1:14" s="110" customFormat="1" ht="15.75" customHeight="1" x14ac:dyDescent="0.35">
      <c r="A619" s="73" t="s">
        <v>793</v>
      </c>
      <c r="B619" s="74">
        <v>111.48399999999999</v>
      </c>
      <c r="C619" s="72">
        <f t="shared" ref="C619:C682" si="16">B619*10.764</f>
        <v>1200.0137759999998</v>
      </c>
      <c r="D619" s="72">
        <v>0</v>
      </c>
      <c r="E619" s="72">
        <v>0</v>
      </c>
      <c r="F619" s="111">
        <f t="shared" ref="F619:F682" si="17">C619*1.836</f>
        <v>2203.2252927359996</v>
      </c>
      <c r="G619" s="132" t="s">
        <v>31</v>
      </c>
      <c r="H619" s="133"/>
      <c r="I619" s="36"/>
      <c r="L619" s="131"/>
      <c r="M619" s="131"/>
      <c r="N619" s="36"/>
    </row>
    <row r="620" spans="1:14" s="110" customFormat="1" ht="15.75" customHeight="1" x14ac:dyDescent="0.35">
      <c r="A620" s="73" t="s">
        <v>794</v>
      </c>
      <c r="B620" s="74">
        <v>111.48399999999999</v>
      </c>
      <c r="C620" s="72">
        <f t="shared" si="16"/>
        <v>1200.0137759999998</v>
      </c>
      <c r="D620" s="72">
        <v>0</v>
      </c>
      <c r="E620" s="72">
        <v>0</v>
      </c>
      <c r="F620" s="111">
        <f t="shared" si="17"/>
        <v>2203.2252927359996</v>
      </c>
      <c r="G620" s="132" t="s">
        <v>31</v>
      </c>
      <c r="H620" s="133"/>
      <c r="I620" s="36"/>
      <c r="L620" s="131"/>
      <c r="M620" s="131"/>
      <c r="N620" s="36"/>
    </row>
    <row r="621" spans="1:14" s="110" customFormat="1" ht="15.75" customHeight="1" x14ac:dyDescent="0.35">
      <c r="A621" s="73" t="s">
        <v>795</v>
      </c>
      <c r="B621" s="74">
        <v>111.48399999999999</v>
      </c>
      <c r="C621" s="72">
        <f t="shared" si="16"/>
        <v>1200.0137759999998</v>
      </c>
      <c r="D621" s="72">
        <v>0</v>
      </c>
      <c r="E621" s="72">
        <v>0</v>
      </c>
      <c r="F621" s="111">
        <f t="shared" si="17"/>
        <v>2203.2252927359996</v>
      </c>
      <c r="G621" s="132" t="s">
        <v>31</v>
      </c>
      <c r="H621" s="133"/>
      <c r="I621" s="36"/>
      <c r="L621" s="131"/>
      <c r="M621" s="131"/>
      <c r="N621" s="36"/>
    </row>
    <row r="622" spans="1:14" s="110" customFormat="1" ht="15.75" customHeight="1" x14ac:dyDescent="0.35">
      <c r="A622" s="73" t="s">
        <v>796</v>
      </c>
      <c r="B622" s="74">
        <v>111.48399999999999</v>
      </c>
      <c r="C622" s="72">
        <f t="shared" si="16"/>
        <v>1200.0137759999998</v>
      </c>
      <c r="D622" s="72">
        <v>0</v>
      </c>
      <c r="E622" s="72">
        <v>0</v>
      </c>
      <c r="F622" s="111">
        <f t="shared" si="17"/>
        <v>2203.2252927359996</v>
      </c>
      <c r="G622" s="132" t="s">
        <v>31</v>
      </c>
      <c r="H622" s="133"/>
      <c r="I622" s="36"/>
      <c r="L622" s="131"/>
      <c r="M622" s="131"/>
      <c r="N622" s="36"/>
    </row>
    <row r="623" spans="1:14" s="110" customFormat="1" ht="15.75" customHeight="1" x14ac:dyDescent="0.35">
      <c r="A623" s="73" t="s">
        <v>797</v>
      </c>
      <c r="B623" s="74">
        <v>346.91300000000001</v>
      </c>
      <c r="C623" s="72">
        <f t="shared" si="16"/>
        <v>3734.1715319999998</v>
      </c>
      <c r="D623" s="72">
        <v>0</v>
      </c>
      <c r="E623" s="72">
        <v>0</v>
      </c>
      <c r="F623" s="111">
        <f t="shared" si="17"/>
        <v>6855.9389327520003</v>
      </c>
      <c r="G623" s="132" t="s">
        <v>31</v>
      </c>
      <c r="H623" s="133"/>
      <c r="I623" s="36"/>
      <c r="L623" s="131"/>
      <c r="M623" s="131"/>
      <c r="N623" s="36"/>
    </row>
    <row r="624" spans="1:14" s="110" customFormat="1" ht="15.75" customHeight="1" x14ac:dyDescent="0.35">
      <c r="A624" s="73" t="s">
        <v>798</v>
      </c>
      <c r="B624" s="74">
        <v>111.48399999999999</v>
      </c>
      <c r="C624" s="72">
        <f t="shared" si="16"/>
        <v>1200.0137759999998</v>
      </c>
      <c r="D624" s="72">
        <v>0</v>
      </c>
      <c r="E624" s="72">
        <v>0</v>
      </c>
      <c r="F624" s="111">
        <f t="shared" si="17"/>
        <v>2203.2252927359996</v>
      </c>
      <c r="G624" s="132" t="s">
        <v>31</v>
      </c>
      <c r="H624" s="133"/>
      <c r="I624" s="36"/>
      <c r="L624" s="131"/>
      <c r="M624" s="131"/>
      <c r="N624" s="36"/>
    </row>
    <row r="625" spans="1:14" s="110" customFormat="1" ht="15.75" customHeight="1" x14ac:dyDescent="0.35">
      <c r="A625" s="73" t="s">
        <v>799</v>
      </c>
      <c r="B625" s="74">
        <v>111.48399999999999</v>
      </c>
      <c r="C625" s="72">
        <f t="shared" si="16"/>
        <v>1200.0137759999998</v>
      </c>
      <c r="D625" s="72">
        <v>0</v>
      </c>
      <c r="E625" s="72">
        <v>0</v>
      </c>
      <c r="F625" s="111">
        <f t="shared" si="17"/>
        <v>2203.2252927359996</v>
      </c>
      <c r="G625" s="132" t="s">
        <v>31</v>
      </c>
      <c r="H625" s="133"/>
      <c r="I625" s="36"/>
      <c r="L625" s="131"/>
      <c r="M625" s="131"/>
      <c r="N625" s="36"/>
    </row>
    <row r="626" spans="1:14" s="110" customFormat="1" ht="15.75" customHeight="1" x14ac:dyDescent="0.35">
      <c r="A626" s="73" t="s">
        <v>800</v>
      </c>
      <c r="B626" s="74">
        <v>111.48399999999999</v>
      </c>
      <c r="C626" s="72">
        <f t="shared" si="16"/>
        <v>1200.0137759999998</v>
      </c>
      <c r="D626" s="72">
        <v>0</v>
      </c>
      <c r="E626" s="72">
        <v>0</v>
      </c>
      <c r="F626" s="111">
        <f t="shared" si="17"/>
        <v>2203.2252927359996</v>
      </c>
      <c r="G626" s="132" t="s">
        <v>31</v>
      </c>
      <c r="H626" s="133"/>
      <c r="I626" s="36"/>
      <c r="L626" s="131"/>
      <c r="M626" s="131"/>
      <c r="N626" s="36"/>
    </row>
    <row r="627" spans="1:14" s="110" customFormat="1" ht="15.75" customHeight="1" x14ac:dyDescent="0.35">
      <c r="A627" s="73" t="s">
        <v>801</v>
      </c>
      <c r="B627" s="74">
        <v>111.48399999999999</v>
      </c>
      <c r="C627" s="72">
        <f t="shared" si="16"/>
        <v>1200.0137759999998</v>
      </c>
      <c r="D627" s="72">
        <v>0</v>
      </c>
      <c r="E627" s="72">
        <v>0</v>
      </c>
      <c r="F627" s="111">
        <f t="shared" si="17"/>
        <v>2203.2252927359996</v>
      </c>
      <c r="G627" s="132" t="s">
        <v>31</v>
      </c>
      <c r="H627" s="133"/>
      <c r="I627" s="36"/>
      <c r="L627" s="131"/>
      <c r="M627" s="131"/>
      <c r="N627" s="36"/>
    </row>
    <row r="628" spans="1:14" s="110" customFormat="1" ht="15.75" customHeight="1" x14ac:dyDescent="0.35">
      <c r="A628" s="73" t="s">
        <v>802</v>
      </c>
      <c r="B628" s="74">
        <v>111.48399999999999</v>
      </c>
      <c r="C628" s="72">
        <f t="shared" si="16"/>
        <v>1200.0137759999998</v>
      </c>
      <c r="D628" s="72">
        <v>0</v>
      </c>
      <c r="E628" s="72">
        <v>0</v>
      </c>
      <c r="F628" s="111">
        <f t="shared" si="17"/>
        <v>2203.2252927359996</v>
      </c>
      <c r="G628" s="132" t="s">
        <v>31</v>
      </c>
      <c r="H628" s="133"/>
      <c r="I628" s="36"/>
      <c r="L628" s="131"/>
      <c r="M628" s="131"/>
      <c r="N628" s="36"/>
    </row>
    <row r="629" spans="1:14" s="110" customFormat="1" ht="15.75" customHeight="1" x14ac:dyDescent="0.35">
      <c r="A629" s="73" t="s">
        <v>803</v>
      </c>
      <c r="B629" s="74">
        <v>111.48399999999999</v>
      </c>
      <c r="C629" s="72">
        <f t="shared" si="16"/>
        <v>1200.0137759999998</v>
      </c>
      <c r="D629" s="72">
        <v>0</v>
      </c>
      <c r="E629" s="72">
        <v>0</v>
      </c>
      <c r="F629" s="111">
        <f t="shared" si="17"/>
        <v>2203.2252927359996</v>
      </c>
      <c r="G629" s="132" t="s">
        <v>31</v>
      </c>
      <c r="H629" s="133"/>
      <c r="I629" s="36"/>
      <c r="L629" s="131"/>
      <c r="M629" s="131"/>
      <c r="N629" s="36"/>
    </row>
    <row r="630" spans="1:14" s="110" customFormat="1" ht="15.75" customHeight="1" x14ac:dyDescent="0.35">
      <c r="A630" s="73" t="s">
        <v>804</v>
      </c>
      <c r="B630" s="74">
        <v>111.48399999999999</v>
      </c>
      <c r="C630" s="72">
        <f t="shared" si="16"/>
        <v>1200.0137759999998</v>
      </c>
      <c r="D630" s="72">
        <v>0</v>
      </c>
      <c r="E630" s="72">
        <v>0</v>
      </c>
      <c r="F630" s="111">
        <f t="shared" si="17"/>
        <v>2203.2252927359996</v>
      </c>
      <c r="G630" s="132" t="s">
        <v>31</v>
      </c>
      <c r="H630" s="133"/>
      <c r="I630" s="36"/>
      <c r="L630" s="131"/>
      <c r="M630" s="131"/>
      <c r="N630" s="36"/>
    </row>
    <row r="631" spans="1:14" s="110" customFormat="1" ht="15.75" customHeight="1" x14ac:dyDescent="0.35">
      <c r="A631" s="73" t="s">
        <v>805</v>
      </c>
      <c r="B631" s="74">
        <v>111.48399999999999</v>
      </c>
      <c r="C631" s="72">
        <f t="shared" si="16"/>
        <v>1200.0137759999998</v>
      </c>
      <c r="D631" s="72">
        <v>0</v>
      </c>
      <c r="E631" s="72">
        <v>0</v>
      </c>
      <c r="F631" s="111">
        <f t="shared" si="17"/>
        <v>2203.2252927359996</v>
      </c>
      <c r="G631" s="132" t="s">
        <v>31</v>
      </c>
      <c r="H631" s="133"/>
      <c r="I631" s="36"/>
      <c r="L631" s="131"/>
      <c r="M631" s="131"/>
      <c r="N631" s="36"/>
    </row>
    <row r="632" spans="1:14" s="110" customFormat="1" ht="15.75" customHeight="1" x14ac:dyDescent="0.35">
      <c r="A632" s="73" t="s">
        <v>806</v>
      </c>
      <c r="B632" s="74">
        <v>111.48399999999999</v>
      </c>
      <c r="C632" s="72">
        <f t="shared" si="16"/>
        <v>1200.0137759999998</v>
      </c>
      <c r="D632" s="72">
        <v>0</v>
      </c>
      <c r="E632" s="72">
        <v>0</v>
      </c>
      <c r="F632" s="111">
        <f t="shared" si="17"/>
        <v>2203.2252927359996</v>
      </c>
      <c r="G632" s="132" t="s">
        <v>31</v>
      </c>
      <c r="H632" s="133"/>
      <c r="I632" s="36"/>
      <c r="L632" s="131"/>
      <c r="M632" s="131"/>
      <c r="N632" s="36"/>
    </row>
    <row r="633" spans="1:14" s="110" customFormat="1" ht="15.75" customHeight="1" x14ac:dyDescent="0.35">
      <c r="A633" s="73" t="s">
        <v>807</v>
      </c>
      <c r="B633" s="74">
        <v>303.75</v>
      </c>
      <c r="C633" s="72">
        <f t="shared" si="16"/>
        <v>3269.5649999999996</v>
      </c>
      <c r="D633" s="72">
        <v>0</v>
      </c>
      <c r="E633" s="72">
        <v>0</v>
      </c>
      <c r="F633" s="111">
        <f t="shared" si="17"/>
        <v>6002.9213399999999</v>
      </c>
      <c r="G633" s="132" t="s">
        <v>31</v>
      </c>
      <c r="H633" s="133"/>
      <c r="I633" s="36"/>
      <c r="L633" s="131"/>
      <c r="M633" s="131"/>
      <c r="N633" s="36"/>
    </row>
    <row r="634" spans="1:14" s="110" customFormat="1" ht="15.75" customHeight="1" x14ac:dyDescent="0.35">
      <c r="A634" s="73" t="s">
        <v>808</v>
      </c>
      <c r="B634" s="74">
        <v>307.70999999999998</v>
      </c>
      <c r="C634" s="72">
        <f t="shared" si="16"/>
        <v>3312.1904399999994</v>
      </c>
      <c r="D634" s="72">
        <v>0</v>
      </c>
      <c r="E634" s="72">
        <v>0</v>
      </c>
      <c r="F634" s="111">
        <f t="shared" si="17"/>
        <v>6081.1816478399987</v>
      </c>
      <c r="G634" s="132" t="s">
        <v>31</v>
      </c>
      <c r="H634" s="133"/>
      <c r="I634" s="36"/>
      <c r="L634" s="131"/>
      <c r="M634" s="131"/>
      <c r="N634" s="36"/>
    </row>
    <row r="635" spans="1:14" s="110" customFormat="1" ht="15.75" customHeight="1" x14ac:dyDescent="0.35">
      <c r="A635" s="73" t="s">
        <v>809</v>
      </c>
      <c r="B635" s="74">
        <v>329.52</v>
      </c>
      <c r="C635" s="72">
        <f t="shared" si="16"/>
        <v>3546.9532799999997</v>
      </c>
      <c r="D635" s="72">
        <v>0</v>
      </c>
      <c r="E635" s="72">
        <v>0</v>
      </c>
      <c r="F635" s="111">
        <f t="shared" si="17"/>
        <v>6512.2062220799999</v>
      </c>
      <c r="G635" s="132" t="s">
        <v>31</v>
      </c>
      <c r="H635" s="133"/>
      <c r="I635" s="36"/>
      <c r="L635" s="131"/>
      <c r="M635" s="131"/>
      <c r="N635" s="36"/>
    </row>
    <row r="636" spans="1:14" s="110" customFormat="1" ht="15.75" customHeight="1" x14ac:dyDescent="0.35">
      <c r="A636" s="73" t="s">
        <v>810</v>
      </c>
      <c r="B636" s="74">
        <v>365.21100000000001</v>
      </c>
      <c r="C636" s="72">
        <f t="shared" si="16"/>
        <v>3931.1312039999998</v>
      </c>
      <c r="D636" s="72">
        <v>0</v>
      </c>
      <c r="E636" s="72">
        <v>0</v>
      </c>
      <c r="F636" s="111">
        <f t="shared" si="17"/>
        <v>7217.5568905439995</v>
      </c>
      <c r="G636" s="132" t="s">
        <v>31</v>
      </c>
      <c r="H636" s="133"/>
      <c r="I636" s="36"/>
      <c r="L636" s="131"/>
      <c r="M636" s="131"/>
      <c r="N636" s="36"/>
    </row>
    <row r="637" spans="1:14" s="110" customFormat="1" ht="15.75" customHeight="1" x14ac:dyDescent="0.35">
      <c r="A637" s="73" t="s">
        <v>811</v>
      </c>
      <c r="B637" s="74">
        <v>207.613</v>
      </c>
      <c r="C637" s="72">
        <f t="shared" si="16"/>
        <v>2234.7463319999997</v>
      </c>
      <c r="D637" s="72">
        <v>0</v>
      </c>
      <c r="E637" s="72">
        <v>0</v>
      </c>
      <c r="F637" s="111">
        <f t="shared" si="17"/>
        <v>4102.9942655519999</v>
      </c>
      <c r="G637" s="132" t="s">
        <v>31</v>
      </c>
      <c r="H637" s="133"/>
      <c r="I637" s="36"/>
      <c r="L637" s="131"/>
      <c r="M637" s="131"/>
      <c r="N637" s="36"/>
    </row>
    <row r="638" spans="1:14" s="110" customFormat="1" ht="15.75" customHeight="1" x14ac:dyDescent="0.35">
      <c r="A638" s="73" t="s">
        <v>812</v>
      </c>
      <c r="B638" s="74">
        <v>201.44399999999999</v>
      </c>
      <c r="C638" s="72">
        <f t="shared" si="16"/>
        <v>2168.3432159999998</v>
      </c>
      <c r="D638" s="72">
        <v>0</v>
      </c>
      <c r="E638" s="72">
        <v>0</v>
      </c>
      <c r="F638" s="111">
        <f t="shared" si="17"/>
        <v>3981.0781445759999</v>
      </c>
      <c r="G638" s="132" t="s">
        <v>31</v>
      </c>
      <c r="H638" s="133"/>
      <c r="I638" s="36"/>
      <c r="L638" s="131"/>
      <c r="M638" s="131"/>
      <c r="N638" s="36"/>
    </row>
    <row r="639" spans="1:14" s="110" customFormat="1" ht="15.75" customHeight="1" x14ac:dyDescent="0.35">
      <c r="A639" s="73" t="s">
        <v>813</v>
      </c>
      <c r="B639" s="74">
        <v>202.58</v>
      </c>
      <c r="C639" s="72">
        <f t="shared" si="16"/>
        <v>2180.5711200000001</v>
      </c>
      <c r="D639" s="72">
        <v>0</v>
      </c>
      <c r="E639" s="72">
        <v>0</v>
      </c>
      <c r="F639" s="111">
        <f t="shared" si="17"/>
        <v>4003.5285763200004</v>
      </c>
      <c r="G639" s="132" t="s">
        <v>31</v>
      </c>
      <c r="H639" s="133"/>
      <c r="I639" s="36"/>
      <c r="L639" s="131"/>
      <c r="M639" s="131"/>
      <c r="N639" s="36"/>
    </row>
    <row r="640" spans="1:14" s="110" customFormat="1" ht="15.75" customHeight="1" x14ac:dyDescent="0.35">
      <c r="A640" s="73" t="s">
        <v>814</v>
      </c>
      <c r="B640" s="74">
        <v>224.53899999999999</v>
      </c>
      <c r="C640" s="72">
        <f t="shared" si="16"/>
        <v>2416.9377959999997</v>
      </c>
      <c r="D640" s="72">
        <v>0</v>
      </c>
      <c r="E640" s="72">
        <v>0</v>
      </c>
      <c r="F640" s="111">
        <f t="shared" si="17"/>
        <v>4437.4977934559993</v>
      </c>
      <c r="G640" s="132" t="s">
        <v>31</v>
      </c>
      <c r="H640" s="133"/>
      <c r="I640" s="36"/>
      <c r="L640" s="131"/>
      <c r="M640" s="131"/>
      <c r="N640" s="36"/>
    </row>
    <row r="641" spans="1:14" s="110" customFormat="1" ht="15.75" customHeight="1" x14ac:dyDescent="0.35">
      <c r="A641" s="73" t="s">
        <v>815</v>
      </c>
      <c r="B641" s="74">
        <v>168.935</v>
      </c>
      <c r="C641" s="72">
        <f t="shared" si="16"/>
        <v>1818.41634</v>
      </c>
      <c r="D641" s="72">
        <v>0</v>
      </c>
      <c r="E641" s="72">
        <v>0</v>
      </c>
      <c r="F641" s="111">
        <f t="shared" si="17"/>
        <v>3338.6124002400002</v>
      </c>
      <c r="G641" s="132" t="s">
        <v>31</v>
      </c>
      <c r="H641" s="133"/>
      <c r="I641" s="36"/>
      <c r="L641" s="131"/>
      <c r="M641" s="131"/>
      <c r="N641" s="36"/>
    </row>
    <row r="642" spans="1:14" s="110" customFormat="1" ht="15.75" customHeight="1" x14ac:dyDescent="0.35">
      <c r="A642" s="73" t="s">
        <v>816</v>
      </c>
      <c r="B642" s="74">
        <v>111.48399999999999</v>
      </c>
      <c r="C642" s="72">
        <f t="shared" si="16"/>
        <v>1200.0137759999998</v>
      </c>
      <c r="D642" s="72">
        <v>0</v>
      </c>
      <c r="E642" s="72">
        <v>0</v>
      </c>
      <c r="F642" s="111">
        <f t="shared" si="17"/>
        <v>2203.2252927359996</v>
      </c>
      <c r="G642" s="132" t="s">
        <v>31</v>
      </c>
      <c r="H642" s="133"/>
      <c r="I642" s="36"/>
      <c r="L642" s="131"/>
      <c r="M642" s="131"/>
      <c r="N642" s="36"/>
    </row>
    <row r="643" spans="1:14" s="110" customFormat="1" ht="15.75" customHeight="1" x14ac:dyDescent="0.35">
      <c r="A643" s="73" t="s">
        <v>817</v>
      </c>
      <c r="B643" s="74">
        <v>218.79300000000001</v>
      </c>
      <c r="C643" s="72">
        <f t="shared" si="16"/>
        <v>2355.0878520000001</v>
      </c>
      <c r="D643" s="72">
        <v>0</v>
      </c>
      <c r="E643" s="72">
        <v>0</v>
      </c>
      <c r="F643" s="111">
        <f t="shared" si="17"/>
        <v>4323.9412962720007</v>
      </c>
      <c r="G643" s="132" t="s">
        <v>31</v>
      </c>
      <c r="H643" s="133"/>
      <c r="I643" s="36"/>
      <c r="L643" s="131"/>
      <c r="M643" s="131"/>
      <c r="N643" s="36"/>
    </row>
    <row r="644" spans="1:14" s="110" customFormat="1" ht="15.75" customHeight="1" x14ac:dyDescent="0.35">
      <c r="A644" s="73" t="s">
        <v>818</v>
      </c>
      <c r="B644" s="74">
        <v>219.59899999999999</v>
      </c>
      <c r="C644" s="72">
        <f t="shared" si="16"/>
        <v>2363.7636359999997</v>
      </c>
      <c r="D644" s="72">
        <v>0</v>
      </c>
      <c r="E644" s="72">
        <v>0</v>
      </c>
      <c r="F644" s="111">
        <f t="shared" si="17"/>
        <v>4339.8700356959998</v>
      </c>
      <c r="G644" s="132" t="s">
        <v>31</v>
      </c>
      <c r="H644" s="133"/>
      <c r="I644" s="36"/>
      <c r="L644" s="131"/>
      <c r="M644" s="131"/>
      <c r="N644" s="36"/>
    </row>
    <row r="645" spans="1:14" s="110" customFormat="1" ht="15.75" customHeight="1" x14ac:dyDescent="0.35">
      <c r="A645" s="73" t="s">
        <v>819</v>
      </c>
      <c r="B645" s="74">
        <v>200.50200000000001</v>
      </c>
      <c r="C645" s="72">
        <f t="shared" si="16"/>
        <v>2158.203528</v>
      </c>
      <c r="D645" s="72">
        <v>0</v>
      </c>
      <c r="E645" s="72">
        <v>0</v>
      </c>
      <c r="F645" s="111">
        <f t="shared" si="17"/>
        <v>3962.461677408</v>
      </c>
      <c r="G645" s="132" t="s">
        <v>31</v>
      </c>
      <c r="H645" s="133"/>
      <c r="I645" s="36"/>
      <c r="L645" s="131"/>
      <c r="M645" s="131"/>
      <c r="N645" s="36"/>
    </row>
    <row r="646" spans="1:14" s="110" customFormat="1" ht="15.75" customHeight="1" x14ac:dyDescent="0.35">
      <c r="A646" s="73" t="s">
        <v>820</v>
      </c>
      <c r="B646" s="74">
        <v>140.63300000000001</v>
      </c>
      <c r="C646" s="72">
        <f t="shared" si="16"/>
        <v>1513.773612</v>
      </c>
      <c r="D646" s="72">
        <v>0</v>
      </c>
      <c r="E646" s="72">
        <v>0</v>
      </c>
      <c r="F646" s="111">
        <f t="shared" si="17"/>
        <v>2779.2883516319998</v>
      </c>
      <c r="G646" s="132" t="s">
        <v>31</v>
      </c>
      <c r="H646" s="133"/>
      <c r="I646" s="36"/>
      <c r="L646" s="131"/>
      <c r="M646" s="131"/>
      <c r="N646" s="36"/>
    </row>
    <row r="647" spans="1:14" s="110" customFormat="1" ht="15.75" customHeight="1" x14ac:dyDescent="0.35">
      <c r="A647" s="73" t="s">
        <v>821</v>
      </c>
      <c r="B647" s="74">
        <v>175.07400000000001</v>
      </c>
      <c r="C647" s="72">
        <f t="shared" si="16"/>
        <v>1884.4965360000001</v>
      </c>
      <c r="D647" s="72">
        <v>0</v>
      </c>
      <c r="E647" s="72">
        <v>0</v>
      </c>
      <c r="F647" s="111">
        <f t="shared" si="17"/>
        <v>3459.9356400960005</v>
      </c>
      <c r="G647" s="132" t="s">
        <v>31</v>
      </c>
      <c r="H647" s="133"/>
      <c r="I647" s="36"/>
      <c r="L647" s="131"/>
      <c r="M647" s="131"/>
      <c r="N647" s="36"/>
    </row>
    <row r="648" spans="1:14" s="110" customFormat="1" ht="15.75" customHeight="1" x14ac:dyDescent="0.35">
      <c r="A648" s="73" t="s">
        <v>822</v>
      </c>
      <c r="B648" s="74">
        <v>298.19</v>
      </c>
      <c r="C648" s="72">
        <f t="shared" si="16"/>
        <v>3209.7171599999997</v>
      </c>
      <c r="D648" s="72">
        <v>0</v>
      </c>
      <c r="E648" s="72">
        <v>0</v>
      </c>
      <c r="F648" s="111">
        <f t="shared" si="17"/>
        <v>5893.0407057599996</v>
      </c>
      <c r="G648" s="132" t="s">
        <v>31</v>
      </c>
      <c r="H648" s="133"/>
      <c r="I648" s="36"/>
      <c r="L648" s="131"/>
      <c r="M648" s="131"/>
      <c r="N648" s="36"/>
    </row>
    <row r="649" spans="1:14" s="110" customFormat="1" ht="15.75" customHeight="1" x14ac:dyDescent="0.35">
      <c r="A649" s="73" t="s">
        <v>823</v>
      </c>
      <c r="B649" s="74">
        <v>184.88800000000001</v>
      </c>
      <c r="C649" s="72">
        <f t="shared" si="16"/>
        <v>1990.1344319999998</v>
      </c>
      <c r="D649" s="72">
        <v>0</v>
      </c>
      <c r="E649" s="72">
        <v>0</v>
      </c>
      <c r="F649" s="111">
        <f t="shared" si="17"/>
        <v>3653.8868171519998</v>
      </c>
      <c r="G649" s="132" t="s">
        <v>31</v>
      </c>
      <c r="H649" s="133"/>
      <c r="I649" s="36"/>
      <c r="L649" s="131"/>
      <c r="M649" s="131"/>
      <c r="N649" s="36"/>
    </row>
    <row r="650" spans="1:14" s="110" customFormat="1" ht="15.75" customHeight="1" x14ac:dyDescent="0.35">
      <c r="A650" s="73" t="s">
        <v>824</v>
      </c>
      <c r="B650" s="74">
        <v>159.614</v>
      </c>
      <c r="C650" s="72">
        <f t="shared" si="16"/>
        <v>1718.085096</v>
      </c>
      <c r="D650" s="72">
        <v>0</v>
      </c>
      <c r="E650" s="72">
        <v>0</v>
      </c>
      <c r="F650" s="111">
        <f t="shared" si="17"/>
        <v>3154.4042362560003</v>
      </c>
      <c r="G650" s="132" t="s">
        <v>31</v>
      </c>
      <c r="H650" s="133"/>
      <c r="I650" s="36"/>
      <c r="L650" s="131"/>
      <c r="M650" s="131"/>
      <c r="N650" s="36"/>
    </row>
    <row r="651" spans="1:14" s="110" customFormat="1" ht="15.75" customHeight="1" x14ac:dyDescent="0.35">
      <c r="A651" s="73" t="s">
        <v>825</v>
      </c>
      <c r="B651" s="74">
        <v>145.178</v>
      </c>
      <c r="C651" s="72">
        <f t="shared" si="16"/>
        <v>1562.6959919999999</v>
      </c>
      <c r="D651" s="72">
        <v>0</v>
      </c>
      <c r="E651" s="72">
        <v>0</v>
      </c>
      <c r="F651" s="111">
        <f t="shared" si="17"/>
        <v>2869.1098413119998</v>
      </c>
      <c r="G651" s="132" t="s">
        <v>31</v>
      </c>
      <c r="H651" s="133"/>
      <c r="I651" s="36"/>
      <c r="L651" s="131"/>
      <c r="M651" s="131"/>
      <c r="N651" s="36"/>
    </row>
    <row r="652" spans="1:14" s="110" customFormat="1" ht="15.75" customHeight="1" x14ac:dyDescent="0.35">
      <c r="A652" s="73" t="s">
        <v>826</v>
      </c>
      <c r="B652" s="74">
        <v>163.95599999999999</v>
      </c>
      <c r="C652" s="72">
        <f t="shared" si="16"/>
        <v>1764.8223839999998</v>
      </c>
      <c r="D652" s="72">
        <v>0</v>
      </c>
      <c r="E652" s="72">
        <v>0</v>
      </c>
      <c r="F652" s="111">
        <f t="shared" si="17"/>
        <v>3240.2138970239998</v>
      </c>
      <c r="G652" s="132" t="s">
        <v>31</v>
      </c>
      <c r="H652" s="133"/>
      <c r="I652" s="36"/>
      <c r="L652" s="131"/>
      <c r="M652" s="131"/>
      <c r="N652" s="36"/>
    </row>
    <row r="653" spans="1:14" s="110" customFormat="1" ht="15.75" customHeight="1" x14ac:dyDescent="0.35">
      <c r="A653" s="73" t="s">
        <v>827</v>
      </c>
      <c r="B653" s="74">
        <v>169.30500000000001</v>
      </c>
      <c r="C653" s="72">
        <f t="shared" si="16"/>
        <v>1822.3990200000001</v>
      </c>
      <c r="D653" s="72">
        <v>0</v>
      </c>
      <c r="E653" s="72">
        <v>0</v>
      </c>
      <c r="F653" s="111">
        <f t="shared" si="17"/>
        <v>3345.9246007200004</v>
      </c>
      <c r="G653" s="132" t="s">
        <v>31</v>
      </c>
      <c r="H653" s="133"/>
      <c r="I653" s="36"/>
      <c r="L653" s="131"/>
      <c r="M653" s="131"/>
      <c r="N653" s="36"/>
    </row>
    <row r="654" spans="1:14" s="110" customFormat="1" ht="15.75" customHeight="1" x14ac:dyDescent="0.35">
      <c r="A654" s="73" t="s">
        <v>828</v>
      </c>
      <c r="B654" s="74">
        <v>166.94800000000001</v>
      </c>
      <c r="C654" s="72">
        <f t="shared" si="16"/>
        <v>1797.028272</v>
      </c>
      <c r="D654" s="72">
        <v>0</v>
      </c>
      <c r="E654" s="72">
        <v>0</v>
      </c>
      <c r="F654" s="111">
        <f t="shared" si="17"/>
        <v>3299.3439073920003</v>
      </c>
      <c r="G654" s="132" t="s">
        <v>31</v>
      </c>
      <c r="H654" s="133"/>
      <c r="I654" s="36"/>
      <c r="L654" s="131"/>
      <c r="M654" s="131"/>
      <c r="N654" s="36"/>
    </row>
    <row r="655" spans="1:14" s="110" customFormat="1" ht="15.75" customHeight="1" x14ac:dyDescent="0.35">
      <c r="A655" s="73" t="s">
        <v>829</v>
      </c>
      <c r="B655" s="74">
        <v>111.48399999999999</v>
      </c>
      <c r="C655" s="72">
        <f t="shared" si="16"/>
        <v>1200.0137759999998</v>
      </c>
      <c r="D655" s="72">
        <v>0</v>
      </c>
      <c r="E655" s="72">
        <v>0</v>
      </c>
      <c r="F655" s="111">
        <f t="shared" si="17"/>
        <v>2203.2252927359996</v>
      </c>
      <c r="G655" s="132" t="s">
        <v>31</v>
      </c>
      <c r="H655" s="133"/>
      <c r="I655" s="36"/>
      <c r="L655" s="131"/>
      <c r="M655" s="131"/>
      <c r="N655" s="36"/>
    </row>
    <row r="656" spans="1:14" s="110" customFormat="1" ht="15.75" customHeight="1" x14ac:dyDescent="0.35">
      <c r="A656" s="73" t="s">
        <v>830</v>
      </c>
      <c r="B656" s="74">
        <v>111.48399999999999</v>
      </c>
      <c r="C656" s="72">
        <f t="shared" si="16"/>
        <v>1200.0137759999998</v>
      </c>
      <c r="D656" s="72">
        <v>0</v>
      </c>
      <c r="E656" s="72">
        <v>0</v>
      </c>
      <c r="F656" s="111">
        <f t="shared" si="17"/>
        <v>2203.2252927359996</v>
      </c>
      <c r="G656" s="132" t="s">
        <v>31</v>
      </c>
      <c r="H656" s="133"/>
      <c r="I656" s="36"/>
      <c r="L656" s="131"/>
      <c r="M656" s="131"/>
      <c r="N656" s="36"/>
    </row>
    <row r="657" spans="1:14" s="110" customFormat="1" ht="15.75" customHeight="1" x14ac:dyDescent="0.35">
      <c r="A657" s="73" t="s">
        <v>831</v>
      </c>
      <c r="B657" s="74">
        <v>148.13</v>
      </c>
      <c r="C657" s="72">
        <f t="shared" si="16"/>
        <v>1594.4713199999999</v>
      </c>
      <c r="D657" s="72">
        <v>0</v>
      </c>
      <c r="E657" s="72">
        <v>0</v>
      </c>
      <c r="F657" s="111">
        <f t="shared" si="17"/>
        <v>2927.4493435199997</v>
      </c>
      <c r="G657" s="132" t="s">
        <v>31</v>
      </c>
      <c r="H657" s="133"/>
      <c r="I657" s="36"/>
      <c r="L657" s="131"/>
      <c r="M657" s="131"/>
      <c r="N657" s="36"/>
    </row>
    <row r="658" spans="1:14" s="110" customFormat="1" ht="15.75" customHeight="1" x14ac:dyDescent="0.35">
      <c r="A658" s="73" t="s">
        <v>832</v>
      </c>
      <c r="B658" s="74">
        <v>168.26400000000001</v>
      </c>
      <c r="C658" s="72">
        <f t="shared" si="16"/>
        <v>1811.193696</v>
      </c>
      <c r="D658" s="72">
        <v>0</v>
      </c>
      <c r="E658" s="72">
        <v>0</v>
      </c>
      <c r="F658" s="111">
        <f t="shared" si="17"/>
        <v>3325.3516258560003</v>
      </c>
      <c r="G658" s="132" t="s">
        <v>31</v>
      </c>
      <c r="H658" s="133"/>
      <c r="I658" s="36"/>
      <c r="L658" s="131"/>
      <c r="M658" s="131"/>
      <c r="N658" s="36"/>
    </row>
    <row r="659" spans="1:14" s="110" customFormat="1" ht="15.75" customHeight="1" x14ac:dyDescent="0.35">
      <c r="A659" s="73" t="s">
        <v>833</v>
      </c>
      <c r="B659" s="74">
        <v>139.35499999999999</v>
      </c>
      <c r="C659" s="72">
        <f t="shared" si="16"/>
        <v>1500.0172199999997</v>
      </c>
      <c r="D659" s="72">
        <v>0</v>
      </c>
      <c r="E659" s="72">
        <v>0</v>
      </c>
      <c r="F659" s="111">
        <f t="shared" si="17"/>
        <v>2754.0316159199997</v>
      </c>
      <c r="G659" s="132" t="s">
        <v>31</v>
      </c>
      <c r="H659" s="133"/>
      <c r="I659" s="36"/>
      <c r="L659" s="131"/>
      <c r="M659" s="131"/>
      <c r="N659" s="36"/>
    </row>
    <row r="660" spans="1:14" s="110" customFormat="1" ht="15.75" customHeight="1" x14ac:dyDescent="0.35">
      <c r="A660" s="73" t="s">
        <v>834</v>
      </c>
      <c r="B660" s="74">
        <v>139.35499999999999</v>
      </c>
      <c r="C660" s="72">
        <f t="shared" si="16"/>
        <v>1500.0172199999997</v>
      </c>
      <c r="D660" s="72">
        <v>0</v>
      </c>
      <c r="E660" s="72">
        <v>0</v>
      </c>
      <c r="F660" s="111">
        <f t="shared" si="17"/>
        <v>2754.0316159199997</v>
      </c>
      <c r="G660" s="132" t="s">
        <v>31</v>
      </c>
      <c r="H660" s="133"/>
      <c r="I660" s="36"/>
      <c r="L660" s="131"/>
      <c r="M660" s="131"/>
      <c r="N660" s="36"/>
    </row>
    <row r="661" spans="1:14" s="110" customFormat="1" ht="15.75" customHeight="1" x14ac:dyDescent="0.35">
      <c r="A661" s="73" t="s">
        <v>835</v>
      </c>
      <c r="B661" s="74">
        <v>139.35499999999999</v>
      </c>
      <c r="C661" s="72">
        <f t="shared" si="16"/>
        <v>1500.0172199999997</v>
      </c>
      <c r="D661" s="72">
        <v>0</v>
      </c>
      <c r="E661" s="72">
        <v>0</v>
      </c>
      <c r="F661" s="111">
        <f t="shared" si="17"/>
        <v>2754.0316159199997</v>
      </c>
      <c r="G661" s="132" t="s">
        <v>31</v>
      </c>
      <c r="H661" s="133"/>
      <c r="I661" s="36"/>
      <c r="L661" s="131"/>
      <c r="M661" s="131"/>
      <c r="N661" s="36"/>
    </row>
    <row r="662" spans="1:14" s="110" customFormat="1" ht="15.75" customHeight="1" x14ac:dyDescent="0.35">
      <c r="A662" s="73" t="s">
        <v>836</v>
      </c>
      <c r="B662" s="74">
        <v>150.66499999999999</v>
      </c>
      <c r="C662" s="72">
        <f t="shared" si="16"/>
        <v>1621.7580599999999</v>
      </c>
      <c r="D662" s="72">
        <v>0</v>
      </c>
      <c r="E662" s="72">
        <v>0</v>
      </c>
      <c r="F662" s="111">
        <f t="shared" si="17"/>
        <v>2977.5477981599997</v>
      </c>
      <c r="G662" s="132" t="s">
        <v>31</v>
      </c>
      <c r="H662" s="133"/>
      <c r="I662" s="36"/>
      <c r="L662" s="131"/>
      <c r="M662" s="131"/>
      <c r="N662" s="36"/>
    </row>
    <row r="663" spans="1:14" s="110" customFormat="1" ht="15.75" customHeight="1" x14ac:dyDescent="0.35">
      <c r="A663" s="73" t="s">
        <v>837</v>
      </c>
      <c r="B663" s="74">
        <v>150.61000000000001</v>
      </c>
      <c r="C663" s="72">
        <f t="shared" si="16"/>
        <v>1621.1660400000001</v>
      </c>
      <c r="D663" s="72">
        <v>0</v>
      </c>
      <c r="E663" s="72">
        <v>0</v>
      </c>
      <c r="F663" s="111">
        <f t="shared" si="17"/>
        <v>2976.4608494400004</v>
      </c>
      <c r="G663" s="132" t="s">
        <v>31</v>
      </c>
      <c r="H663" s="133"/>
      <c r="I663" s="36"/>
      <c r="L663" s="131"/>
      <c r="M663" s="131"/>
      <c r="N663" s="36"/>
    </row>
    <row r="664" spans="1:14" s="110" customFormat="1" ht="15.75" customHeight="1" x14ac:dyDescent="0.35">
      <c r="A664" s="73" t="s">
        <v>838</v>
      </c>
      <c r="B664" s="74">
        <v>217.9</v>
      </c>
      <c r="C664" s="72">
        <f t="shared" si="16"/>
        <v>2345.4755999999998</v>
      </c>
      <c r="D664" s="72">
        <v>0</v>
      </c>
      <c r="E664" s="72">
        <v>0</v>
      </c>
      <c r="F664" s="111">
        <f t="shared" si="17"/>
        <v>4306.2932015999995</v>
      </c>
      <c r="G664" s="132" t="s">
        <v>31</v>
      </c>
      <c r="H664" s="133"/>
      <c r="I664" s="36"/>
      <c r="L664" s="131"/>
      <c r="M664" s="131"/>
      <c r="N664" s="36"/>
    </row>
    <row r="665" spans="1:14" s="110" customFormat="1" ht="15.75" customHeight="1" x14ac:dyDescent="0.35">
      <c r="A665" s="73" t="s">
        <v>839</v>
      </c>
      <c r="B665" s="74">
        <v>139.35499999999999</v>
      </c>
      <c r="C665" s="72">
        <f t="shared" si="16"/>
        <v>1500.0172199999997</v>
      </c>
      <c r="D665" s="72">
        <v>0</v>
      </c>
      <c r="E665" s="72">
        <v>0</v>
      </c>
      <c r="F665" s="111">
        <f t="shared" si="17"/>
        <v>2754.0316159199997</v>
      </c>
      <c r="G665" s="132" t="s">
        <v>31</v>
      </c>
      <c r="H665" s="133"/>
      <c r="I665" s="36"/>
      <c r="L665" s="131"/>
      <c r="M665" s="131"/>
      <c r="N665" s="36"/>
    </row>
    <row r="666" spans="1:14" s="110" customFormat="1" ht="15.75" customHeight="1" x14ac:dyDescent="0.35">
      <c r="A666" s="73" t="s">
        <v>840</v>
      </c>
      <c r="B666" s="74">
        <v>139.35499999999999</v>
      </c>
      <c r="C666" s="72">
        <f t="shared" si="16"/>
        <v>1500.0172199999997</v>
      </c>
      <c r="D666" s="72">
        <v>0</v>
      </c>
      <c r="E666" s="72">
        <v>0</v>
      </c>
      <c r="F666" s="111">
        <f t="shared" si="17"/>
        <v>2754.0316159199997</v>
      </c>
      <c r="G666" s="132" t="s">
        <v>31</v>
      </c>
      <c r="H666" s="133"/>
      <c r="I666" s="36"/>
      <c r="L666" s="131"/>
      <c r="M666" s="131"/>
      <c r="N666" s="36"/>
    </row>
    <row r="667" spans="1:14" s="110" customFormat="1" ht="15.75" customHeight="1" x14ac:dyDescent="0.35">
      <c r="A667" s="73" t="s">
        <v>841</v>
      </c>
      <c r="B667" s="74">
        <v>139.35499999999999</v>
      </c>
      <c r="C667" s="72">
        <f t="shared" si="16"/>
        <v>1500.0172199999997</v>
      </c>
      <c r="D667" s="72">
        <v>0</v>
      </c>
      <c r="E667" s="72">
        <v>0</v>
      </c>
      <c r="F667" s="111">
        <f t="shared" si="17"/>
        <v>2754.0316159199997</v>
      </c>
      <c r="G667" s="132" t="s">
        <v>31</v>
      </c>
      <c r="H667" s="133"/>
      <c r="I667" s="36"/>
      <c r="L667" s="131"/>
      <c r="M667" s="131"/>
      <c r="N667" s="36"/>
    </row>
    <row r="668" spans="1:14" s="110" customFormat="1" ht="15.75" customHeight="1" x14ac:dyDescent="0.35">
      <c r="A668" s="73" t="s">
        <v>842</v>
      </c>
      <c r="B668" s="74">
        <v>139.35499999999999</v>
      </c>
      <c r="C668" s="72">
        <f t="shared" si="16"/>
        <v>1500.0172199999997</v>
      </c>
      <c r="D668" s="72">
        <v>0</v>
      </c>
      <c r="E668" s="72">
        <v>0</v>
      </c>
      <c r="F668" s="111">
        <f t="shared" si="17"/>
        <v>2754.0316159199997</v>
      </c>
      <c r="G668" s="132" t="s">
        <v>31</v>
      </c>
      <c r="H668" s="133"/>
      <c r="I668" s="36"/>
      <c r="L668" s="131"/>
      <c r="M668" s="131"/>
      <c r="N668" s="36"/>
    </row>
    <row r="669" spans="1:14" s="110" customFormat="1" ht="15.75" customHeight="1" x14ac:dyDescent="0.35">
      <c r="A669" s="73" t="s">
        <v>843</v>
      </c>
      <c r="B669" s="74">
        <v>139.35499999999999</v>
      </c>
      <c r="C669" s="72">
        <f t="shared" si="16"/>
        <v>1500.0172199999997</v>
      </c>
      <c r="D669" s="72">
        <v>0</v>
      </c>
      <c r="E669" s="72">
        <v>0</v>
      </c>
      <c r="F669" s="111">
        <f t="shared" si="17"/>
        <v>2754.0316159199997</v>
      </c>
      <c r="G669" s="132" t="s">
        <v>31</v>
      </c>
      <c r="H669" s="133"/>
      <c r="I669" s="36"/>
      <c r="L669" s="131"/>
      <c r="M669" s="131"/>
      <c r="N669" s="36"/>
    </row>
    <row r="670" spans="1:14" s="110" customFormat="1" ht="15.75" customHeight="1" x14ac:dyDescent="0.35">
      <c r="A670" s="73" t="s">
        <v>844</v>
      </c>
      <c r="B670" s="74">
        <v>139.35499999999999</v>
      </c>
      <c r="C670" s="72">
        <f t="shared" si="16"/>
        <v>1500.0172199999997</v>
      </c>
      <c r="D670" s="72">
        <v>0</v>
      </c>
      <c r="E670" s="72">
        <v>0</v>
      </c>
      <c r="F670" s="111">
        <f t="shared" si="17"/>
        <v>2754.0316159199997</v>
      </c>
      <c r="G670" s="132" t="s">
        <v>31</v>
      </c>
      <c r="H670" s="133"/>
      <c r="I670" s="36"/>
      <c r="L670" s="131"/>
      <c r="M670" s="131"/>
      <c r="N670" s="36"/>
    </row>
    <row r="671" spans="1:14" s="110" customFormat="1" ht="15.75" customHeight="1" x14ac:dyDescent="0.35">
      <c r="A671" s="73" t="s">
        <v>845</v>
      </c>
      <c r="B671" s="74">
        <v>139.35499999999999</v>
      </c>
      <c r="C671" s="72">
        <f t="shared" si="16"/>
        <v>1500.0172199999997</v>
      </c>
      <c r="D671" s="72">
        <v>0</v>
      </c>
      <c r="E671" s="72">
        <v>0</v>
      </c>
      <c r="F671" s="111">
        <f t="shared" si="17"/>
        <v>2754.0316159199997</v>
      </c>
      <c r="G671" s="132" t="s">
        <v>31</v>
      </c>
      <c r="H671" s="133"/>
      <c r="I671" s="36"/>
      <c r="L671" s="131"/>
      <c r="M671" s="131"/>
      <c r="N671" s="36"/>
    </row>
    <row r="672" spans="1:14" s="110" customFormat="1" ht="15.75" customHeight="1" x14ac:dyDescent="0.35">
      <c r="A672" s="73" t="s">
        <v>846</v>
      </c>
      <c r="B672" s="74">
        <v>149.684</v>
      </c>
      <c r="C672" s="72">
        <f t="shared" si="16"/>
        <v>1611.1985759999998</v>
      </c>
      <c r="D672" s="72">
        <v>0</v>
      </c>
      <c r="E672" s="72">
        <v>0</v>
      </c>
      <c r="F672" s="111">
        <f t="shared" si="17"/>
        <v>2958.1605855359999</v>
      </c>
      <c r="G672" s="132" t="s">
        <v>31</v>
      </c>
      <c r="H672" s="133"/>
      <c r="I672" s="36"/>
      <c r="L672" s="131"/>
      <c r="M672" s="131"/>
      <c r="N672" s="36"/>
    </row>
    <row r="673" spans="1:14" s="110" customFormat="1" ht="15.75" customHeight="1" x14ac:dyDescent="0.35">
      <c r="A673" s="73" t="s">
        <v>847</v>
      </c>
      <c r="B673" s="74">
        <v>228.86600000000001</v>
      </c>
      <c r="C673" s="72">
        <f t="shared" si="16"/>
        <v>2463.5136240000002</v>
      </c>
      <c r="D673" s="72">
        <v>0</v>
      </c>
      <c r="E673" s="72">
        <v>0</v>
      </c>
      <c r="F673" s="111">
        <f t="shared" si="17"/>
        <v>4523.0110136640005</v>
      </c>
      <c r="G673" s="132" t="s">
        <v>31</v>
      </c>
      <c r="H673" s="133"/>
      <c r="I673" s="36"/>
      <c r="L673" s="131"/>
      <c r="M673" s="131"/>
      <c r="N673" s="36"/>
    </row>
    <row r="674" spans="1:14" s="110" customFormat="1" ht="15.75" customHeight="1" x14ac:dyDescent="0.35">
      <c r="A674" s="73" t="s">
        <v>848</v>
      </c>
      <c r="B674" s="74">
        <v>139.35499999999999</v>
      </c>
      <c r="C674" s="72">
        <f t="shared" si="16"/>
        <v>1500.0172199999997</v>
      </c>
      <c r="D674" s="72">
        <v>0</v>
      </c>
      <c r="E674" s="72">
        <v>0</v>
      </c>
      <c r="F674" s="111">
        <f t="shared" si="17"/>
        <v>2754.0316159199997</v>
      </c>
      <c r="G674" s="132" t="s">
        <v>31</v>
      </c>
      <c r="H674" s="133"/>
      <c r="I674" s="36"/>
      <c r="L674" s="131"/>
      <c r="M674" s="131"/>
      <c r="N674" s="36"/>
    </row>
    <row r="675" spans="1:14" s="110" customFormat="1" ht="15.75" customHeight="1" x14ac:dyDescent="0.35">
      <c r="A675" s="73" t="s">
        <v>849</v>
      </c>
      <c r="B675" s="74">
        <v>139.35499999999999</v>
      </c>
      <c r="C675" s="72">
        <f t="shared" si="16"/>
        <v>1500.0172199999997</v>
      </c>
      <c r="D675" s="72">
        <v>0</v>
      </c>
      <c r="E675" s="72">
        <v>0</v>
      </c>
      <c r="F675" s="111">
        <f t="shared" si="17"/>
        <v>2754.0316159199997</v>
      </c>
      <c r="G675" s="132" t="s">
        <v>31</v>
      </c>
      <c r="H675" s="133"/>
      <c r="I675" s="36"/>
      <c r="L675" s="131"/>
      <c r="M675" s="131"/>
      <c r="N675" s="36"/>
    </row>
    <row r="676" spans="1:14" s="110" customFormat="1" ht="15.75" customHeight="1" x14ac:dyDescent="0.35">
      <c r="A676" s="73" t="s">
        <v>850</v>
      </c>
      <c r="B676" s="74">
        <v>139.35499999999999</v>
      </c>
      <c r="C676" s="72">
        <f t="shared" si="16"/>
        <v>1500.0172199999997</v>
      </c>
      <c r="D676" s="72">
        <v>0</v>
      </c>
      <c r="E676" s="72">
        <v>0</v>
      </c>
      <c r="F676" s="111">
        <f t="shared" si="17"/>
        <v>2754.0316159199997</v>
      </c>
      <c r="G676" s="132" t="s">
        <v>31</v>
      </c>
      <c r="H676" s="133"/>
      <c r="I676" s="36"/>
      <c r="L676" s="131"/>
      <c r="M676" s="131"/>
      <c r="N676" s="36"/>
    </row>
    <row r="677" spans="1:14" s="110" customFormat="1" ht="15.75" customHeight="1" x14ac:dyDescent="0.35">
      <c r="A677" s="73" t="s">
        <v>851</v>
      </c>
      <c r="B677" s="74">
        <v>139.35499999999999</v>
      </c>
      <c r="C677" s="72">
        <f t="shared" si="16"/>
        <v>1500.0172199999997</v>
      </c>
      <c r="D677" s="72">
        <v>0</v>
      </c>
      <c r="E677" s="72">
        <v>0</v>
      </c>
      <c r="F677" s="111">
        <f t="shared" si="17"/>
        <v>2754.0316159199997</v>
      </c>
      <c r="G677" s="132" t="s">
        <v>31</v>
      </c>
      <c r="H677" s="133"/>
      <c r="I677" s="36"/>
      <c r="L677" s="131"/>
      <c r="M677" s="131"/>
      <c r="N677" s="36"/>
    </row>
    <row r="678" spans="1:14" s="110" customFormat="1" ht="15.75" customHeight="1" x14ac:dyDescent="0.35">
      <c r="A678" s="73" t="s">
        <v>852</v>
      </c>
      <c r="B678" s="74">
        <v>139.35499999999999</v>
      </c>
      <c r="C678" s="72">
        <f t="shared" si="16"/>
        <v>1500.0172199999997</v>
      </c>
      <c r="D678" s="72">
        <v>0</v>
      </c>
      <c r="E678" s="72">
        <v>0</v>
      </c>
      <c r="F678" s="111">
        <f t="shared" si="17"/>
        <v>2754.0316159199997</v>
      </c>
      <c r="G678" s="132" t="s">
        <v>31</v>
      </c>
      <c r="H678" s="133"/>
      <c r="I678" s="36"/>
      <c r="L678" s="131"/>
      <c r="M678" s="131"/>
      <c r="N678" s="36"/>
    </row>
    <row r="679" spans="1:14" s="110" customFormat="1" ht="15.75" customHeight="1" x14ac:dyDescent="0.35">
      <c r="A679" s="73" t="s">
        <v>853</v>
      </c>
      <c r="B679" s="74">
        <v>139.35499999999999</v>
      </c>
      <c r="C679" s="72">
        <f t="shared" si="16"/>
        <v>1500.0172199999997</v>
      </c>
      <c r="D679" s="72">
        <v>0</v>
      </c>
      <c r="E679" s="72">
        <v>0</v>
      </c>
      <c r="F679" s="111">
        <f t="shared" si="17"/>
        <v>2754.0316159199997</v>
      </c>
      <c r="G679" s="132" t="s">
        <v>31</v>
      </c>
      <c r="H679" s="133"/>
      <c r="I679" s="36"/>
      <c r="L679" s="131"/>
      <c r="M679" s="131"/>
      <c r="N679" s="36"/>
    </row>
    <row r="680" spans="1:14" s="110" customFormat="1" ht="15.75" customHeight="1" x14ac:dyDescent="0.35">
      <c r="A680" s="73" t="s">
        <v>854</v>
      </c>
      <c r="B680" s="74">
        <v>246.53700000000001</v>
      </c>
      <c r="C680" s="72">
        <f t="shared" si="16"/>
        <v>2653.7242679999999</v>
      </c>
      <c r="D680" s="72">
        <v>0</v>
      </c>
      <c r="E680" s="72">
        <v>0</v>
      </c>
      <c r="F680" s="111">
        <f t="shared" si="17"/>
        <v>4872.2377560479999</v>
      </c>
      <c r="G680" s="132" t="s">
        <v>31</v>
      </c>
      <c r="H680" s="133"/>
      <c r="I680" s="36"/>
      <c r="L680" s="131"/>
      <c r="M680" s="131"/>
      <c r="N680" s="36"/>
    </row>
    <row r="681" spans="1:14" s="110" customFormat="1" ht="15.75" customHeight="1" x14ac:dyDescent="0.35">
      <c r="A681" s="73" t="s">
        <v>855</v>
      </c>
      <c r="B681" s="74">
        <v>231.21600000000001</v>
      </c>
      <c r="C681" s="72">
        <f t="shared" si="16"/>
        <v>2488.8090240000001</v>
      </c>
      <c r="D681" s="72">
        <v>0</v>
      </c>
      <c r="E681" s="72">
        <v>0</v>
      </c>
      <c r="F681" s="111">
        <f t="shared" si="17"/>
        <v>4569.4533680640006</v>
      </c>
      <c r="G681" s="132" t="s">
        <v>31</v>
      </c>
      <c r="H681" s="133"/>
      <c r="I681" s="36"/>
      <c r="L681" s="131"/>
      <c r="M681" s="131"/>
      <c r="N681" s="36"/>
    </row>
    <row r="682" spans="1:14" s="110" customFormat="1" ht="15.75" customHeight="1" x14ac:dyDescent="0.35">
      <c r="A682" s="73" t="s">
        <v>856</v>
      </c>
      <c r="B682" s="74">
        <v>195.46199999999999</v>
      </c>
      <c r="C682" s="72">
        <f t="shared" si="16"/>
        <v>2103.9529679999996</v>
      </c>
      <c r="D682" s="72">
        <v>0</v>
      </c>
      <c r="E682" s="72">
        <v>0</v>
      </c>
      <c r="F682" s="111">
        <f t="shared" si="17"/>
        <v>3862.8576492479992</v>
      </c>
      <c r="G682" s="132" t="s">
        <v>31</v>
      </c>
      <c r="H682" s="133"/>
      <c r="I682" s="36"/>
      <c r="L682" s="131"/>
      <c r="M682" s="131"/>
      <c r="N682" s="36"/>
    </row>
    <row r="683" spans="1:14" s="110" customFormat="1" ht="15.75" customHeight="1" x14ac:dyDescent="0.35">
      <c r="A683" s="73" t="s">
        <v>857</v>
      </c>
      <c r="B683" s="74">
        <v>187.62</v>
      </c>
      <c r="C683" s="72">
        <f t="shared" ref="C683:C746" si="18">B683*10.764</f>
        <v>2019.5416799999998</v>
      </c>
      <c r="D683" s="72">
        <v>0</v>
      </c>
      <c r="E683" s="72">
        <v>0</v>
      </c>
      <c r="F683" s="111">
        <f t="shared" ref="F683:F746" si="19">C683*1.836</f>
        <v>3707.8785244799997</v>
      </c>
      <c r="G683" s="132" t="s">
        <v>31</v>
      </c>
      <c r="H683" s="133"/>
      <c r="I683" s="36"/>
      <c r="L683" s="131"/>
      <c r="M683" s="131"/>
      <c r="N683" s="36"/>
    </row>
    <row r="684" spans="1:14" s="110" customFormat="1" ht="15.75" customHeight="1" x14ac:dyDescent="0.35">
      <c r="A684" s="73" t="s">
        <v>858</v>
      </c>
      <c r="B684" s="74">
        <v>139.35499999999999</v>
      </c>
      <c r="C684" s="72">
        <f t="shared" si="18"/>
        <v>1500.0172199999997</v>
      </c>
      <c r="D684" s="72">
        <v>0</v>
      </c>
      <c r="E684" s="72">
        <v>0</v>
      </c>
      <c r="F684" s="111">
        <f t="shared" si="19"/>
        <v>2754.0316159199997</v>
      </c>
      <c r="G684" s="132" t="s">
        <v>31</v>
      </c>
      <c r="H684" s="133"/>
      <c r="I684" s="36"/>
      <c r="L684" s="131"/>
      <c r="M684" s="131"/>
      <c r="N684" s="36"/>
    </row>
    <row r="685" spans="1:14" s="110" customFormat="1" ht="15.75" customHeight="1" x14ac:dyDescent="0.35">
      <c r="A685" s="73" t="s">
        <v>859</v>
      </c>
      <c r="B685" s="74">
        <v>139.35499999999999</v>
      </c>
      <c r="C685" s="72">
        <f t="shared" si="18"/>
        <v>1500.0172199999997</v>
      </c>
      <c r="D685" s="72">
        <v>0</v>
      </c>
      <c r="E685" s="72">
        <v>0</v>
      </c>
      <c r="F685" s="111">
        <f t="shared" si="19"/>
        <v>2754.0316159199997</v>
      </c>
      <c r="G685" s="132" t="s">
        <v>31</v>
      </c>
      <c r="H685" s="133"/>
      <c r="I685" s="36"/>
      <c r="L685" s="131"/>
      <c r="M685" s="131"/>
      <c r="N685" s="36"/>
    </row>
    <row r="686" spans="1:14" s="110" customFormat="1" ht="15.75" customHeight="1" x14ac:dyDescent="0.35">
      <c r="A686" s="73" t="s">
        <v>860</v>
      </c>
      <c r="B686" s="74">
        <v>139.35499999999999</v>
      </c>
      <c r="C686" s="72">
        <f t="shared" si="18"/>
        <v>1500.0172199999997</v>
      </c>
      <c r="D686" s="72">
        <v>0</v>
      </c>
      <c r="E686" s="72">
        <v>0</v>
      </c>
      <c r="F686" s="111">
        <f t="shared" si="19"/>
        <v>2754.0316159199997</v>
      </c>
      <c r="G686" s="132" t="s">
        <v>31</v>
      </c>
      <c r="H686" s="133"/>
      <c r="I686" s="36"/>
      <c r="L686" s="131"/>
      <c r="M686" s="131"/>
      <c r="N686" s="36"/>
    </row>
    <row r="687" spans="1:14" s="110" customFormat="1" ht="15.75" customHeight="1" x14ac:dyDescent="0.35">
      <c r="A687" s="73" t="s">
        <v>861</v>
      </c>
      <c r="B687" s="74">
        <v>139.35499999999999</v>
      </c>
      <c r="C687" s="72">
        <f t="shared" si="18"/>
        <v>1500.0172199999997</v>
      </c>
      <c r="D687" s="72">
        <v>0</v>
      </c>
      <c r="E687" s="72">
        <v>0</v>
      </c>
      <c r="F687" s="111">
        <f t="shared" si="19"/>
        <v>2754.0316159199997</v>
      </c>
      <c r="G687" s="132" t="s">
        <v>31</v>
      </c>
      <c r="H687" s="133"/>
      <c r="I687" s="36"/>
      <c r="L687" s="131"/>
      <c r="M687" s="131"/>
      <c r="N687" s="36"/>
    </row>
    <row r="688" spans="1:14" s="110" customFormat="1" ht="15.75" customHeight="1" x14ac:dyDescent="0.35">
      <c r="A688" s="73" t="s">
        <v>862</v>
      </c>
      <c r="B688" s="74">
        <v>139.35499999999999</v>
      </c>
      <c r="C688" s="72">
        <f t="shared" si="18"/>
        <v>1500.0172199999997</v>
      </c>
      <c r="D688" s="72">
        <v>0</v>
      </c>
      <c r="E688" s="72">
        <v>0</v>
      </c>
      <c r="F688" s="111">
        <f t="shared" si="19"/>
        <v>2754.0316159199997</v>
      </c>
      <c r="G688" s="132" t="s">
        <v>31</v>
      </c>
      <c r="H688" s="133"/>
      <c r="I688" s="36"/>
      <c r="L688" s="131"/>
      <c r="M688" s="131"/>
      <c r="N688" s="36"/>
    </row>
    <row r="689" spans="1:14" s="110" customFormat="1" ht="15.75" customHeight="1" x14ac:dyDescent="0.35">
      <c r="A689" s="73" t="s">
        <v>863</v>
      </c>
      <c r="B689" s="74">
        <v>139.35499999999999</v>
      </c>
      <c r="C689" s="72">
        <f t="shared" si="18"/>
        <v>1500.0172199999997</v>
      </c>
      <c r="D689" s="72">
        <v>0</v>
      </c>
      <c r="E689" s="72">
        <v>0</v>
      </c>
      <c r="F689" s="111">
        <f t="shared" si="19"/>
        <v>2754.0316159199997</v>
      </c>
      <c r="G689" s="132" t="s">
        <v>31</v>
      </c>
      <c r="H689" s="133"/>
      <c r="I689" s="36"/>
      <c r="L689" s="131"/>
      <c r="M689" s="131"/>
      <c r="N689" s="36"/>
    </row>
    <row r="690" spans="1:14" s="110" customFormat="1" ht="15.75" customHeight="1" x14ac:dyDescent="0.35">
      <c r="A690" s="73" t="s">
        <v>864</v>
      </c>
      <c r="B690" s="74">
        <v>139.35499999999999</v>
      </c>
      <c r="C690" s="72">
        <f t="shared" si="18"/>
        <v>1500.0172199999997</v>
      </c>
      <c r="D690" s="72">
        <v>0</v>
      </c>
      <c r="E690" s="72">
        <v>0</v>
      </c>
      <c r="F690" s="111">
        <f t="shared" si="19"/>
        <v>2754.0316159199997</v>
      </c>
      <c r="G690" s="132" t="s">
        <v>31</v>
      </c>
      <c r="H690" s="133"/>
      <c r="I690" s="36"/>
      <c r="L690" s="131"/>
      <c r="M690" s="131"/>
      <c r="N690" s="36"/>
    </row>
    <row r="691" spans="1:14" s="110" customFormat="1" ht="15.75" customHeight="1" x14ac:dyDescent="0.35">
      <c r="A691" s="73" t="s">
        <v>865</v>
      </c>
      <c r="B691" s="74">
        <v>256.10599999999999</v>
      </c>
      <c r="C691" s="72">
        <f t="shared" si="18"/>
        <v>2756.7249839999999</v>
      </c>
      <c r="D691" s="72">
        <v>0</v>
      </c>
      <c r="E691" s="72">
        <v>0</v>
      </c>
      <c r="F691" s="111">
        <f t="shared" si="19"/>
        <v>5061.3470706240005</v>
      </c>
      <c r="G691" s="132" t="s">
        <v>31</v>
      </c>
      <c r="H691" s="133"/>
      <c r="I691" s="36"/>
      <c r="L691" s="131"/>
      <c r="M691" s="131"/>
      <c r="N691" s="36"/>
    </row>
    <row r="692" spans="1:14" s="110" customFormat="1" ht="15.75" customHeight="1" x14ac:dyDescent="0.35">
      <c r="A692" s="73" t="s">
        <v>866</v>
      </c>
      <c r="B692" s="74">
        <v>256.14800000000002</v>
      </c>
      <c r="C692" s="72">
        <f t="shared" si="18"/>
        <v>2757.177072</v>
      </c>
      <c r="D692" s="72">
        <v>0</v>
      </c>
      <c r="E692" s="72">
        <v>0</v>
      </c>
      <c r="F692" s="111">
        <f t="shared" si="19"/>
        <v>5062.1771041920001</v>
      </c>
      <c r="G692" s="132" t="s">
        <v>31</v>
      </c>
      <c r="H692" s="133"/>
      <c r="I692" s="36"/>
      <c r="L692" s="131"/>
      <c r="M692" s="131"/>
      <c r="N692" s="36"/>
    </row>
    <row r="693" spans="1:14" s="110" customFormat="1" ht="15.75" customHeight="1" x14ac:dyDescent="0.35">
      <c r="A693" s="73" t="s">
        <v>867</v>
      </c>
      <c r="B693" s="74">
        <v>139.35499999999999</v>
      </c>
      <c r="C693" s="72">
        <f t="shared" si="18"/>
        <v>1500.0172199999997</v>
      </c>
      <c r="D693" s="72">
        <v>0</v>
      </c>
      <c r="E693" s="72">
        <v>0</v>
      </c>
      <c r="F693" s="111">
        <f t="shared" si="19"/>
        <v>2754.0316159199997</v>
      </c>
      <c r="G693" s="132" t="s">
        <v>31</v>
      </c>
      <c r="H693" s="133"/>
      <c r="I693" s="36"/>
      <c r="L693" s="131"/>
      <c r="M693" s="131"/>
      <c r="N693" s="36"/>
    </row>
    <row r="694" spans="1:14" s="110" customFormat="1" ht="15.75" customHeight="1" x14ac:dyDescent="0.35">
      <c r="A694" s="73" t="s">
        <v>868</v>
      </c>
      <c r="B694" s="74">
        <v>139.35499999999999</v>
      </c>
      <c r="C694" s="72">
        <f t="shared" si="18"/>
        <v>1500.0172199999997</v>
      </c>
      <c r="D694" s="72">
        <v>0</v>
      </c>
      <c r="E694" s="72">
        <v>0</v>
      </c>
      <c r="F694" s="111">
        <f t="shared" si="19"/>
        <v>2754.0316159199997</v>
      </c>
      <c r="G694" s="132" t="s">
        <v>31</v>
      </c>
      <c r="H694" s="133"/>
      <c r="I694" s="36"/>
      <c r="L694" s="131"/>
      <c r="M694" s="131"/>
      <c r="N694" s="36"/>
    </row>
    <row r="695" spans="1:14" s="110" customFormat="1" ht="15.75" customHeight="1" x14ac:dyDescent="0.35">
      <c r="A695" s="73" t="s">
        <v>869</v>
      </c>
      <c r="B695" s="74">
        <v>139.35499999999999</v>
      </c>
      <c r="C695" s="72">
        <f t="shared" si="18"/>
        <v>1500.0172199999997</v>
      </c>
      <c r="D695" s="72">
        <v>0</v>
      </c>
      <c r="E695" s="72">
        <v>0</v>
      </c>
      <c r="F695" s="111">
        <f t="shared" si="19"/>
        <v>2754.0316159199997</v>
      </c>
      <c r="G695" s="132" t="s">
        <v>31</v>
      </c>
      <c r="H695" s="133"/>
      <c r="I695" s="36"/>
      <c r="L695" s="131"/>
      <c r="M695" s="131"/>
      <c r="N695" s="36"/>
    </row>
    <row r="696" spans="1:14" s="110" customFormat="1" ht="15.75" customHeight="1" x14ac:dyDescent="0.35">
      <c r="A696" s="73" t="s">
        <v>870</v>
      </c>
      <c r="B696" s="74">
        <v>139.35499999999999</v>
      </c>
      <c r="C696" s="72">
        <f t="shared" si="18"/>
        <v>1500.0172199999997</v>
      </c>
      <c r="D696" s="72">
        <v>0</v>
      </c>
      <c r="E696" s="72">
        <v>0</v>
      </c>
      <c r="F696" s="111">
        <f t="shared" si="19"/>
        <v>2754.0316159199997</v>
      </c>
      <c r="G696" s="132" t="s">
        <v>31</v>
      </c>
      <c r="H696" s="133"/>
      <c r="I696" s="36"/>
      <c r="L696" s="131"/>
      <c r="M696" s="131"/>
      <c r="N696" s="36"/>
    </row>
    <row r="697" spans="1:14" s="110" customFormat="1" ht="15.75" customHeight="1" x14ac:dyDescent="0.35">
      <c r="A697" s="73" t="s">
        <v>871</v>
      </c>
      <c r="B697" s="74">
        <v>139.35499999999999</v>
      </c>
      <c r="C697" s="72">
        <f t="shared" si="18"/>
        <v>1500.0172199999997</v>
      </c>
      <c r="D697" s="72">
        <v>0</v>
      </c>
      <c r="E697" s="72">
        <v>0</v>
      </c>
      <c r="F697" s="111">
        <f t="shared" si="19"/>
        <v>2754.0316159199997</v>
      </c>
      <c r="G697" s="132" t="s">
        <v>31</v>
      </c>
      <c r="H697" s="133"/>
      <c r="I697" s="36"/>
      <c r="L697" s="131"/>
      <c r="M697" s="131"/>
      <c r="N697" s="36"/>
    </row>
    <row r="698" spans="1:14" s="110" customFormat="1" ht="15.75" customHeight="1" x14ac:dyDescent="0.35">
      <c r="A698" s="73" t="s">
        <v>872</v>
      </c>
      <c r="B698" s="74">
        <v>139.35499999999999</v>
      </c>
      <c r="C698" s="72">
        <f t="shared" si="18"/>
        <v>1500.0172199999997</v>
      </c>
      <c r="D698" s="72">
        <v>0</v>
      </c>
      <c r="E698" s="72">
        <v>0</v>
      </c>
      <c r="F698" s="111">
        <f t="shared" si="19"/>
        <v>2754.0316159199997</v>
      </c>
      <c r="G698" s="132" t="s">
        <v>31</v>
      </c>
      <c r="H698" s="133"/>
      <c r="I698" s="36"/>
      <c r="L698" s="131"/>
      <c r="M698" s="131"/>
      <c r="N698" s="36"/>
    </row>
    <row r="699" spans="1:14" s="110" customFormat="1" ht="15.75" customHeight="1" x14ac:dyDescent="0.35">
      <c r="A699" s="73" t="s">
        <v>873</v>
      </c>
      <c r="B699" s="74">
        <v>139.35499999999999</v>
      </c>
      <c r="C699" s="72">
        <f t="shared" si="18"/>
        <v>1500.0172199999997</v>
      </c>
      <c r="D699" s="72">
        <v>0</v>
      </c>
      <c r="E699" s="72">
        <v>0</v>
      </c>
      <c r="F699" s="111">
        <f t="shared" si="19"/>
        <v>2754.0316159199997</v>
      </c>
      <c r="G699" s="132" t="s">
        <v>31</v>
      </c>
      <c r="H699" s="133"/>
      <c r="I699" s="36"/>
      <c r="L699" s="131"/>
      <c r="M699" s="131"/>
      <c r="N699" s="36"/>
    </row>
    <row r="700" spans="1:14" s="110" customFormat="1" ht="15.75" customHeight="1" x14ac:dyDescent="0.35">
      <c r="A700" s="73" t="s">
        <v>874</v>
      </c>
      <c r="B700" s="74">
        <v>185.80500000000001</v>
      </c>
      <c r="C700" s="72">
        <f t="shared" si="18"/>
        <v>2000.0050200000001</v>
      </c>
      <c r="D700" s="72">
        <v>0</v>
      </c>
      <c r="E700" s="72">
        <v>0</v>
      </c>
      <c r="F700" s="111">
        <f t="shared" si="19"/>
        <v>3672.00921672</v>
      </c>
      <c r="G700" s="132" t="s">
        <v>31</v>
      </c>
      <c r="H700" s="133"/>
      <c r="I700" s="36"/>
      <c r="L700" s="131"/>
      <c r="M700" s="131"/>
      <c r="N700" s="36"/>
    </row>
    <row r="701" spans="1:14" s="110" customFormat="1" ht="15.75" customHeight="1" x14ac:dyDescent="0.35">
      <c r="A701" s="73" t="s">
        <v>875</v>
      </c>
      <c r="B701" s="74">
        <v>185.80500000000001</v>
      </c>
      <c r="C701" s="72">
        <f t="shared" si="18"/>
        <v>2000.0050200000001</v>
      </c>
      <c r="D701" s="72">
        <v>0</v>
      </c>
      <c r="E701" s="72">
        <v>0</v>
      </c>
      <c r="F701" s="111">
        <f t="shared" si="19"/>
        <v>3672.00921672</v>
      </c>
      <c r="G701" s="132" t="s">
        <v>31</v>
      </c>
      <c r="H701" s="133"/>
      <c r="I701" s="36"/>
      <c r="L701" s="131"/>
      <c r="M701" s="131"/>
      <c r="N701" s="36"/>
    </row>
    <row r="702" spans="1:14" s="110" customFormat="1" ht="15.75" customHeight="1" x14ac:dyDescent="0.35">
      <c r="A702" s="73" t="s">
        <v>876</v>
      </c>
      <c r="B702" s="74">
        <v>185.80500000000001</v>
      </c>
      <c r="C702" s="72">
        <f t="shared" si="18"/>
        <v>2000.0050200000001</v>
      </c>
      <c r="D702" s="72">
        <v>0</v>
      </c>
      <c r="E702" s="72">
        <v>0</v>
      </c>
      <c r="F702" s="111">
        <f t="shared" si="19"/>
        <v>3672.00921672</v>
      </c>
      <c r="G702" s="132" t="s">
        <v>31</v>
      </c>
      <c r="H702" s="133"/>
      <c r="I702" s="36"/>
      <c r="L702" s="131"/>
      <c r="M702" s="131"/>
      <c r="N702" s="36"/>
    </row>
    <row r="703" spans="1:14" s="110" customFormat="1" ht="15.75" customHeight="1" x14ac:dyDescent="0.35">
      <c r="A703" s="73" t="s">
        <v>877</v>
      </c>
      <c r="B703" s="74">
        <v>185.80500000000001</v>
      </c>
      <c r="C703" s="72">
        <f t="shared" si="18"/>
        <v>2000.0050200000001</v>
      </c>
      <c r="D703" s="72">
        <v>0</v>
      </c>
      <c r="E703" s="72">
        <v>0</v>
      </c>
      <c r="F703" s="111">
        <f t="shared" si="19"/>
        <v>3672.00921672</v>
      </c>
      <c r="G703" s="132" t="s">
        <v>31</v>
      </c>
      <c r="H703" s="133"/>
      <c r="I703" s="36"/>
      <c r="L703" s="131"/>
      <c r="M703" s="131"/>
      <c r="N703" s="36"/>
    </row>
    <row r="704" spans="1:14" s="110" customFormat="1" ht="15.75" customHeight="1" x14ac:dyDescent="0.35">
      <c r="A704" s="73" t="s">
        <v>878</v>
      </c>
      <c r="B704" s="74">
        <v>185.80500000000001</v>
      </c>
      <c r="C704" s="72">
        <f t="shared" si="18"/>
        <v>2000.0050200000001</v>
      </c>
      <c r="D704" s="72">
        <v>0</v>
      </c>
      <c r="E704" s="72">
        <v>0</v>
      </c>
      <c r="F704" s="111">
        <f t="shared" si="19"/>
        <v>3672.00921672</v>
      </c>
      <c r="G704" s="132" t="s">
        <v>31</v>
      </c>
      <c r="H704" s="133"/>
      <c r="I704" s="36"/>
      <c r="L704" s="131"/>
      <c r="M704" s="131"/>
      <c r="N704" s="36"/>
    </row>
    <row r="705" spans="1:14" s="110" customFormat="1" ht="15.75" customHeight="1" x14ac:dyDescent="0.35">
      <c r="A705" s="73" t="s">
        <v>879</v>
      </c>
      <c r="B705" s="74">
        <v>185.80500000000001</v>
      </c>
      <c r="C705" s="72">
        <f t="shared" si="18"/>
        <v>2000.0050200000001</v>
      </c>
      <c r="D705" s="72">
        <v>0</v>
      </c>
      <c r="E705" s="72">
        <v>0</v>
      </c>
      <c r="F705" s="111">
        <f t="shared" si="19"/>
        <v>3672.00921672</v>
      </c>
      <c r="G705" s="132" t="s">
        <v>31</v>
      </c>
      <c r="H705" s="133"/>
      <c r="I705" s="36"/>
      <c r="L705" s="131"/>
      <c r="M705" s="131"/>
      <c r="N705" s="36"/>
    </row>
    <row r="706" spans="1:14" s="110" customFormat="1" ht="15.75" customHeight="1" x14ac:dyDescent="0.35">
      <c r="A706" s="73" t="s">
        <v>880</v>
      </c>
      <c r="B706" s="74">
        <v>111.48399999999999</v>
      </c>
      <c r="C706" s="72">
        <f t="shared" si="18"/>
        <v>1200.0137759999998</v>
      </c>
      <c r="D706" s="72">
        <v>0</v>
      </c>
      <c r="E706" s="72">
        <v>0</v>
      </c>
      <c r="F706" s="111">
        <f t="shared" si="19"/>
        <v>2203.2252927359996</v>
      </c>
      <c r="G706" s="132" t="s">
        <v>31</v>
      </c>
      <c r="H706" s="133"/>
      <c r="I706" s="36"/>
      <c r="L706" s="131"/>
      <c r="M706" s="131"/>
      <c r="N706" s="36"/>
    </row>
    <row r="707" spans="1:14" s="110" customFormat="1" ht="15.75" customHeight="1" x14ac:dyDescent="0.35">
      <c r="A707" s="73" t="s">
        <v>881</v>
      </c>
      <c r="B707" s="74">
        <v>111.48399999999999</v>
      </c>
      <c r="C707" s="72">
        <f t="shared" si="18"/>
        <v>1200.0137759999998</v>
      </c>
      <c r="D707" s="72">
        <v>0</v>
      </c>
      <c r="E707" s="72">
        <v>0</v>
      </c>
      <c r="F707" s="111">
        <f t="shared" si="19"/>
        <v>2203.2252927359996</v>
      </c>
      <c r="G707" s="132" t="s">
        <v>31</v>
      </c>
      <c r="H707" s="133"/>
      <c r="I707" s="36"/>
      <c r="L707" s="131"/>
      <c r="M707" s="131"/>
      <c r="N707" s="36"/>
    </row>
    <row r="708" spans="1:14" s="110" customFormat="1" ht="15.75" customHeight="1" x14ac:dyDescent="0.35">
      <c r="A708" s="73" t="s">
        <v>882</v>
      </c>
      <c r="B708" s="74">
        <v>111.48399999999999</v>
      </c>
      <c r="C708" s="72">
        <f t="shared" si="18"/>
        <v>1200.0137759999998</v>
      </c>
      <c r="D708" s="72">
        <v>0</v>
      </c>
      <c r="E708" s="72">
        <v>0</v>
      </c>
      <c r="F708" s="111">
        <f t="shared" si="19"/>
        <v>2203.2252927359996</v>
      </c>
      <c r="G708" s="132" t="s">
        <v>31</v>
      </c>
      <c r="H708" s="133"/>
      <c r="I708" s="36"/>
      <c r="L708" s="131"/>
      <c r="M708" s="131"/>
      <c r="N708" s="36"/>
    </row>
    <row r="709" spans="1:14" s="110" customFormat="1" ht="15.75" customHeight="1" x14ac:dyDescent="0.35">
      <c r="A709" s="73" t="s">
        <v>883</v>
      </c>
      <c r="B709" s="74">
        <v>111.48399999999999</v>
      </c>
      <c r="C709" s="72">
        <f t="shared" si="18"/>
        <v>1200.0137759999998</v>
      </c>
      <c r="D709" s="72">
        <v>0</v>
      </c>
      <c r="E709" s="72">
        <v>0</v>
      </c>
      <c r="F709" s="111">
        <f t="shared" si="19"/>
        <v>2203.2252927359996</v>
      </c>
      <c r="G709" s="132" t="s">
        <v>31</v>
      </c>
      <c r="H709" s="133"/>
      <c r="I709" s="36"/>
      <c r="L709" s="131"/>
      <c r="M709" s="131"/>
      <c r="N709" s="36"/>
    </row>
    <row r="710" spans="1:14" s="110" customFormat="1" ht="15.75" customHeight="1" x14ac:dyDescent="0.35">
      <c r="A710" s="73" t="s">
        <v>884</v>
      </c>
      <c r="B710" s="74">
        <v>111.48399999999999</v>
      </c>
      <c r="C710" s="72">
        <f t="shared" si="18"/>
        <v>1200.0137759999998</v>
      </c>
      <c r="D710" s="72">
        <v>0</v>
      </c>
      <c r="E710" s="72">
        <v>0</v>
      </c>
      <c r="F710" s="111">
        <f t="shared" si="19"/>
        <v>2203.2252927359996</v>
      </c>
      <c r="G710" s="132" t="s">
        <v>31</v>
      </c>
      <c r="H710" s="133"/>
      <c r="I710" s="36"/>
      <c r="L710" s="131"/>
      <c r="M710" s="131"/>
      <c r="N710" s="36"/>
    </row>
    <row r="711" spans="1:14" s="110" customFormat="1" ht="15.75" customHeight="1" x14ac:dyDescent="0.35">
      <c r="A711" s="73" t="s">
        <v>885</v>
      </c>
      <c r="B711" s="74">
        <v>111.48399999999999</v>
      </c>
      <c r="C711" s="72">
        <f t="shared" si="18"/>
        <v>1200.0137759999998</v>
      </c>
      <c r="D711" s="72">
        <v>0</v>
      </c>
      <c r="E711" s="72">
        <v>0</v>
      </c>
      <c r="F711" s="111">
        <f t="shared" si="19"/>
        <v>2203.2252927359996</v>
      </c>
      <c r="G711" s="132" t="s">
        <v>31</v>
      </c>
      <c r="H711" s="133"/>
      <c r="I711" s="36"/>
      <c r="L711" s="131"/>
      <c r="M711" s="131"/>
      <c r="N711" s="36"/>
    </row>
    <row r="712" spans="1:14" s="110" customFormat="1" ht="15.75" customHeight="1" x14ac:dyDescent="0.35">
      <c r="A712" s="73" t="s">
        <v>886</v>
      </c>
      <c r="B712" s="74">
        <v>111.48399999999999</v>
      </c>
      <c r="C712" s="72">
        <f t="shared" si="18"/>
        <v>1200.0137759999998</v>
      </c>
      <c r="D712" s="72">
        <v>0</v>
      </c>
      <c r="E712" s="72">
        <v>0</v>
      </c>
      <c r="F712" s="111">
        <f t="shared" si="19"/>
        <v>2203.2252927359996</v>
      </c>
      <c r="G712" s="132" t="s">
        <v>31</v>
      </c>
      <c r="H712" s="133"/>
      <c r="I712" s="36"/>
      <c r="L712" s="131"/>
      <c r="M712" s="131"/>
      <c r="N712" s="36"/>
    </row>
    <row r="713" spans="1:14" s="110" customFormat="1" ht="15.75" customHeight="1" x14ac:dyDescent="0.35">
      <c r="A713" s="73" t="s">
        <v>887</v>
      </c>
      <c r="B713" s="74">
        <v>111.48399999999999</v>
      </c>
      <c r="C713" s="72">
        <f t="shared" si="18"/>
        <v>1200.0137759999998</v>
      </c>
      <c r="D713" s="72">
        <v>0</v>
      </c>
      <c r="E713" s="72">
        <v>0</v>
      </c>
      <c r="F713" s="111">
        <f t="shared" si="19"/>
        <v>2203.2252927359996</v>
      </c>
      <c r="G713" s="132" t="s">
        <v>31</v>
      </c>
      <c r="H713" s="133"/>
      <c r="I713" s="36"/>
      <c r="L713" s="131"/>
      <c r="M713" s="131"/>
      <c r="N713" s="36"/>
    </row>
    <row r="714" spans="1:14" s="110" customFormat="1" ht="15.75" customHeight="1" x14ac:dyDescent="0.35">
      <c r="A714" s="73" t="s">
        <v>888</v>
      </c>
      <c r="B714" s="74">
        <v>111.48399999999999</v>
      </c>
      <c r="C714" s="72">
        <f t="shared" si="18"/>
        <v>1200.0137759999998</v>
      </c>
      <c r="D714" s="72">
        <v>0</v>
      </c>
      <c r="E714" s="72">
        <v>0</v>
      </c>
      <c r="F714" s="111">
        <f t="shared" si="19"/>
        <v>2203.2252927359996</v>
      </c>
      <c r="G714" s="132" t="s">
        <v>31</v>
      </c>
      <c r="H714" s="133"/>
      <c r="I714" s="36"/>
      <c r="L714" s="131"/>
      <c r="M714" s="131"/>
      <c r="N714" s="36"/>
    </row>
    <row r="715" spans="1:14" s="110" customFormat="1" ht="15.75" customHeight="1" x14ac:dyDescent="0.35">
      <c r="A715" s="73" t="s">
        <v>889</v>
      </c>
      <c r="B715" s="74">
        <v>111.48399999999999</v>
      </c>
      <c r="C715" s="72">
        <f t="shared" si="18"/>
        <v>1200.0137759999998</v>
      </c>
      <c r="D715" s="72">
        <v>0</v>
      </c>
      <c r="E715" s="72">
        <v>0</v>
      </c>
      <c r="F715" s="111">
        <f t="shared" si="19"/>
        <v>2203.2252927359996</v>
      </c>
      <c r="G715" s="132" t="s">
        <v>31</v>
      </c>
      <c r="H715" s="133"/>
      <c r="I715" s="36"/>
      <c r="L715" s="131"/>
      <c r="M715" s="131"/>
      <c r="N715" s="36"/>
    </row>
    <row r="716" spans="1:14" s="110" customFormat="1" ht="15.75" customHeight="1" x14ac:dyDescent="0.35">
      <c r="A716" s="73" t="s">
        <v>890</v>
      </c>
      <c r="B716" s="74">
        <v>111.48399999999999</v>
      </c>
      <c r="C716" s="72">
        <f t="shared" si="18"/>
        <v>1200.0137759999998</v>
      </c>
      <c r="D716" s="72">
        <v>0</v>
      </c>
      <c r="E716" s="72">
        <v>0</v>
      </c>
      <c r="F716" s="111">
        <f t="shared" si="19"/>
        <v>2203.2252927359996</v>
      </c>
      <c r="G716" s="132" t="s">
        <v>31</v>
      </c>
      <c r="H716" s="133"/>
      <c r="I716" s="36"/>
      <c r="L716" s="131"/>
      <c r="M716" s="131"/>
      <c r="N716" s="36"/>
    </row>
    <row r="717" spans="1:14" s="110" customFormat="1" ht="15.75" customHeight="1" x14ac:dyDescent="0.35">
      <c r="A717" s="73" t="s">
        <v>891</v>
      </c>
      <c r="B717" s="74">
        <v>111.48399999999999</v>
      </c>
      <c r="C717" s="72">
        <f t="shared" si="18"/>
        <v>1200.0137759999998</v>
      </c>
      <c r="D717" s="72">
        <v>0</v>
      </c>
      <c r="E717" s="72">
        <v>0</v>
      </c>
      <c r="F717" s="111">
        <f t="shared" si="19"/>
        <v>2203.2252927359996</v>
      </c>
      <c r="G717" s="132" t="s">
        <v>31</v>
      </c>
      <c r="H717" s="133"/>
      <c r="I717" s="36"/>
      <c r="L717" s="131"/>
      <c r="M717" s="131"/>
      <c r="N717" s="36"/>
    </row>
    <row r="718" spans="1:14" s="110" customFormat="1" ht="15.75" customHeight="1" x14ac:dyDescent="0.35">
      <c r="A718" s="73" t="s">
        <v>892</v>
      </c>
      <c r="B718" s="74">
        <v>111.48399999999999</v>
      </c>
      <c r="C718" s="72">
        <f t="shared" si="18"/>
        <v>1200.0137759999998</v>
      </c>
      <c r="D718" s="72">
        <v>0</v>
      </c>
      <c r="E718" s="72">
        <v>0</v>
      </c>
      <c r="F718" s="111">
        <f t="shared" si="19"/>
        <v>2203.2252927359996</v>
      </c>
      <c r="G718" s="132" t="s">
        <v>31</v>
      </c>
      <c r="H718" s="133"/>
      <c r="I718" s="36"/>
      <c r="L718" s="131"/>
      <c r="M718" s="131"/>
      <c r="N718" s="36"/>
    </row>
    <row r="719" spans="1:14" s="110" customFormat="1" ht="15.75" customHeight="1" x14ac:dyDescent="0.35">
      <c r="A719" s="73" t="s">
        <v>893</v>
      </c>
      <c r="B719" s="74">
        <v>111.48399999999999</v>
      </c>
      <c r="C719" s="72">
        <f t="shared" si="18"/>
        <v>1200.0137759999998</v>
      </c>
      <c r="D719" s="72">
        <v>0</v>
      </c>
      <c r="E719" s="72">
        <v>0</v>
      </c>
      <c r="F719" s="111">
        <f t="shared" si="19"/>
        <v>2203.2252927359996</v>
      </c>
      <c r="G719" s="132" t="s">
        <v>31</v>
      </c>
      <c r="H719" s="133"/>
      <c r="I719" s="36">
        <f>3290391/C719</f>
        <v>2741.9610222874649</v>
      </c>
      <c r="J719" s="110">
        <f>5000*C719</f>
        <v>6000068.879999999</v>
      </c>
      <c r="L719" s="131"/>
      <c r="M719" s="131"/>
      <c r="N719" s="36"/>
    </row>
    <row r="720" spans="1:14" s="110" customFormat="1" ht="15.75" customHeight="1" x14ac:dyDescent="0.35">
      <c r="A720" s="73" t="s">
        <v>894</v>
      </c>
      <c r="B720" s="74">
        <v>202.47300000000001</v>
      </c>
      <c r="C720" s="72">
        <f t="shared" si="18"/>
        <v>2179.4193719999998</v>
      </c>
      <c r="D720" s="72">
        <v>0</v>
      </c>
      <c r="E720" s="72">
        <v>0</v>
      </c>
      <c r="F720" s="111">
        <f t="shared" si="19"/>
        <v>4001.413966992</v>
      </c>
      <c r="G720" s="132" t="s">
        <v>31</v>
      </c>
      <c r="H720" s="133"/>
      <c r="I720" s="36"/>
      <c r="L720" s="131"/>
      <c r="M720" s="131"/>
      <c r="N720" s="36"/>
    </row>
    <row r="721" spans="1:14" s="110" customFormat="1" ht="15.75" customHeight="1" x14ac:dyDescent="0.35">
      <c r="A721" s="73" t="s">
        <v>895</v>
      </c>
      <c r="B721" s="74">
        <v>202.48699999999999</v>
      </c>
      <c r="C721" s="72">
        <f t="shared" si="18"/>
        <v>2179.570068</v>
      </c>
      <c r="D721" s="72">
        <v>0</v>
      </c>
      <c r="E721" s="72">
        <v>0</v>
      </c>
      <c r="F721" s="111">
        <f t="shared" si="19"/>
        <v>4001.6906448480004</v>
      </c>
      <c r="G721" s="132" t="s">
        <v>31</v>
      </c>
      <c r="H721" s="133"/>
      <c r="I721" s="36"/>
      <c r="L721" s="131"/>
      <c r="M721" s="131"/>
      <c r="N721" s="36"/>
    </row>
    <row r="722" spans="1:14" s="110" customFormat="1" ht="15.75" customHeight="1" x14ac:dyDescent="0.35">
      <c r="A722" s="73" t="s">
        <v>896</v>
      </c>
      <c r="B722" s="74">
        <v>111.48399999999999</v>
      </c>
      <c r="C722" s="72">
        <f t="shared" si="18"/>
        <v>1200.0137759999998</v>
      </c>
      <c r="D722" s="72">
        <v>0</v>
      </c>
      <c r="E722" s="72">
        <v>0</v>
      </c>
      <c r="F722" s="111">
        <f t="shared" si="19"/>
        <v>2203.2252927359996</v>
      </c>
      <c r="G722" s="132" t="s">
        <v>31</v>
      </c>
      <c r="H722" s="133"/>
      <c r="I722" s="36"/>
      <c r="L722" s="131"/>
      <c r="M722" s="131"/>
      <c r="N722" s="36"/>
    </row>
    <row r="723" spans="1:14" s="110" customFormat="1" ht="15.75" customHeight="1" x14ac:dyDescent="0.35">
      <c r="A723" s="73" t="s">
        <v>897</v>
      </c>
      <c r="B723" s="74">
        <v>111.48399999999999</v>
      </c>
      <c r="C723" s="72">
        <f t="shared" si="18"/>
        <v>1200.0137759999998</v>
      </c>
      <c r="D723" s="72">
        <v>0</v>
      </c>
      <c r="E723" s="72">
        <v>0</v>
      </c>
      <c r="F723" s="111">
        <f t="shared" si="19"/>
        <v>2203.2252927359996</v>
      </c>
      <c r="G723" s="132" t="s">
        <v>31</v>
      </c>
      <c r="H723" s="133"/>
      <c r="I723" s="36"/>
      <c r="L723" s="131"/>
      <c r="M723" s="131"/>
      <c r="N723" s="36"/>
    </row>
    <row r="724" spans="1:14" s="110" customFormat="1" ht="15.75" customHeight="1" x14ac:dyDescent="0.35">
      <c r="A724" s="73" t="s">
        <v>898</v>
      </c>
      <c r="B724" s="74">
        <v>111.48399999999999</v>
      </c>
      <c r="C724" s="72">
        <f t="shared" si="18"/>
        <v>1200.0137759999998</v>
      </c>
      <c r="D724" s="72">
        <v>0</v>
      </c>
      <c r="E724" s="72">
        <v>0</v>
      </c>
      <c r="F724" s="111">
        <f t="shared" si="19"/>
        <v>2203.2252927359996</v>
      </c>
      <c r="G724" s="132" t="s">
        <v>31</v>
      </c>
      <c r="H724" s="133"/>
      <c r="I724" s="36"/>
      <c r="L724" s="131"/>
      <c r="M724" s="131"/>
      <c r="N724" s="36"/>
    </row>
    <row r="725" spans="1:14" s="110" customFormat="1" ht="15.75" customHeight="1" x14ac:dyDescent="0.35">
      <c r="A725" s="73" t="s">
        <v>899</v>
      </c>
      <c r="B725" s="74">
        <v>111.48399999999999</v>
      </c>
      <c r="C725" s="72">
        <f t="shared" si="18"/>
        <v>1200.0137759999998</v>
      </c>
      <c r="D725" s="72">
        <v>0</v>
      </c>
      <c r="E725" s="72">
        <v>0</v>
      </c>
      <c r="F725" s="111">
        <f t="shared" si="19"/>
        <v>2203.2252927359996</v>
      </c>
      <c r="G725" s="132" t="s">
        <v>31</v>
      </c>
      <c r="H725" s="133"/>
      <c r="I725" s="36"/>
      <c r="L725" s="131"/>
      <c r="M725" s="131"/>
      <c r="N725" s="36"/>
    </row>
    <row r="726" spans="1:14" s="110" customFormat="1" ht="15.75" customHeight="1" x14ac:dyDescent="0.35">
      <c r="A726" s="73" t="s">
        <v>900</v>
      </c>
      <c r="B726" s="74">
        <v>111.48399999999999</v>
      </c>
      <c r="C726" s="72">
        <f t="shared" si="18"/>
        <v>1200.0137759999998</v>
      </c>
      <c r="D726" s="72">
        <v>0</v>
      </c>
      <c r="E726" s="72">
        <v>0</v>
      </c>
      <c r="F726" s="111">
        <f t="shared" si="19"/>
        <v>2203.2252927359996</v>
      </c>
      <c r="G726" s="132" t="s">
        <v>31</v>
      </c>
      <c r="H726" s="133"/>
      <c r="I726" s="36"/>
      <c r="L726" s="131"/>
      <c r="M726" s="131"/>
      <c r="N726" s="36"/>
    </row>
    <row r="727" spans="1:14" s="110" customFormat="1" ht="15.75" customHeight="1" x14ac:dyDescent="0.35">
      <c r="A727" s="73" t="s">
        <v>901</v>
      </c>
      <c r="B727" s="74">
        <v>111.48399999999999</v>
      </c>
      <c r="C727" s="72">
        <f t="shared" si="18"/>
        <v>1200.0137759999998</v>
      </c>
      <c r="D727" s="72">
        <v>0</v>
      </c>
      <c r="E727" s="72">
        <v>0</v>
      </c>
      <c r="F727" s="111">
        <f t="shared" si="19"/>
        <v>2203.2252927359996</v>
      </c>
      <c r="G727" s="132" t="s">
        <v>31</v>
      </c>
      <c r="H727" s="133"/>
      <c r="I727" s="36"/>
      <c r="L727" s="131"/>
      <c r="M727" s="131"/>
      <c r="N727" s="36"/>
    </row>
    <row r="728" spans="1:14" s="110" customFormat="1" ht="15.75" customHeight="1" x14ac:dyDescent="0.35">
      <c r="A728" s="73" t="s">
        <v>902</v>
      </c>
      <c r="B728" s="74">
        <v>111.48399999999999</v>
      </c>
      <c r="C728" s="72">
        <f t="shared" si="18"/>
        <v>1200.0137759999998</v>
      </c>
      <c r="D728" s="72">
        <v>0</v>
      </c>
      <c r="E728" s="72">
        <v>0</v>
      </c>
      <c r="F728" s="111">
        <f t="shared" si="19"/>
        <v>2203.2252927359996</v>
      </c>
      <c r="G728" s="132" t="s">
        <v>31</v>
      </c>
      <c r="H728" s="133"/>
      <c r="I728" s="36"/>
      <c r="L728" s="131"/>
      <c r="M728" s="131"/>
      <c r="N728" s="36"/>
    </row>
    <row r="729" spans="1:14" s="110" customFormat="1" ht="15.75" customHeight="1" x14ac:dyDescent="0.35">
      <c r="A729" s="73" t="s">
        <v>903</v>
      </c>
      <c r="B729" s="74">
        <v>111.48399999999999</v>
      </c>
      <c r="C729" s="72">
        <f t="shared" si="18"/>
        <v>1200.0137759999998</v>
      </c>
      <c r="D729" s="72">
        <v>0</v>
      </c>
      <c r="E729" s="72">
        <v>0</v>
      </c>
      <c r="F729" s="111">
        <f t="shared" si="19"/>
        <v>2203.2252927359996</v>
      </c>
      <c r="G729" s="132" t="s">
        <v>31</v>
      </c>
      <c r="H729" s="133"/>
      <c r="I729" s="36"/>
      <c r="L729" s="131"/>
      <c r="M729" s="131"/>
      <c r="N729" s="36"/>
    </row>
    <row r="730" spans="1:14" s="110" customFormat="1" ht="15.75" customHeight="1" x14ac:dyDescent="0.35">
      <c r="A730" s="73" t="s">
        <v>904</v>
      </c>
      <c r="B730" s="74">
        <v>111.48399999999999</v>
      </c>
      <c r="C730" s="72">
        <f t="shared" si="18"/>
        <v>1200.0137759999998</v>
      </c>
      <c r="D730" s="72">
        <v>0</v>
      </c>
      <c r="E730" s="72">
        <v>0</v>
      </c>
      <c r="F730" s="111">
        <f t="shared" si="19"/>
        <v>2203.2252927359996</v>
      </c>
      <c r="G730" s="132" t="s">
        <v>31</v>
      </c>
      <c r="H730" s="133"/>
      <c r="I730" s="36"/>
      <c r="L730" s="131"/>
      <c r="M730" s="131"/>
      <c r="N730" s="36"/>
    </row>
    <row r="731" spans="1:14" s="110" customFormat="1" ht="15.75" customHeight="1" x14ac:dyDescent="0.35">
      <c r="A731" s="73" t="s">
        <v>905</v>
      </c>
      <c r="B731" s="74">
        <v>111.48399999999999</v>
      </c>
      <c r="C731" s="72">
        <f t="shared" si="18"/>
        <v>1200.0137759999998</v>
      </c>
      <c r="D731" s="72">
        <v>0</v>
      </c>
      <c r="E731" s="72">
        <v>0</v>
      </c>
      <c r="F731" s="111">
        <f t="shared" si="19"/>
        <v>2203.2252927359996</v>
      </c>
      <c r="G731" s="132" t="s">
        <v>31</v>
      </c>
      <c r="H731" s="133"/>
      <c r="I731" s="36"/>
      <c r="L731" s="131"/>
      <c r="M731" s="131"/>
      <c r="N731" s="36"/>
    </row>
    <row r="732" spans="1:14" s="110" customFormat="1" ht="15.75" customHeight="1" x14ac:dyDescent="0.35">
      <c r="A732" s="73" t="s">
        <v>906</v>
      </c>
      <c r="B732" s="74">
        <v>111.48399999999999</v>
      </c>
      <c r="C732" s="72">
        <f t="shared" si="18"/>
        <v>1200.0137759999998</v>
      </c>
      <c r="D732" s="72">
        <v>0</v>
      </c>
      <c r="E732" s="72">
        <v>0</v>
      </c>
      <c r="F732" s="111">
        <f t="shared" si="19"/>
        <v>2203.2252927359996</v>
      </c>
      <c r="G732" s="132" t="s">
        <v>31</v>
      </c>
      <c r="H732" s="133"/>
      <c r="I732" s="36"/>
      <c r="L732" s="131"/>
      <c r="M732" s="131"/>
      <c r="N732" s="36"/>
    </row>
    <row r="733" spans="1:14" s="110" customFormat="1" ht="15.75" customHeight="1" x14ac:dyDescent="0.35">
      <c r="A733" s="73" t="s">
        <v>907</v>
      </c>
      <c r="B733" s="74">
        <v>111.48399999999999</v>
      </c>
      <c r="C733" s="72">
        <f t="shared" si="18"/>
        <v>1200.0137759999998</v>
      </c>
      <c r="D733" s="72">
        <v>0</v>
      </c>
      <c r="E733" s="72">
        <v>0</v>
      </c>
      <c r="F733" s="111">
        <f t="shared" si="19"/>
        <v>2203.2252927359996</v>
      </c>
      <c r="G733" s="132" t="s">
        <v>31</v>
      </c>
      <c r="H733" s="133"/>
      <c r="I733" s="36"/>
      <c r="L733" s="131"/>
      <c r="M733" s="131"/>
      <c r="N733" s="36"/>
    </row>
    <row r="734" spans="1:14" s="110" customFormat="1" ht="15.75" customHeight="1" x14ac:dyDescent="0.35">
      <c r="A734" s="73" t="s">
        <v>908</v>
      </c>
      <c r="B734" s="74">
        <v>111.48399999999999</v>
      </c>
      <c r="C734" s="72">
        <f t="shared" si="18"/>
        <v>1200.0137759999998</v>
      </c>
      <c r="D734" s="72">
        <v>0</v>
      </c>
      <c r="E734" s="72">
        <v>0</v>
      </c>
      <c r="F734" s="111">
        <f t="shared" si="19"/>
        <v>2203.2252927359996</v>
      </c>
      <c r="G734" s="132" t="s">
        <v>31</v>
      </c>
      <c r="H734" s="133"/>
      <c r="I734" s="36"/>
      <c r="L734" s="131"/>
      <c r="M734" s="131"/>
      <c r="N734" s="36"/>
    </row>
    <row r="735" spans="1:14" s="110" customFormat="1" ht="15.75" customHeight="1" x14ac:dyDescent="0.35">
      <c r="A735" s="73" t="s">
        <v>909</v>
      </c>
      <c r="B735" s="74">
        <v>111.48399999999999</v>
      </c>
      <c r="C735" s="72">
        <f t="shared" si="18"/>
        <v>1200.0137759999998</v>
      </c>
      <c r="D735" s="72">
        <v>0</v>
      </c>
      <c r="E735" s="72">
        <v>0</v>
      </c>
      <c r="F735" s="111">
        <f t="shared" si="19"/>
        <v>2203.2252927359996</v>
      </c>
      <c r="G735" s="132" t="s">
        <v>31</v>
      </c>
      <c r="H735" s="133"/>
      <c r="I735" s="36"/>
      <c r="L735" s="131"/>
      <c r="M735" s="131"/>
      <c r="N735" s="36"/>
    </row>
    <row r="736" spans="1:14" s="110" customFormat="1" ht="15.75" customHeight="1" x14ac:dyDescent="0.35">
      <c r="A736" s="73" t="s">
        <v>910</v>
      </c>
      <c r="B736" s="74">
        <v>111.48399999999999</v>
      </c>
      <c r="C736" s="72">
        <f t="shared" si="18"/>
        <v>1200.0137759999998</v>
      </c>
      <c r="D736" s="72">
        <v>0</v>
      </c>
      <c r="E736" s="72">
        <v>0</v>
      </c>
      <c r="F736" s="111">
        <f t="shared" si="19"/>
        <v>2203.2252927359996</v>
      </c>
      <c r="G736" s="132" t="s">
        <v>31</v>
      </c>
      <c r="H736" s="133"/>
      <c r="I736" s="36"/>
      <c r="L736" s="131"/>
      <c r="M736" s="131"/>
      <c r="N736" s="36"/>
    </row>
    <row r="737" spans="1:14" s="110" customFormat="1" ht="15.75" customHeight="1" x14ac:dyDescent="0.35">
      <c r="A737" s="73" t="s">
        <v>911</v>
      </c>
      <c r="B737" s="74">
        <v>111.48399999999999</v>
      </c>
      <c r="C737" s="72">
        <f t="shared" si="18"/>
        <v>1200.0137759999998</v>
      </c>
      <c r="D737" s="72">
        <v>0</v>
      </c>
      <c r="E737" s="72">
        <v>0</v>
      </c>
      <c r="F737" s="111">
        <f t="shared" si="19"/>
        <v>2203.2252927359996</v>
      </c>
      <c r="G737" s="132" t="s">
        <v>31</v>
      </c>
      <c r="H737" s="133"/>
      <c r="I737" s="36"/>
      <c r="L737" s="131"/>
      <c r="M737" s="131"/>
      <c r="N737" s="36"/>
    </row>
    <row r="738" spans="1:14" s="110" customFormat="1" ht="15.75" customHeight="1" x14ac:dyDescent="0.35">
      <c r="A738" s="73" t="s">
        <v>912</v>
      </c>
      <c r="B738" s="74">
        <v>111.48399999999999</v>
      </c>
      <c r="C738" s="72">
        <f t="shared" si="18"/>
        <v>1200.0137759999998</v>
      </c>
      <c r="D738" s="72">
        <v>0</v>
      </c>
      <c r="E738" s="72">
        <v>0</v>
      </c>
      <c r="F738" s="111">
        <f t="shared" si="19"/>
        <v>2203.2252927359996</v>
      </c>
      <c r="G738" s="132" t="s">
        <v>31</v>
      </c>
      <c r="H738" s="133"/>
      <c r="I738" s="36"/>
      <c r="L738" s="131"/>
      <c r="M738" s="131"/>
      <c r="N738" s="36"/>
    </row>
    <row r="739" spans="1:14" s="110" customFormat="1" ht="15.75" customHeight="1" x14ac:dyDescent="0.35">
      <c r="A739" s="73" t="s">
        <v>913</v>
      </c>
      <c r="B739" s="74">
        <v>111.48399999999999</v>
      </c>
      <c r="C739" s="72">
        <f t="shared" si="18"/>
        <v>1200.0137759999998</v>
      </c>
      <c r="D739" s="72">
        <v>0</v>
      </c>
      <c r="E739" s="72">
        <v>0</v>
      </c>
      <c r="F739" s="111">
        <f t="shared" si="19"/>
        <v>2203.2252927359996</v>
      </c>
      <c r="G739" s="132" t="s">
        <v>31</v>
      </c>
      <c r="H739" s="133"/>
      <c r="I739" s="36"/>
      <c r="L739" s="131"/>
      <c r="M739" s="131"/>
      <c r="N739" s="36"/>
    </row>
    <row r="740" spans="1:14" s="110" customFormat="1" ht="15.75" customHeight="1" x14ac:dyDescent="0.35">
      <c r="A740" s="73" t="s">
        <v>914</v>
      </c>
      <c r="B740" s="74">
        <v>111.48399999999999</v>
      </c>
      <c r="C740" s="72">
        <f t="shared" si="18"/>
        <v>1200.0137759999998</v>
      </c>
      <c r="D740" s="72">
        <v>0</v>
      </c>
      <c r="E740" s="72">
        <v>0</v>
      </c>
      <c r="F740" s="111">
        <f t="shared" si="19"/>
        <v>2203.2252927359996</v>
      </c>
      <c r="G740" s="132" t="s">
        <v>31</v>
      </c>
      <c r="H740" s="133"/>
      <c r="I740" s="36"/>
      <c r="L740" s="131"/>
      <c r="M740" s="131"/>
      <c r="N740" s="36"/>
    </row>
    <row r="741" spans="1:14" s="110" customFormat="1" ht="15.75" customHeight="1" x14ac:dyDescent="0.35">
      <c r="A741" s="73" t="s">
        <v>915</v>
      </c>
      <c r="B741" s="74">
        <v>111.48399999999999</v>
      </c>
      <c r="C741" s="72">
        <f t="shared" si="18"/>
        <v>1200.0137759999998</v>
      </c>
      <c r="D741" s="72">
        <v>0</v>
      </c>
      <c r="E741" s="72">
        <v>0</v>
      </c>
      <c r="F741" s="111">
        <f t="shared" si="19"/>
        <v>2203.2252927359996</v>
      </c>
      <c r="G741" s="132" t="s">
        <v>31</v>
      </c>
      <c r="H741" s="133"/>
      <c r="I741" s="36"/>
      <c r="L741" s="131"/>
      <c r="M741" s="131"/>
      <c r="N741" s="36"/>
    </row>
    <row r="742" spans="1:14" s="110" customFormat="1" ht="15.75" customHeight="1" x14ac:dyDescent="0.35">
      <c r="A742" s="73" t="s">
        <v>916</v>
      </c>
      <c r="B742" s="74">
        <v>111.48399999999999</v>
      </c>
      <c r="C742" s="72">
        <f t="shared" si="18"/>
        <v>1200.0137759999998</v>
      </c>
      <c r="D742" s="72">
        <v>0</v>
      </c>
      <c r="E742" s="72">
        <v>0</v>
      </c>
      <c r="F742" s="111">
        <f t="shared" si="19"/>
        <v>2203.2252927359996</v>
      </c>
      <c r="G742" s="132" t="s">
        <v>31</v>
      </c>
      <c r="H742" s="133"/>
      <c r="I742" s="36"/>
      <c r="L742" s="131"/>
      <c r="M742" s="131"/>
      <c r="N742" s="36"/>
    </row>
    <row r="743" spans="1:14" s="110" customFormat="1" ht="15.75" customHeight="1" x14ac:dyDescent="0.35">
      <c r="A743" s="73" t="s">
        <v>917</v>
      </c>
      <c r="B743" s="74">
        <v>111.48399999999999</v>
      </c>
      <c r="C743" s="72">
        <f t="shared" si="18"/>
        <v>1200.0137759999998</v>
      </c>
      <c r="D743" s="72">
        <v>0</v>
      </c>
      <c r="E743" s="72">
        <v>0</v>
      </c>
      <c r="F743" s="111">
        <f t="shared" si="19"/>
        <v>2203.2252927359996</v>
      </c>
      <c r="G743" s="132" t="s">
        <v>31</v>
      </c>
      <c r="H743" s="133"/>
      <c r="I743" s="36"/>
      <c r="L743" s="131"/>
      <c r="M743" s="131"/>
      <c r="N743" s="36"/>
    </row>
    <row r="744" spans="1:14" s="110" customFormat="1" ht="15.75" customHeight="1" x14ac:dyDescent="0.35">
      <c r="A744" s="73" t="s">
        <v>918</v>
      </c>
      <c r="B744" s="74">
        <v>111.48399999999999</v>
      </c>
      <c r="C744" s="72">
        <f t="shared" si="18"/>
        <v>1200.0137759999998</v>
      </c>
      <c r="D744" s="72">
        <v>0</v>
      </c>
      <c r="E744" s="72">
        <v>0</v>
      </c>
      <c r="F744" s="111">
        <f t="shared" si="19"/>
        <v>2203.2252927359996</v>
      </c>
      <c r="G744" s="132" t="s">
        <v>31</v>
      </c>
      <c r="H744" s="133"/>
      <c r="I744" s="36"/>
      <c r="L744" s="131"/>
      <c r="M744" s="131"/>
      <c r="N744" s="36"/>
    </row>
    <row r="745" spans="1:14" s="110" customFormat="1" ht="15.75" customHeight="1" x14ac:dyDescent="0.35">
      <c r="A745" s="73" t="s">
        <v>919</v>
      </c>
      <c r="B745" s="74">
        <v>111.48399999999999</v>
      </c>
      <c r="C745" s="72">
        <f t="shared" si="18"/>
        <v>1200.0137759999998</v>
      </c>
      <c r="D745" s="72">
        <v>0</v>
      </c>
      <c r="E745" s="72">
        <v>0</v>
      </c>
      <c r="F745" s="111">
        <f t="shared" si="19"/>
        <v>2203.2252927359996</v>
      </c>
      <c r="G745" s="132" t="s">
        <v>31</v>
      </c>
      <c r="H745" s="133"/>
      <c r="I745" s="36"/>
      <c r="L745" s="131"/>
      <c r="M745" s="131"/>
      <c r="N745" s="36"/>
    </row>
    <row r="746" spans="1:14" s="110" customFormat="1" ht="15.75" customHeight="1" x14ac:dyDescent="0.35">
      <c r="A746" s="73" t="s">
        <v>920</v>
      </c>
      <c r="B746" s="74">
        <v>111.48399999999999</v>
      </c>
      <c r="C746" s="72">
        <f t="shared" si="18"/>
        <v>1200.0137759999998</v>
      </c>
      <c r="D746" s="72">
        <v>0</v>
      </c>
      <c r="E746" s="72">
        <v>0</v>
      </c>
      <c r="F746" s="111">
        <f t="shared" si="19"/>
        <v>2203.2252927359996</v>
      </c>
      <c r="G746" s="132" t="s">
        <v>31</v>
      </c>
      <c r="H746" s="133"/>
      <c r="I746" s="36"/>
      <c r="L746" s="131"/>
      <c r="M746" s="131"/>
      <c r="N746" s="36"/>
    </row>
    <row r="747" spans="1:14" s="110" customFormat="1" ht="15.75" customHeight="1" x14ac:dyDescent="0.35">
      <c r="A747" s="73" t="s">
        <v>921</v>
      </c>
      <c r="B747" s="74">
        <v>111.48399999999999</v>
      </c>
      <c r="C747" s="72">
        <f t="shared" ref="C747:C810" si="20">B747*10.764</f>
        <v>1200.0137759999998</v>
      </c>
      <c r="D747" s="72">
        <v>0</v>
      </c>
      <c r="E747" s="72">
        <v>0</v>
      </c>
      <c r="F747" s="111">
        <f t="shared" ref="F747:F810" si="21">C747*1.836</f>
        <v>2203.2252927359996</v>
      </c>
      <c r="G747" s="132" t="s">
        <v>31</v>
      </c>
      <c r="H747" s="133"/>
      <c r="I747" s="36"/>
      <c r="L747" s="131"/>
      <c r="M747" s="131"/>
      <c r="N747" s="36"/>
    </row>
    <row r="748" spans="1:14" s="110" customFormat="1" ht="15.75" customHeight="1" x14ac:dyDescent="0.35">
      <c r="A748" s="73" t="s">
        <v>922</v>
      </c>
      <c r="B748" s="74">
        <v>111.48399999999999</v>
      </c>
      <c r="C748" s="72">
        <f t="shared" si="20"/>
        <v>1200.0137759999998</v>
      </c>
      <c r="D748" s="72">
        <v>0</v>
      </c>
      <c r="E748" s="72">
        <v>0</v>
      </c>
      <c r="F748" s="111">
        <f t="shared" si="21"/>
        <v>2203.2252927359996</v>
      </c>
      <c r="G748" s="132" t="s">
        <v>31</v>
      </c>
      <c r="H748" s="133"/>
      <c r="I748" s="36"/>
      <c r="L748" s="131"/>
      <c r="M748" s="131"/>
      <c r="N748" s="36"/>
    </row>
    <row r="749" spans="1:14" s="110" customFormat="1" ht="15.75" customHeight="1" x14ac:dyDescent="0.35">
      <c r="A749" s="73" t="s">
        <v>923</v>
      </c>
      <c r="B749" s="74">
        <v>111.48399999999999</v>
      </c>
      <c r="C749" s="72">
        <f t="shared" si="20"/>
        <v>1200.0137759999998</v>
      </c>
      <c r="D749" s="72">
        <v>0</v>
      </c>
      <c r="E749" s="72">
        <v>0</v>
      </c>
      <c r="F749" s="111">
        <f t="shared" si="21"/>
        <v>2203.2252927359996</v>
      </c>
      <c r="G749" s="132" t="s">
        <v>31</v>
      </c>
      <c r="H749" s="133"/>
      <c r="I749" s="36"/>
      <c r="L749" s="131"/>
      <c r="M749" s="131"/>
      <c r="N749" s="36"/>
    </row>
    <row r="750" spans="1:14" s="110" customFormat="1" ht="15.75" customHeight="1" x14ac:dyDescent="0.35">
      <c r="A750" s="73" t="s">
        <v>924</v>
      </c>
      <c r="B750" s="74">
        <v>202.47399999999999</v>
      </c>
      <c r="C750" s="72">
        <f t="shared" si="20"/>
        <v>2179.4301359999999</v>
      </c>
      <c r="D750" s="72">
        <v>0</v>
      </c>
      <c r="E750" s="72">
        <v>0</v>
      </c>
      <c r="F750" s="111">
        <f t="shared" si="21"/>
        <v>4001.4337296960002</v>
      </c>
      <c r="G750" s="132" t="s">
        <v>31</v>
      </c>
      <c r="H750" s="133"/>
      <c r="I750" s="36"/>
      <c r="L750" s="131"/>
      <c r="M750" s="131"/>
      <c r="N750" s="36"/>
    </row>
    <row r="751" spans="1:14" s="110" customFormat="1" ht="15.75" customHeight="1" x14ac:dyDescent="0.35">
      <c r="A751" s="73" t="s">
        <v>925</v>
      </c>
      <c r="B751" s="74">
        <v>202.46700000000001</v>
      </c>
      <c r="C751" s="72">
        <f t="shared" si="20"/>
        <v>2179.3547880000001</v>
      </c>
      <c r="D751" s="72">
        <v>0</v>
      </c>
      <c r="E751" s="72">
        <v>0</v>
      </c>
      <c r="F751" s="111">
        <f t="shared" si="21"/>
        <v>4001.2953907680003</v>
      </c>
      <c r="G751" s="132" t="s">
        <v>31</v>
      </c>
      <c r="H751" s="133"/>
      <c r="I751" s="36"/>
      <c r="L751" s="131"/>
      <c r="M751" s="131"/>
      <c r="N751" s="36"/>
    </row>
    <row r="752" spans="1:14" s="110" customFormat="1" ht="15.75" customHeight="1" x14ac:dyDescent="0.35">
      <c r="A752" s="73" t="s">
        <v>926</v>
      </c>
      <c r="B752" s="74">
        <v>111.48399999999999</v>
      </c>
      <c r="C752" s="72">
        <f t="shared" si="20"/>
        <v>1200.0137759999998</v>
      </c>
      <c r="D752" s="72">
        <v>0</v>
      </c>
      <c r="E752" s="72">
        <v>0</v>
      </c>
      <c r="F752" s="111">
        <f t="shared" si="21"/>
        <v>2203.2252927359996</v>
      </c>
      <c r="G752" s="132" t="s">
        <v>31</v>
      </c>
      <c r="H752" s="133"/>
      <c r="I752" s="36"/>
      <c r="L752" s="131"/>
      <c r="M752" s="131"/>
      <c r="N752" s="36"/>
    </row>
    <row r="753" spans="1:14" s="110" customFormat="1" ht="15.75" customHeight="1" x14ac:dyDescent="0.35">
      <c r="A753" s="73" t="s">
        <v>927</v>
      </c>
      <c r="B753" s="74">
        <v>111.48399999999999</v>
      </c>
      <c r="C753" s="72">
        <f t="shared" si="20"/>
        <v>1200.0137759999998</v>
      </c>
      <c r="D753" s="72">
        <v>0</v>
      </c>
      <c r="E753" s="72">
        <v>0</v>
      </c>
      <c r="F753" s="111">
        <f t="shared" si="21"/>
        <v>2203.2252927359996</v>
      </c>
      <c r="G753" s="132" t="s">
        <v>31</v>
      </c>
      <c r="H753" s="133"/>
      <c r="I753" s="36"/>
      <c r="L753" s="131"/>
      <c r="M753" s="131"/>
      <c r="N753" s="36"/>
    </row>
    <row r="754" spans="1:14" s="110" customFormat="1" ht="15.75" customHeight="1" x14ac:dyDescent="0.35">
      <c r="A754" s="73" t="s">
        <v>928</v>
      </c>
      <c r="B754" s="74">
        <v>111.48399999999999</v>
      </c>
      <c r="C754" s="72">
        <f t="shared" si="20"/>
        <v>1200.0137759999998</v>
      </c>
      <c r="D754" s="72">
        <v>0</v>
      </c>
      <c r="E754" s="72">
        <v>0</v>
      </c>
      <c r="F754" s="111">
        <f t="shared" si="21"/>
        <v>2203.2252927359996</v>
      </c>
      <c r="G754" s="132" t="s">
        <v>31</v>
      </c>
      <c r="H754" s="133"/>
      <c r="I754" s="36"/>
      <c r="L754" s="131"/>
      <c r="M754" s="131"/>
      <c r="N754" s="36"/>
    </row>
    <row r="755" spans="1:14" s="110" customFormat="1" ht="15.75" customHeight="1" x14ac:dyDescent="0.35">
      <c r="A755" s="73" t="s">
        <v>929</v>
      </c>
      <c r="B755" s="74">
        <v>111.48399999999999</v>
      </c>
      <c r="C755" s="72">
        <f t="shared" si="20"/>
        <v>1200.0137759999998</v>
      </c>
      <c r="D755" s="72">
        <v>0</v>
      </c>
      <c r="E755" s="72">
        <v>0</v>
      </c>
      <c r="F755" s="111">
        <f t="shared" si="21"/>
        <v>2203.2252927359996</v>
      </c>
      <c r="G755" s="132" t="s">
        <v>31</v>
      </c>
      <c r="H755" s="133"/>
      <c r="I755" s="36"/>
      <c r="L755" s="131"/>
      <c r="M755" s="131"/>
      <c r="N755" s="36"/>
    </row>
    <row r="756" spans="1:14" s="110" customFormat="1" ht="15.75" customHeight="1" x14ac:dyDescent="0.35">
      <c r="A756" s="73" t="s">
        <v>930</v>
      </c>
      <c r="B756" s="74">
        <v>111.48399999999999</v>
      </c>
      <c r="C756" s="72">
        <f t="shared" si="20"/>
        <v>1200.0137759999998</v>
      </c>
      <c r="D756" s="72">
        <v>0</v>
      </c>
      <c r="E756" s="72">
        <v>0</v>
      </c>
      <c r="F756" s="111">
        <f t="shared" si="21"/>
        <v>2203.2252927359996</v>
      </c>
      <c r="G756" s="132" t="s">
        <v>31</v>
      </c>
      <c r="H756" s="133"/>
      <c r="I756" s="36"/>
      <c r="L756" s="131"/>
      <c r="M756" s="131"/>
      <c r="N756" s="36"/>
    </row>
    <row r="757" spans="1:14" s="110" customFormat="1" ht="15.75" customHeight="1" x14ac:dyDescent="0.35">
      <c r="A757" s="73" t="s">
        <v>931</v>
      </c>
      <c r="B757" s="74">
        <v>111.48399999999999</v>
      </c>
      <c r="C757" s="72">
        <f t="shared" si="20"/>
        <v>1200.0137759999998</v>
      </c>
      <c r="D757" s="72">
        <v>0</v>
      </c>
      <c r="E757" s="72">
        <v>0</v>
      </c>
      <c r="F757" s="111">
        <f t="shared" si="21"/>
        <v>2203.2252927359996</v>
      </c>
      <c r="G757" s="132" t="s">
        <v>31</v>
      </c>
      <c r="H757" s="133"/>
      <c r="I757" s="36"/>
      <c r="L757" s="131"/>
      <c r="M757" s="131"/>
      <c r="N757" s="36"/>
    </row>
    <row r="758" spans="1:14" s="110" customFormat="1" ht="15.75" customHeight="1" x14ac:dyDescent="0.35">
      <c r="A758" s="73" t="s">
        <v>932</v>
      </c>
      <c r="B758" s="74">
        <v>111.48399999999999</v>
      </c>
      <c r="C758" s="72">
        <f t="shared" si="20"/>
        <v>1200.0137759999998</v>
      </c>
      <c r="D758" s="72">
        <v>0</v>
      </c>
      <c r="E758" s="72">
        <v>0</v>
      </c>
      <c r="F758" s="111">
        <f t="shared" si="21"/>
        <v>2203.2252927359996</v>
      </c>
      <c r="G758" s="132" t="s">
        <v>31</v>
      </c>
      <c r="H758" s="133"/>
      <c r="I758" s="36"/>
      <c r="L758" s="131"/>
      <c r="M758" s="131"/>
      <c r="N758" s="36"/>
    </row>
    <row r="759" spans="1:14" s="110" customFormat="1" ht="15.75" customHeight="1" x14ac:dyDescent="0.35">
      <c r="A759" s="73" t="s">
        <v>933</v>
      </c>
      <c r="B759" s="74">
        <v>111.48399999999999</v>
      </c>
      <c r="C759" s="72">
        <f t="shared" si="20"/>
        <v>1200.0137759999998</v>
      </c>
      <c r="D759" s="72">
        <v>0</v>
      </c>
      <c r="E759" s="72">
        <v>0</v>
      </c>
      <c r="F759" s="111">
        <f t="shared" si="21"/>
        <v>2203.2252927359996</v>
      </c>
      <c r="G759" s="132" t="s">
        <v>31</v>
      </c>
      <c r="H759" s="133"/>
      <c r="I759" s="36"/>
      <c r="L759" s="131"/>
      <c r="M759" s="131"/>
      <c r="N759" s="36"/>
    </row>
    <row r="760" spans="1:14" s="110" customFormat="1" ht="15.75" customHeight="1" x14ac:dyDescent="0.35">
      <c r="A760" s="73" t="s">
        <v>934</v>
      </c>
      <c r="B760" s="74">
        <v>111.48399999999999</v>
      </c>
      <c r="C760" s="72">
        <f t="shared" si="20"/>
        <v>1200.0137759999998</v>
      </c>
      <c r="D760" s="72">
        <v>0</v>
      </c>
      <c r="E760" s="72">
        <v>0</v>
      </c>
      <c r="F760" s="111">
        <f t="shared" si="21"/>
        <v>2203.2252927359996</v>
      </c>
      <c r="G760" s="132" t="s">
        <v>31</v>
      </c>
      <c r="H760" s="133"/>
      <c r="I760" s="36"/>
      <c r="L760" s="131"/>
      <c r="M760" s="131"/>
      <c r="N760" s="36"/>
    </row>
    <row r="761" spans="1:14" s="110" customFormat="1" ht="15.75" customHeight="1" x14ac:dyDescent="0.35">
      <c r="A761" s="73" t="s">
        <v>935</v>
      </c>
      <c r="B761" s="74">
        <v>111.48399999999999</v>
      </c>
      <c r="C761" s="72">
        <f t="shared" si="20"/>
        <v>1200.0137759999998</v>
      </c>
      <c r="D761" s="72">
        <v>0</v>
      </c>
      <c r="E761" s="72">
        <v>0</v>
      </c>
      <c r="F761" s="111">
        <f t="shared" si="21"/>
        <v>2203.2252927359996</v>
      </c>
      <c r="G761" s="132" t="s">
        <v>31</v>
      </c>
      <c r="H761" s="133"/>
      <c r="I761" s="36"/>
      <c r="L761" s="131"/>
      <c r="M761" s="131"/>
      <c r="N761" s="36"/>
    </row>
    <row r="762" spans="1:14" s="110" customFormat="1" ht="15.75" customHeight="1" x14ac:dyDescent="0.35">
      <c r="A762" s="73" t="s">
        <v>936</v>
      </c>
      <c r="B762" s="74">
        <v>111.48399999999999</v>
      </c>
      <c r="C762" s="72">
        <f t="shared" si="20"/>
        <v>1200.0137759999998</v>
      </c>
      <c r="D762" s="72">
        <v>0</v>
      </c>
      <c r="E762" s="72">
        <v>0</v>
      </c>
      <c r="F762" s="111">
        <f t="shared" si="21"/>
        <v>2203.2252927359996</v>
      </c>
      <c r="G762" s="132" t="s">
        <v>31</v>
      </c>
      <c r="H762" s="133"/>
      <c r="I762" s="36"/>
      <c r="L762" s="131"/>
      <c r="M762" s="131"/>
      <c r="N762" s="36"/>
    </row>
    <row r="763" spans="1:14" s="110" customFormat="1" ht="15.75" customHeight="1" x14ac:dyDescent="0.35">
      <c r="A763" s="73" t="s">
        <v>937</v>
      </c>
      <c r="B763" s="74">
        <v>111.48399999999999</v>
      </c>
      <c r="C763" s="72">
        <f t="shared" si="20"/>
        <v>1200.0137759999998</v>
      </c>
      <c r="D763" s="72">
        <v>0</v>
      </c>
      <c r="E763" s="72">
        <v>0</v>
      </c>
      <c r="F763" s="111">
        <f t="shared" si="21"/>
        <v>2203.2252927359996</v>
      </c>
      <c r="G763" s="132" t="s">
        <v>31</v>
      </c>
      <c r="H763" s="133"/>
      <c r="I763" s="36"/>
      <c r="L763" s="131"/>
      <c r="M763" s="131"/>
      <c r="N763" s="36"/>
    </row>
    <row r="764" spans="1:14" s="110" customFormat="1" ht="15.75" customHeight="1" x14ac:dyDescent="0.35">
      <c r="A764" s="73" t="s">
        <v>938</v>
      </c>
      <c r="B764" s="74">
        <v>111.48399999999999</v>
      </c>
      <c r="C764" s="72">
        <f t="shared" si="20"/>
        <v>1200.0137759999998</v>
      </c>
      <c r="D764" s="72">
        <v>0</v>
      </c>
      <c r="E764" s="72">
        <v>0</v>
      </c>
      <c r="F764" s="111">
        <f t="shared" si="21"/>
        <v>2203.2252927359996</v>
      </c>
      <c r="G764" s="132" t="s">
        <v>31</v>
      </c>
      <c r="H764" s="133"/>
      <c r="I764" s="36"/>
      <c r="L764" s="131"/>
      <c r="M764" s="131"/>
      <c r="N764" s="36"/>
    </row>
    <row r="765" spans="1:14" s="110" customFormat="1" ht="15.75" customHeight="1" x14ac:dyDescent="0.35">
      <c r="A765" s="73" t="s">
        <v>939</v>
      </c>
      <c r="B765" s="74">
        <v>111.48399999999999</v>
      </c>
      <c r="C765" s="72">
        <f t="shared" si="20"/>
        <v>1200.0137759999998</v>
      </c>
      <c r="D765" s="72">
        <v>0</v>
      </c>
      <c r="E765" s="72">
        <v>0</v>
      </c>
      <c r="F765" s="111">
        <f t="shared" si="21"/>
        <v>2203.2252927359996</v>
      </c>
      <c r="G765" s="132" t="s">
        <v>31</v>
      </c>
      <c r="H765" s="133"/>
      <c r="I765" s="36"/>
      <c r="L765" s="131"/>
      <c r="M765" s="131"/>
      <c r="N765" s="36"/>
    </row>
    <row r="766" spans="1:14" s="110" customFormat="1" ht="15.75" customHeight="1" x14ac:dyDescent="0.35">
      <c r="A766" s="73" t="s">
        <v>940</v>
      </c>
      <c r="B766" s="74">
        <v>142.15600000000001</v>
      </c>
      <c r="C766" s="72">
        <f t="shared" si="20"/>
        <v>1530.1671839999999</v>
      </c>
      <c r="D766" s="72">
        <v>0</v>
      </c>
      <c r="E766" s="72">
        <v>0</v>
      </c>
      <c r="F766" s="111">
        <f t="shared" si="21"/>
        <v>2809.3869498240001</v>
      </c>
      <c r="G766" s="132" t="s">
        <v>31</v>
      </c>
      <c r="H766" s="133"/>
      <c r="I766" s="36"/>
      <c r="L766" s="131"/>
      <c r="M766" s="131"/>
      <c r="N766" s="36"/>
    </row>
    <row r="767" spans="1:14" s="110" customFormat="1" ht="15.75" customHeight="1" x14ac:dyDescent="0.35">
      <c r="A767" s="73" t="s">
        <v>941</v>
      </c>
      <c r="B767" s="74">
        <v>141.01499999999999</v>
      </c>
      <c r="C767" s="72">
        <f t="shared" si="20"/>
        <v>1517.8854599999997</v>
      </c>
      <c r="D767" s="72">
        <v>0</v>
      </c>
      <c r="E767" s="72">
        <v>0</v>
      </c>
      <c r="F767" s="111">
        <f t="shared" si="21"/>
        <v>2786.8377045599996</v>
      </c>
      <c r="G767" s="132" t="s">
        <v>31</v>
      </c>
      <c r="H767" s="133"/>
      <c r="I767" s="36"/>
      <c r="L767" s="131"/>
      <c r="M767" s="131"/>
      <c r="N767" s="36"/>
    </row>
    <row r="768" spans="1:14" s="110" customFormat="1" ht="15.75" customHeight="1" x14ac:dyDescent="0.35">
      <c r="A768" s="73" t="s">
        <v>942</v>
      </c>
      <c r="B768" s="74">
        <v>145.43700000000001</v>
      </c>
      <c r="C768" s="72">
        <f t="shared" si="20"/>
        <v>1565.483868</v>
      </c>
      <c r="D768" s="72">
        <v>0</v>
      </c>
      <c r="E768" s="72">
        <v>0</v>
      </c>
      <c r="F768" s="111">
        <f t="shared" si="21"/>
        <v>2874.2283816480003</v>
      </c>
      <c r="G768" s="132" t="s">
        <v>31</v>
      </c>
      <c r="H768" s="133"/>
      <c r="I768" s="36"/>
      <c r="L768" s="131"/>
      <c r="M768" s="131"/>
      <c r="N768" s="36"/>
    </row>
    <row r="769" spans="1:14" s="110" customFormat="1" ht="15.75" customHeight="1" x14ac:dyDescent="0.35">
      <c r="A769" s="73" t="s">
        <v>943</v>
      </c>
      <c r="B769" s="74">
        <v>211.52199999999999</v>
      </c>
      <c r="C769" s="72">
        <f t="shared" si="20"/>
        <v>2276.8228079999999</v>
      </c>
      <c r="D769" s="72">
        <v>0</v>
      </c>
      <c r="E769" s="72">
        <v>0</v>
      </c>
      <c r="F769" s="111">
        <f t="shared" si="21"/>
        <v>4180.2466754879997</v>
      </c>
      <c r="G769" s="132" t="s">
        <v>31</v>
      </c>
      <c r="H769" s="133"/>
      <c r="I769" s="36"/>
      <c r="L769" s="131"/>
      <c r="M769" s="131"/>
      <c r="N769" s="36"/>
    </row>
    <row r="770" spans="1:14" s="110" customFormat="1" ht="15.75" customHeight="1" x14ac:dyDescent="0.35">
      <c r="A770" s="73" t="s">
        <v>944</v>
      </c>
      <c r="B770" s="74">
        <v>148.42699999999999</v>
      </c>
      <c r="C770" s="72">
        <f t="shared" si="20"/>
        <v>1597.6682279999998</v>
      </c>
      <c r="D770" s="72">
        <v>0</v>
      </c>
      <c r="E770" s="72">
        <v>0</v>
      </c>
      <c r="F770" s="111">
        <f t="shared" si="21"/>
        <v>2933.3188666079996</v>
      </c>
      <c r="G770" s="132" t="s">
        <v>31</v>
      </c>
      <c r="H770" s="133"/>
      <c r="I770" s="36"/>
      <c r="L770" s="131"/>
      <c r="M770" s="131"/>
      <c r="N770" s="36"/>
    </row>
    <row r="771" spans="1:14" s="110" customFormat="1" ht="15.75" customHeight="1" x14ac:dyDescent="0.35">
      <c r="A771" s="73" t="s">
        <v>945</v>
      </c>
      <c r="B771" s="74">
        <v>111.48399999999999</v>
      </c>
      <c r="C771" s="72">
        <f t="shared" si="20"/>
        <v>1200.0137759999998</v>
      </c>
      <c r="D771" s="72">
        <v>0</v>
      </c>
      <c r="E771" s="72">
        <v>0</v>
      </c>
      <c r="F771" s="111">
        <f t="shared" si="21"/>
        <v>2203.2252927359996</v>
      </c>
      <c r="G771" s="132" t="s">
        <v>31</v>
      </c>
      <c r="H771" s="133"/>
      <c r="I771" s="36"/>
      <c r="L771" s="131"/>
      <c r="M771" s="131"/>
      <c r="N771" s="36"/>
    </row>
    <row r="772" spans="1:14" s="110" customFormat="1" ht="15.75" customHeight="1" x14ac:dyDescent="0.35">
      <c r="A772" s="73" t="s">
        <v>946</v>
      </c>
      <c r="B772" s="74">
        <v>111.48399999999999</v>
      </c>
      <c r="C772" s="72">
        <f t="shared" si="20"/>
        <v>1200.0137759999998</v>
      </c>
      <c r="D772" s="72">
        <v>0</v>
      </c>
      <c r="E772" s="72">
        <v>0</v>
      </c>
      <c r="F772" s="111">
        <f t="shared" si="21"/>
        <v>2203.2252927359996</v>
      </c>
      <c r="G772" s="132" t="s">
        <v>31</v>
      </c>
      <c r="H772" s="133"/>
      <c r="I772" s="36"/>
      <c r="L772" s="131"/>
      <c r="M772" s="131"/>
      <c r="N772" s="36"/>
    </row>
    <row r="773" spans="1:14" s="110" customFormat="1" ht="15.75" customHeight="1" x14ac:dyDescent="0.35">
      <c r="A773" s="73" t="s">
        <v>947</v>
      </c>
      <c r="B773" s="74">
        <v>111.48399999999999</v>
      </c>
      <c r="C773" s="72">
        <f t="shared" si="20"/>
        <v>1200.0137759999998</v>
      </c>
      <c r="D773" s="72">
        <v>0</v>
      </c>
      <c r="E773" s="72">
        <v>0</v>
      </c>
      <c r="F773" s="111">
        <f t="shared" si="21"/>
        <v>2203.2252927359996</v>
      </c>
      <c r="G773" s="132" t="s">
        <v>31</v>
      </c>
      <c r="H773" s="133"/>
      <c r="I773" s="36"/>
      <c r="L773" s="131"/>
      <c r="M773" s="131"/>
      <c r="N773" s="36"/>
    </row>
    <row r="774" spans="1:14" s="110" customFormat="1" ht="15.75" customHeight="1" x14ac:dyDescent="0.35">
      <c r="A774" s="73" t="s">
        <v>948</v>
      </c>
      <c r="B774" s="74">
        <v>111.48399999999999</v>
      </c>
      <c r="C774" s="72">
        <f t="shared" si="20"/>
        <v>1200.0137759999998</v>
      </c>
      <c r="D774" s="72">
        <v>0</v>
      </c>
      <c r="E774" s="72">
        <v>0</v>
      </c>
      <c r="F774" s="111">
        <f t="shared" si="21"/>
        <v>2203.2252927359996</v>
      </c>
      <c r="G774" s="132" t="s">
        <v>31</v>
      </c>
      <c r="H774" s="133"/>
      <c r="I774" s="36"/>
      <c r="L774" s="131"/>
      <c r="M774" s="131"/>
      <c r="N774" s="36"/>
    </row>
    <row r="775" spans="1:14" s="110" customFormat="1" ht="15.75" customHeight="1" x14ac:dyDescent="0.35">
      <c r="A775" s="73" t="s">
        <v>949</v>
      </c>
      <c r="B775" s="74">
        <v>111.48399999999999</v>
      </c>
      <c r="C775" s="72">
        <f t="shared" si="20"/>
        <v>1200.0137759999998</v>
      </c>
      <c r="D775" s="72">
        <v>0</v>
      </c>
      <c r="E775" s="72">
        <v>0</v>
      </c>
      <c r="F775" s="111">
        <f t="shared" si="21"/>
        <v>2203.2252927359996</v>
      </c>
      <c r="G775" s="132" t="s">
        <v>31</v>
      </c>
      <c r="H775" s="133"/>
      <c r="I775" s="36"/>
      <c r="L775" s="131"/>
      <c r="M775" s="131"/>
      <c r="N775" s="36"/>
    </row>
    <row r="776" spans="1:14" s="110" customFormat="1" ht="15.75" customHeight="1" x14ac:dyDescent="0.35">
      <c r="A776" s="73" t="s">
        <v>950</v>
      </c>
      <c r="B776" s="74">
        <v>111.48399999999999</v>
      </c>
      <c r="C776" s="72">
        <f t="shared" si="20"/>
        <v>1200.0137759999998</v>
      </c>
      <c r="D776" s="72">
        <v>0</v>
      </c>
      <c r="E776" s="72">
        <v>0</v>
      </c>
      <c r="F776" s="111">
        <f t="shared" si="21"/>
        <v>2203.2252927359996</v>
      </c>
      <c r="G776" s="132" t="s">
        <v>31</v>
      </c>
      <c r="H776" s="133"/>
      <c r="I776" s="36"/>
      <c r="L776" s="131"/>
      <c r="M776" s="131"/>
      <c r="N776" s="36"/>
    </row>
    <row r="777" spans="1:14" s="110" customFormat="1" ht="15.75" customHeight="1" x14ac:dyDescent="0.35">
      <c r="A777" s="73" t="s">
        <v>951</v>
      </c>
      <c r="B777" s="74">
        <v>202.48400000000001</v>
      </c>
      <c r="C777" s="72">
        <f t="shared" si="20"/>
        <v>2179.5377760000001</v>
      </c>
      <c r="D777" s="72">
        <v>0</v>
      </c>
      <c r="E777" s="72">
        <v>0</v>
      </c>
      <c r="F777" s="111">
        <f t="shared" si="21"/>
        <v>4001.6313567360003</v>
      </c>
      <c r="G777" s="132" t="s">
        <v>31</v>
      </c>
      <c r="H777" s="133"/>
      <c r="I777" s="36"/>
      <c r="L777" s="131"/>
      <c r="M777" s="131"/>
      <c r="N777" s="36"/>
    </row>
    <row r="778" spans="1:14" s="110" customFormat="1" ht="15.75" customHeight="1" x14ac:dyDescent="0.35">
      <c r="A778" s="73" t="s">
        <v>952</v>
      </c>
      <c r="B778" s="74">
        <v>217.369</v>
      </c>
      <c r="C778" s="72">
        <f t="shared" si="20"/>
        <v>2339.759916</v>
      </c>
      <c r="D778" s="72">
        <v>0</v>
      </c>
      <c r="E778" s="72">
        <v>0</v>
      </c>
      <c r="F778" s="111">
        <f t="shared" si="21"/>
        <v>4295.7992057760002</v>
      </c>
      <c r="G778" s="132" t="s">
        <v>31</v>
      </c>
      <c r="H778" s="133"/>
      <c r="I778" s="36"/>
      <c r="L778" s="131"/>
      <c r="M778" s="131"/>
      <c r="N778" s="36"/>
    </row>
    <row r="779" spans="1:14" s="110" customFormat="1" ht="15.75" customHeight="1" x14ac:dyDescent="0.35">
      <c r="A779" s="73" t="s">
        <v>953</v>
      </c>
      <c r="B779" s="74">
        <v>139.35499999999999</v>
      </c>
      <c r="C779" s="72">
        <f t="shared" si="20"/>
        <v>1500.0172199999997</v>
      </c>
      <c r="D779" s="72">
        <v>0</v>
      </c>
      <c r="E779" s="72">
        <v>0</v>
      </c>
      <c r="F779" s="111">
        <f t="shared" si="21"/>
        <v>2754.0316159199997</v>
      </c>
      <c r="G779" s="132" t="s">
        <v>31</v>
      </c>
      <c r="H779" s="133"/>
      <c r="I779" s="36"/>
      <c r="L779" s="131"/>
      <c r="M779" s="131"/>
      <c r="N779" s="36"/>
    </row>
    <row r="780" spans="1:14" s="110" customFormat="1" ht="15.75" customHeight="1" x14ac:dyDescent="0.35">
      <c r="A780" s="73" t="s">
        <v>954</v>
      </c>
      <c r="B780" s="74">
        <v>139.35499999999999</v>
      </c>
      <c r="C780" s="72">
        <f t="shared" si="20"/>
        <v>1500.0172199999997</v>
      </c>
      <c r="D780" s="72">
        <v>0</v>
      </c>
      <c r="E780" s="72">
        <v>0</v>
      </c>
      <c r="F780" s="111">
        <f t="shared" si="21"/>
        <v>2754.0316159199997</v>
      </c>
      <c r="G780" s="132" t="s">
        <v>31</v>
      </c>
      <c r="H780" s="133"/>
      <c r="I780" s="36"/>
      <c r="L780" s="131"/>
      <c r="M780" s="131"/>
      <c r="N780" s="36"/>
    </row>
    <row r="781" spans="1:14" s="110" customFormat="1" ht="15.75" customHeight="1" x14ac:dyDescent="0.35">
      <c r="A781" s="73" t="s">
        <v>955</v>
      </c>
      <c r="B781" s="74">
        <v>139.35499999999999</v>
      </c>
      <c r="C781" s="72">
        <f t="shared" si="20"/>
        <v>1500.0172199999997</v>
      </c>
      <c r="D781" s="72">
        <v>0</v>
      </c>
      <c r="E781" s="72">
        <v>0</v>
      </c>
      <c r="F781" s="111">
        <f t="shared" si="21"/>
        <v>2754.0316159199997</v>
      </c>
      <c r="G781" s="132" t="s">
        <v>31</v>
      </c>
      <c r="H781" s="133"/>
      <c r="I781" s="36"/>
      <c r="L781" s="131"/>
      <c r="M781" s="131"/>
      <c r="N781" s="36"/>
    </row>
    <row r="782" spans="1:14" s="110" customFormat="1" ht="15.75" customHeight="1" x14ac:dyDescent="0.35">
      <c r="A782" s="73" t="s">
        <v>956</v>
      </c>
      <c r="B782" s="74">
        <v>139.35499999999999</v>
      </c>
      <c r="C782" s="72">
        <f t="shared" si="20"/>
        <v>1500.0172199999997</v>
      </c>
      <c r="D782" s="72">
        <v>0</v>
      </c>
      <c r="E782" s="72">
        <v>0</v>
      </c>
      <c r="F782" s="111">
        <f t="shared" si="21"/>
        <v>2754.0316159199997</v>
      </c>
      <c r="G782" s="132" t="s">
        <v>31</v>
      </c>
      <c r="H782" s="133"/>
      <c r="I782" s="36"/>
      <c r="L782" s="131"/>
      <c r="M782" s="131"/>
      <c r="N782" s="36"/>
    </row>
    <row r="783" spans="1:14" s="110" customFormat="1" ht="15.75" customHeight="1" x14ac:dyDescent="0.35">
      <c r="A783" s="73" t="s">
        <v>957</v>
      </c>
      <c r="B783" s="74">
        <v>139.35499999999999</v>
      </c>
      <c r="C783" s="72">
        <f t="shared" si="20"/>
        <v>1500.0172199999997</v>
      </c>
      <c r="D783" s="72">
        <v>0</v>
      </c>
      <c r="E783" s="72">
        <v>0</v>
      </c>
      <c r="F783" s="111">
        <f t="shared" si="21"/>
        <v>2754.0316159199997</v>
      </c>
      <c r="G783" s="132" t="s">
        <v>31</v>
      </c>
      <c r="H783" s="133"/>
      <c r="I783" s="36"/>
      <c r="L783" s="131"/>
      <c r="M783" s="131"/>
      <c r="N783" s="36"/>
    </row>
    <row r="784" spans="1:14" s="110" customFormat="1" ht="15.75" customHeight="1" x14ac:dyDescent="0.35">
      <c r="A784" s="73" t="s">
        <v>958</v>
      </c>
      <c r="B784" s="74">
        <v>296.28100000000001</v>
      </c>
      <c r="C784" s="72">
        <f t="shared" si="20"/>
        <v>3189.1686839999998</v>
      </c>
      <c r="D784" s="72">
        <v>0</v>
      </c>
      <c r="E784" s="72">
        <v>0</v>
      </c>
      <c r="F784" s="111">
        <f t="shared" si="21"/>
        <v>5855.3137038240002</v>
      </c>
      <c r="G784" s="132" t="s">
        <v>31</v>
      </c>
      <c r="H784" s="133"/>
      <c r="I784" s="36"/>
      <c r="L784" s="131"/>
      <c r="M784" s="131"/>
      <c r="N784" s="36"/>
    </row>
    <row r="785" spans="1:14" s="110" customFormat="1" ht="15.75" customHeight="1" x14ac:dyDescent="0.35">
      <c r="A785" s="73" t="s">
        <v>959</v>
      </c>
      <c r="B785" s="74">
        <v>185.80500000000001</v>
      </c>
      <c r="C785" s="72">
        <f t="shared" si="20"/>
        <v>2000.0050200000001</v>
      </c>
      <c r="D785" s="72">
        <v>0</v>
      </c>
      <c r="E785" s="72">
        <v>0</v>
      </c>
      <c r="F785" s="111">
        <f t="shared" si="21"/>
        <v>3672.00921672</v>
      </c>
      <c r="G785" s="132" t="s">
        <v>31</v>
      </c>
      <c r="H785" s="133"/>
      <c r="I785" s="36"/>
      <c r="L785" s="131"/>
      <c r="M785" s="131"/>
      <c r="N785" s="36"/>
    </row>
    <row r="786" spans="1:14" s="110" customFormat="1" ht="15.75" customHeight="1" x14ac:dyDescent="0.35">
      <c r="A786" s="73" t="s">
        <v>960</v>
      </c>
      <c r="B786" s="74">
        <v>185.80500000000001</v>
      </c>
      <c r="C786" s="72">
        <f t="shared" si="20"/>
        <v>2000.0050200000001</v>
      </c>
      <c r="D786" s="72">
        <v>0</v>
      </c>
      <c r="E786" s="72">
        <v>0</v>
      </c>
      <c r="F786" s="111">
        <f t="shared" si="21"/>
        <v>3672.00921672</v>
      </c>
      <c r="G786" s="132" t="s">
        <v>31</v>
      </c>
      <c r="H786" s="133"/>
      <c r="I786" s="36"/>
      <c r="L786" s="131"/>
      <c r="M786" s="131"/>
      <c r="N786" s="36"/>
    </row>
    <row r="787" spans="1:14" s="110" customFormat="1" ht="15.75" customHeight="1" x14ac:dyDescent="0.35">
      <c r="A787" s="73" t="s">
        <v>961</v>
      </c>
      <c r="B787" s="74">
        <v>185.80500000000001</v>
      </c>
      <c r="C787" s="72">
        <f t="shared" si="20"/>
        <v>2000.0050200000001</v>
      </c>
      <c r="D787" s="72">
        <v>0</v>
      </c>
      <c r="E787" s="72">
        <v>0</v>
      </c>
      <c r="F787" s="111">
        <f t="shared" si="21"/>
        <v>3672.00921672</v>
      </c>
      <c r="G787" s="132" t="s">
        <v>31</v>
      </c>
      <c r="H787" s="133"/>
      <c r="I787" s="36"/>
      <c r="L787" s="131"/>
      <c r="M787" s="131"/>
      <c r="N787" s="36"/>
    </row>
    <row r="788" spans="1:14" s="110" customFormat="1" ht="15.75" customHeight="1" x14ac:dyDescent="0.35">
      <c r="A788" s="73" t="s">
        <v>962</v>
      </c>
      <c r="B788" s="74">
        <v>185.80500000000001</v>
      </c>
      <c r="C788" s="72">
        <f t="shared" si="20"/>
        <v>2000.0050200000001</v>
      </c>
      <c r="D788" s="72">
        <v>0</v>
      </c>
      <c r="E788" s="72">
        <v>0</v>
      </c>
      <c r="F788" s="111">
        <f t="shared" si="21"/>
        <v>3672.00921672</v>
      </c>
      <c r="G788" s="132" t="s">
        <v>31</v>
      </c>
      <c r="H788" s="133"/>
      <c r="I788" s="36"/>
      <c r="L788" s="131"/>
      <c r="M788" s="131"/>
      <c r="N788" s="36"/>
    </row>
    <row r="789" spans="1:14" s="110" customFormat="1" ht="15.75" customHeight="1" x14ac:dyDescent="0.35">
      <c r="A789" s="73" t="s">
        <v>963</v>
      </c>
      <c r="B789" s="74">
        <v>303.23</v>
      </c>
      <c r="C789" s="72">
        <f t="shared" si="20"/>
        <v>3263.9677200000001</v>
      </c>
      <c r="D789" s="72">
        <v>0</v>
      </c>
      <c r="E789" s="72">
        <v>0</v>
      </c>
      <c r="F789" s="111">
        <f t="shared" si="21"/>
        <v>5992.6447339200004</v>
      </c>
      <c r="G789" s="132" t="s">
        <v>31</v>
      </c>
      <c r="H789" s="133"/>
      <c r="I789" s="36"/>
      <c r="L789" s="131"/>
      <c r="M789" s="131"/>
      <c r="N789" s="36"/>
    </row>
    <row r="790" spans="1:14" s="110" customFormat="1" ht="15.75" customHeight="1" x14ac:dyDescent="0.35">
      <c r="A790" s="73" t="s">
        <v>964</v>
      </c>
      <c r="B790" s="74">
        <v>363.53</v>
      </c>
      <c r="C790" s="72">
        <f t="shared" si="20"/>
        <v>3913.0369199999996</v>
      </c>
      <c r="D790" s="72">
        <v>0</v>
      </c>
      <c r="E790" s="72">
        <v>0</v>
      </c>
      <c r="F790" s="111">
        <f t="shared" si="21"/>
        <v>7184.3357851199999</v>
      </c>
      <c r="G790" s="132" t="s">
        <v>31</v>
      </c>
      <c r="H790" s="133"/>
      <c r="I790" s="36"/>
      <c r="L790" s="131"/>
      <c r="M790" s="131"/>
      <c r="N790" s="36"/>
    </row>
    <row r="791" spans="1:14" s="110" customFormat="1" ht="15.75" customHeight="1" x14ac:dyDescent="0.35">
      <c r="A791" s="73" t="s">
        <v>965</v>
      </c>
      <c r="B791" s="74">
        <v>208.93299999999999</v>
      </c>
      <c r="C791" s="72">
        <f t="shared" si="20"/>
        <v>2248.9548119999999</v>
      </c>
      <c r="D791" s="72">
        <v>0</v>
      </c>
      <c r="E791" s="72">
        <v>0</v>
      </c>
      <c r="F791" s="111">
        <f t="shared" si="21"/>
        <v>4129.0810348320001</v>
      </c>
      <c r="G791" s="132" t="s">
        <v>31</v>
      </c>
      <c r="H791" s="133"/>
      <c r="I791" s="36"/>
      <c r="L791" s="131"/>
      <c r="M791" s="131"/>
      <c r="N791" s="36"/>
    </row>
    <row r="792" spans="1:14" s="110" customFormat="1" ht="15.75" customHeight="1" x14ac:dyDescent="0.35">
      <c r="A792" s="73" t="s">
        <v>966</v>
      </c>
      <c r="B792" s="74">
        <v>208.94</v>
      </c>
      <c r="C792" s="72">
        <f t="shared" si="20"/>
        <v>2249.0301599999998</v>
      </c>
      <c r="D792" s="72">
        <v>0</v>
      </c>
      <c r="E792" s="72">
        <v>0</v>
      </c>
      <c r="F792" s="111">
        <f t="shared" si="21"/>
        <v>4129.2193737600001</v>
      </c>
      <c r="G792" s="132" t="s">
        <v>31</v>
      </c>
      <c r="H792" s="133"/>
      <c r="I792" s="36"/>
      <c r="L792" s="131"/>
      <c r="M792" s="131"/>
      <c r="N792" s="36"/>
    </row>
    <row r="793" spans="1:14" s="110" customFormat="1" ht="15.75" customHeight="1" x14ac:dyDescent="0.35">
      <c r="A793" s="73" t="s">
        <v>967</v>
      </c>
      <c r="B793" s="74">
        <v>208.94</v>
      </c>
      <c r="C793" s="72">
        <f t="shared" si="20"/>
        <v>2249.0301599999998</v>
      </c>
      <c r="D793" s="72">
        <v>0</v>
      </c>
      <c r="E793" s="72">
        <v>0</v>
      </c>
      <c r="F793" s="111">
        <f t="shared" si="21"/>
        <v>4129.2193737600001</v>
      </c>
      <c r="G793" s="132" t="s">
        <v>31</v>
      </c>
      <c r="H793" s="133"/>
      <c r="I793" s="36"/>
      <c r="L793" s="131"/>
      <c r="M793" s="131"/>
      <c r="N793" s="36"/>
    </row>
    <row r="794" spans="1:14" s="110" customFormat="1" ht="15.75" customHeight="1" x14ac:dyDescent="0.35">
      <c r="A794" s="73" t="s">
        <v>968</v>
      </c>
      <c r="B794" s="74">
        <v>208.94800000000001</v>
      </c>
      <c r="C794" s="72">
        <f t="shared" si="20"/>
        <v>2249.1162719999998</v>
      </c>
      <c r="D794" s="72">
        <v>0</v>
      </c>
      <c r="E794" s="72">
        <v>0</v>
      </c>
      <c r="F794" s="111">
        <f t="shared" si="21"/>
        <v>4129.3774753919997</v>
      </c>
      <c r="G794" s="132" t="s">
        <v>31</v>
      </c>
      <c r="H794" s="133"/>
      <c r="I794" s="36"/>
      <c r="L794" s="131"/>
      <c r="M794" s="131"/>
      <c r="N794" s="36"/>
    </row>
    <row r="795" spans="1:14" s="110" customFormat="1" ht="15.75" customHeight="1" x14ac:dyDescent="0.35">
      <c r="A795" s="73" t="s">
        <v>969</v>
      </c>
      <c r="B795" s="74">
        <v>179.935</v>
      </c>
      <c r="C795" s="72">
        <f t="shared" si="20"/>
        <v>1936.82034</v>
      </c>
      <c r="D795" s="72">
        <v>0</v>
      </c>
      <c r="E795" s="72">
        <v>0</v>
      </c>
      <c r="F795" s="111">
        <f t="shared" si="21"/>
        <v>3556.0021442400002</v>
      </c>
      <c r="G795" s="132" t="s">
        <v>31</v>
      </c>
      <c r="H795" s="133"/>
      <c r="I795" s="36"/>
      <c r="L795" s="131"/>
      <c r="M795" s="131"/>
      <c r="N795" s="36"/>
    </row>
    <row r="796" spans="1:14" s="110" customFormat="1" ht="15.75" customHeight="1" x14ac:dyDescent="0.35">
      <c r="A796" s="73" t="s">
        <v>970</v>
      </c>
      <c r="B796" s="74">
        <v>193.16900000000001</v>
      </c>
      <c r="C796" s="72">
        <f t="shared" si="20"/>
        <v>2079.2711159999999</v>
      </c>
      <c r="D796" s="72">
        <v>0</v>
      </c>
      <c r="E796" s="72">
        <v>0</v>
      </c>
      <c r="F796" s="111">
        <f t="shared" si="21"/>
        <v>3817.5417689760002</v>
      </c>
      <c r="G796" s="132" t="s">
        <v>31</v>
      </c>
      <c r="H796" s="133"/>
      <c r="I796" s="36"/>
      <c r="L796" s="131"/>
      <c r="M796" s="131"/>
      <c r="N796" s="36"/>
    </row>
    <row r="797" spans="1:14" s="110" customFormat="1" ht="15.75" customHeight="1" x14ac:dyDescent="0.35">
      <c r="A797" s="73" t="s">
        <v>971</v>
      </c>
      <c r="B797" s="74">
        <v>139.35499999999999</v>
      </c>
      <c r="C797" s="72">
        <f t="shared" si="20"/>
        <v>1500.0172199999997</v>
      </c>
      <c r="D797" s="72">
        <v>0</v>
      </c>
      <c r="E797" s="72">
        <v>0</v>
      </c>
      <c r="F797" s="111">
        <f t="shared" si="21"/>
        <v>2754.0316159199997</v>
      </c>
      <c r="G797" s="132" t="s">
        <v>31</v>
      </c>
      <c r="H797" s="133"/>
      <c r="I797" s="36"/>
      <c r="L797" s="131"/>
      <c r="M797" s="131"/>
      <c r="N797" s="36"/>
    </row>
    <row r="798" spans="1:14" s="110" customFormat="1" ht="15.75" customHeight="1" x14ac:dyDescent="0.35">
      <c r="A798" s="73" t="s">
        <v>972</v>
      </c>
      <c r="B798" s="74">
        <v>139.35499999999999</v>
      </c>
      <c r="C798" s="72">
        <f t="shared" si="20"/>
        <v>1500.0172199999997</v>
      </c>
      <c r="D798" s="72">
        <v>0</v>
      </c>
      <c r="E798" s="72">
        <v>0</v>
      </c>
      <c r="F798" s="111">
        <f t="shared" si="21"/>
        <v>2754.0316159199997</v>
      </c>
      <c r="G798" s="132" t="s">
        <v>31</v>
      </c>
      <c r="H798" s="133"/>
      <c r="I798" s="36"/>
      <c r="L798" s="131"/>
      <c r="M798" s="131"/>
      <c r="N798" s="36"/>
    </row>
    <row r="799" spans="1:14" s="110" customFormat="1" ht="15.75" customHeight="1" x14ac:dyDescent="0.35">
      <c r="A799" s="73" t="s">
        <v>973</v>
      </c>
      <c r="B799" s="74">
        <v>139.35499999999999</v>
      </c>
      <c r="C799" s="72">
        <f t="shared" si="20"/>
        <v>1500.0172199999997</v>
      </c>
      <c r="D799" s="72">
        <v>0</v>
      </c>
      <c r="E799" s="72">
        <v>0</v>
      </c>
      <c r="F799" s="111">
        <f t="shared" si="21"/>
        <v>2754.0316159199997</v>
      </c>
      <c r="G799" s="132" t="s">
        <v>31</v>
      </c>
      <c r="H799" s="133"/>
      <c r="I799" s="36"/>
      <c r="L799" s="131"/>
      <c r="M799" s="131"/>
      <c r="N799" s="36"/>
    </row>
    <row r="800" spans="1:14" s="110" customFormat="1" ht="15.75" customHeight="1" x14ac:dyDescent="0.35">
      <c r="A800" s="73" t="s">
        <v>974</v>
      </c>
      <c r="B800" s="74">
        <v>139.35499999999999</v>
      </c>
      <c r="C800" s="72">
        <f t="shared" si="20"/>
        <v>1500.0172199999997</v>
      </c>
      <c r="D800" s="72">
        <v>0</v>
      </c>
      <c r="E800" s="72">
        <v>0</v>
      </c>
      <c r="F800" s="111">
        <f t="shared" si="21"/>
        <v>2754.0316159199997</v>
      </c>
      <c r="G800" s="132" t="s">
        <v>31</v>
      </c>
      <c r="H800" s="133"/>
      <c r="I800" s="36"/>
      <c r="L800" s="131"/>
      <c r="M800" s="131"/>
      <c r="N800" s="36"/>
    </row>
    <row r="801" spans="1:14" s="110" customFormat="1" ht="15.75" customHeight="1" x14ac:dyDescent="0.35">
      <c r="A801" s="73" t="s">
        <v>975</v>
      </c>
      <c r="B801" s="74">
        <v>139.35499999999999</v>
      </c>
      <c r="C801" s="72">
        <f t="shared" si="20"/>
        <v>1500.0172199999997</v>
      </c>
      <c r="D801" s="72">
        <v>0</v>
      </c>
      <c r="E801" s="72">
        <v>0</v>
      </c>
      <c r="F801" s="111">
        <f t="shared" si="21"/>
        <v>2754.0316159199997</v>
      </c>
      <c r="G801" s="132" t="s">
        <v>31</v>
      </c>
      <c r="H801" s="133"/>
      <c r="I801" s="36"/>
      <c r="L801" s="131"/>
      <c r="M801" s="131"/>
      <c r="N801" s="36"/>
    </row>
    <row r="802" spans="1:14" s="110" customFormat="1" ht="15.75" customHeight="1" x14ac:dyDescent="0.35">
      <c r="A802" s="73" t="s">
        <v>976</v>
      </c>
      <c r="B802" s="74">
        <v>139.35499999999999</v>
      </c>
      <c r="C802" s="72">
        <f t="shared" si="20"/>
        <v>1500.0172199999997</v>
      </c>
      <c r="D802" s="72">
        <v>0</v>
      </c>
      <c r="E802" s="72">
        <v>0</v>
      </c>
      <c r="F802" s="111">
        <f t="shared" si="21"/>
        <v>2754.0316159199997</v>
      </c>
      <c r="G802" s="132" t="s">
        <v>31</v>
      </c>
      <c r="H802" s="133"/>
      <c r="I802" s="36"/>
      <c r="L802" s="131"/>
      <c r="M802" s="131"/>
      <c r="N802" s="36"/>
    </row>
    <row r="803" spans="1:14" s="110" customFormat="1" ht="15.75" customHeight="1" x14ac:dyDescent="0.35">
      <c r="A803" s="73" t="s">
        <v>977</v>
      </c>
      <c r="B803" s="74">
        <v>211.917</v>
      </c>
      <c r="C803" s="72">
        <f t="shared" si="20"/>
        <v>2281.0745879999999</v>
      </c>
      <c r="D803" s="72">
        <v>0</v>
      </c>
      <c r="E803" s="72">
        <v>0</v>
      </c>
      <c r="F803" s="111">
        <f t="shared" si="21"/>
        <v>4188.052943568</v>
      </c>
      <c r="G803" s="132" t="s">
        <v>31</v>
      </c>
      <c r="H803" s="133"/>
      <c r="I803" s="36"/>
      <c r="L803" s="131"/>
      <c r="M803" s="131"/>
      <c r="N803" s="36"/>
    </row>
    <row r="804" spans="1:14" s="110" customFormat="1" ht="15.75" customHeight="1" x14ac:dyDescent="0.35">
      <c r="A804" s="73" t="s">
        <v>978</v>
      </c>
      <c r="B804" s="74">
        <v>230.01599999999999</v>
      </c>
      <c r="C804" s="72">
        <f t="shared" si="20"/>
        <v>2475.8922239999997</v>
      </c>
      <c r="D804" s="72">
        <v>0</v>
      </c>
      <c r="E804" s="72">
        <v>0</v>
      </c>
      <c r="F804" s="111">
        <f t="shared" si="21"/>
        <v>4545.738123264</v>
      </c>
      <c r="G804" s="132" t="s">
        <v>31</v>
      </c>
      <c r="H804" s="133"/>
      <c r="I804" s="36"/>
      <c r="L804" s="131"/>
      <c r="M804" s="131"/>
      <c r="N804" s="36"/>
    </row>
    <row r="805" spans="1:14" s="110" customFormat="1" ht="15.75" customHeight="1" x14ac:dyDescent="0.35">
      <c r="A805" s="73" t="s">
        <v>979</v>
      </c>
      <c r="B805" s="74">
        <v>111.48399999999999</v>
      </c>
      <c r="C805" s="72">
        <f t="shared" si="20"/>
        <v>1200.0137759999998</v>
      </c>
      <c r="D805" s="72">
        <v>0</v>
      </c>
      <c r="E805" s="72">
        <v>0</v>
      </c>
      <c r="F805" s="111">
        <f t="shared" si="21"/>
        <v>2203.2252927359996</v>
      </c>
      <c r="G805" s="132" t="s">
        <v>31</v>
      </c>
      <c r="H805" s="133"/>
      <c r="I805" s="36"/>
      <c r="L805" s="131"/>
      <c r="M805" s="131"/>
      <c r="N805" s="36"/>
    </row>
    <row r="806" spans="1:14" s="110" customFormat="1" ht="15.75" customHeight="1" x14ac:dyDescent="0.35">
      <c r="A806" s="73" t="s">
        <v>980</v>
      </c>
      <c r="B806" s="74">
        <v>111.48399999999999</v>
      </c>
      <c r="C806" s="72">
        <f t="shared" si="20"/>
        <v>1200.0137759999998</v>
      </c>
      <c r="D806" s="72">
        <v>0</v>
      </c>
      <c r="E806" s="72">
        <v>0</v>
      </c>
      <c r="F806" s="111">
        <f t="shared" si="21"/>
        <v>2203.2252927359996</v>
      </c>
      <c r="G806" s="132" t="s">
        <v>31</v>
      </c>
      <c r="H806" s="133"/>
      <c r="I806" s="36"/>
      <c r="L806" s="131"/>
      <c r="M806" s="131"/>
      <c r="N806" s="36"/>
    </row>
    <row r="807" spans="1:14" s="110" customFormat="1" ht="15.75" customHeight="1" x14ac:dyDescent="0.35">
      <c r="A807" s="73" t="s">
        <v>981</v>
      </c>
      <c r="B807" s="74">
        <v>111.48399999999999</v>
      </c>
      <c r="C807" s="72">
        <f t="shared" si="20"/>
        <v>1200.0137759999998</v>
      </c>
      <c r="D807" s="72">
        <v>0</v>
      </c>
      <c r="E807" s="72">
        <v>0</v>
      </c>
      <c r="F807" s="111">
        <f t="shared" si="21"/>
        <v>2203.2252927359996</v>
      </c>
      <c r="G807" s="132" t="s">
        <v>31</v>
      </c>
      <c r="H807" s="133"/>
      <c r="I807" s="36"/>
      <c r="L807" s="131"/>
      <c r="M807" s="131"/>
      <c r="N807" s="36"/>
    </row>
    <row r="808" spans="1:14" s="110" customFormat="1" ht="15.75" customHeight="1" x14ac:dyDescent="0.35">
      <c r="A808" s="73" t="s">
        <v>982</v>
      </c>
      <c r="B808" s="74">
        <v>111.48399999999999</v>
      </c>
      <c r="C808" s="72">
        <f t="shared" si="20"/>
        <v>1200.0137759999998</v>
      </c>
      <c r="D808" s="72">
        <v>0</v>
      </c>
      <c r="E808" s="72">
        <v>0</v>
      </c>
      <c r="F808" s="111">
        <f t="shared" si="21"/>
        <v>2203.2252927359996</v>
      </c>
      <c r="G808" s="132" t="s">
        <v>31</v>
      </c>
      <c r="H808" s="133"/>
      <c r="I808" s="36"/>
      <c r="L808" s="131"/>
      <c r="M808" s="131"/>
      <c r="N808" s="36"/>
    </row>
    <row r="809" spans="1:14" s="110" customFormat="1" ht="15.75" customHeight="1" x14ac:dyDescent="0.35">
      <c r="A809" s="73" t="s">
        <v>983</v>
      </c>
      <c r="B809" s="74">
        <v>138.28</v>
      </c>
      <c r="C809" s="72">
        <f t="shared" si="20"/>
        <v>1488.4459199999999</v>
      </c>
      <c r="D809" s="72">
        <v>0</v>
      </c>
      <c r="E809" s="72">
        <v>0</v>
      </c>
      <c r="F809" s="111">
        <f t="shared" si="21"/>
        <v>2732.7867091200001</v>
      </c>
      <c r="G809" s="132" t="s">
        <v>31</v>
      </c>
      <c r="H809" s="133"/>
      <c r="I809" s="36"/>
      <c r="L809" s="131"/>
      <c r="M809" s="131"/>
      <c r="N809" s="36"/>
    </row>
    <row r="810" spans="1:14" s="110" customFormat="1" ht="15.75" customHeight="1" x14ac:dyDescent="0.35">
      <c r="A810" s="73" t="s">
        <v>984</v>
      </c>
      <c r="B810" s="74">
        <v>111.48399999999999</v>
      </c>
      <c r="C810" s="72">
        <f t="shared" si="20"/>
        <v>1200.0137759999998</v>
      </c>
      <c r="D810" s="72">
        <v>0</v>
      </c>
      <c r="E810" s="72">
        <v>0</v>
      </c>
      <c r="F810" s="111">
        <f t="shared" si="21"/>
        <v>2203.2252927359996</v>
      </c>
      <c r="G810" s="132" t="s">
        <v>31</v>
      </c>
      <c r="H810" s="133"/>
      <c r="I810" s="36"/>
      <c r="L810" s="131"/>
      <c r="M810" s="131"/>
      <c r="N810" s="36"/>
    </row>
    <row r="811" spans="1:14" s="110" customFormat="1" ht="15.75" customHeight="1" x14ac:dyDescent="0.35">
      <c r="A811" s="73" t="s">
        <v>985</v>
      </c>
      <c r="B811" s="74">
        <v>111.48399999999999</v>
      </c>
      <c r="C811" s="72">
        <f t="shared" ref="C811:C874" si="22">B811*10.764</f>
        <v>1200.0137759999998</v>
      </c>
      <c r="D811" s="72">
        <v>0</v>
      </c>
      <c r="E811" s="72">
        <v>0</v>
      </c>
      <c r="F811" s="111">
        <f t="shared" ref="F811:F874" si="23">C811*1.836</f>
        <v>2203.2252927359996</v>
      </c>
      <c r="G811" s="132" t="s">
        <v>31</v>
      </c>
      <c r="H811" s="133"/>
      <c r="I811" s="36"/>
      <c r="L811" s="131"/>
      <c r="M811" s="131"/>
      <c r="N811" s="36"/>
    </row>
    <row r="812" spans="1:14" s="110" customFormat="1" ht="15.75" customHeight="1" x14ac:dyDescent="0.35">
      <c r="A812" s="73" t="s">
        <v>986</v>
      </c>
      <c r="B812" s="74">
        <v>111.48399999999999</v>
      </c>
      <c r="C812" s="72">
        <f t="shared" si="22"/>
        <v>1200.0137759999998</v>
      </c>
      <c r="D812" s="72">
        <v>0</v>
      </c>
      <c r="E812" s="72">
        <v>0</v>
      </c>
      <c r="F812" s="111">
        <f t="shared" si="23"/>
        <v>2203.2252927359996</v>
      </c>
      <c r="G812" s="132" t="s">
        <v>31</v>
      </c>
      <c r="H812" s="133"/>
      <c r="I812" s="36"/>
      <c r="L812" s="131"/>
      <c r="M812" s="131"/>
      <c r="N812" s="36"/>
    </row>
    <row r="813" spans="1:14" s="110" customFormat="1" ht="15.75" customHeight="1" x14ac:dyDescent="0.35">
      <c r="A813" s="73" t="s">
        <v>987</v>
      </c>
      <c r="B813" s="74">
        <v>202.45500000000001</v>
      </c>
      <c r="C813" s="72">
        <f t="shared" si="22"/>
        <v>2179.2256200000002</v>
      </c>
      <c r="D813" s="72">
        <v>0</v>
      </c>
      <c r="E813" s="72">
        <v>0</v>
      </c>
      <c r="F813" s="111">
        <f t="shared" si="23"/>
        <v>4001.0582383200003</v>
      </c>
      <c r="G813" s="132" t="s">
        <v>31</v>
      </c>
      <c r="H813" s="133"/>
      <c r="I813" s="36"/>
      <c r="L813" s="131"/>
      <c r="M813" s="131"/>
      <c r="N813" s="36"/>
    </row>
    <row r="814" spans="1:14" s="110" customFormat="1" ht="15.75" customHeight="1" x14ac:dyDescent="0.35">
      <c r="A814" s="73" t="s">
        <v>988</v>
      </c>
      <c r="B814" s="74">
        <v>202.48500000000001</v>
      </c>
      <c r="C814" s="72">
        <f t="shared" si="22"/>
        <v>2179.5485400000002</v>
      </c>
      <c r="D814" s="72">
        <v>0</v>
      </c>
      <c r="E814" s="72">
        <v>0</v>
      </c>
      <c r="F814" s="111">
        <f t="shared" si="23"/>
        <v>4001.6511194400005</v>
      </c>
      <c r="G814" s="132" t="s">
        <v>31</v>
      </c>
      <c r="H814" s="133"/>
      <c r="I814" s="36"/>
      <c r="L814" s="131"/>
      <c r="M814" s="131"/>
      <c r="N814" s="36"/>
    </row>
    <row r="815" spans="1:14" s="110" customFormat="1" ht="15.75" customHeight="1" x14ac:dyDescent="0.35">
      <c r="A815" s="73" t="s">
        <v>989</v>
      </c>
      <c r="B815" s="74">
        <v>111.48399999999999</v>
      </c>
      <c r="C815" s="72">
        <f t="shared" si="22"/>
        <v>1200.0137759999998</v>
      </c>
      <c r="D815" s="72">
        <v>0</v>
      </c>
      <c r="E815" s="72">
        <v>0</v>
      </c>
      <c r="F815" s="111">
        <f t="shared" si="23"/>
        <v>2203.2252927359996</v>
      </c>
      <c r="G815" s="132" t="s">
        <v>31</v>
      </c>
      <c r="H815" s="133"/>
      <c r="I815" s="36"/>
      <c r="L815" s="131"/>
      <c r="M815" s="131"/>
      <c r="N815" s="36"/>
    </row>
    <row r="816" spans="1:14" s="110" customFormat="1" ht="15.75" customHeight="1" x14ac:dyDescent="0.35">
      <c r="A816" s="73" t="s">
        <v>990</v>
      </c>
      <c r="B816" s="74">
        <v>111.48399999999999</v>
      </c>
      <c r="C816" s="72">
        <f t="shared" si="22"/>
        <v>1200.0137759999998</v>
      </c>
      <c r="D816" s="72">
        <v>0</v>
      </c>
      <c r="E816" s="72">
        <v>0</v>
      </c>
      <c r="F816" s="111">
        <f t="shared" si="23"/>
        <v>2203.2252927359996</v>
      </c>
      <c r="G816" s="132" t="s">
        <v>31</v>
      </c>
      <c r="H816" s="133"/>
      <c r="I816" s="36"/>
      <c r="L816" s="131"/>
      <c r="M816" s="131"/>
      <c r="N816" s="36"/>
    </row>
    <row r="817" spans="1:14" s="110" customFormat="1" ht="15.75" customHeight="1" x14ac:dyDescent="0.35">
      <c r="A817" s="73" t="s">
        <v>991</v>
      </c>
      <c r="B817" s="74">
        <v>111.48399999999999</v>
      </c>
      <c r="C817" s="72">
        <f t="shared" si="22"/>
        <v>1200.0137759999998</v>
      </c>
      <c r="D817" s="72">
        <v>0</v>
      </c>
      <c r="E817" s="72">
        <v>0</v>
      </c>
      <c r="F817" s="111">
        <f t="shared" si="23"/>
        <v>2203.2252927359996</v>
      </c>
      <c r="G817" s="132" t="s">
        <v>31</v>
      </c>
      <c r="H817" s="133"/>
      <c r="I817" s="36"/>
      <c r="L817" s="131"/>
      <c r="M817" s="131"/>
      <c r="N817" s="36"/>
    </row>
    <row r="818" spans="1:14" s="110" customFormat="1" ht="15.75" customHeight="1" x14ac:dyDescent="0.35">
      <c r="A818" s="73" t="s">
        <v>992</v>
      </c>
      <c r="B818" s="74">
        <v>139.53899999999999</v>
      </c>
      <c r="C818" s="72">
        <f t="shared" si="22"/>
        <v>1501.9977959999999</v>
      </c>
      <c r="D818" s="72">
        <v>0</v>
      </c>
      <c r="E818" s="72">
        <v>0</v>
      </c>
      <c r="F818" s="111">
        <f t="shared" si="23"/>
        <v>2757.6679534559999</v>
      </c>
      <c r="G818" s="132" t="s">
        <v>31</v>
      </c>
      <c r="H818" s="133"/>
      <c r="I818" s="36"/>
      <c r="L818" s="131"/>
      <c r="M818" s="131"/>
      <c r="N818" s="36"/>
    </row>
    <row r="819" spans="1:14" s="110" customFormat="1" ht="15.75" customHeight="1" x14ac:dyDescent="0.35">
      <c r="A819" s="73" t="s">
        <v>993</v>
      </c>
      <c r="B819" s="74">
        <v>143.416</v>
      </c>
      <c r="C819" s="72">
        <f t="shared" si="22"/>
        <v>1543.7298239999998</v>
      </c>
      <c r="D819" s="72">
        <v>0</v>
      </c>
      <c r="E819" s="72">
        <v>0</v>
      </c>
      <c r="F819" s="111">
        <f t="shared" si="23"/>
        <v>2834.2879568639996</v>
      </c>
      <c r="G819" s="132" t="s">
        <v>31</v>
      </c>
      <c r="H819" s="133"/>
      <c r="I819" s="36"/>
      <c r="L819" s="131"/>
      <c r="M819" s="131"/>
      <c r="N819" s="36"/>
    </row>
    <row r="820" spans="1:14" s="110" customFormat="1" ht="15.75" customHeight="1" x14ac:dyDescent="0.35">
      <c r="A820" s="73" t="s">
        <v>994</v>
      </c>
      <c r="B820" s="74">
        <v>111.48399999999999</v>
      </c>
      <c r="C820" s="72">
        <f t="shared" si="22"/>
        <v>1200.0137759999998</v>
      </c>
      <c r="D820" s="72">
        <v>0</v>
      </c>
      <c r="E820" s="72">
        <v>0</v>
      </c>
      <c r="F820" s="111">
        <f t="shared" si="23"/>
        <v>2203.2252927359996</v>
      </c>
      <c r="G820" s="132" t="s">
        <v>31</v>
      </c>
      <c r="H820" s="133"/>
      <c r="I820" s="36"/>
      <c r="L820" s="131"/>
      <c r="M820" s="131"/>
      <c r="N820" s="36"/>
    </row>
    <row r="821" spans="1:14" s="110" customFormat="1" ht="15.75" customHeight="1" x14ac:dyDescent="0.35">
      <c r="A821" s="73" t="s">
        <v>995</v>
      </c>
      <c r="B821" s="74">
        <v>111.48399999999999</v>
      </c>
      <c r="C821" s="72">
        <f t="shared" si="22"/>
        <v>1200.0137759999998</v>
      </c>
      <c r="D821" s="72">
        <v>0</v>
      </c>
      <c r="E821" s="72">
        <v>0</v>
      </c>
      <c r="F821" s="111">
        <f t="shared" si="23"/>
        <v>2203.2252927359996</v>
      </c>
      <c r="G821" s="132" t="s">
        <v>31</v>
      </c>
      <c r="H821" s="133"/>
      <c r="I821" s="36"/>
      <c r="L821" s="131"/>
      <c r="M821" s="131"/>
      <c r="N821" s="36"/>
    </row>
    <row r="822" spans="1:14" s="110" customFormat="1" ht="15.75" customHeight="1" x14ac:dyDescent="0.35">
      <c r="A822" s="73" t="s">
        <v>996</v>
      </c>
      <c r="B822" s="74">
        <v>111.48399999999999</v>
      </c>
      <c r="C822" s="72">
        <f t="shared" si="22"/>
        <v>1200.0137759999998</v>
      </c>
      <c r="D822" s="72">
        <v>0</v>
      </c>
      <c r="E822" s="72">
        <v>0</v>
      </c>
      <c r="F822" s="111">
        <f t="shared" si="23"/>
        <v>2203.2252927359996</v>
      </c>
      <c r="G822" s="132" t="s">
        <v>31</v>
      </c>
      <c r="H822" s="133"/>
      <c r="I822" s="36"/>
      <c r="L822" s="131"/>
      <c r="M822" s="131"/>
      <c r="N822" s="36"/>
    </row>
    <row r="823" spans="1:14" s="110" customFormat="1" ht="15.75" customHeight="1" x14ac:dyDescent="0.35">
      <c r="A823" s="73" t="s">
        <v>997</v>
      </c>
      <c r="B823" s="74">
        <v>202.47499999999999</v>
      </c>
      <c r="C823" s="72">
        <f t="shared" si="22"/>
        <v>2179.4408999999996</v>
      </c>
      <c r="D823" s="72">
        <v>0</v>
      </c>
      <c r="E823" s="72">
        <v>0</v>
      </c>
      <c r="F823" s="111">
        <f t="shared" si="23"/>
        <v>4001.4534923999995</v>
      </c>
      <c r="G823" s="132" t="s">
        <v>31</v>
      </c>
      <c r="H823" s="133"/>
      <c r="I823" s="36"/>
      <c r="L823" s="131"/>
      <c r="M823" s="131"/>
      <c r="N823" s="36"/>
    </row>
    <row r="824" spans="1:14" s="110" customFormat="1" ht="15.75" customHeight="1" x14ac:dyDescent="0.35">
      <c r="A824" s="73" t="s">
        <v>998</v>
      </c>
      <c r="B824" s="74">
        <v>202.48500000000001</v>
      </c>
      <c r="C824" s="72">
        <f t="shared" si="22"/>
        <v>2179.5485400000002</v>
      </c>
      <c r="D824" s="72">
        <v>0</v>
      </c>
      <c r="E824" s="72">
        <v>0</v>
      </c>
      <c r="F824" s="111">
        <f t="shared" si="23"/>
        <v>4001.6511194400005</v>
      </c>
      <c r="G824" s="132" t="s">
        <v>31</v>
      </c>
      <c r="H824" s="133"/>
      <c r="I824" s="36"/>
      <c r="L824" s="131"/>
      <c r="M824" s="131"/>
      <c r="N824" s="36"/>
    </row>
    <row r="825" spans="1:14" s="110" customFormat="1" ht="15.75" customHeight="1" x14ac:dyDescent="0.35">
      <c r="A825" s="73" t="s">
        <v>999</v>
      </c>
      <c r="B825" s="74">
        <v>111.48399999999999</v>
      </c>
      <c r="C825" s="72">
        <f t="shared" si="22"/>
        <v>1200.0137759999998</v>
      </c>
      <c r="D825" s="72">
        <v>0</v>
      </c>
      <c r="E825" s="72">
        <v>0</v>
      </c>
      <c r="F825" s="111">
        <f t="shared" si="23"/>
        <v>2203.2252927359996</v>
      </c>
      <c r="G825" s="132" t="s">
        <v>31</v>
      </c>
      <c r="H825" s="133"/>
      <c r="I825" s="36"/>
      <c r="L825" s="131"/>
      <c r="M825" s="131"/>
      <c r="N825" s="36"/>
    </row>
    <row r="826" spans="1:14" s="110" customFormat="1" ht="15.75" customHeight="1" x14ac:dyDescent="0.35">
      <c r="A826" s="73" t="s">
        <v>1000</v>
      </c>
      <c r="B826" s="74">
        <v>111.48399999999999</v>
      </c>
      <c r="C826" s="72">
        <f t="shared" si="22"/>
        <v>1200.0137759999998</v>
      </c>
      <c r="D826" s="72">
        <v>0</v>
      </c>
      <c r="E826" s="72">
        <v>0</v>
      </c>
      <c r="F826" s="111">
        <f t="shared" si="23"/>
        <v>2203.2252927359996</v>
      </c>
      <c r="G826" s="132" t="s">
        <v>31</v>
      </c>
      <c r="H826" s="133"/>
      <c r="I826" s="36"/>
      <c r="L826" s="131"/>
      <c r="M826" s="131"/>
      <c r="N826" s="36"/>
    </row>
    <row r="827" spans="1:14" s="110" customFormat="1" ht="15.75" customHeight="1" x14ac:dyDescent="0.35">
      <c r="A827" s="73" t="s">
        <v>1001</v>
      </c>
      <c r="B827" s="74">
        <v>111.48399999999999</v>
      </c>
      <c r="C827" s="72">
        <f t="shared" si="22"/>
        <v>1200.0137759999998</v>
      </c>
      <c r="D827" s="72">
        <v>0</v>
      </c>
      <c r="E827" s="72">
        <v>0</v>
      </c>
      <c r="F827" s="111">
        <f t="shared" si="23"/>
        <v>2203.2252927359996</v>
      </c>
      <c r="G827" s="132" t="s">
        <v>31</v>
      </c>
      <c r="H827" s="133"/>
      <c r="I827" s="36"/>
      <c r="L827" s="131"/>
      <c r="M827" s="131"/>
      <c r="N827" s="36"/>
    </row>
    <row r="828" spans="1:14" s="110" customFormat="1" ht="15.75" customHeight="1" x14ac:dyDescent="0.35">
      <c r="A828" s="73" t="s">
        <v>1002</v>
      </c>
      <c r="B828" s="74">
        <v>111.48399999999999</v>
      </c>
      <c r="C828" s="72">
        <f t="shared" si="22"/>
        <v>1200.0137759999998</v>
      </c>
      <c r="D828" s="72">
        <v>0</v>
      </c>
      <c r="E828" s="72">
        <v>0</v>
      </c>
      <c r="F828" s="111">
        <f t="shared" si="23"/>
        <v>2203.2252927359996</v>
      </c>
      <c r="G828" s="132" t="s">
        <v>31</v>
      </c>
      <c r="H828" s="133"/>
      <c r="I828" s="36"/>
      <c r="L828" s="131"/>
      <c r="M828" s="131"/>
      <c r="N828" s="36"/>
    </row>
    <row r="829" spans="1:14" s="110" customFormat="1" ht="15.75" customHeight="1" x14ac:dyDescent="0.35">
      <c r="A829" s="73" t="s">
        <v>1003</v>
      </c>
      <c r="B829" s="74">
        <v>166.24799999999999</v>
      </c>
      <c r="C829" s="72">
        <f t="shared" si="22"/>
        <v>1789.4934719999999</v>
      </c>
      <c r="D829" s="72">
        <v>0</v>
      </c>
      <c r="E829" s="72">
        <v>0</v>
      </c>
      <c r="F829" s="111">
        <f t="shared" si="23"/>
        <v>3285.5100145920001</v>
      </c>
      <c r="G829" s="132" t="s">
        <v>31</v>
      </c>
      <c r="H829" s="133"/>
      <c r="I829" s="36"/>
      <c r="L829" s="131"/>
      <c r="M829" s="131"/>
      <c r="N829" s="36"/>
    </row>
    <row r="830" spans="1:14" s="110" customFormat="1" ht="15.75" customHeight="1" x14ac:dyDescent="0.35">
      <c r="A830" s="73" t="s">
        <v>1004</v>
      </c>
      <c r="B830" s="74">
        <v>157.94300000000001</v>
      </c>
      <c r="C830" s="72">
        <f t="shared" si="22"/>
        <v>1700.098452</v>
      </c>
      <c r="D830" s="72">
        <v>0</v>
      </c>
      <c r="E830" s="72">
        <v>0</v>
      </c>
      <c r="F830" s="111">
        <f t="shared" si="23"/>
        <v>3121.3807578720002</v>
      </c>
      <c r="G830" s="132" t="s">
        <v>31</v>
      </c>
      <c r="H830" s="133"/>
      <c r="I830" s="36"/>
      <c r="L830" s="131"/>
      <c r="M830" s="131"/>
      <c r="N830" s="36"/>
    </row>
    <row r="831" spans="1:14" s="110" customFormat="1" ht="15.75" customHeight="1" x14ac:dyDescent="0.35">
      <c r="A831" s="73" t="s">
        <v>1005</v>
      </c>
      <c r="B831" s="74">
        <v>175.34800000000001</v>
      </c>
      <c r="C831" s="72">
        <f t="shared" si="22"/>
        <v>1887.445872</v>
      </c>
      <c r="D831" s="72">
        <v>0</v>
      </c>
      <c r="E831" s="72">
        <v>0</v>
      </c>
      <c r="F831" s="111">
        <f t="shared" si="23"/>
        <v>3465.3506209920001</v>
      </c>
      <c r="G831" s="132" t="s">
        <v>31</v>
      </c>
      <c r="H831" s="133"/>
      <c r="I831" s="36"/>
      <c r="L831" s="131"/>
      <c r="M831" s="131"/>
      <c r="N831" s="36"/>
    </row>
    <row r="832" spans="1:14" s="110" customFormat="1" ht="15.75" customHeight="1" x14ac:dyDescent="0.35">
      <c r="A832" s="73" t="s">
        <v>1006</v>
      </c>
      <c r="B832" s="74">
        <v>111.48399999999999</v>
      </c>
      <c r="C832" s="72">
        <f t="shared" si="22"/>
        <v>1200.0137759999998</v>
      </c>
      <c r="D832" s="72">
        <v>0</v>
      </c>
      <c r="E832" s="72">
        <v>0</v>
      </c>
      <c r="F832" s="111">
        <f t="shared" si="23"/>
        <v>2203.2252927359996</v>
      </c>
      <c r="G832" s="132" t="s">
        <v>31</v>
      </c>
      <c r="H832" s="133"/>
      <c r="I832" s="36"/>
      <c r="L832" s="131"/>
      <c r="M832" s="131"/>
      <c r="N832" s="36"/>
    </row>
    <row r="833" spans="1:14" s="110" customFormat="1" ht="15.75" customHeight="1" x14ac:dyDescent="0.35">
      <c r="A833" s="73" t="s">
        <v>1007</v>
      </c>
      <c r="B833" s="74">
        <v>111.48399999999999</v>
      </c>
      <c r="C833" s="72">
        <f t="shared" si="22"/>
        <v>1200.0137759999998</v>
      </c>
      <c r="D833" s="72">
        <v>0</v>
      </c>
      <c r="E833" s="72">
        <v>0</v>
      </c>
      <c r="F833" s="111">
        <f t="shared" si="23"/>
        <v>2203.2252927359996</v>
      </c>
      <c r="G833" s="132" t="s">
        <v>31</v>
      </c>
      <c r="H833" s="133"/>
      <c r="I833" s="36"/>
      <c r="L833" s="131"/>
      <c r="M833" s="131"/>
      <c r="N833" s="36"/>
    </row>
    <row r="834" spans="1:14" s="110" customFormat="1" ht="15.75" customHeight="1" x14ac:dyDescent="0.35">
      <c r="A834" s="73" t="s">
        <v>1008</v>
      </c>
      <c r="B834" s="74">
        <v>218.744</v>
      </c>
      <c r="C834" s="72">
        <f t="shared" si="22"/>
        <v>2354.5604159999998</v>
      </c>
      <c r="D834" s="72">
        <v>0</v>
      </c>
      <c r="E834" s="72">
        <v>0</v>
      </c>
      <c r="F834" s="111">
        <f t="shared" si="23"/>
        <v>4322.9729237760002</v>
      </c>
      <c r="G834" s="132" t="s">
        <v>31</v>
      </c>
      <c r="H834" s="133"/>
      <c r="I834" s="36"/>
      <c r="L834" s="131"/>
      <c r="M834" s="131"/>
      <c r="N834" s="36"/>
    </row>
    <row r="835" spans="1:14" s="110" customFormat="1" ht="15.75" customHeight="1" x14ac:dyDescent="0.35">
      <c r="A835" s="73" t="s">
        <v>1009</v>
      </c>
      <c r="B835" s="74">
        <v>201.012</v>
      </c>
      <c r="C835" s="72">
        <f t="shared" si="22"/>
        <v>2163.6931679999998</v>
      </c>
      <c r="D835" s="72">
        <v>0</v>
      </c>
      <c r="E835" s="72">
        <v>0</v>
      </c>
      <c r="F835" s="111">
        <f t="shared" si="23"/>
        <v>3972.5406564479999</v>
      </c>
      <c r="G835" s="132" t="s">
        <v>31</v>
      </c>
      <c r="H835" s="133"/>
      <c r="I835" s="36"/>
      <c r="L835" s="131"/>
      <c r="M835" s="131"/>
      <c r="N835" s="36"/>
    </row>
    <row r="836" spans="1:14" s="110" customFormat="1" ht="15.75" customHeight="1" x14ac:dyDescent="0.35">
      <c r="A836" s="73" t="s">
        <v>1010</v>
      </c>
      <c r="B836" s="74">
        <v>111.48399999999999</v>
      </c>
      <c r="C836" s="72">
        <f t="shared" si="22"/>
        <v>1200.0137759999998</v>
      </c>
      <c r="D836" s="72">
        <v>0</v>
      </c>
      <c r="E836" s="72">
        <v>0</v>
      </c>
      <c r="F836" s="111">
        <f t="shared" si="23"/>
        <v>2203.2252927359996</v>
      </c>
      <c r="G836" s="132" t="s">
        <v>31</v>
      </c>
      <c r="H836" s="133"/>
      <c r="I836" s="36"/>
      <c r="L836" s="131"/>
      <c r="M836" s="131"/>
      <c r="N836" s="36"/>
    </row>
    <row r="837" spans="1:14" s="110" customFormat="1" ht="15.75" customHeight="1" x14ac:dyDescent="0.35">
      <c r="A837" s="73" t="s">
        <v>1011</v>
      </c>
      <c r="B837" s="74">
        <v>228.44800000000001</v>
      </c>
      <c r="C837" s="72">
        <f t="shared" si="22"/>
        <v>2459.0142719999999</v>
      </c>
      <c r="D837" s="72">
        <v>0</v>
      </c>
      <c r="E837" s="72">
        <v>0</v>
      </c>
      <c r="F837" s="111">
        <f t="shared" si="23"/>
        <v>4514.750203392</v>
      </c>
      <c r="G837" s="132" t="s">
        <v>31</v>
      </c>
      <c r="H837" s="133"/>
      <c r="I837" s="36"/>
      <c r="L837" s="131"/>
      <c r="M837" s="131"/>
      <c r="N837" s="36"/>
    </row>
    <row r="838" spans="1:14" s="110" customFormat="1" ht="15.75" customHeight="1" x14ac:dyDescent="0.35">
      <c r="A838" s="73" t="s">
        <v>1012</v>
      </c>
      <c r="B838" s="74">
        <v>211.86199999999999</v>
      </c>
      <c r="C838" s="72">
        <f t="shared" si="22"/>
        <v>2280.4825679999999</v>
      </c>
      <c r="D838" s="72">
        <v>0</v>
      </c>
      <c r="E838" s="72">
        <v>0</v>
      </c>
      <c r="F838" s="111">
        <f t="shared" si="23"/>
        <v>4186.9659948480003</v>
      </c>
      <c r="G838" s="132" t="s">
        <v>31</v>
      </c>
      <c r="H838" s="133"/>
      <c r="I838" s="36"/>
      <c r="L838" s="131"/>
      <c r="M838" s="131"/>
      <c r="N838" s="36"/>
    </row>
    <row r="839" spans="1:14" s="110" customFormat="1" ht="15.75" customHeight="1" x14ac:dyDescent="0.35">
      <c r="A839" s="73" t="s">
        <v>1013</v>
      </c>
      <c r="B839" s="74">
        <v>111.48399999999999</v>
      </c>
      <c r="C839" s="72">
        <f t="shared" si="22"/>
        <v>1200.0137759999998</v>
      </c>
      <c r="D839" s="72">
        <v>0</v>
      </c>
      <c r="E839" s="72">
        <v>0</v>
      </c>
      <c r="F839" s="111">
        <f t="shared" si="23"/>
        <v>2203.2252927359996</v>
      </c>
      <c r="G839" s="132" t="s">
        <v>31</v>
      </c>
      <c r="H839" s="133"/>
      <c r="I839" s="36"/>
      <c r="L839" s="131"/>
      <c r="M839" s="131"/>
      <c r="N839" s="36"/>
    </row>
    <row r="840" spans="1:14" s="110" customFormat="1" ht="15.75" customHeight="1" x14ac:dyDescent="0.35">
      <c r="A840" s="73" t="s">
        <v>1014</v>
      </c>
      <c r="B840" s="74">
        <v>251.33500000000001</v>
      </c>
      <c r="C840" s="72">
        <f t="shared" si="22"/>
        <v>2705.36994</v>
      </c>
      <c r="D840" s="72">
        <v>0</v>
      </c>
      <c r="E840" s="72">
        <v>0</v>
      </c>
      <c r="F840" s="111">
        <f t="shared" si="23"/>
        <v>4967.0592098400002</v>
      </c>
      <c r="G840" s="132" t="s">
        <v>31</v>
      </c>
      <c r="H840" s="133"/>
      <c r="I840" s="36"/>
      <c r="L840" s="131"/>
      <c r="M840" s="131"/>
      <c r="N840" s="36"/>
    </row>
    <row r="841" spans="1:14" s="110" customFormat="1" ht="15.75" customHeight="1" x14ac:dyDescent="0.35">
      <c r="A841" s="73" t="s">
        <v>1015</v>
      </c>
      <c r="B841" s="74">
        <v>201.11600000000001</v>
      </c>
      <c r="C841" s="72">
        <f t="shared" si="22"/>
        <v>2164.8126240000001</v>
      </c>
      <c r="D841" s="72">
        <v>0</v>
      </c>
      <c r="E841" s="72">
        <v>0</v>
      </c>
      <c r="F841" s="111">
        <f t="shared" si="23"/>
        <v>3974.5959776640002</v>
      </c>
      <c r="G841" s="132" t="s">
        <v>31</v>
      </c>
      <c r="H841" s="133"/>
      <c r="I841" s="36"/>
      <c r="L841" s="131"/>
      <c r="M841" s="131"/>
      <c r="N841" s="36"/>
    </row>
    <row r="842" spans="1:14" s="110" customFormat="1" ht="15.75" customHeight="1" x14ac:dyDescent="0.35">
      <c r="A842" s="73" t="s">
        <v>1016</v>
      </c>
      <c r="B842" s="74">
        <v>111.48399999999999</v>
      </c>
      <c r="C842" s="72">
        <f t="shared" si="22"/>
        <v>1200.0137759999998</v>
      </c>
      <c r="D842" s="72">
        <v>0</v>
      </c>
      <c r="E842" s="72">
        <v>0</v>
      </c>
      <c r="F842" s="111">
        <f t="shared" si="23"/>
        <v>2203.2252927359996</v>
      </c>
      <c r="G842" s="132" t="s">
        <v>31</v>
      </c>
      <c r="H842" s="133"/>
      <c r="I842" s="36"/>
      <c r="L842" s="131"/>
      <c r="M842" s="131"/>
      <c r="N842" s="36"/>
    </row>
    <row r="843" spans="1:14" s="110" customFormat="1" ht="15.75" customHeight="1" x14ac:dyDescent="0.35">
      <c r="A843" s="73" t="s">
        <v>1017</v>
      </c>
      <c r="B843" s="74">
        <v>170.041</v>
      </c>
      <c r="C843" s="72">
        <f t="shared" si="22"/>
        <v>1830.3213239999998</v>
      </c>
      <c r="D843" s="72">
        <v>0</v>
      </c>
      <c r="E843" s="72">
        <v>0</v>
      </c>
      <c r="F843" s="111">
        <f t="shared" si="23"/>
        <v>3360.4699508639997</v>
      </c>
      <c r="G843" s="132" t="s">
        <v>31</v>
      </c>
      <c r="H843" s="133"/>
      <c r="I843" s="36"/>
      <c r="L843" s="131"/>
      <c r="M843" s="131"/>
      <c r="N843" s="36"/>
    </row>
    <row r="844" spans="1:14" s="110" customFormat="1" ht="15.75" customHeight="1" x14ac:dyDescent="0.35">
      <c r="A844" s="73" t="s">
        <v>1018</v>
      </c>
      <c r="B844" s="74">
        <v>223.464</v>
      </c>
      <c r="C844" s="72">
        <f t="shared" si="22"/>
        <v>2405.3664959999996</v>
      </c>
      <c r="D844" s="72">
        <v>0</v>
      </c>
      <c r="E844" s="72">
        <v>0</v>
      </c>
      <c r="F844" s="111">
        <f t="shared" si="23"/>
        <v>4416.2528866559996</v>
      </c>
      <c r="G844" s="132" t="s">
        <v>31</v>
      </c>
      <c r="H844" s="133"/>
      <c r="I844" s="36"/>
      <c r="L844" s="131"/>
      <c r="M844" s="131"/>
      <c r="N844" s="36"/>
    </row>
    <row r="845" spans="1:14" s="110" customFormat="1" ht="15.75" customHeight="1" x14ac:dyDescent="0.35">
      <c r="A845" s="73" t="s">
        <v>1019</v>
      </c>
      <c r="B845" s="74">
        <v>216.92099999999999</v>
      </c>
      <c r="C845" s="72">
        <f t="shared" si="22"/>
        <v>2334.9376439999996</v>
      </c>
      <c r="D845" s="72">
        <v>0</v>
      </c>
      <c r="E845" s="72">
        <v>0</v>
      </c>
      <c r="F845" s="111">
        <f t="shared" si="23"/>
        <v>4286.9455143839996</v>
      </c>
      <c r="G845" s="132" t="s">
        <v>31</v>
      </c>
      <c r="H845" s="133"/>
      <c r="I845" s="36"/>
      <c r="L845" s="131"/>
      <c r="M845" s="131"/>
      <c r="N845" s="36"/>
    </row>
    <row r="846" spans="1:14" s="110" customFormat="1" ht="15.75" customHeight="1" x14ac:dyDescent="0.35">
      <c r="A846" s="73" t="s">
        <v>1020</v>
      </c>
      <c r="B846" s="74">
        <v>179.96</v>
      </c>
      <c r="C846" s="72">
        <f t="shared" si="22"/>
        <v>1937.08944</v>
      </c>
      <c r="D846" s="72">
        <v>0</v>
      </c>
      <c r="E846" s="72">
        <v>0</v>
      </c>
      <c r="F846" s="111">
        <f t="shared" si="23"/>
        <v>3556.4962118399999</v>
      </c>
      <c r="G846" s="132" t="s">
        <v>31</v>
      </c>
      <c r="H846" s="133"/>
      <c r="I846" s="36"/>
      <c r="L846" s="131"/>
      <c r="M846" s="131"/>
      <c r="N846" s="36"/>
    </row>
    <row r="847" spans="1:14" s="110" customFormat="1" ht="15.75" customHeight="1" x14ac:dyDescent="0.35">
      <c r="A847" s="73" t="s">
        <v>1021</v>
      </c>
      <c r="B847" s="74">
        <v>248.83600000000001</v>
      </c>
      <c r="C847" s="72">
        <f t="shared" si="22"/>
        <v>2678.4707039999998</v>
      </c>
      <c r="D847" s="72">
        <v>0</v>
      </c>
      <c r="E847" s="72">
        <v>0</v>
      </c>
      <c r="F847" s="111">
        <f t="shared" si="23"/>
        <v>4917.6722125440001</v>
      </c>
      <c r="G847" s="132" t="s">
        <v>31</v>
      </c>
      <c r="H847" s="133"/>
      <c r="I847" s="36"/>
      <c r="L847" s="131"/>
      <c r="M847" s="131"/>
      <c r="N847" s="36"/>
    </row>
    <row r="848" spans="1:14" s="110" customFormat="1" ht="15.75" customHeight="1" x14ac:dyDescent="0.35">
      <c r="A848" s="73" t="s">
        <v>1022</v>
      </c>
      <c r="B848" s="74">
        <v>249.32900000000001</v>
      </c>
      <c r="C848" s="72">
        <f t="shared" si="22"/>
        <v>2683.7773560000001</v>
      </c>
      <c r="D848" s="72">
        <v>0</v>
      </c>
      <c r="E848" s="72">
        <v>0</v>
      </c>
      <c r="F848" s="111">
        <f t="shared" si="23"/>
        <v>4927.4152256160005</v>
      </c>
      <c r="G848" s="132" t="s">
        <v>31</v>
      </c>
      <c r="H848" s="133"/>
      <c r="I848" s="36"/>
      <c r="L848" s="131"/>
      <c r="M848" s="131"/>
      <c r="N848" s="36"/>
    </row>
    <row r="849" spans="1:14" s="110" customFormat="1" ht="15.75" customHeight="1" x14ac:dyDescent="0.35">
      <c r="A849" s="73" t="s">
        <v>1023</v>
      </c>
      <c r="B849" s="74">
        <v>139.35499999999999</v>
      </c>
      <c r="C849" s="72">
        <f t="shared" si="22"/>
        <v>1500.0172199999997</v>
      </c>
      <c r="D849" s="72">
        <v>0</v>
      </c>
      <c r="E849" s="72">
        <v>0</v>
      </c>
      <c r="F849" s="111">
        <f t="shared" si="23"/>
        <v>2754.0316159199997</v>
      </c>
      <c r="G849" s="132" t="s">
        <v>31</v>
      </c>
      <c r="H849" s="133"/>
      <c r="I849" s="36"/>
      <c r="L849" s="131"/>
      <c r="M849" s="131"/>
      <c r="N849" s="36"/>
    </row>
    <row r="850" spans="1:14" s="110" customFormat="1" ht="15.75" customHeight="1" x14ac:dyDescent="0.35">
      <c r="A850" s="73" t="s">
        <v>1024</v>
      </c>
      <c r="B850" s="74">
        <v>139.35499999999999</v>
      </c>
      <c r="C850" s="72">
        <f t="shared" si="22"/>
        <v>1500.0172199999997</v>
      </c>
      <c r="D850" s="72">
        <v>0</v>
      </c>
      <c r="E850" s="72">
        <v>0</v>
      </c>
      <c r="F850" s="111">
        <f t="shared" si="23"/>
        <v>2754.0316159199997</v>
      </c>
      <c r="G850" s="132" t="s">
        <v>31</v>
      </c>
      <c r="H850" s="133"/>
      <c r="I850" s="36"/>
      <c r="L850" s="131"/>
      <c r="M850" s="131"/>
      <c r="N850" s="36"/>
    </row>
    <row r="851" spans="1:14" s="110" customFormat="1" ht="15.75" customHeight="1" x14ac:dyDescent="0.35">
      <c r="A851" s="73" t="s">
        <v>1025</v>
      </c>
      <c r="B851" s="74">
        <v>139.35499999999999</v>
      </c>
      <c r="C851" s="72">
        <f t="shared" si="22"/>
        <v>1500.0172199999997</v>
      </c>
      <c r="D851" s="72">
        <v>0</v>
      </c>
      <c r="E851" s="72">
        <v>0</v>
      </c>
      <c r="F851" s="111">
        <f t="shared" si="23"/>
        <v>2754.0316159199997</v>
      </c>
      <c r="G851" s="132" t="s">
        <v>31</v>
      </c>
      <c r="H851" s="133"/>
      <c r="I851" s="36"/>
      <c r="L851" s="131"/>
      <c r="M851" s="131"/>
      <c r="N851" s="36"/>
    </row>
    <row r="852" spans="1:14" s="110" customFormat="1" ht="15.75" customHeight="1" x14ac:dyDescent="0.35">
      <c r="A852" s="73" t="s">
        <v>1026</v>
      </c>
      <c r="B852" s="74">
        <v>139.35499999999999</v>
      </c>
      <c r="C852" s="72">
        <f t="shared" si="22"/>
        <v>1500.0172199999997</v>
      </c>
      <c r="D852" s="72">
        <v>0</v>
      </c>
      <c r="E852" s="72">
        <v>0</v>
      </c>
      <c r="F852" s="111">
        <f t="shared" si="23"/>
        <v>2754.0316159199997</v>
      </c>
      <c r="G852" s="132" t="s">
        <v>31</v>
      </c>
      <c r="H852" s="133"/>
      <c r="I852" s="36"/>
      <c r="L852" s="131"/>
      <c r="M852" s="131"/>
      <c r="N852" s="36"/>
    </row>
    <row r="853" spans="1:14" s="110" customFormat="1" ht="15.75" customHeight="1" x14ac:dyDescent="0.35">
      <c r="A853" s="73" t="s">
        <v>1027</v>
      </c>
      <c r="B853" s="74">
        <v>139.35499999999999</v>
      </c>
      <c r="C853" s="72">
        <f t="shared" si="22"/>
        <v>1500.0172199999997</v>
      </c>
      <c r="D853" s="72">
        <v>0</v>
      </c>
      <c r="E853" s="72">
        <v>0</v>
      </c>
      <c r="F853" s="111">
        <f t="shared" si="23"/>
        <v>2754.0316159199997</v>
      </c>
      <c r="G853" s="132" t="s">
        <v>31</v>
      </c>
      <c r="H853" s="133"/>
      <c r="I853" s="36"/>
      <c r="L853" s="131"/>
      <c r="M853" s="131"/>
      <c r="N853" s="36"/>
    </row>
    <row r="854" spans="1:14" s="110" customFormat="1" ht="15.75" customHeight="1" x14ac:dyDescent="0.35">
      <c r="A854" s="73" t="s">
        <v>1028</v>
      </c>
      <c r="B854" s="74">
        <v>139.35499999999999</v>
      </c>
      <c r="C854" s="72">
        <f t="shared" si="22"/>
        <v>1500.0172199999997</v>
      </c>
      <c r="D854" s="72">
        <v>0</v>
      </c>
      <c r="E854" s="72">
        <v>0</v>
      </c>
      <c r="F854" s="111">
        <f t="shared" si="23"/>
        <v>2754.0316159199997</v>
      </c>
      <c r="G854" s="132" t="s">
        <v>31</v>
      </c>
      <c r="H854" s="133"/>
      <c r="I854" s="36"/>
      <c r="L854" s="131"/>
      <c r="M854" s="131"/>
      <c r="N854" s="36"/>
    </row>
    <row r="855" spans="1:14" s="110" customFormat="1" ht="15.75" customHeight="1" x14ac:dyDescent="0.35">
      <c r="A855" s="73" t="s">
        <v>1029</v>
      </c>
      <c r="B855" s="74">
        <v>139.35499999999999</v>
      </c>
      <c r="C855" s="72">
        <f t="shared" si="22"/>
        <v>1500.0172199999997</v>
      </c>
      <c r="D855" s="72">
        <v>0</v>
      </c>
      <c r="E855" s="72">
        <v>0</v>
      </c>
      <c r="F855" s="111">
        <f t="shared" si="23"/>
        <v>2754.0316159199997</v>
      </c>
      <c r="G855" s="132" t="s">
        <v>31</v>
      </c>
      <c r="H855" s="133"/>
      <c r="I855" s="36"/>
      <c r="L855" s="131"/>
      <c r="M855" s="131"/>
      <c r="N855" s="36"/>
    </row>
    <row r="856" spans="1:14" s="110" customFormat="1" ht="15.75" customHeight="1" x14ac:dyDescent="0.35">
      <c r="A856" s="73" t="s">
        <v>1030</v>
      </c>
      <c r="B856" s="74">
        <v>139.35499999999999</v>
      </c>
      <c r="C856" s="72">
        <f t="shared" si="22"/>
        <v>1500.0172199999997</v>
      </c>
      <c r="D856" s="72">
        <v>0</v>
      </c>
      <c r="E856" s="72">
        <v>0</v>
      </c>
      <c r="F856" s="111">
        <f t="shared" si="23"/>
        <v>2754.0316159199997</v>
      </c>
      <c r="G856" s="132" t="s">
        <v>31</v>
      </c>
      <c r="H856" s="133"/>
      <c r="I856" s="36"/>
      <c r="L856" s="131"/>
      <c r="M856" s="131"/>
      <c r="N856" s="36"/>
    </row>
    <row r="857" spans="1:14" s="110" customFormat="1" ht="15.75" customHeight="1" x14ac:dyDescent="0.35">
      <c r="A857" s="73" t="s">
        <v>1031</v>
      </c>
      <c r="B857" s="74">
        <v>139.35499999999999</v>
      </c>
      <c r="C857" s="72">
        <f t="shared" si="22"/>
        <v>1500.0172199999997</v>
      </c>
      <c r="D857" s="72">
        <v>0</v>
      </c>
      <c r="E857" s="72">
        <v>0</v>
      </c>
      <c r="F857" s="111">
        <f t="shared" si="23"/>
        <v>2754.0316159199997</v>
      </c>
      <c r="G857" s="132" t="s">
        <v>31</v>
      </c>
      <c r="H857" s="133"/>
      <c r="I857" s="36"/>
      <c r="L857" s="131"/>
      <c r="M857" s="131"/>
      <c r="N857" s="36"/>
    </row>
    <row r="858" spans="1:14" s="110" customFormat="1" ht="15.75" customHeight="1" x14ac:dyDescent="0.35">
      <c r="A858" s="73" t="s">
        <v>1032</v>
      </c>
      <c r="B858" s="74">
        <v>139.35499999999999</v>
      </c>
      <c r="C858" s="72">
        <f t="shared" si="22"/>
        <v>1500.0172199999997</v>
      </c>
      <c r="D858" s="72">
        <v>0</v>
      </c>
      <c r="E858" s="72">
        <v>0</v>
      </c>
      <c r="F858" s="111">
        <f t="shared" si="23"/>
        <v>2754.0316159199997</v>
      </c>
      <c r="G858" s="132" t="s">
        <v>31</v>
      </c>
      <c r="H858" s="133"/>
      <c r="I858" s="36"/>
      <c r="L858" s="131"/>
      <c r="M858" s="131"/>
      <c r="N858" s="36"/>
    </row>
    <row r="859" spans="1:14" s="110" customFormat="1" ht="15.75" customHeight="1" x14ac:dyDescent="0.35">
      <c r="A859" s="73" t="s">
        <v>1033</v>
      </c>
      <c r="B859" s="74">
        <v>139.35499999999999</v>
      </c>
      <c r="C859" s="72">
        <f t="shared" si="22"/>
        <v>1500.0172199999997</v>
      </c>
      <c r="D859" s="72">
        <v>0</v>
      </c>
      <c r="E859" s="72">
        <v>0</v>
      </c>
      <c r="F859" s="111">
        <f t="shared" si="23"/>
        <v>2754.0316159199997</v>
      </c>
      <c r="G859" s="132" t="s">
        <v>31</v>
      </c>
      <c r="H859" s="133"/>
      <c r="I859" s="36"/>
      <c r="L859" s="131"/>
      <c r="M859" s="131"/>
      <c r="N859" s="36"/>
    </row>
    <row r="860" spans="1:14" s="110" customFormat="1" ht="15.75" customHeight="1" x14ac:dyDescent="0.35">
      <c r="A860" s="73" t="s">
        <v>1034</v>
      </c>
      <c r="B860" s="74">
        <v>217.393</v>
      </c>
      <c r="C860" s="72">
        <f t="shared" si="22"/>
        <v>2340.0182519999998</v>
      </c>
      <c r="D860" s="72">
        <v>0</v>
      </c>
      <c r="E860" s="72">
        <v>0</v>
      </c>
      <c r="F860" s="111">
        <f t="shared" si="23"/>
        <v>4296.2735106720002</v>
      </c>
      <c r="G860" s="132" t="s">
        <v>31</v>
      </c>
      <c r="H860" s="133"/>
      <c r="I860" s="36"/>
      <c r="L860" s="131"/>
      <c r="M860" s="131"/>
      <c r="N860" s="36"/>
    </row>
    <row r="861" spans="1:14" s="110" customFormat="1" ht="15.75" customHeight="1" x14ac:dyDescent="0.35">
      <c r="A861" s="73" t="s">
        <v>1035</v>
      </c>
      <c r="B861" s="74">
        <v>217.36799999999999</v>
      </c>
      <c r="C861" s="72">
        <f t="shared" si="22"/>
        <v>2339.7491519999999</v>
      </c>
      <c r="D861" s="72">
        <v>0</v>
      </c>
      <c r="E861" s="72">
        <v>0</v>
      </c>
      <c r="F861" s="111">
        <f t="shared" si="23"/>
        <v>4295.7794430719996</v>
      </c>
      <c r="G861" s="132" t="s">
        <v>31</v>
      </c>
      <c r="H861" s="133"/>
      <c r="I861" s="36"/>
      <c r="L861" s="131"/>
      <c r="M861" s="131"/>
      <c r="N861" s="36"/>
    </row>
    <row r="862" spans="1:14" s="110" customFormat="1" ht="15.75" customHeight="1" x14ac:dyDescent="0.35">
      <c r="A862" s="73" t="s">
        <v>1036</v>
      </c>
      <c r="B862" s="74">
        <v>139.35499999999999</v>
      </c>
      <c r="C862" s="72">
        <f t="shared" si="22"/>
        <v>1500.0172199999997</v>
      </c>
      <c r="D862" s="72">
        <v>0</v>
      </c>
      <c r="E862" s="72">
        <v>0</v>
      </c>
      <c r="F862" s="111">
        <f t="shared" si="23"/>
        <v>2754.0316159199997</v>
      </c>
      <c r="G862" s="132" t="s">
        <v>31</v>
      </c>
      <c r="H862" s="133"/>
      <c r="I862" s="36"/>
      <c r="L862" s="131"/>
      <c r="M862" s="131"/>
      <c r="N862" s="36"/>
    </row>
    <row r="863" spans="1:14" s="110" customFormat="1" ht="15.75" customHeight="1" x14ac:dyDescent="0.35">
      <c r="A863" s="73" t="s">
        <v>1037</v>
      </c>
      <c r="B863" s="74">
        <v>139.35499999999999</v>
      </c>
      <c r="C863" s="72">
        <f t="shared" si="22"/>
        <v>1500.0172199999997</v>
      </c>
      <c r="D863" s="72">
        <v>0</v>
      </c>
      <c r="E863" s="72">
        <v>0</v>
      </c>
      <c r="F863" s="111">
        <f t="shared" si="23"/>
        <v>2754.0316159199997</v>
      </c>
      <c r="G863" s="132" t="s">
        <v>31</v>
      </c>
      <c r="H863" s="133"/>
      <c r="I863" s="36"/>
      <c r="L863" s="131"/>
      <c r="M863" s="131"/>
      <c r="N863" s="36"/>
    </row>
    <row r="864" spans="1:14" s="110" customFormat="1" ht="15.75" customHeight="1" x14ac:dyDescent="0.35">
      <c r="A864" s="73" t="s">
        <v>1038</v>
      </c>
      <c r="B864" s="74">
        <v>139.35499999999999</v>
      </c>
      <c r="C864" s="72">
        <f t="shared" si="22"/>
        <v>1500.0172199999997</v>
      </c>
      <c r="D864" s="72">
        <v>0</v>
      </c>
      <c r="E864" s="72">
        <v>0</v>
      </c>
      <c r="F864" s="111">
        <f t="shared" si="23"/>
        <v>2754.0316159199997</v>
      </c>
      <c r="G864" s="132" t="s">
        <v>31</v>
      </c>
      <c r="H864" s="133"/>
      <c r="I864" s="36"/>
      <c r="L864" s="131"/>
      <c r="M864" s="131"/>
      <c r="N864" s="36"/>
    </row>
    <row r="865" spans="1:14" s="110" customFormat="1" ht="15.75" customHeight="1" x14ac:dyDescent="0.35">
      <c r="A865" s="73" t="s">
        <v>1039</v>
      </c>
      <c r="B865" s="74">
        <v>139.35499999999999</v>
      </c>
      <c r="C865" s="72">
        <f t="shared" si="22"/>
        <v>1500.0172199999997</v>
      </c>
      <c r="D865" s="72">
        <v>0</v>
      </c>
      <c r="E865" s="72">
        <v>0</v>
      </c>
      <c r="F865" s="111">
        <f t="shared" si="23"/>
        <v>2754.0316159199997</v>
      </c>
      <c r="G865" s="132" t="s">
        <v>31</v>
      </c>
      <c r="H865" s="133"/>
      <c r="I865" s="36"/>
      <c r="L865" s="131"/>
      <c r="M865" s="131"/>
      <c r="N865" s="36"/>
    </row>
    <row r="866" spans="1:14" s="110" customFormat="1" ht="15.75" customHeight="1" x14ac:dyDescent="0.35">
      <c r="A866" s="73" t="s">
        <v>1040</v>
      </c>
      <c r="B866" s="74">
        <v>139.35499999999999</v>
      </c>
      <c r="C866" s="72">
        <f t="shared" si="22"/>
        <v>1500.0172199999997</v>
      </c>
      <c r="D866" s="72">
        <v>0</v>
      </c>
      <c r="E866" s="72">
        <v>0</v>
      </c>
      <c r="F866" s="111">
        <f t="shared" si="23"/>
        <v>2754.0316159199997</v>
      </c>
      <c r="G866" s="132" t="s">
        <v>31</v>
      </c>
      <c r="H866" s="133"/>
      <c r="I866" s="36"/>
      <c r="L866" s="131"/>
      <c r="M866" s="131"/>
      <c r="N866" s="36"/>
    </row>
    <row r="867" spans="1:14" s="110" customFormat="1" ht="15.75" customHeight="1" x14ac:dyDescent="0.35">
      <c r="A867" s="73" t="s">
        <v>1041</v>
      </c>
      <c r="B867" s="74">
        <v>139.35499999999999</v>
      </c>
      <c r="C867" s="72">
        <f t="shared" si="22"/>
        <v>1500.0172199999997</v>
      </c>
      <c r="D867" s="72">
        <v>0</v>
      </c>
      <c r="E867" s="72">
        <v>0</v>
      </c>
      <c r="F867" s="111">
        <f t="shared" si="23"/>
        <v>2754.0316159199997</v>
      </c>
      <c r="G867" s="132" t="s">
        <v>31</v>
      </c>
      <c r="H867" s="133"/>
      <c r="I867" s="36"/>
      <c r="L867" s="131"/>
      <c r="M867" s="131"/>
      <c r="N867" s="36"/>
    </row>
    <row r="868" spans="1:14" s="110" customFormat="1" ht="15.75" customHeight="1" x14ac:dyDescent="0.35">
      <c r="A868" s="73" t="s">
        <v>1042</v>
      </c>
      <c r="B868" s="74">
        <v>139.35499999999999</v>
      </c>
      <c r="C868" s="72">
        <f t="shared" si="22"/>
        <v>1500.0172199999997</v>
      </c>
      <c r="D868" s="72">
        <v>0</v>
      </c>
      <c r="E868" s="72">
        <v>0</v>
      </c>
      <c r="F868" s="111">
        <f t="shared" si="23"/>
        <v>2754.0316159199997</v>
      </c>
      <c r="G868" s="132" t="s">
        <v>31</v>
      </c>
      <c r="H868" s="133"/>
      <c r="I868" s="36"/>
      <c r="L868" s="131"/>
      <c r="M868" s="131"/>
      <c r="N868" s="36"/>
    </row>
    <row r="869" spans="1:14" s="110" customFormat="1" ht="15.75" customHeight="1" x14ac:dyDescent="0.35">
      <c r="A869" s="73" t="s">
        <v>1043</v>
      </c>
      <c r="B869" s="74">
        <v>139.35499999999999</v>
      </c>
      <c r="C869" s="72">
        <f t="shared" si="22"/>
        <v>1500.0172199999997</v>
      </c>
      <c r="D869" s="72">
        <v>0</v>
      </c>
      <c r="E869" s="72">
        <v>0</v>
      </c>
      <c r="F869" s="111">
        <f t="shared" si="23"/>
        <v>2754.0316159199997</v>
      </c>
      <c r="G869" s="132" t="s">
        <v>31</v>
      </c>
      <c r="H869" s="133"/>
      <c r="I869" s="36"/>
      <c r="L869" s="131"/>
      <c r="M869" s="131"/>
      <c r="N869" s="36"/>
    </row>
    <row r="870" spans="1:14" s="110" customFormat="1" ht="15.75" customHeight="1" x14ac:dyDescent="0.35">
      <c r="A870" s="73" t="s">
        <v>1044</v>
      </c>
      <c r="B870" s="74">
        <v>139.35499999999999</v>
      </c>
      <c r="C870" s="72">
        <f t="shared" si="22"/>
        <v>1500.0172199999997</v>
      </c>
      <c r="D870" s="72">
        <v>0</v>
      </c>
      <c r="E870" s="72">
        <v>0</v>
      </c>
      <c r="F870" s="111">
        <f t="shared" si="23"/>
        <v>2754.0316159199997</v>
      </c>
      <c r="G870" s="132" t="s">
        <v>31</v>
      </c>
      <c r="H870" s="133"/>
      <c r="I870" s="36"/>
      <c r="L870" s="131"/>
      <c r="M870" s="131"/>
      <c r="N870" s="36"/>
    </row>
    <row r="871" spans="1:14" s="110" customFormat="1" ht="15.75" customHeight="1" x14ac:dyDescent="0.35">
      <c r="A871" s="73" t="s">
        <v>1045</v>
      </c>
      <c r="B871" s="74">
        <v>139.35499999999999</v>
      </c>
      <c r="C871" s="72">
        <f t="shared" si="22"/>
        <v>1500.0172199999997</v>
      </c>
      <c r="D871" s="72">
        <v>0</v>
      </c>
      <c r="E871" s="72">
        <v>0</v>
      </c>
      <c r="F871" s="111">
        <f t="shared" si="23"/>
        <v>2754.0316159199997</v>
      </c>
      <c r="G871" s="132" t="s">
        <v>31</v>
      </c>
      <c r="H871" s="133"/>
      <c r="I871" s="36"/>
      <c r="L871" s="131"/>
      <c r="M871" s="131"/>
      <c r="N871" s="36"/>
    </row>
    <row r="872" spans="1:14" s="110" customFormat="1" ht="15.75" customHeight="1" x14ac:dyDescent="0.35">
      <c r="A872" s="73" t="s">
        <v>1046</v>
      </c>
      <c r="B872" s="74">
        <v>146.80199999999999</v>
      </c>
      <c r="C872" s="72">
        <f t="shared" si="22"/>
        <v>1580.1767279999999</v>
      </c>
      <c r="D872" s="72">
        <v>0</v>
      </c>
      <c r="E872" s="72">
        <v>0</v>
      </c>
      <c r="F872" s="111">
        <f t="shared" si="23"/>
        <v>2901.2044726079998</v>
      </c>
      <c r="G872" s="132" t="s">
        <v>31</v>
      </c>
      <c r="H872" s="133"/>
      <c r="I872" s="36"/>
      <c r="L872" s="131"/>
      <c r="M872" s="131"/>
      <c r="N872" s="36"/>
    </row>
    <row r="873" spans="1:14" s="110" customFormat="1" ht="15.75" customHeight="1" x14ac:dyDescent="0.35">
      <c r="A873" s="73" t="s">
        <v>1047</v>
      </c>
      <c r="B873" s="74">
        <v>236.786</v>
      </c>
      <c r="C873" s="72">
        <f t="shared" si="22"/>
        <v>2548.7645039999998</v>
      </c>
      <c r="D873" s="72">
        <v>0</v>
      </c>
      <c r="E873" s="72">
        <v>0</v>
      </c>
      <c r="F873" s="111">
        <f t="shared" si="23"/>
        <v>4679.5316293440001</v>
      </c>
      <c r="G873" s="132" t="s">
        <v>31</v>
      </c>
      <c r="H873" s="133"/>
      <c r="I873" s="36"/>
      <c r="L873" s="131"/>
      <c r="M873" s="131"/>
      <c r="N873" s="36"/>
    </row>
    <row r="874" spans="1:14" s="110" customFormat="1" ht="15.75" customHeight="1" x14ac:dyDescent="0.35">
      <c r="A874" s="73" t="s">
        <v>1048</v>
      </c>
      <c r="B874" s="74">
        <v>203.91900000000001</v>
      </c>
      <c r="C874" s="72">
        <f t="shared" si="22"/>
        <v>2194.9841160000001</v>
      </c>
      <c r="D874" s="72">
        <v>0</v>
      </c>
      <c r="E874" s="72">
        <v>0</v>
      </c>
      <c r="F874" s="111">
        <f t="shared" si="23"/>
        <v>4029.9908369760005</v>
      </c>
      <c r="G874" s="132" t="s">
        <v>31</v>
      </c>
      <c r="H874" s="133"/>
      <c r="I874" s="36"/>
      <c r="L874" s="131"/>
      <c r="M874" s="131"/>
      <c r="N874" s="36"/>
    </row>
    <row r="875" spans="1:14" s="110" customFormat="1" ht="15.75" customHeight="1" x14ac:dyDescent="0.35">
      <c r="A875" s="73" t="s">
        <v>1049</v>
      </c>
      <c r="B875" s="74">
        <v>143.857</v>
      </c>
      <c r="C875" s="72">
        <f t="shared" ref="C875:C938" si="24">B875*10.764</f>
        <v>1548.4767479999998</v>
      </c>
      <c r="D875" s="72">
        <v>0</v>
      </c>
      <c r="E875" s="72">
        <v>0</v>
      </c>
      <c r="F875" s="111">
        <f t="shared" ref="F875:F938" si="25">C875*1.836</f>
        <v>2843.0033093279999</v>
      </c>
      <c r="G875" s="132" t="s">
        <v>31</v>
      </c>
      <c r="H875" s="133"/>
      <c r="I875" s="36"/>
      <c r="L875" s="131"/>
      <c r="M875" s="131"/>
      <c r="N875" s="36"/>
    </row>
    <row r="876" spans="1:14" s="110" customFormat="1" ht="15.75" customHeight="1" x14ac:dyDescent="0.35">
      <c r="A876" s="73" t="s">
        <v>1050</v>
      </c>
      <c r="B876" s="74">
        <v>139.35499999999999</v>
      </c>
      <c r="C876" s="72">
        <f t="shared" si="24"/>
        <v>1500.0172199999997</v>
      </c>
      <c r="D876" s="72">
        <v>0</v>
      </c>
      <c r="E876" s="72">
        <v>0</v>
      </c>
      <c r="F876" s="111">
        <f t="shared" si="25"/>
        <v>2754.0316159199997</v>
      </c>
      <c r="G876" s="132" t="s">
        <v>31</v>
      </c>
      <c r="H876" s="133"/>
      <c r="I876" s="36"/>
      <c r="L876" s="131"/>
      <c r="M876" s="131"/>
      <c r="N876" s="36"/>
    </row>
    <row r="877" spans="1:14" s="110" customFormat="1" ht="15.75" customHeight="1" x14ac:dyDescent="0.35">
      <c r="A877" s="73" t="s">
        <v>1051</v>
      </c>
      <c r="B877" s="74">
        <v>139.35499999999999</v>
      </c>
      <c r="C877" s="72">
        <f t="shared" si="24"/>
        <v>1500.0172199999997</v>
      </c>
      <c r="D877" s="72">
        <v>0</v>
      </c>
      <c r="E877" s="72">
        <v>0</v>
      </c>
      <c r="F877" s="111">
        <f t="shared" si="25"/>
        <v>2754.0316159199997</v>
      </c>
      <c r="G877" s="132" t="s">
        <v>31</v>
      </c>
      <c r="H877" s="133"/>
      <c r="I877" s="36"/>
      <c r="L877" s="131"/>
      <c r="M877" s="131"/>
      <c r="N877" s="36"/>
    </row>
    <row r="878" spans="1:14" s="110" customFormat="1" ht="15.75" customHeight="1" x14ac:dyDescent="0.35">
      <c r="A878" s="73" t="s">
        <v>1052</v>
      </c>
      <c r="B878" s="74">
        <v>139.35499999999999</v>
      </c>
      <c r="C878" s="72">
        <f t="shared" si="24"/>
        <v>1500.0172199999997</v>
      </c>
      <c r="D878" s="72">
        <v>0</v>
      </c>
      <c r="E878" s="72">
        <v>0</v>
      </c>
      <c r="F878" s="111">
        <f t="shared" si="25"/>
        <v>2754.0316159199997</v>
      </c>
      <c r="G878" s="132" t="s">
        <v>31</v>
      </c>
      <c r="H878" s="133"/>
      <c r="I878" s="36"/>
      <c r="L878" s="131"/>
      <c r="M878" s="131"/>
      <c r="N878" s="36"/>
    </row>
    <row r="879" spans="1:14" s="110" customFormat="1" ht="15.75" customHeight="1" x14ac:dyDescent="0.35">
      <c r="A879" s="73" t="s">
        <v>1053</v>
      </c>
      <c r="B879" s="74">
        <v>139.35499999999999</v>
      </c>
      <c r="C879" s="72">
        <f t="shared" si="24"/>
        <v>1500.0172199999997</v>
      </c>
      <c r="D879" s="72">
        <v>0</v>
      </c>
      <c r="E879" s="72">
        <v>0</v>
      </c>
      <c r="F879" s="111">
        <f t="shared" si="25"/>
        <v>2754.0316159199997</v>
      </c>
      <c r="G879" s="132" t="s">
        <v>31</v>
      </c>
      <c r="H879" s="133"/>
      <c r="I879" s="36"/>
      <c r="L879" s="131"/>
      <c r="M879" s="131"/>
      <c r="N879" s="36"/>
    </row>
    <row r="880" spans="1:14" s="110" customFormat="1" ht="15.75" customHeight="1" x14ac:dyDescent="0.35">
      <c r="A880" s="73" t="s">
        <v>1054</v>
      </c>
      <c r="B880" s="74">
        <v>139.35</v>
      </c>
      <c r="C880" s="72">
        <f t="shared" si="24"/>
        <v>1499.9633999999999</v>
      </c>
      <c r="D880" s="72">
        <v>0</v>
      </c>
      <c r="E880" s="72">
        <v>0</v>
      </c>
      <c r="F880" s="111">
        <f t="shared" si="25"/>
        <v>2753.9328023999997</v>
      </c>
      <c r="G880" s="132" t="s">
        <v>31</v>
      </c>
      <c r="H880" s="133"/>
      <c r="I880" s="36"/>
      <c r="L880" s="131"/>
      <c r="M880" s="131"/>
      <c r="N880" s="36"/>
    </row>
    <row r="881" spans="1:14" s="110" customFormat="1" ht="15.75" customHeight="1" x14ac:dyDescent="0.35">
      <c r="A881" s="73" t="s">
        <v>1055</v>
      </c>
      <c r="B881" s="74">
        <v>139.35499999999999</v>
      </c>
      <c r="C881" s="72">
        <f t="shared" si="24"/>
        <v>1500.0172199999997</v>
      </c>
      <c r="D881" s="72">
        <v>0</v>
      </c>
      <c r="E881" s="72">
        <v>0</v>
      </c>
      <c r="F881" s="111">
        <f t="shared" si="25"/>
        <v>2754.0316159199997</v>
      </c>
      <c r="G881" s="132" t="s">
        <v>31</v>
      </c>
      <c r="H881" s="133"/>
      <c r="I881" s="36"/>
      <c r="L881" s="131"/>
      <c r="M881" s="131"/>
      <c r="N881" s="36"/>
    </row>
    <row r="882" spans="1:14" s="110" customFormat="1" ht="15.75" customHeight="1" x14ac:dyDescent="0.35">
      <c r="A882" s="73" t="s">
        <v>1056</v>
      </c>
      <c r="B882" s="74">
        <v>139.35499999999999</v>
      </c>
      <c r="C882" s="72">
        <f t="shared" si="24"/>
        <v>1500.0172199999997</v>
      </c>
      <c r="D882" s="72">
        <v>0</v>
      </c>
      <c r="E882" s="72">
        <v>0</v>
      </c>
      <c r="F882" s="111">
        <f t="shared" si="25"/>
        <v>2754.0316159199997</v>
      </c>
      <c r="G882" s="132" t="s">
        <v>31</v>
      </c>
      <c r="H882" s="133"/>
      <c r="I882" s="36"/>
      <c r="L882" s="131"/>
      <c r="M882" s="131"/>
      <c r="N882" s="36"/>
    </row>
    <row r="883" spans="1:14" s="110" customFormat="1" ht="15.75" customHeight="1" x14ac:dyDescent="0.35">
      <c r="A883" s="73" t="s">
        <v>1057</v>
      </c>
      <c r="B883" s="74">
        <v>139.35499999999999</v>
      </c>
      <c r="C883" s="72">
        <f t="shared" si="24"/>
        <v>1500.0172199999997</v>
      </c>
      <c r="D883" s="72">
        <v>0</v>
      </c>
      <c r="E883" s="72">
        <v>0</v>
      </c>
      <c r="F883" s="111">
        <f t="shared" si="25"/>
        <v>2754.0316159199997</v>
      </c>
      <c r="G883" s="132" t="s">
        <v>31</v>
      </c>
      <c r="H883" s="133"/>
      <c r="I883" s="36"/>
      <c r="L883" s="131"/>
      <c r="M883" s="131"/>
      <c r="N883" s="36"/>
    </row>
    <row r="884" spans="1:14" s="110" customFormat="1" ht="15.75" customHeight="1" x14ac:dyDescent="0.35">
      <c r="A884" s="73" t="s">
        <v>1058</v>
      </c>
      <c r="B884" s="74">
        <v>139.35499999999999</v>
      </c>
      <c r="C884" s="72">
        <f t="shared" si="24"/>
        <v>1500.0172199999997</v>
      </c>
      <c r="D884" s="72">
        <v>0</v>
      </c>
      <c r="E884" s="72">
        <v>0</v>
      </c>
      <c r="F884" s="111">
        <f t="shared" si="25"/>
        <v>2754.0316159199997</v>
      </c>
      <c r="G884" s="132" t="s">
        <v>31</v>
      </c>
      <c r="H884" s="133"/>
      <c r="I884" s="36"/>
      <c r="L884" s="131"/>
      <c r="M884" s="131"/>
      <c r="N884" s="36"/>
    </row>
    <row r="885" spans="1:14" s="110" customFormat="1" ht="15.75" customHeight="1" x14ac:dyDescent="0.35">
      <c r="A885" s="73" t="s">
        <v>1059</v>
      </c>
      <c r="B885" s="74">
        <v>139.35499999999999</v>
      </c>
      <c r="C885" s="72">
        <f t="shared" si="24"/>
        <v>1500.0172199999997</v>
      </c>
      <c r="D885" s="72">
        <v>0</v>
      </c>
      <c r="E885" s="72">
        <v>0</v>
      </c>
      <c r="F885" s="111">
        <f t="shared" si="25"/>
        <v>2754.0316159199997</v>
      </c>
      <c r="G885" s="132" t="s">
        <v>31</v>
      </c>
      <c r="H885" s="133"/>
      <c r="I885" s="36"/>
      <c r="L885" s="131"/>
      <c r="M885" s="131"/>
      <c r="N885" s="36"/>
    </row>
    <row r="886" spans="1:14" s="110" customFormat="1" ht="15.75" customHeight="1" x14ac:dyDescent="0.35">
      <c r="A886" s="73" t="s">
        <v>1060</v>
      </c>
      <c r="B886" s="74">
        <v>176.274</v>
      </c>
      <c r="C886" s="72">
        <f t="shared" si="24"/>
        <v>1897.4133359999998</v>
      </c>
      <c r="D886" s="72">
        <v>0</v>
      </c>
      <c r="E886" s="72">
        <v>0</v>
      </c>
      <c r="F886" s="111">
        <f t="shared" si="25"/>
        <v>3483.6508848959998</v>
      </c>
      <c r="G886" s="132" t="s">
        <v>31</v>
      </c>
      <c r="H886" s="133"/>
      <c r="I886" s="36"/>
      <c r="L886" s="131"/>
      <c r="M886" s="131"/>
      <c r="N886" s="36"/>
    </row>
    <row r="887" spans="1:14" s="110" customFormat="1" ht="15.75" customHeight="1" x14ac:dyDescent="0.35">
      <c r="A887" s="73" t="s">
        <v>1061</v>
      </c>
      <c r="B887" s="74">
        <v>244.29499999999999</v>
      </c>
      <c r="C887" s="72">
        <f t="shared" si="24"/>
        <v>2629.5913799999998</v>
      </c>
      <c r="D887" s="72">
        <v>0</v>
      </c>
      <c r="E887" s="72">
        <v>0</v>
      </c>
      <c r="F887" s="111">
        <f t="shared" si="25"/>
        <v>4827.9297736799999</v>
      </c>
      <c r="G887" s="132" t="s">
        <v>31</v>
      </c>
      <c r="H887" s="133"/>
      <c r="I887" s="36"/>
      <c r="L887" s="131"/>
      <c r="M887" s="131"/>
      <c r="N887" s="36"/>
    </row>
    <row r="888" spans="1:14" s="110" customFormat="1" ht="15.75" customHeight="1" x14ac:dyDescent="0.35">
      <c r="A888" s="73" t="s">
        <v>1062</v>
      </c>
      <c r="B888" s="74">
        <v>220.02500000000001</v>
      </c>
      <c r="C888" s="72">
        <f t="shared" si="24"/>
        <v>2368.3490999999999</v>
      </c>
      <c r="D888" s="72">
        <v>0</v>
      </c>
      <c r="E888" s="72">
        <v>0</v>
      </c>
      <c r="F888" s="111">
        <f t="shared" si="25"/>
        <v>4348.2889476</v>
      </c>
      <c r="G888" s="132" t="s">
        <v>31</v>
      </c>
      <c r="H888" s="133"/>
      <c r="I888" s="36"/>
      <c r="L888" s="131"/>
      <c r="M888" s="131"/>
      <c r="N888" s="36"/>
    </row>
    <row r="889" spans="1:14" s="110" customFormat="1" ht="15.75" customHeight="1" x14ac:dyDescent="0.35">
      <c r="A889" s="73" t="s">
        <v>1063</v>
      </c>
      <c r="B889" s="74">
        <v>139.35499999999999</v>
      </c>
      <c r="C889" s="72">
        <f t="shared" si="24"/>
        <v>1500.0172199999997</v>
      </c>
      <c r="D889" s="72">
        <v>0</v>
      </c>
      <c r="E889" s="72">
        <v>0</v>
      </c>
      <c r="F889" s="111">
        <f t="shared" si="25"/>
        <v>2754.0316159199997</v>
      </c>
      <c r="G889" s="132" t="s">
        <v>31</v>
      </c>
      <c r="H889" s="133"/>
      <c r="I889" s="36"/>
      <c r="L889" s="131"/>
      <c r="M889" s="131"/>
      <c r="N889" s="36"/>
    </row>
    <row r="890" spans="1:14" s="110" customFormat="1" ht="15.75" customHeight="1" x14ac:dyDescent="0.35">
      <c r="A890" s="73" t="s">
        <v>1064</v>
      </c>
      <c r="B890" s="74">
        <v>139.35499999999999</v>
      </c>
      <c r="C890" s="72">
        <f t="shared" si="24"/>
        <v>1500.0172199999997</v>
      </c>
      <c r="D890" s="72">
        <v>0</v>
      </c>
      <c r="E890" s="72">
        <v>0</v>
      </c>
      <c r="F890" s="111">
        <f t="shared" si="25"/>
        <v>2754.0316159199997</v>
      </c>
      <c r="G890" s="132" t="s">
        <v>31</v>
      </c>
      <c r="H890" s="133"/>
      <c r="I890" s="36"/>
      <c r="L890" s="131"/>
      <c r="M890" s="131"/>
      <c r="N890" s="36"/>
    </row>
    <row r="891" spans="1:14" s="110" customFormat="1" ht="15.75" customHeight="1" x14ac:dyDescent="0.35">
      <c r="A891" s="73" t="s">
        <v>1065</v>
      </c>
      <c r="B891" s="74">
        <v>139.35499999999999</v>
      </c>
      <c r="C891" s="72">
        <f t="shared" si="24"/>
        <v>1500.0172199999997</v>
      </c>
      <c r="D891" s="72">
        <v>0</v>
      </c>
      <c r="E891" s="72">
        <v>0</v>
      </c>
      <c r="F891" s="111">
        <f t="shared" si="25"/>
        <v>2754.0316159199997</v>
      </c>
      <c r="G891" s="132" t="s">
        <v>31</v>
      </c>
      <c r="H891" s="133"/>
      <c r="I891" s="36"/>
      <c r="L891" s="131"/>
      <c r="M891" s="131"/>
      <c r="N891" s="36"/>
    </row>
    <row r="892" spans="1:14" s="110" customFormat="1" ht="15.75" customHeight="1" x14ac:dyDescent="0.35">
      <c r="A892" s="73" t="s">
        <v>1066</v>
      </c>
      <c r="B892" s="74">
        <v>139.35499999999999</v>
      </c>
      <c r="C892" s="72">
        <f t="shared" si="24"/>
        <v>1500.0172199999997</v>
      </c>
      <c r="D892" s="72">
        <v>0</v>
      </c>
      <c r="E892" s="72">
        <v>0</v>
      </c>
      <c r="F892" s="111">
        <f t="shared" si="25"/>
        <v>2754.0316159199997</v>
      </c>
      <c r="G892" s="132" t="s">
        <v>31</v>
      </c>
      <c r="H892" s="133"/>
      <c r="I892" s="36"/>
      <c r="L892" s="131"/>
      <c r="M892" s="131"/>
      <c r="N892" s="36"/>
    </row>
    <row r="893" spans="1:14" s="110" customFormat="1" ht="15.75" customHeight="1" x14ac:dyDescent="0.35">
      <c r="A893" s="73" t="s">
        <v>1067</v>
      </c>
      <c r="B893" s="74">
        <v>139.35499999999999</v>
      </c>
      <c r="C893" s="72">
        <f t="shared" si="24"/>
        <v>1500.0172199999997</v>
      </c>
      <c r="D893" s="72">
        <v>0</v>
      </c>
      <c r="E893" s="72">
        <v>0</v>
      </c>
      <c r="F893" s="111">
        <f t="shared" si="25"/>
        <v>2754.0316159199997</v>
      </c>
      <c r="G893" s="132" t="s">
        <v>31</v>
      </c>
      <c r="H893" s="133"/>
      <c r="I893" s="36"/>
      <c r="L893" s="131"/>
      <c r="M893" s="131"/>
      <c r="N893" s="36"/>
    </row>
    <row r="894" spans="1:14" s="110" customFormat="1" ht="15.75" customHeight="1" x14ac:dyDescent="0.35">
      <c r="A894" s="73" t="s">
        <v>1068</v>
      </c>
      <c r="B894" s="74">
        <v>139.35499999999999</v>
      </c>
      <c r="C894" s="72">
        <f t="shared" si="24"/>
        <v>1500.0172199999997</v>
      </c>
      <c r="D894" s="72">
        <v>0</v>
      </c>
      <c r="E894" s="72">
        <v>0</v>
      </c>
      <c r="F894" s="111">
        <f t="shared" si="25"/>
        <v>2754.0316159199997</v>
      </c>
      <c r="G894" s="132" t="s">
        <v>31</v>
      </c>
      <c r="H894" s="133"/>
      <c r="I894" s="36"/>
      <c r="L894" s="131"/>
      <c r="M894" s="131"/>
      <c r="N894" s="36"/>
    </row>
    <row r="895" spans="1:14" s="110" customFormat="1" ht="15.75" customHeight="1" x14ac:dyDescent="0.35">
      <c r="A895" s="73" t="s">
        <v>1069</v>
      </c>
      <c r="B895" s="74">
        <v>139.35499999999999</v>
      </c>
      <c r="C895" s="72">
        <f t="shared" si="24"/>
        <v>1500.0172199999997</v>
      </c>
      <c r="D895" s="72">
        <v>0</v>
      </c>
      <c r="E895" s="72">
        <v>0</v>
      </c>
      <c r="F895" s="111">
        <f t="shared" si="25"/>
        <v>2754.0316159199997</v>
      </c>
      <c r="G895" s="132" t="s">
        <v>31</v>
      </c>
      <c r="H895" s="133"/>
      <c r="I895" s="36"/>
      <c r="L895" s="131"/>
      <c r="M895" s="131"/>
      <c r="N895" s="36"/>
    </row>
    <row r="896" spans="1:14" s="110" customFormat="1" ht="15.75" customHeight="1" x14ac:dyDescent="0.35">
      <c r="A896" s="73" t="s">
        <v>1070</v>
      </c>
      <c r="B896" s="74">
        <v>139.35499999999999</v>
      </c>
      <c r="C896" s="72">
        <f t="shared" si="24"/>
        <v>1500.0172199999997</v>
      </c>
      <c r="D896" s="72">
        <v>0</v>
      </c>
      <c r="E896" s="72">
        <v>0</v>
      </c>
      <c r="F896" s="111">
        <f t="shared" si="25"/>
        <v>2754.0316159199997</v>
      </c>
      <c r="G896" s="132" t="s">
        <v>31</v>
      </c>
      <c r="H896" s="133"/>
      <c r="I896" s="36"/>
      <c r="L896" s="131"/>
      <c r="M896" s="131"/>
      <c r="N896" s="36"/>
    </row>
    <row r="897" spans="1:14" s="110" customFormat="1" ht="15.75" customHeight="1" x14ac:dyDescent="0.35">
      <c r="A897" s="73" t="s">
        <v>1071</v>
      </c>
      <c r="B897" s="74">
        <v>139.35499999999999</v>
      </c>
      <c r="C897" s="72">
        <f t="shared" si="24"/>
        <v>1500.0172199999997</v>
      </c>
      <c r="D897" s="72">
        <v>0</v>
      </c>
      <c r="E897" s="72">
        <v>0</v>
      </c>
      <c r="F897" s="111">
        <f t="shared" si="25"/>
        <v>2754.0316159199997</v>
      </c>
      <c r="G897" s="132" t="s">
        <v>31</v>
      </c>
      <c r="H897" s="133"/>
      <c r="I897" s="36"/>
      <c r="L897" s="131"/>
      <c r="M897" s="131"/>
      <c r="N897" s="36"/>
    </row>
    <row r="898" spans="1:14" s="110" customFormat="1" ht="15.75" customHeight="1" x14ac:dyDescent="0.35">
      <c r="A898" s="73" t="s">
        <v>1072</v>
      </c>
      <c r="B898" s="74">
        <v>139.35499999999999</v>
      </c>
      <c r="C898" s="72">
        <f t="shared" si="24"/>
        <v>1500.0172199999997</v>
      </c>
      <c r="D898" s="72">
        <v>0</v>
      </c>
      <c r="E898" s="72">
        <v>0</v>
      </c>
      <c r="F898" s="111">
        <f t="shared" si="25"/>
        <v>2754.0316159199997</v>
      </c>
      <c r="G898" s="132" t="s">
        <v>31</v>
      </c>
      <c r="H898" s="133"/>
      <c r="I898" s="36"/>
      <c r="L898" s="131"/>
      <c r="M898" s="131"/>
      <c r="N898" s="36"/>
    </row>
    <row r="899" spans="1:14" s="110" customFormat="1" ht="15.75" customHeight="1" x14ac:dyDescent="0.35">
      <c r="A899" s="73" t="s">
        <v>1073</v>
      </c>
      <c r="B899" s="74">
        <v>350.49799999999999</v>
      </c>
      <c r="C899" s="72">
        <f t="shared" si="24"/>
        <v>3772.7604719999995</v>
      </c>
      <c r="D899" s="72">
        <v>0</v>
      </c>
      <c r="E899" s="72">
        <v>0</v>
      </c>
      <c r="F899" s="111">
        <f t="shared" si="25"/>
        <v>6926.7882265919998</v>
      </c>
      <c r="G899" s="132" t="s">
        <v>31</v>
      </c>
      <c r="H899" s="133"/>
      <c r="I899" s="36"/>
      <c r="L899" s="131"/>
      <c r="M899" s="131"/>
      <c r="N899" s="36"/>
    </row>
    <row r="900" spans="1:14" s="110" customFormat="1" ht="15.75" customHeight="1" x14ac:dyDescent="0.35">
      <c r="A900" s="73" t="s">
        <v>1074</v>
      </c>
      <c r="B900" s="74">
        <v>286.93700000000001</v>
      </c>
      <c r="C900" s="72">
        <f t="shared" si="24"/>
        <v>3088.589868</v>
      </c>
      <c r="D900" s="72">
        <v>0</v>
      </c>
      <c r="E900" s="72">
        <v>0</v>
      </c>
      <c r="F900" s="111">
        <f t="shared" si="25"/>
        <v>5670.6509976480002</v>
      </c>
      <c r="G900" s="132" t="s">
        <v>31</v>
      </c>
      <c r="H900" s="133"/>
      <c r="I900" s="36"/>
      <c r="L900" s="131"/>
      <c r="M900" s="131"/>
      <c r="N900" s="36"/>
    </row>
    <row r="901" spans="1:14" s="110" customFormat="1" ht="15.75" customHeight="1" x14ac:dyDescent="0.35">
      <c r="A901" s="73" t="s">
        <v>1075</v>
      </c>
      <c r="B901" s="74">
        <v>188.30600000000001</v>
      </c>
      <c r="C901" s="72">
        <f t="shared" si="24"/>
        <v>2026.925784</v>
      </c>
      <c r="D901" s="72">
        <v>0</v>
      </c>
      <c r="E901" s="72">
        <v>0</v>
      </c>
      <c r="F901" s="111">
        <f t="shared" si="25"/>
        <v>3721.4357394240001</v>
      </c>
      <c r="G901" s="132" t="s">
        <v>31</v>
      </c>
      <c r="H901" s="133"/>
      <c r="I901" s="36"/>
      <c r="L901" s="131"/>
      <c r="M901" s="131"/>
      <c r="N901" s="36"/>
    </row>
    <row r="902" spans="1:14" s="110" customFormat="1" ht="15.75" customHeight="1" x14ac:dyDescent="0.35">
      <c r="A902" s="73" t="s">
        <v>1076</v>
      </c>
      <c r="B902" s="74">
        <v>139.35499999999999</v>
      </c>
      <c r="C902" s="72">
        <f t="shared" si="24"/>
        <v>1500.0172199999997</v>
      </c>
      <c r="D902" s="72">
        <v>0</v>
      </c>
      <c r="E902" s="72">
        <v>0</v>
      </c>
      <c r="F902" s="111">
        <f t="shared" si="25"/>
        <v>2754.0316159199997</v>
      </c>
      <c r="G902" s="132" t="s">
        <v>31</v>
      </c>
      <c r="H902" s="133"/>
      <c r="I902" s="36"/>
      <c r="L902" s="131"/>
      <c r="M902" s="131"/>
      <c r="N902" s="36"/>
    </row>
    <row r="903" spans="1:14" s="110" customFormat="1" ht="15.75" customHeight="1" x14ac:dyDescent="0.35">
      <c r="A903" s="73" t="s">
        <v>1077</v>
      </c>
      <c r="B903" s="74">
        <v>139.35499999999999</v>
      </c>
      <c r="C903" s="72">
        <f t="shared" si="24"/>
        <v>1500.0172199999997</v>
      </c>
      <c r="D903" s="72">
        <v>0</v>
      </c>
      <c r="E903" s="72">
        <v>0</v>
      </c>
      <c r="F903" s="111">
        <f t="shared" si="25"/>
        <v>2754.0316159199997</v>
      </c>
      <c r="G903" s="132" t="s">
        <v>31</v>
      </c>
      <c r="H903" s="133"/>
      <c r="I903" s="36"/>
      <c r="L903" s="131"/>
      <c r="M903" s="131"/>
      <c r="N903" s="36"/>
    </row>
    <row r="904" spans="1:14" s="110" customFormat="1" ht="15.75" customHeight="1" x14ac:dyDescent="0.35">
      <c r="A904" s="73" t="s">
        <v>1078</v>
      </c>
      <c r="B904" s="74">
        <v>139.35499999999999</v>
      </c>
      <c r="C904" s="72">
        <f t="shared" si="24"/>
        <v>1500.0172199999997</v>
      </c>
      <c r="D904" s="72">
        <v>0</v>
      </c>
      <c r="E904" s="72">
        <v>0</v>
      </c>
      <c r="F904" s="111">
        <f t="shared" si="25"/>
        <v>2754.0316159199997</v>
      </c>
      <c r="G904" s="132" t="s">
        <v>31</v>
      </c>
      <c r="H904" s="133"/>
      <c r="I904" s="36"/>
      <c r="L904" s="131"/>
      <c r="M904" s="131"/>
      <c r="N904" s="36"/>
    </row>
    <row r="905" spans="1:14" s="110" customFormat="1" ht="15.75" customHeight="1" x14ac:dyDescent="0.35">
      <c r="A905" s="73" t="s">
        <v>1079</v>
      </c>
      <c r="B905" s="74">
        <v>139.35499999999999</v>
      </c>
      <c r="C905" s="72">
        <f t="shared" si="24"/>
        <v>1500.0172199999997</v>
      </c>
      <c r="D905" s="72">
        <v>0</v>
      </c>
      <c r="E905" s="72">
        <v>0</v>
      </c>
      <c r="F905" s="111">
        <f t="shared" si="25"/>
        <v>2754.0316159199997</v>
      </c>
      <c r="G905" s="132" t="s">
        <v>31</v>
      </c>
      <c r="H905" s="133"/>
      <c r="I905" s="36"/>
      <c r="L905" s="131"/>
      <c r="M905" s="131"/>
      <c r="N905" s="36"/>
    </row>
    <row r="906" spans="1:14" s="110" customFormat="1" ht="15.75" customHeight="1" x14ac:dyDescent="0.35">
      <c r="A906" s="73" t="s">
        <v>1080</v>
      </c>
      <c r="B906" s="74">
        <v>215.54400000000001</v>
      </c>
      <c r="C906" s="72">
        <f t="shared" si="24"/>
        <v>2320.115616</v>
      </c>
      <c r="D906" s="72">
        <v>0</v>
      </c>
      <c r="E906" s="72">
        <v>0</v>
      </c>
      <c r="F906" s="111">
        <f t="shared" si="25"/>
        <v>4259.7322709760001</v>
      </c>
      <c r="G906" s="132" t="s">
        <v>31</v>
      </c>
      <c r="H906" s="133"/>
      <c r="I906" s="36"/>
      <c r="L906" s="131"/>
      <c r="M906" s="131"/>
      <c r="N906" s="36"/>
    </row>
    <row r="907" spans="1:14" s="110" customFormat="1" ht="15.75" customHeight="1" x14ac:dyDescent="0.35">
      <c r="A907" s="73" t="s">
        <v>1081</v>
      </c>
      <c r="B907" s="74">
        <v>251.482</v>
      </c>
      <c r="C907" s="72">
        <f t="shared" si="24"/>
        <v>2706.9522480000001</v>
      </c>
      <c r="D907" s="72">
        <v>0</v>
      </c>
      <c r="E907" s="72">
        <v>0</v>
      </c>
      <c r="F907" s="111">
        <f t="shared" si="25"/>
        <v>4969.9643273279999</v>
      </c>
      <c r="G907" s="132" t="s">
        <v>31</v>
      </c>
      <c r="H907" s="133"/>
      <c r="I907" s="36"/>
      <c r="L907" s="131"/>
      <c r="M907" s="131"/>
      <c r="N907" s="36"/>
    </row>
    <row r="908" spans="1:14" s="110" customFormat="1" ht="15.75" customHeight="1" x14ac:dyDescent="0.35">
      <c r="A908" s="73" t="s">
        <v>1082</v>
      </c>
      <c r="B908" s="74">
        <v>241.322</v>
      </c>
      <c r="C908" s="72">
        <f t="shared" si="24"/>
        <v>2597.5900079999997</v>
      </c>
      <c r="D908" s="72">
        <v>0</v>
      </c>
      <c r="E908" s="72">
        <v>0</v>
      </c>
      <c r="F908" s="111">
        <f t="shared" si="25"/>
        <v>4769.1752546879998</v>
      </c>
      <c r="G908" s="132" t="s">
        <v>31</v>
      </c>
      <c r="H908" s="133"/>
      <c r="I908" s="36"/>
      <c r="L908" s="131"/>
      <c r="M908" s="131"/>
      <c r="N908" s="36"/>
    </row>
    <row r="909" spans="1:14" s="110" customFormat="1" ht="15.75" customHeight="1" x14ac:dyDescent="0.35">
      <c r="A909" s="73" t="s">
        <v>1083</v>
      </c>
      <c r="B909" s="74">
        <v>249.874</v>
      </c>
      <c r="C909" s="72">
        <f t="shared" si="24"/>
        <v>2689.643736</v>
      </c>
      <c r="D909" s="72">
        <v>0</v>
      </c>
      <c r="E909" s="72">
        <v>0</v>
      </c>
      <c r="F909" s="111">
        <f t="shared" si="25"/>
        <v>4938.1858992960006</v>
      </c>
      <c r="G909" s="132" t="s">
        <v>31</v>
      </c>
      <c r="H909" s="133"/>
      <c r="I909" s="36"/>
      <c r="L909" s="131"/>
      <c r="M909" s="131"/>
      <c r="N909" s="36"/>
    </row>
    <row r="910" spans="1:14" s="110" customFormat="1" ht="15.75" customHeight="1" x14ac:dyDescent="0.35">
      <c r="A910" s="73" t="s">
        <v>1084</v>
      </c>
      <c r="B910" s="74">
        <v>222.62700000000001</v>
      </c>
      <c r="C910" s="72">
        <f t="shared" si="24"/>
        <v>2396.3570279999999</v>
      </c>
      <c r="D910" s="72">
        <v>0</v>
      </c>
      <c r="E910" s="72">
        <v>0</v>
      </c>
      <c r="F910" s="111">
        <f t="shared" si="25"/>
        <v>4399.7115034079998</v>
      </c>
      <c r="G910" s="132" t="s">
        <v>31</v>
      </c>
      <c r="H910" s="133"/>
      <c r="I910" s="36"/>
      <c r="L910" s="131"/>
      <c r="M910" s="131"/>
      <c r="N910" s="36"/>
    </row>
    <row r="911" spans="1:14" s="110" customFormat="1" ht="15.75" customHeight="1" x14ac:dyDescent="0.35">
      <c r="A911" s="73" t="s">
        <v>1085</v>
      </c>
      <c r="B911" s="74">
        <v>196.46299999999999</v>
      </c>
      <c r="C911" s="72">
        <f t="shared" si="24"/>
        <v>2114.7277319999998</v>
      </c>
      <c r="D911" s="72">
        <v>0</v>
      </c>
      <c r="E911" s="72">
        <v>0</v>
      </c>
      <c r="F911" s="111">
        <f t="shared" si="25"/>
        <v>3882.6401159519996</v>
      </c>
      <c r="G911" s="132" t="s">
        <v>31</v>
      </c>
      <c r="H911" s="133"/>
      <c r="I911" s="36"/>
      <c r="L911" s="131"/>
      <c r="M911" s="131"/>
      <c r="N911" s="36"/>
    </row>
    <row r="912" spans="1:14" s="110" customFormat="1" ht="15.75" customHeight="1" x14ac:dyDescent="0.35">
      <c r="A912" s="73" t="s">
        <v>1086</v>
      </c>
      <c r="B912" s="74">
        <v>156.01</v>
      </c>
      <c r="C912" s="72">
        <f t="shared" si="24"/>
        <v>1679.2916399999997</v>
      </c>
      <c r="D912" s="72">
        <v>0</v>
      </c>
      <c r="E912" s="72">
        <v>0</v>
      </c>
      <c r="F912" s="111">
        <f t="shared" si="25"/>
        <v>3083.1794510399995</v>
      </c>
      <c r="G912" s="132" t="s">
        <v>31</v>
      </c>
      <c r="H912" s="133"/>
      <c r="I912" s="36"/>
      <c r="L912" s="131"/>
      <c r="M912" s="131"/>
      <c r="N912" s="36"/>
    </row>
    <row r="913" spans="1:14" s="110" customFormat="1" ht="15.75" customHeight="1" x14ac:dyDescent="0.35">
      <c r="A913" s="73" t="s">
        <v>1087</v>
      </c>
      <c r="B913" s="74">
        <v>146.68700000000001</v>
      </c>
      <c r="C913" s="72">
        <f t="shared" si="24"/>
        <v>1578.938868</v>
      </c>
      <c r="D913" s="72">
        <v>0</v>
      </c>
      <c r="E913" s="72">
        <v>0</v>
      </c>
      <c r="F913" s="111">
        <f t="shared" si="25"/>
        <v>2898.9317616480002</v>
      </c>
      <c r="G913" s="132" t="s">
        <v>31</v>
      </c>
      <c r="H913" s="133"/>
      <c r="I913" s="36"/>
      <c r="L913" s="131"/>
      <c r="M913" s="131"/>
      <c r="N913" s="36"/>
    </row>
    <row r="914" spans="1:14" s="110" customFormat="1" ht="15.75" customHeight="1" x14ac:dyDescent="0.35">
      <c r="A914" s="73" t="s">
        <v>1088</v>
      </c>
      <c r="B914" s="74">
        <v>153.70599999999999</v>
      </c>
      <c r="C914" s="72">
        <f t="shared" si="24"/>
        <v>1654.4913839999997</v>
      </c>
      <c r="D914" s="72">
        <v>0</v>
      </c>
      <c r="E914" s="72">
        <v>0</v>
      </c>
      <c r="F914" s="111">
        <f t="shared" si="25"/>
        <v>3037.6461810239994</v>
      </c>
      <c r="G914" s="132" t="s">
        <v>31</v>
      </c>
      <c r="H914" s="133"/>
      <c r="I914" s="36"/>
      <c r="L914" s="131"/>
      <c r="M914" s="131"/>
      <c r="N914" s="36"/>
    </row>
    <row r="915" spans="1:14" s="110" customFormat="1" ht="15.75" customHeight="1" x14ac:dyDescent="0.35">
      <c r="A915" s="73" t="s">
        <v>1089</v>
      </c>
      <c r="B915" s="74">
        <v>148.41200000000001</v>
      </c>
      <c r="C915" s="72">
        <f t="shared" si="24"/>
        <v>1597.506768</v>
      </c>
      <c r="D915" s="72">
        <v>0</v>
      </c>
      <c r="E915" s="72">
        <v>0</v>
      </c>
      <c r="F915" s="111">
        <f t="shared" si="25"/>
        <v>2933.0224260479999</v>
      </c>
      <c r="G915" s="132" t="s">
        <v>31</v>
      </c>
      <c r="H915" s="133"/>
      <c r="I915" s="36"/>
      <c r="L915" s="131"/>
      <c r="M915" s="131"/>
      <c r="N915" s="36"/>
    </row>
    <row r="916" spans="1:14" s="110" customFormat="1" ht="15.75" customHeight="1" x14ac:dyDescent="0.35">
      <c r="A916" s="73" t="s">
        <v>1090</v>
      </c>
      <c r="B916" s="74">
        <v>140.99</v>
      </c>
      <c r="C916" s="72">
        <f t="shared" si="24"/>
        <v>1517.61636</v>
      </c>
      <c r="D916" s="72">
        <v>0</v>
      </c>
      <c r="E916" s="72">
        <v>0</v>
      </c>
      <c r="F916" s="111">
        <f t="shared" si="25"/>
        <v>2786.3436369599999</v>
      </c>
      <c r="G916" s="132" t="s">
        <v>31</v>
      </c>
      <c r="H916" s="133"/>
      <c r="I916" s="36"/>
      <c r="L916" s="131"/>
      <c r="M916" s="131"/>
      <c r="N916" s="36"/>
    </row>
    <row r="917" spans="1:14" s="110" customFormat="1" ht="15.75" customHeight="1" x14ac:dyDescent="0.35">
      <c r="A917" s="73" t="s">
        <v>1091</v>
      </c>
      <c r="B917" s="74">
        <v>176.69800000000001</v>
      </c>
      <c r="C917" s="72">
        <f t="shared" si="24"/>
        <v>1901.9772719999999</v>
      </c>
      <c r="D917" s="72">
        <v>0</v>
      </c>
      <c r="E917" s="72">
        <v>0</v>
      </c>
      <c r="F917" s="111">
        <f t="shared" si="25"/>
        <v>3492.030271392</v>
      </c>
      <c r="G917" s="132" t="s">
        <v>31</v>
      </c>
      <c r="H917" s="133"/>
      <c r="I917" s="36"/>
      <c r="L917" s="131"/>
      <c r="M917" s="131"/>
      <c r="N917" s="36"/>
    </row>
    <row r="918" spans="1:14" s="110" customFormat="1" ht="15.75" customHeight="1" x14ac:dyDescent="0.35">
      <c r="A918" s="73" t="s">
        <v>1092</v>
      </c>
      <c r="B918" s="74">
        <v>111.48399999999999</v>
      </c>
      <c r="C918" s="72">
        <f t="shared" si="24"/>
        <v>1200.0137759999998</v>
      </c>
      <c r="D918" s="72">
        <v>0</v>
      </c>
      <c r="E918" s="72">
        <v>0</v>
      </c>
      <c r="F918" s="111">
        <f t="shared" si="25"/>
        <v>2203.2252927359996</v>
      </c>
      <c r="G918" s="132" t="s">
        <v>31</v>
      </c>
      <c r="H918" s="133"/>
      <c r="I918" s="36"/>
      <c r="L918" s="131"/>
      <c r="M918" s="131"/>
      <c r="N918" s="36"/>
    </row>
    <row r="919" spans="1:14" s="110" customFormat="1" ht="15.75" customHeight="1" x14ac:dyDescent="0.35">
      <c r="A919" s="73" t="s">
        <v>1093</v>
      </c>
      <c r="B919" s="74">
        <v>111.48399999999999</v>
      </c>
      <c r="C919" s="72">
        <f t="shared" si="24"/>
        <v>1200.0137759999998</v>
      </c>
      <c r="D919" s="72">
        <v>0</v>
      </c>
      <c r="E919" s="72">
        <v>0</v>
      </c>
      <c r="F919" s="111">
        <f t="shared" si="25"/>
        <v>2203.2252927359996</v>
      </c>
      <c r="G919" s="132" t="s">
        <v>31</v>
      </c>
      <c r="H919" s="133"/>
      <c r="I919" s="36"/>
      <c r="L919" s="131"/>
      <c r="M919" s="131"/>
      <c r="N919" s="36"/>
    </row>
    <row r="920" spans="1:14" s="110" customFormat="1" ht="15.75" customHeight="1" x14ac:dyDescent="0.35">
      <c r="A920" s="73" t="s">
        <v>1094</v>
      </c>
      <c r="B920" s="74">
        <v>111.48399999999999</v>
      </c>
      <c r="C920" s="72">
        <f t="shared" si="24"/>
        <v>1200.0137759999998</v>
      </c>
      <c r="D920" s="72">
        <v>0</v>
      </c>
      <c r="E920" s="72">
        <v>0</v>
      </c>
      <c r="F920" s="111">
        <f t="shared" si="25"/>
        <v>2203.2252927359996</v>
      </c>
      <c r="G920" s="132" t="s">
        <v>31</v>
      </c>
      <c r="H920" s="133"/>
      <c r="I920" s="36"/>
      <c r="L920" s="131"/>
      <c r="M920" s="131"/>
      <c r="N920" s="36"/>
    </row>
    <row r="921" spans="1:14" s="110" customFormat="1" ht="15.75" customHeight="1" x14ac:dyDescent="0.35">
      <c r="A921" s="73" t="s">
        <v>1095</v>
      </c>
      <c r="B921" s="74">
        <v>111.48399999999999</v>
      </c>
      <c r="C921" s="72">
        <f t="shared" si="24"/>
        <v>1200.0137759999998</v>
      </c>
      <c r="D921" s="72">
        <v>0</v>
      </c>
      <c r="E921" s="72">
        <v>0</v>
      </c>
      <c r="F921" s="111">
        <f t="shared" si="25"/>
        <v>2203.2252927359996</v>
      </c>
      <c r="G921" s="132" t="s">
        <v>31</v>
      </c>
      <c r="H921" s="133"/>
      <c r="I921" s="36"/>
      <c r="L921" s="131"/>
      <c r="M921" s="131"/>
      <c r="N921" s="36"/>
    </row>
    <row r="922" spans="1:14" s="110" customFormat="1" ht="15.75" customHeight="1" x14ac:dyDescent="0.35">
      <c r="A922" s="73" t="s">
        <v>1096</v>
      </c>
      <c r="B922" s="74">
        <v>111.48399999999999</v>
      </c>
      <c r="C922" s="72">
        <f t="shared" si="24"/>
        <v>1200.0137759999998</v>
      </c>
      <c r="D922" s="72">
        <v>0</v>
      </c>
      <c r="E922" s="72">
        <v>0</v>
      </c>
      <c r="F922" s="111">
        <f t="shared" si="25"/>
        <v>2203.2252927359996</v>
      </c>
      <c r="G922" s="132" t="s">
        <v>31</v>
      </c>
      <c r="H922" s="133"/>
      <c r="I922" s="36"/>
      <c r="L922" s="131"/>
      <c r="M922" s="131"/>
      <c r="N922" s="36"/>
    </row>
    <row r="923" spans="1:14" s="110" customFormat="1" ht="15.75" customHeight="1" x14ac:dyDescent="0.35">
      <c r="A923" s="73" t="s">
        <v>1097</v>
      </c>
      <c r="B923" s="74">
        <v>111.48399999999999</v>
      </c>
      <c r="C923" s="72">
        <f t="shared" si="24"/>
        <v>1200.0137759999998</v>
      </c>
      <c r="D923" s="72">
        <v>0</v>
      </c>
      <c r="E923" s="72">
        <v>0</v>
      </c>
      <c r="F923" s="111">
        <f t="shared" si="25"/>
        <v>2203.2252927359996</v>
      </c>
      <c r="G923" s="132" t="s">
        <v>31</v>
      </c>
      <c r="H923" s="133"/>
      <c r="I923" s="36"/>
      <c r="L923" s="131"/>
      <c r="M923" s="131"/>
      <c r="N923" s="36"/>
    </row>
    <row r="924" spans="1:14" s="110" customFormat="1" ht="15.75" customHeight="1" x14ac:dyDescent="0.35">
      <c r="A924" s="73" t="s">
        <v>1098</v>
      </c>
      <c r="B924" s="74">
        <v>111.48399999999999</v>
      </c>
      <c r="C924" s="72">
        <f t="shared" si="24"/>
        <v>1200.0137759999998</v>
      </c>
      <c r="D924" s="72">
        <v>0</v>
      </c>
      <c r="E924" s="72">
        <v>0</v>
      </c>
      <c r="F924" s="111">
        <f t="shared" si="25"/>
        <v>2203.2252927359996</v>
      </c>
      <c r="G924" s="132" t="s">
        <v>31</v>
      </c>
      <c r="H924" s="133"/>
      <c r="I924" s="36"/>
      <c r="L924" s="131"/>
      <c r="M924" s="131"/>
      <c r="N924" s="36"/>
    </row>
    <row r="925" spans="1:14" s="110" customFormat="1" ht="15.75" customHeight="1" x14ac:dyDescent="0.35">
      <c r="A925" s="73" t="s">
        <v>1099</v>
      </c>
      <c r="B925" s="74">
        <v>111.48399999999999</v>
      </c>
      <c r="C925" s="72">
        <f t="shared" si="24"/>
        <v>1200.0137759999998</v>
      </c>
      <c r="D925" s="72">
        <v>0</v>
      </c>
      <c r="E925" s="72">
        <v>0</v>
      </c>
      <c r="F925" s="111">
        <f t="shared" si="25"/>
        <v>2203.2252927359996</v>
      </c>
      <c r="G925" s="132" t="s">
        <v>31</v>
      </c>
      <c r="H925" s="133"/>
      <c r="I925" s="36"/>
      <c r="L925" s="131"/>
      <c r="M925" s="131"/>
      <c r="N925" s="36"/>
    </row>
    <row r="926" spans="1:14" s="110" customFormat="1" ht="15.75" customHeight="1" x14ac:dyDescent="0.35">
      <c r="A926" s="73" t="s">
        <v>1100</v>
      </c>
      <c r="B926" s="74">
        <v>111.48399999999999</v>
      </c>
      <c r="C926" s="72">
        <f t="shared" si="24"/>
        <v>1200.0137759999998</v>
      </c>
      <c r="D926" s="72">
        <v>0</v>
      </c>
      <c r="E926" s="72">
        <v>0</v>
      </c>
      <c r="F926" s="111">
        <f t="shared" si="25"/>
        <v>2203.2252927359996</v>
      </c>
      <c r="G926" s="132" t="s">
        <v>31</v>
      </c>
      <c r="H926" s="133"/>
      <c r="I926" s="36"/>
      <c r="L926" s="131"/>
      <c r="M926" s="131"/>
      <c r="N926" s="36"/>
    </row>
    <row r="927" spans="1:14" s="110" customFormat="1" ht="15.75" customHeight="1" x14ac:dyDescent="0.35">
      <c r="A927" s="73" t="s">
        <v>1101</v>
      </c>
      <c r="B927" s="74">
        <v>111.48399999999999</v>
      </c>
      <c r="C927" s="72">
        <f t="shared" si="24"/>
        <v>1200.0137759999998</v>
      </c>
      <c r="D927" s="72">
        <v>0</v>
      </c>
      <c r="E927" s="72">
        <v>0</v>
      </c>
      <c r="F927" s="111">
        <f t="shared" si="25"/>
        <v>2203.2252927359996</v>
      </c>
      <c r="G927" s="132" t="s">
        <v>31</v>
      </c>
      <c r="H927" s="133"/>
      <c r="I927" s="36"/>
      <c r="L927" s="131"/>
      <c r="M927" s="131"/>
      <c r="N927" s="36"/>
    </row>
    <row r="928" spans="1:14" s="110" customFormat="1" ht="15.75" customHeight="1" x14ac:dyDescent="0.35">
      <c r="A928" s="73" t="s">
        <v>1102</v>
      </c>
      <c r="B928" s="74">
        <v>111.48399999999999</v>
      </c>
      <c r="C928" s="72">
        <f t="shared" si="24"/>
        <v>1200.0137759999998</v>
      </c>
      <c r="D928" s="72">
        <v>0</v>
      </c>
      <c r="E928" s="72">
        <v>0</v>
      </c>
      <c r="F928" s="111">
        <f t="shared" si="25"/>
        <v>2203.2252927359996</v>
      </c>
      <c r="G928" s="132" t="s">
        <v>31</v>
      </c>
      <c r="H928" s="133"/>
      <c r="I928" s="36"/>
      <c r="L928" s="131"/>
      <c r="M928" s="131"/>
      <c r="N928" s="36"/>
    </row>
    <row r="929" spans="1:14" s="110" customFormat="1" ht="15.75" customHeight="1" x14ac:dyDescent="0.35">
      <c r="A929" s="73" t="s">
        <v>1103</v>
      </c>
      <c r="B929" s="74">
        <v>246.50899999999999</v>
      </c>
      <c r="C929" s="72">
        <f t="shared" si="24"/>
        <v>2653.4228759999996</v>
      </c>
      <c r="D929" s="72">
        <v>0</v>
      </c>
      <c r="E929" s="72">
        <v>0</v>
      </c>
      <c r="F929" s="111">
        <f t="shared" si="25"/>
        <v>4871.6844003359993</v>
      </c>
      <c r="G929" s="132" t="s">
        <v>31</v>
      </c>
      <c r="H929" s="133"/>
      <c r="I929" s="36"/>
      <c r="L929" s="131"/>
      <c r="M929" s="131"/>
      <c r="N929" s="36"/>
    </row>
    <row r="930" spans="1:14" s="110" customFormat="1" ht="15.75" customHeight="1" x14ac:dyDescent="0.35">
      <c r="A930" s="73" t="s">
        <v>1104</v>
      </c>
      <c r="B930" s="74">
        <v>246.50899999999999</v>
      </c>
      <c r="C930" s="72">
        <f t="shared" si="24"/>
        <v>2653.4228759999996</v>
      </c>
      <c r="D930" s="72">
        <v>0</v>
      </c>
      <c r="E930" s="72">
        <v>0</v>
      </c>
      <c r="F930" s="111">
        <f t="shared" si="25"/>
        <v>4871.6844003359993</v>
      </c>
      <c r="G930" s="132" t="s">
        <v>31</v>
      </c>
      <c r="H930" s="133"/>
      <c r="I930" s="36"/>
      <c r="L930" s="131"/>
      <c r="M930" s="131"/>
      <c r="N930" s="36"/>
    </row>
    <row r="931" spans="1:14" s="110" customFormat="1" ht="15.75" customHeight="1" x14ac:dyDescent="0.35">
      <c r="A931" s="73" t="s">
        <v>1105</v>
      </c>
      <c r="B931" s="74">
        <v>111.48399999999999</v>
      </c>
      <c r="C931" s="72">
        <f t="shared" si="24"/>
        <v>1200.0137759999998</v>
      </c>
      <c r="D931" s="72">
        <v>0</v>
      </c>
      <c r="E931" s="72">
        <v>0</v>
      </c>
      <c r="F931" s="111">
        <f t="shared" si="25"/>
        <v>2203.2252927359996</v>
      </c>
      <c r="G931" s="132" t="s">
        <v>31</v>
      </c>
      <c r="H931" s="133"/>
      <c r="I931" s="36"/>
      <c r="L931" s="131"/>
      <c r="M931" s="131"/>
      <c r="N931" s="36"/>
    </row>
    <row r="932" spans="1:14" s="110" customFormat="1" ht="15.75" customHeight="1" x14ac:dyDescent="0.35">
      <c r="A932" s="73" t="s">
        <v>1106</v>
      </c>
      <c r="B932" s="74">
        <v>111.48399999999999</v>
      </c>
      <c r="C932" s="72">
        <f t="shared" si="24"/>
        <v>1200.0137759999998</v>
      </c>
      <c r="D932" s="72">
        <v>0</v>
      </c>
      <c r="E932" s="72">
        <v>0</v>
      </c>
      <c r="F932" s="111">
        <f t="shared" si="25"/>
        <v>2203.2252927359996</v>
      </c>
      <c r="G932" s="132" t="s">
        <v>31</v>
      </c>
      <c r="H932" s="133"/>
      <c r="I932" s="36"/>
      <c r="L932" s="131"/>
      <c r="M932" s="131"/>
      <c r="N932" s="36"/>
    </row>
    <row r="933" spans="1:14" s="110" customFormat="1" ht="15.75" customHeight="1" x14ac:dyDescent="0.35">
      <c r="A933" s="73" t="s">
        <v>1107</v>
      </c>
      <c r="B933" s="74">
        <v>111.48399999999999</v>
      </c>
      <c r="C933" s="72">
        <f t="shared" si="24"/>
        <v>1200.0137759999998</v>
      </c>
      <c r="D933" s="72">
        <v>0</v>
      </c>
      <c r="E933" s="72">
        <v>0</v>
      </c>
      <c r="F933" s="111">
        <f t="shared" si="25"/>
        <v>2203.2252927359996</v>
      </c>
      <c r="G933" s="132" t="s">
        <v>31</v>
      </c>
      <c r="H933" s="133"/>
      <c r="I933" s="36"/>
      <c r="L933" s="131"/>
      <c r="M933" s="131"/>
      <c r="N933" s="36"/>
    </row>
    <row r="934" spans="1:14" s="110" customFormat="1" ht="15.75" customHeight="1" x14ac:dyDescent="0.35">
      <c r="A934" s="73" t="s">
        <v>1108</v>
      </c>
      <c r="B934" s="74">
        <v>111.48399999999999</v>
      </c>
      <c r="C934" s="72">
        <f t="shared" si="24"/>
        <v>1200.0137759999998</v>
      </c>
      <c r="D934" s="72">
        <v>0</v>
      </c>
      <c r="E934" s="72">
        <v>0</v>
      </c>
      <c r="F934" s="111">
        <f t="shared" si="25"/>
        <v>2203.2252927359996</v>
      </c>
      <c r="G934" s="132" t="s">
        <v>31</v>
      </c>
      <c r="H934" s="133"/>
      <c r="I934" s="36"/>
      <c r="L934" s="131"/>
      <c r="M934" s="131"/>
      <c r="N934" s="36"/>
    </row>
    <row r="935" spans="1:14" s="110" customFormat="1" ht="15.75" customHeight="1" x14ac:dyDescent="0.35">
      <c r="A935" s="73" t="s">
        <v>1109</v>
      </c>
      <c r="B935" s="74">
        <v>111.48399999999999</v>
      </c>
      <c r="C935" s="72">
        <f t="shared" si="24"/>
        <v>1200.0137759999998</v>
      </c>
      <c r="D935" s="72">
        <v>0</v>
      </c>
      <c r="E935" s="72">
        <v>0</v>
      </c>
      <c r="F935" s="111">
        <f t="shared" si="25"/>
        <v>2203.2252927359996</v>
      </c>
      <c r="G935" s="132" t="s">
        <v>31</v>
      </c>
      <c r="H935" s="133"/>
      <c r="I935" s="36"/>
      <c r="L935" s="131"/>
      <c r="M935" s="131"/>
      <c r="N935" s="36"/>
    </row>
    <row r="936" spans="1:14" s="110" customFormat="1" ht="15.75" customHeight="1" x14ac:dyDescent="0.35">
      <c r="A936" s="73" t="s">
        <v>1110</v>
      </c>
      <c r="B936" s="74">
        <v>111.48399999999999</v>
      </c>
      <c r="C936" s="72">
        <f t="shared" si="24"/>
        <v>1200.0137759999998</v>
      </c>
      <c r="D936" s="72">
        <v>0</v>
      </c>
      <c r="E936" s="72">
        <v>0</v>
      </c>
      <c r="F936" s="111">
        <f t="shared" si="25"/>
        <v>2203.2252927359996</v>
      </c>
      <c r="G936" s="132" t="s">
        <v>31</v>
      </c>
      <c r="H936" s="133"/>
      <c r="I936" s="36"/>
      <c r="L936" s="131"/>
      <c r="M936" s="131"/>
      <c r="N936" s="36"/>
    </row>
    <row r="937" spans="1:14" s="110" customFormat="1" ht="15.75" customHeight="1" x14ac:dyDescent="0.35">
      <c r="A937" s="73" t="s">
        <v>1111</v>
      </c>
      <c r="B937" s="74">
        <v>111.48399999999999</v>
      </c>
      <c r="C937" s="72">
        <f t="shared" si="24"/>
        <v>1200.0137759999998</v>
      </c>
      <c r="D937" s="72">
        <v>0</v>
      </c>
      <c r="E937" s="72">
        <v>0</v>
      </c>
      <c r="F937" s="111">
        <f t="shared" si="25"/>
        <v>2203.2252927359996</v>
      </c>
      <c r="G937" s="132" t="s">
        <v>31</v>
      </c>
      <c r="H937" s="133"/>
      <c r="I937" s="36"/>
      <c r="L937" s="131"/>
      <c r="M937" s="131"/>
      <c r="N937" s="36"/>
    </row>
    <row r="938" spans="1:14" s="110" customFormat="1" ht="15.75" customHeight="1" x14ac:dyDescent="0.35">
      <c r="A938" s="73" t="s">
        <v>1112</v>
      </c>
      <c r="B938" s="74">
        <v>111.48399999999999</v>
      </c>
      <c r="C938" s="72">
        <f t="shared" si="24"/>
        <v>1200.0137759999998</v>
      </c>
      <c r="D938" s="72">
        <v>0</v>
      </c>
      <c r="E938" s="72">
        <v>0</v>
      </c>
      <c r="F938" s="111">
        <f t="shared" si="25"/>
        <v>2203.2252927359996</v>
      </c>
      <c r="G938" s="132" t="s">
        <v>31</v>
      </c>
      <c r="H938" s="133"/>
      <c r="I938" s="36"/>
      <c r="L938" s="131"/>
      <c r="M938" s="131"/>
      <c r="N938" s="36"/>
    </row>
    <row r="939" spans="1:14" s="110" customFormat="1" ht="15.75" customHeight="1" x14ac:dyDescent="0.35">
      <c r="A939" s="73" t="s">
        <v>1113</v>
      </c>
      <c r="B939" s="74">
        <v>111.48399999999999</v>
      </c>
      <c r="C939" s="72">
        <f t="shared" ref="C939:C1002" si="26">B939*10.764</f>
        <v>1200.0137759999998</v>
      </c>
      <c r="D939" s="72">
        <v>0</v>
      </c>
      <c r="E939" s="72">
        <v>0</v>
      </c>
      <c r="F939" s="111">
        <f t="shared" ref="F939:F1002" si="27">C939*1.836</f>
        <v>2203.2252927359996</v>
      </c>
      <c r="G939" s="132" t="s">
        <v>31</v>
      </c>
      <c r="H939" s="133"/>
      <c r="I939" s="36"/>
      <c r="L939" s="131"/>
      <c r="M939" s="131"/>
      <c r="N939" s="36"/>
    </row>
    <row r="940" spans="1:14" s="110" customFormat="1" ht="15.75" customHeight="1" x14ac:dyDescent="0.35">
      <c r="A940" s="73" t="s">
        <v>1114</v>
      </c>
      <c r="B940" s="74">
        <v>111.48399999999999</v>
      </c>
      <c r="C940" s="72">
        <f t="shared" si="26"/>
        <v>1200.0137759999998</v>
      </c>
      <c r="D940" s="72">
        <v>0</v>
      </c>
      <c r="E940" s="72">
        <v>0</v>
      </c>
      <c r="F940" s="111">
        <f t="shared" si="27"/>
        <v>2203.2252927359996</v>
      </c>
      <c r="G940" s="132" t="s">
        <v>31</v>
      </c>
      <c r="H940" s="133"/>
      <c r="I940" s="36"/>
      <c r="L940" s="131"/>
      <c r="M940" s="131"/>
      <c r="N940" s="36"/>
    </row>
    <row r="941" spans="1:14" s="110" customFormat="1" ht="15.75" customHeight="1" x14ac:dyDescent="0.35">
      <c r="A941" s="73" t="s">
        <v>1115</v>
      </c>
      <c r="B941" s="74">
        <v>111.48399999999999</v>
      </c>
      <c r="C941" s="72">
        <f t="shared" si="26"/>
        <v>1200.0137759999998</v>
      </c>
      <c r="D941" s="72">
        <v>0</v>
      </c>
      <c r="E941" s="72">
        <v>0</v>
      </c>
      <c r="F941" s="111">
        <f t="shared" si="27"/>
        <v>2203.2252927359996</v>
      </c>
      <c r="G941" s="132" t="s">
        <v>31</v>
      </c>
      <c r="H941" s="133"/>
      <c r="I941" s="36"/>
      <c r="L941" s="131"/>
      <c r="M941" s="131"/>
      <c r="N941" s="36"/>
    </row>
    <row r="942" spans="1:14" s="110" customFormat="1" ht="15.75" customHeight="1" x14ac:dyDescent="0.35">
      <c r="A942" s="73" t="s">
        <v>1116</v>
      </c>
      <c r="B942" s="74">
        <v>176.69800000000001</v>
      </c>
      <c r="C942" s="72">
        <f t="shared" si="26"/>
        <v>1901.9772719999999</v>
      </c>
      <c r="D942" s="72">
        <v>0</v>
      </c>
      <c r="E942" s="72">
        <v>0</v>
      </c>
      <c r="F942" s="111">
        <f t="shared" si="27"/>
        <v>3492.030271392</v>
      </c>
      <c r="G942" s="132" t="s">
        <v>31</v>
      </c>
      <c r="H942" s="133"/>
      <c r="I942" s="36"/>
      <c r="L942" s="131"/>
      <c r="M942" s="131"/>
      <c r="N942" s="36"/>
    </row>
    <row r="943" spans="1:14" s="110" customFormat="1" ht="15.75" customHeight="1" x14ac:dyDescent="0.35">
      <c r="A943" s="73" t="s">
        <v>1117</v>
      </c>
      <c r="B943" s="74">
        <v>176.601</v>
      </c>
      <c r="C943" s="72">
        <f t="shared" si="26"/>
        <v>1900.9331639999998</v>
      </c>
      <c r="D943" s="72">
        <v>0</v>
      </c>
      <c r="E943" s="72">
        <v>0</v>
      </c>
      <c r="F943" s="111">
        <f t="shared" si="27"/>
        <v>3490.1132891039997</v>
      </c>
      <c r="G943" s="132" t="s">
        <v>31</v>
      </c>
      <c r="H943" s="133"/>
      <c r="I943" s="36"/>
      <c r="L943" s="131"/>
      <c r="M943" s="131"/>
      <c r="N943" s="36"/>
    </row>
    <row r="944" spans="1:14" s="110" customFormat="1" ht="15.75" customHeight="1" x14ac:dyDescent="0.35">
      <c r="A944" s="73" t="s">
        <v>1118</v>
      </c>
      <c r="B944" s="74">
        <v>111.48399999999999</v>
      </c>
      <c r="C944" s="72">
        <f t="shared" si="26"/>
        <v>1200.0137759999998</v>
      </c>
      <c r="D944" s="72">
        <v>0</v>
      </c>
      <c r="E944" s="72">
        <v>0</v>
      </c>
      <c r="F944" s="111">
        <f t="shared" si="27"/>
        <v>2203.2252927359996</v>
      </c>
      <c r="G944" s="132" t="s">
        <v>31</v>
      </c>
      <c r="H944" s="133"/>
      <c r="I944" s="36"/>
      <c r="L944" s="131"/>
      <c r="M944" s="131"/>
      <c r="N944" s="36"/>
    </row>
    <row r="945" spans="1:14" s="110" customFormat="1" ht="15.75" customHeight="1" x14ac:dyDescent="0.35">
      <c r="A945" s="73" t="s">
        <v>1119</v>
      </c>
      <c r="B945" s="74">
        <v>111.48399999999999</v>
      </c>
      <c r="C945" s="72">
        <f t="shared" si="26"/>
        <v>1200.0137759999998</v>
      </c>
      <c r="D945" s="72">
        <v>0</v>
      </c>
      <c r="E945" s="72">
        <v>0</v>
      </c>
      <c r="F945" s="111">
        <f t="shared" si="27"/>
        <v>2203.2252927359996</v>
      </c>
      <c r="G945" s="132" t="s">
        <v>31</v>
      </c>
      <c r="H945" s="133"/>
      <c r="I945" s="36"/>
      <c r="L945" s="131"/>
      <c r="M945" s="131"/>
      <c r="N945" s="36"/>
    </row>
    <row r="946" spans="1:14" s="110" customFormat="1" ht="15.75" customHeight="1" x14ac:dyDescent="0.35">
      <c r="A946" s="73" t="s">
        <v>1120</v>
      </c>
      <c r="B946" s="74">
        <v>111.48399999999999</v>
      </c>
      <c r="C946" s="72">
        <f t="shared" si="26"/>
        <v>1200.0137759999998</v>
      </c>
      <c r="D946" s="72">
        <v>0</v>
      </c>
      <c r="E946" s="72">
        <v>0</v>
      </c>
      <c r="F946" s="111">
        <f t="shared" si="27"/>
        <v>2203.2252927359996</v>
      </c>
      <c r="G946" s="132" t="s">
        <v>31</v>
      </c>
      <c r="H946" s="133"/>
      <c r="I946" s="36"/>
      <c r="L946" s="131"/>
      <c r="M946" s="131"/>
      <c r="N946" s="36"/>
    </row>
    <row r="947" spans="1:14" s="110" customFormat="1" ht="15.75" customHeight="1" x14ac:dyDescent="0.35">
      <c r="A947" s="73" t="s">
        <v>1121</v>
      </c>
      <c r="B947" s="74">
        <v>111.48399999999999</v>
      </c>
      <c r="C947" s="72">
        <f t="shared" si="26"/>
        <v>1200.0137759999998</v>
      </c>
      <c r="D947" s="72">
        <v>0</v>
      </c>
      <c r="E947" s="72">
        <v>0</v>
      </c>
      <c r="F947" s="111">
        <f t="shared" si="27"/>
        <v>2203.2252927359996</v>
      </c>
      <c r="G947" s="132" t="s">
        <v>31</v>
      </c>
      <c r="H947" s="133"/>
      <c r="I947" s="36"/>
      <c r="L947" s="131"/>
      <c r="M947" s="131"/>
      <c r="N947" s="36"/>
    </row>
    <row r="948" spans="1:14" s="110" customFormat="1" ht="15.75" customHeight="1" x14ac:dyDescent="0.35">
      <c r="A948" s="73" t="s">
        <v>1122</v>
      </c>
      <c r="B948" s="74">
        <v>111.48399999999999</v>
      </c>
      <c r="C948" s="72">
        <f t="shared" si="26"/>
        <v>1200.0137759999998</v>
      </c>
      <c r="D948" s="72">
        <v>0</v>
      </c>
      <c r="E948" s="72">
        <v>0</v>
      </c>
      <c r="F948" s="111">
        <f t="shared" si="27"/>
        <v>2203.2252927359996</v>
      </c>
      <c r="G948" s="132" t="s">
        <v>31</v>
      </c>
      <c r="H948" s="133"/>
      <c r="I948" s="36"/>
      <c r="L948" s="131"/>
      <c r="M948" s="131"/>
      <c r="N948" s="36"/>
    </row>
    <row r="949" spans="1:14" s="110" customFormat="1" ht="15.75" customHeight="1" x14ac:dyDescent="0.35">
      <c r="A949" s="73" t="s">
        <v>1123</v>
      </c>
      <c r="B949" s="74">
        <v>111.48399999999999</v>
      </c>
      <c r="C949" s="72">
        <f t="shared" si="26"/>
        <v>1200.0137759999998</v>
      </c>
      <c r="D949" s="72">
        <v>0</v>
      </c>
      <c r="E949" s="72">
        <v>0</v>
      </c>
      <c r="F949" s="111">
        <f t="shared" si="27"/>
        <v>2203.2252927359996</v>
      </c>
      <c r="G949" s="132" t="s">
        <v>31</v>
      </c>
      <c r="H949" s="133"/>
      <c r="I949" s="36"/>
      <c r="L949" s="131"/>
      <c r="M949" s="131"/>
      <c r="N949" s="36"/>
    </row>
    <row r="950" spans="1:14" s="110" customFormat="1" ht="15.75" customHeight="1" x14ac:dyDescent="0.35">
      <c r="A950" s="73" t="s">
        <v>1124</v>
      </c>
      <c r="B950" s="74">
        <v>111.48399999999999</v>
      </c>
      <c r="C950" s="72">
        <f t="shared" si="26"/>
        <v>1200.0137759999998</v>
      </c>
      <c r="D950" s="72">
        <v>0</v>
      </c>
      <c r="E950" s="72">
        <v>0</v>
      </c>
      <c r="F950" s="111">
        <f t="shared" si="27"/>
        <v>2203.2252927359996</v>
      </c>
      <c r="G950" s="132" t="s">
        <v>31</v>
      </c>
      <c r="H950" s="133"/>
      <c r="I950" s="36"/>
      <c r="L950" s="131"/>
      <c r="M950" s="131"/>
      <c r="N950" s="36"/>
    </row>
    <row r="951" spans="1:14" s="110" customFormat="1" ht="15.75" customHeight="1" x14ac:dyDescent="0.35">
      <c r="A951" s="73" t="s">
        <v>1125</v>
      </c>
      <c r="B951" s="74">
        <v>111.48399999999999</v>
      </c>
      <c r="C951" s="72">
        <f t="shared" si="26"/>
        <v>1200.0137759999998</v>
      </c>
      <c r="D951" s="72">
        <v>0</v>
      </c>
      <c r="E951" s="72">
        <v>0</v>
      </c>
      <c r="F951" s="111">
        <f t="shared" si="27"/>
        <v>2203.2252927359996</v>
      </c>
      <c r="G951" s="132" t="s">
        <v>31</v>
      </c>
      <c r="H951" s="133"/>
      <c r="I951" s="36"/>
      <c r="L951" s="131"/>
      <c r="M951" s="131"/>
      <c r="N951" s="36"/>
    </row>
    <row r="952" spans="1:14" s="110" customFormat="1" ht="15.75" customHeight="1" x14ac:dyDescent="0.35">
      <c r="A952" s="73" t="s">
        <v>1126</v>
      </c>
      <c r="B952" s="74">
        <v>111.48399999999999</v>
      </c>
      <c r="C952" s="72">
        <f t="shared" si="26"/>
        <v>1200.0137759999998</v>
      </c>
      <c r="D952" s="72">
        <v>0</v>
      </c>
      <c r="E952" s="72">
        <v>0</v>
      </c>
      <c r="F952" s="111">
        <f t="shared" si="27"/>
        <v>2203.2252927359996</v>
      </c>
      <c r="G952" s="132" t="s">
        <v>31</v>
      </c>
      <c r="H952" s="133"/>
      <c r="I952" s="36"/>
      <c r="L952" s="131"/>
      <c r="M952" s="131"/>
      <c r="N952" s="36"/>
    </row>
    <row r="953" spans="1:14" s="110" customFormat="1" ht="15.75" customHeight="1" x14ac:dyDescent="0.35">
      <c r="A953" s="73" t="s">
        <v>1127</v>
      </c>
      <c r="B953" s="74">
        <v>111.48399999999999</v>
      </c>
      <c r="C953" s="72">
        <f t="shared" si="26"/>
        <v>1200.0137759999998</v>
      </c>
      <c r="D953" s="72">
        <v>0</v>
      </c>
      <c r="E953" s="72">
        <v>0</v>
      </c>
      <c r="F953" s="111">
        <f t="shared" si="27"/>
        <v>2203.2252927359996</v>
      </c>
      <c r="G953" s="132" t="s">
        <v>31</v>
      </c>
      <c r="H953" s="133"/>
      <c r="I953" s="36"/>
      <c r="L953" s="131"/>
      <c r="M953" s="131"/>
      <c r="N953" s="36"/>
    </row>
    <row r="954" spans="1:14" s="110" customFormat="1" ht="15.75" customHeight="1" x14ac:dyDescent="0.35">
      <c r="A954" s="73" t="s">
        <v>1128</v>
      </c>
      <c r="B954" s="74">
        <v>111.48399999999999</v>
      </c>
      <c r="C954" s="72">
        <f t="shared" si="26"/>
        <v>1200.0137759999998</v>
      </c>
      <c r="D954" s="72">
        <v>0</v>
      </c>
      <c r="E954" s="72">
        <v>0</v>
      </c>
      <c r="F954" s="111">
        <f t="shared" si="27"/>
        <v>2203.2252927359996</v>
      </c>
      <c r="G954" s="132" t="s">
        <v>31</v>
      </c>
      <c r="H954" s="133"/>
      <c r="I954" s="36"/>
      <c r="L954" s="131"/>
      <c r="M954" s="131"/>
      <c r="N954" s="36"/>
    </row>
    <row r="955" spans="1:14" s="110" customFormat="1" ht="15.75" customHeight="1" x14ac:dyDescent="0.35">
      <c r="A955" s="73" t="s">
        <v>1129</v>
      </c>
      <c r="B955" s="74">
        <v>246.55</v>
      </c>
      <c r="C955" s="72">
        <f t="shared" si="26"/>
        <v>2653.8642</v>
      </c>
      <c r="D955" s="72">
        <v>0</v>
      </c>
      <c r="E955" s="72">
        <v>0</v>
      </c>
      <c r="F955" s="111">
        <f t="shared" si="27"/>
        <v>4872.4946712000001</v>
      </c>
      <c r="G955" s="132" t="s">
        <v>31</v>
      </c>
      <c r="H955" s="133"/>
      <c r="I955" s="36"/>
      <c r="L955" s="131"/>
      <c r="M955" s="131"/>
      <c r="N955" s="36"/>
    </row>
    <row r="956" spans="1:14" s="110" customFormat="1" ht="15.75" customHeight="1" x14ac:dyDescent="0.35">
      <c r="A956" s="73" t="s">
        <v>1130</v>
      </c>
      <c r="B956" s="74">
        <v>217.42599999999999</v>
      </c>
      <c r="C956" s="72">
        <f t="shared" si="26"/>
        <v>2340.3734639999998</v>
      </c>
      <c r="D956" s="72">
        <v>0</v>
      </c>
      <c r="E956" s="72">
        <v>0</v>
      </c>
      <c r="F956" s="111">
        <f t="shared" si="27"/>
        <v>4296.9256799039995</v>
      </c>
      <c r="G956" s="132" t="s">
        <v>31</v>
      </c>
      <c r="H956" s="133"/>
      <c r="I956" s="36"/>
      <c r="L956" s="131"/>
      <c r="M956" s="131"/>
      <c r="N956" s="36"/>
    </row>
    <row r="957" spans="1:14" s="110" customFormat="1" ht="15.75" customHeight="1" x14ac:dyDescent="0.35">
      <c r="A957" s="73" t="s">
        <v>1131</v>
      </c>
      <c r="B957" s="74">
        <v>139.35499999999999</v>
      </c>
      <c r="C957" s="72">
        <f t="shared" si="26"/>
        <v>1500.0172199999997</v>
      </c>
      <c r="D957" s="72">
        <v>0</v>
      </c>
      <c r="E957" s="72">
        <v>0</v>
      </c>
      <c r="F957" s="111">
        <f t="shared" si="27"/>
        <v>2754.0316159199997</v>
      </c>
      <c r="G957" s="132" t="s">
        <v>31</v>
      </c>
      <c r="H957" s="133"/>
      <c r="I957" s="36"/>
      <c r="L957" s="131"/>
      <c r="M957" s="131"/>
      <c r="N957" s="36"/>
    </row>
    <row r="958" spans="1:14" s="110" customFormat="1" ht="15.75" customHeight="1" x14ac:dyDescent="0.35">
      <c r="A958" s="73" t="s">
        <v>1132</v>
      </c>
      <c r="B958" s="74">
        <v>139.35499999999999</v>
      </c>
      <c r="C958" s="72">
        <f t="shared" si="26"/>
        <v>1500.0172199999997</v>
      </c>
      <c r="D958" s="72">
        <v>0</v>
      </c>
      <c r="E958" s="72">
        <v>0</v>
      </c>
      <c r="F958" s="111">
        <f t="shared" si="27"/>
        <v>2754.0316159199997</v>
      </c>
      <c r="G958" s="132" t="s">
        <v>31</v>
      </c>
      <c r="H958" s="133"/>
      <c r="I958" s="36"/>
      <c r="L958" s="131"/>
      <c r="M958" s="131"/>
      <c r="N958" s="36"/>
    </row>
    <row r="959" spans="1:14" s="110" customFormat="1" ht="15.75" customHeight="1" x14ac:dyDescent="0.35">
      <c r="A959" s="73" t="s">
        <v>1133</v>
      </c>
      <c r="B959" s="74">
        <v>139.35499999999999</v>
      </c>
      <c r="C959" s="72">
        <f t="shared" si="26"/>
        <v>1500.0172199999997</v>
      </c>
      <c r="D959" s="72">
        <v>0</v>
      </c>
      <c r="E959" s="72">
        <v>0</v>
      </c>
      <c r="F959" s="111">
        <f t="shared" si="27"/>
        <v>2754.0316159199997</v>
      </c>
      <c r="G959" s="132" t="s">
        <v>31</v>
      </c>
      <c r="H959" s="133"/>
      <c r="I959" s="36"/>
      <c r="L959" s="131"/>
      <c r="M959" s="131"/>
      <c r="N959" s="36"/>
    </row>
    <row r="960" spans="1:14" s="110" customFormat="1" ht="15.75" customHeight="1" x14ac:dyDescent="0.35">
      <c r="A960" s="73" t="s">
        <v>1134</v>
      </c>
      <c r="B960" s="74">
        <v>139.35499999999999</v>
      </c>
      <c r="C960" s="72">
        <f t="shared" si="26"/>
        <v>1500.0172199999997</v>
      </c>
      <c r="D960" s="72">
        <v>0</v>
      </c>
      <c r="E960" s="72">
        <v>0</v>
      </c>
      <c r="F960" s="111">
        <f t="shared" si="27"/>
        <v>2754.0316159199997</v>
      </c>
      <c r="G960" s="132" t="s">
        <v>31</v>
      </c>
      <c r="H960" s="133"/>
      <c r="I960" s="36"/>
      <c r="L960" s="131"/>
      <c r="M960" s="131"/>
      <c r="N960" s="36"/>
    </row>
    <row r="961" spans="1:14" s="110" customFormat="1" ht="15.75" customHeight="1" x14ac:dyDescent="0.35">
      <c r="A961" s="73" t="s">
        <v>1135</v>
      </c>
      <c r="B961" s="74">
        <v>139.35499999999999</v>
      </c>
      <c r="C961" s="72">
        <f t="shared" si="26"/>
        <v>1500.0172199999997</v>
      </c>
      <c r="D961" s="72">
        <v>0</v>
      </c>
      <c r="E961" s="72">
        <v>0</v>
      </c>
      <c r="F961" s="111">
        <f t="shared" si="27"/>
        <v>2754.0316159199997</v>
      </c>
      <c r="G961" s="132" t="s">
        <v>31</v>
      </c>
      <c r="H961" s="133"/>
      <c r="I961" s="36"/>
      <c r="L961" s="131"/>
      <c r="M961" s="131"/>
      <c r="N961" s="36"/>
    </row>
    <row r="962" spans="1:14" s="110" customFormat="1" ht="15.75" customHeight="1" x14ac:dyDescent="0.35">
      <c r="A962" s="73" t="s">
        <v>1136</v>
      </c>
      <c r="B962" s="74">
        <v>139.35499999999999</v>
      </c>
      <c r="C962" s="72">
        <f t="shared" si="26"/>
        <v>1500.0172199999997</v>
      </c>
      <c r="D962" s="72">
        <v>0</v>
      </c>
      <c r="E962" s="72">
        <v>0</v>
      </c>
      <c r="F962" s="111">
        <f t="shared" si="27"/>
        <v>2754.0316159199997</v>
      </c>
      <c r="G962" s="132" t="s">
        <v>31</v>
      </c>
      <c r="H962" s="133"/>
      <c r="I962" s="36"/>
      <c r="L962" s="131"/>
      <c r="M962" s="131"/>
      <c r="N962" s="36"/>
    </row>
    <row r="963" spans="1:14" s="110" customFormat="1" ht="15.75" customHeight="1" x14ac:dyDescent="0.35">
      <c r="A963" s="73" t="s">
        <v>1137</v>
      </c>
      <c r="B963" s="74">
        <v>139.35499999999999</v>
      </c>
      <c r="C963" s="72">
        <f t="shared" si="26"/>
        <v>1500.0172199999997</v>
      </c>
      <c r="D963" s="72">
        <v>0</v>
      </c>
      <c r="E963" s="72">
        <v>0</v>
      </c>
      <c r="F963" s="111">
        <f t="shared" si="27"/>
        <v>2754.0316159199997</v>
      </c>
      <c r="G963" s="132" t="s">
        <v>31</v>
      </c>
      <c r="H963" s="133"/>
      <c r="I963" s="36"/>
      <c r="L963" s="131"/>
      <c r="M963" s="131"/>
      <c r="N963" s="36"/>
    </row>
    <row r="964" spans="1:14" s="110" customFormat="1" ht="15.75" customHeight="1" x14ac:dyDescent="0.35">
      <c r="A964" s="73" t="s">
        <v>1138</v>
      </c>
      <c r="B964" s="74">
        <v>139.35499999999999</v>
      </c>
      <c r="C964" s="72">
        <f t="shared" si="26"/>
        <v>1500.0172199999997</v>
      </c>
      <c r="D964" s="72">
        <v>0</v>
      </c>
      <c r="E964" s="72">
        <v>0</v>
      </c>
      <c r="F964" s="111">
        <f t="shared" si="27"/>
        <v>2754.0316159199997</v>
      </c>
      <c r="G964" s="132" t="s">
        <v>31</v>
      </c>
      <c r="H964" s="133"/>
      <c r="I964" s="36"/>
      <c r="L964" s="131"/>
      <c r="M964" s="131"/>
      <c r="N964" s="36"/>
    </row>
    <row r="965" spans="1:14" s="110" customFormat="1" ht="15.75" customHeight="1" x14ac:dyDescent="0.35">
      <c r="A965" s="73" t="s">
        <v>1139</v>
      </c>
      <c r="B965" s="74">
        <v>139.35499999999999</v>
      </c>
      <c r="C965" s="72">
        <f t="shared" si="26"/>
        <v>1500.0172199999997</v>
      </c>
      <c r="D965" s="72">
        <v>0</v>
      </c>
      <c r="E965" s="72">
        <v>0</v>
      </c>
      <c r="F965" s="111">
        <f t="shared" si="27"/>
        <v>2754.0316159199997</v>
      </c>
      <c r="G965" s="132" t="s">
        <v>31</v>
      </c>
      <c r="H965" s="133"/>
      <c r="I965" s="36"/>
      <c r="L965" s="131"/>
      <c r="M965" s="131"/>
      <c r="N965" s="36"/>
    </row>
    <row r="966" spans="1:14" s="110" customFormat="1" ht="15.75" customHeight="1" x14ac:dyDescent="0.35">
      <c r="A966" s="73" t="s">
        <v>1140</v>
      </c>
      <c r="B966" s="74">
        <v>139.35499999999999</v>
      </c>
      <c r="C966" s="72">
        <f t="shared" si="26"/>
        <v>1500.0172199999997</v>
      </c>
      <c r="D966" s="72">
        <v>0</v>
      </c>
      <c r="E966" s="72">
        <v>0</v>
      </c>
      <c r="F966" s="111">
        <f t="shared" si="27"/>
        <v>2754.0316159199997</v>
      </c>
      <c r="G966" s="132" t="s">
        <v>31</v>
      </c>
      <c r="H966" s="133"/>
      <c r="I966" s="36"/>
      <c r="L966" s="131"/>
      <c r="M966" s="131"/>
      <c r="N966" s="36"/>
    </row>
    <row r="967" spans="1:14" s="110" customFormat="1" ht="15.75" customHeight="1" x14ac:dyDescent="0.35">
      <c r="A967" s="73" t="s">
        <v>1141</v>
      </c>
      <c r="B967" s="74">
        <v>139.35499999999999</v>
      </c>
      <c r="C967" s="72">
        <f t="shared" si="26"/>
        <v>1500.0172199999997</v>
      </c>
      <c r="D967" s="72">
        <v>0</v>
      </c>
      <c r="E967" s="72">
        <v>0</v>
      </c>
      <c r="F967" s="111">
        <f t="shared" si="27"/>
        <v>2754.0316159199997</v>
      </c>
      <c r="G967" s="132" t="s">
        <v>31</v>
      </c>
      <c r="H967" s="133"/>
      <c r="I967" s="36"/>
      <c r="L967" s="131"/>
      <c r="M967" s="131"/>
      <c r="N967" s="36"/>
    </row>
    <row r="968" spans="1:14" s="110" customFormat="1" ht="15.75" customHeight="1" x14ac:dyDescent="0.35">
      <c r="A968" s="73" t="s">
        <v>1142</v>
      </c>
      <c r="B968" s="74">
        <v>139.35499999999999</v>
      </c>
      <c r="C968" s="72">
        <f t="shared" si="26"/>
        <v>1500.0172199999997</v>
      </c>
      <c r="D968" s="72">
        <v>0</v>
      </c>
      <c r="E968" s="72">
        <v>0</v>
      </c>
      <c r="F968" s="111">
        <f t="shared" si="27"/>
        <v>2754.0316159199997</v>
      </c>
      <c r="G968" s="132" t="s">
        <v>31</v>
      </c>
      <c r="H968" s="133"/>
      <c r="I968" s="36"/>
      <c r="L968" s="131"/>
      <c r="M968" s="131"/>
      <c r="N968" s="36"/>
    </row>
    <row r="969" spans="1:14" s="110" customFormat="1" ht="15.75" customHeight="1" x14ac:dyDescent="0.35">
      <c r="A969" s="73" t="s">
        <v>1143</v>
      </c>
      <c r="B969" s="74">
        <v>177.107</v>
      </c>
      <c r="C969" s="72">
        <f t="shared" si="26"/>
        <v>1906.3797479999998</v>
      </c>
      <c r="D969" s="72">
        <v>0</v>
      </c>
      <c r="E969" s="72">
        <v>0</v>
      </c>
      <c r="F969" s="111">
        <f t="shared" si="27"/>
        <v>3500.1132173279998</v>
      </c>
      <c r="G969" s="132" t="s">
        <v>31</v>
      </c>
      <c r="H969" s="133"/>
      <c r="I969" s="36"/>
      <c r="L969" s="131"/>
      <c r="M969" s="131"/>
      <c r="N969" s="36"/>
    </row>
    <row r="970" spans="1:14" s="110" customFormat="1" ht="15.75" customHeight="1" x14ac:dyDescent="0.35">
      <c r="A970" s="73" t="s">
        <v>1144</v>
      </c>
      <c r="B970" s="74">
        <v>139.35499999999999</v>
      </c>
      <c r="C970" s="72">
        <f t="shared" si="26"/>
        <v>1500.0172199999997</v>
      </c>
      <c r="D970" s="72">
        <v>0</v>
      </c>
      <c r="E970" s="72">
        <v>0</v>
      </c>
      <c r="F970" s="111">
        <f t="shared" si="27"/>
        <v>2754.0316159199997</v>
      </c>
      <c r="G970" s="132" t="s">
        <v>31</v>
      </c>
      <c r="H970" s="133"/>
      <c r="I970" s="36"/>
      <c r="L970" s="131"/>
      <c r="M970" s="131"/>
      <c r="N970" s="36"/>
    </row>
    <row r="971" spans="1:14" s="110" customFormat="1" ht="15.75" customHeight="1" x14ac:dyDescent="0.35">
      <c r="A971" s="73" t="s">
        <v>1145</v>
      </c>
      <c r="B971" s="74">
        <v>313.12700000000001</v>
      </c>
      <c r="C971" s="72">
        <f t="shared" si="26"/>
        <v>3370.4990279999997</v>
      </c>
      <c r="D971" s="72">
        <v>0</v>
      </c>
      <c r="E971" s="72">
        <v>0</v>
      </c>
      <c r="F971" s="111">
        <f t="shared" si="27"/>
        <v>6188.2362154080001</v>
      </c>
      <c r="G971" s="132" t="s">
        <v>31</v>
      </c>
      <c r="H971" s="133"/>
      <c r="I971" s="36"/>
      <c r="L971" s="131"/>
      <c r="M971" s="131"/>
      <c r="N971" s="36"/>
    </row>
    <row r="972" spans="1:14" s="110" customFormat="1" ht="15.75" customHeight="1" x14ac:dyDescent="0.35">
      <c r="A972" s="73" t="s">
        <v>1146</v>
      </c>
      <c r="B972" s="74">
        <v>256.416</v>
      </c>
      <c r="C972" s="72">
        <f t="shared" si="26"/>
        <v>2760.0618239999999</v>
      </c>
      <c r="D972" s="72">
        <v>0</v>
      </c>
      <c r="E972" s="72">
        <v>0</v>
      </c>
      <c r="F972" s="111">
        <f t="shared" si="27"/>
        <v>5067.473508864</v>
      </c>
      <c r="G972" s="132" t="s">
        <v>31</v>
      </c>
      <c r="H972" s="133"/>
      <c r="I972" s="36"/>
      <c r="L972" s="131"/>
      <c r="M972" s="131"/>
      <c r="N972" s="36"/>
    </row>
    <row r="973" spans="1:14" s="110" customFormat="1" ht="15.75" customHeight="1" x14ac:dyDescent="0.35">
      <c r="A973" s="73" t="s">
        <v>1147</v>
      </c>
      <c r="B973" s="74">
        <v>139.35499999999999</v>
      </c>
      <c r="C973" s="72">
        <f t="shared" si="26"/>
        <v>1500.0172199999997</v>
      </c>
      <c r="D973" s="72">
        <v>0</v>
      </c>
      <c r="E973" s="72">
        <v>0</v>
      </c>
      <c r="F973" s="111">
        <f t="shared" si="27"/>
        <v>2754.0316159199997</v>
      </c>
      <c r="G973" s="132" t="s">
        <v>31</v>
      </c>
      <c r="H973" s="133"/>
      <c r="I973" s="36"/>
      <c r="L973" s="131"/>
      <c r="M973" s="131"/>
      <c r="N973" s="36"/>
    </row>
    <row r="974" spans="1:14" s="110" customFormat="1" ht="15.75" customHeight="1" x14ac:dyDescent="0.35">
      <c r="A974" s="73" t="s">
        <v>1148</v>
      </c>
      <c r="B974" s="74">
        <v>139.35499999999999</v>
      </c>
      <c r="C974" s="72">
        <f t="shared" si="26"/>
        <v>1500.0172199999997</v>
      </c>
      <c r="D974" s="72">
        <v>0</v>
      </c>
      <c r="E974" s="72">
        <v>0</v>
      </c>
      <c r="F974" s="111">
        <f t="shared" si="27"/>
        <v>2754.0316159199997</v>
      </c>
      <c r="G974" s="132" t="s">
        <v>31</v>
      </c>
      <c r="H974" s="133"/>
      <c r="I974" s="36"/>
      <c r="L974" s="131"/>
      <c r="M974" s="131"/>
      <c r="N974" s="36"/>
    </row>
    <row r="975" spans="1:14" s="110" customFormat="1" ht="15.75" customHeight="1" x14ac:dyDescent="0.35">
      <c r="A975" s="73" t="s">
        <v>1149</v>
      </c>
      <c r="B975" s="74">
        <v>139.35499999999999</v>
      </c>
      <c r="C975" s="72">
        <f t="shared" si="26"/>
        <v>1500.0172199999997</v>
      </c>
      <c r="D975" s="72">
        <v>0</v>
      </c>
      <c r="E975" s="72">
        <v>0</v>
      </c>
      <c r="F975" s="111">
        <f t="shared" si="27"/>
        <v>2754.0316159199997</v>
      </c>
      <c r="G975" s="132" t="s">
        <v>31</v>
      </c>
      <c r="H975" s="133"/>
      <c r="I975" s="36"/>
      <c r="L975" s="131"/>
      <c r="M975" s="131"/>
      <c r="N975" s="36"/>
    </row>
    <row r="976" spans="1:14" s="110" customFormat="1" ht="15.75" customHeight="1" x14ac:dyDescent="0.35">
      <c r="A976" s="73" t="s">
        <v>1150</v>
      </c>
      <c r="B976" s="74">
        <v>139.35499999999999</v>
      </c>
      <c r="C976" s="72">
        <f t="shared" si="26"/>
        <v>1500.0172199999997</v>
      </c>
      <c r="D976" s="72">
        <v>0</v>
      </c>
      <c r="E976" s="72">
        <v>0</v>
      </c>
      <c r="F976" s="111">
        <f t="shared" si="27"/>
        <v>2754.0316159199997</v>
      </c>
      <c r="G976" s="132" t="s">
        <v>31</v>
      </c>
      <c r="H976" s="133"/>
      <c r="I976" s="36"/>
      <c r="L976" s="131"/>
      <c r="M976" s="131"/>
      <c r="N976" s="36"/>
    </row>
    <row r="977" spans="1:14" s="110" customFormat="1" ht="15.75" customHeight="1" x14ac:dyDescent="0.35">
      <c r="A977" s="73" t="s">
        <v>1151</v>
      </c>
      <c r="B977" s="74">
        <v>139.35499999999999</v>
      </c>
      <c r="C977" s="72">
        <f t="shared" si="26"/>
        <v>1500.0172199999997</v>
      </c>
      <c r="D977" s="72">
        <v>0</v>
      </c>
      <c r="E977" s="72">
        <v>0</v>
      </c>
      <c r="F977" s="111">
        <f t="shared" si="27"/>
        <v>2754.0316159199997</v>
      </c>
      <c r="G977" s="132" t="s">
        <v>31</v>
      </c>
      <c r="H977" s="133"/>
      <c r="I977" s="36"/>
      <c r="L977" s="131"/>
      <c r="M977" s="131"/>
      <c r="N977" s="36"/>
    </row>
    <row r="978" spans="1:14" s="110" customFormat="1" ht="15.75" customHeight="1" x14ac:dyDescent="0.35">
      <c r="A978" s="73" t="s">
        <v>1152</v>
      </c>
      <c r="B978" s="74">
        <v>139.35499999999999</v>
      </c>
      <c r="C978" s="72">
        <f t="shared" si="26"/>
        <v>1500.0172199999997</v>
      </c>
      <c r="D978" s="72">
        <v>0</v>
      </c>
      <c r="E978" s="72">
        <v>0</v>
      </c>
      <c r="F978" s="111">
        <f t="shared" si="27"/>
        <v>2754.0316159199997</v>
      </c>
      <c r="G978" s="132" t="s">
        <v>31</v>
      </c>
      <c r="H978" s="133"/>
      <c r="I978" s="36"/>
      <c r="L978" s="131"/>
      <c r="M978" s="131"/>
      <c r="N978" s="36"/>
    </row>
    <row r="979" spans="1:14" s="110" customFormat="1" ht="15.75" customHeight="1" x14ac:dyDescent="0.35">
      <c r="A979" s="73" t="s">
        <v>1153</v>
      </c>
      <c r="B979" s="74">
        <v>177.084</v>
      </c>
      <c r="C979" s="72">
        <f t="shared" si="26"/>
        <v>1906.1321759999998</v>
      </c>
      <c r="D979" s="72">
        <v>0</v>
      </c>
      <c r="E979" s="72">
        <v>0</v>
      </c>
      <c r="F979" s="111">
        <f t="shared" si="27"/>
        <v>3499.6586751360001</v>
      </c>
      <c r="G979" s="132" t="s">
        <v>31</v>
      </c>
      <c r="H979" s="133"/>
      <c r="I979" s="36"/>
      <c r="L979" s="131"/>
      <c r="M979" s="131"/>
      <c r="N979" s="36"/>
    </row>
    <row r="980" spans="1:14" s="110" customFormat="1" ht="15.75" customHeight="1" x14ac:dyDescent="0.35">
      <c r="A980" s="73" t="s">
        <v>1154</v>
      </c>
      <c r="B980" s="74">
        <v>177.084</v>
      </c>
      <c r="C980" s="72">
        <f t="shared" si="26"/>
        <v>1906.1321759999998</v>
      </c>
      <c r="D980" s="72">
        <v>0</v>
      </c>
      <c r="E980" s="72">
        <v>0</v>
      </c>
      <c r="F980" s="111">
        <f t="shared" si="27"/>
        <v>3499.6586751360001</v>
      </c>
      <c r="G980" s="132" t="s">
        <v>31</v>
      </c>
      <c r="H980" s="133"/>
      <c r="I980" s="36"/>
      <c r="L980" s="131"/>
      <c r="M980" s="131"/>
      <c r="N980" s="36"/>
    </row>
    <row r="981" spans="1:14" s="110" customFormat="1" ht="15.75" customHeight="1" x14ac:dyDescent="0.35">
      <c r="A981" s="73" t="s">
        <v>1155</v>
      </c>
      <c r="B981" s="74">
        <v>139.35499999999999</v>
      </c>
      <c r="C981" s="72">
        <f t="shared" si="26"/>
        <v>1500.0172199999997</v>
      </c>
      <c r="D981" s="72">
        <v>0</v>
      </c>
      <c r="E981" s="72">
        <v>0</v>
      </c>
      <c r="F981" s="111">
        <f t="shared" si="27"/>
        <v>2754.0316159199997</v>
      </c>
      <c r="G981" s="132" t="s">
        <v>31</v>
      </c>
      <c r="H981" s="133"/>
      <c r="I981" s="36"/>
      <c r="L981" s="131"/>
      <c r="M981" s="131"/>
      <c r="N981" s="36"/>
    </row>
    <row r="982" spans="1:14" s="110" customFormat="1" ht="15.75" customHeight="1" x14ac:dyDescent="0.35">
      <c r="A982" s="73" t="s">
        <v>1156</v>
      </c>
      <c r="B982" s="74">
        <v>139.35499999999999</v>
      </c>
      <c r="C982" s="72">
        <f t="shared" si="26"/>
        <v>1500.0172199999997</v>
      </c>
      <c r="D982" s="72">
        <v>0</v>
      </c>
      <c r="E982" s="72">
        <v>0</v>
      </c>
      <c r="F982" s="111">
        <f t="shared" si="27"/>
        <v>2754.0316159199997</v>
      </c>
      <c r="G982" s="132" t="s">
        <v>31</v>
      </c>
      <c r="H982" s="133"/>
      <c r="I982" s="36"/>
      <c r="L982" s="131"/>
      <c r="M982" s="131"/>
      <c r="N982" s="36"/>
    </row>
    <row r="983" spans="1:14" s="110" customFormat="1" ht="15.75" customHeight="1" x14ac:dyDescent="0.35">
      <c r="A983" s="73" t="s">
        <v>1157</v>
      </c>
      <c r="B983" s="74">
        <v>139.35499999999999</v>
      </c>
      <c r="C983" s="72">
        <f t="shared" si="26"/>
        <v>1500.0172199999997</v>
      </c>
      <c r="D983" s="72">
        <v>0</v>
      </c>
      <c r="E983" s="72">
        <v>0</v>
      </c>
      <c r="F983" s="111">
        <f t="shared" si="27"/>
        <v>2754.0316159199997</v>
      </c>
      <c r="G983" s="132" t="s">
        <v>31</v>
      </c>
      <c r="H983" s="133"/>
      <c r="I983" s="36"/>
      <c r="L983" s="131"/>
      <c r="M983" s="131"/>
      <c r="N983" s="36"/>
    </row>
    <row r="984" spans="1:14" s="110" customFormat="1" ht="15.75" customHeight="1" x14ac:dyDescent="0.35">
      <c r="A984" s="73" t="s">
        <v>1158</v>
      </c>
      <c r="B984" s="74">
        <v>139.35499999999999</v>
      </c>
      <c r="C984" s="72">
        <f t="shared" si="26"/>
        <v>1500.0172199999997</v>
      </c>
      <c r="D984" s="72">
        <v>0</v>
      </c>
      <c r="E984" s="72">
        <v>0</v>
      </c>
      <c r="F984" s="111">
        <f t="shared" si="27"/>
        <v>2754.0316159199997</v>
      </c>
      <c r="G984" s="132" t="s">
        <v>31</v>
      </c>
      <c r="H984" s="133"/>
      <c r="I984" s="36"/>
      <c r="L984" s="131"/>
      <c r="M984" s="131"/>
      <c r="N984" s="36"/>
    </row>
    <row r="985" spans="1:14" s="110" customFormat="1" ht="15.75" customHeight="1" x14ac:dyDescent="0.35">
      <c r="A985" s="73" t="s">
        <v>1159</v>
      </c>
      <c r="B985" s="74">
        <v>139.35499999999999</v>
      </c>
      <c r="C985" s="72">
        <f t="shared" si="26"/>
        <v>1500.0172199999997</v>
      </c>
      <c r="D985" s="72">
        <v>0</v>
      </c>
      <c r="E985" s="72">
        <v>0</v>
      </c>
      <c r="F985" s="111">
        <f t="shared" si="27"/>
        <v>2754.0316159199997</v>
      </c>
      <c r="G985" s="132" t="s">
        <v>31</v>
      </c>
      <c r="H985" s="133"/>
      <c r="I985" s="36"/>
      <c r="L985" s="131"/>
      <c r="M985" s="131"/>
      <c r="N985" s="36"/>
    </row>
    <row r="986" spans="1:14" s="110" customFormat="1" ht="15.75" customHeight="1" x14ac:dyDescent="0.35">
      <c r="A986" s="73" t="s">
        <v>1160</v>
      </c>
      <c r="B986" s="74">
        <v>139.35499999999999</v>
      </c>
      <c r="C986" s="72">
        <f t="shared" si="26"/>
        <v>1500.0172199999997</v>
      </c>
      <c r="D986" s="72">
        <v>0</v>
      </c>
      <c r="E986" s="72">
        <v>0</v>
      </c>
      <c r="F986" s="111">
        <f t="shared" si="27"/>
        <v>2754.0316159199997</v>
      </c>
      <c r="G986" s="132" t="s">
        <v>31</v>
      </c>
      <c r="H986" s="133"/>
      <c r="I986" s="36"/>
      <c r="L986" s="131"/>
      <c r="M986" s="131"/>
      <c r="N986" s="36"/>
    </row>
    <row r="987" spans="1:14" s="110" customFormat="1" ht="15.75" customHeight="1" x14ac:dyDescent="0.35">
      <c r="A987" s="73" t="s">
        <v>1161</v>
      </c>
      <c r="B987" s="74">
        <v>111.48399999999999</v>
      </c>
      <c r="C987" s="72">
        <f t="shared" si="26"/>
        <v>1200.0137759999998</v>
      </c>
      <c r="D987" s="72">
        <v>0</v>
      </c>
      <c r="E987" s="72">
        <v>0</v>
      </c>
      <c r="F987" s="111">
        <f t="shared" si="27"/>
        <v>2203.2252927359996</v>
      </c>
      <c r="G987" s="132" t="s">
        <v>31</v>
      </c>
      <c r="H987" s="133"/>
      <c r="I987" s="36"/>
      <c r="L987" s="131"/>
      <c r="M987" s="131"/>
      <c r="N987" s="36"/>
    </row>
    <row r="988" spans="1:14" s="110" customFormat="1" ht="15.75" customHeight="1" x14ac:dyDescent="0.35">
      <c r="A988" s="73" t="s">
        <v>1162</v>
      </c>
      <c r="B988" s="74">
        <v>111.48399999999999</v>
      </c>
      <c r="C988" s="72">
        <f t="shared" si="26"/>
        <v>1200.0137759999998</v>
      </c>
      <c r="D988" s="72">
        <v>0</v>
      </c>
      <c r="E988" s="72">
        <v>0</v>
      </c>
      <c r="F988" s="111">
        <f t="shared" si="27"/>
        <v>2203.2252927359996</v>
      </c>
      <c r="G988" s="132" t="s">
        <v>31</v>
      </c>
      <c r="H988" s="133"/>
      <c r="I988" s="36"/>
      <c r="L988" s="131"/>
      <c r="M988" s="131"/>
      <c r="N988" s="36"/>
    </row>
    <row r="989" spans="1:14" s="110" customFormat="1" ht="15.75" customHeight="1" x14ac:dyDescent="0.35">
      <c r="A989" s="73" t="s">
        <v>1163</v>
      </c>
      <c r="B989" s="74">
        <v>111.48399999999999</v>
      </c>
      <c r="C989" s="72">
        <f t="shared" si="26"/>
        <v>1200.0137759999998</v>
      </c>
      <c r="D989" s="72">
        <v>0</v>
      </c>
      <c r="E989" s="72">
        <v>0</v>
      </c>
      <c r="F989" s="111">
        <f t="shared" si="27"/>
        <v>2203.2252927359996</v>
      </c>
      <c r="G989" s="132" t="s">
        <v>31</v>
      </c>
      <c r="H989" s="133"/>
      <c r="I989" s="36"/>
      <c r="L989" s="131"/>
      <c r="M989" s="131"/>
      <c r="N989" s="36"/>
    </row>
    <row r="990" spans="1:14" s="110" customFormat="1" ht="15.75" customHeight="1" x14ac:dyDescent="0.35">
      <c r="A990" s="73" t="s">
        <v>1164</v>
      </c>
      <c r="B990" s="74">
        <v>140.607</v>
      </c>
      <c r="C990" s="72">
        <f t="shared" si="26"/>
        <v>1513.4937479999999</v>
      </c>
      <c r="D990" s="72">
        <v>0</v>
      </c>
      <c r="E990" s="72">
        <v>0</v>
      </c>
      <c r="F990" s="111">
        <f t="shared" si="27"/>
        <v>2778.774521328</v>
      </c>
      <c r="G990" s="132" t="s">
        <v>31</v>
      </c>
      <c r="H990" s="133"/>
      <c r="I990" s="36"/>
      <c r="L990" s="131"/>
      <c r="M990" s="131"/>
      <c r="N990" s="36"/>
    </row>
    <row r="991" spans="1:14" s="110" customFormat="1" ht="15.75" customHeight="1" x14ac:dyDescent="0.35">
      <c r="A991" s="73" t="s">
        <v>1165</v>
      </c>
      <c r="B991" s="74">
        <v>177.54499999999999</v>
      </c>
      <c r="C991" s="72">
        <f t="shared" si="26"/>
        <v>1911.0943799999998</v>
      </c>
      <c r="D991" s="72">
        <v>0</v>
      </c>
      <c r="E991" s="72">
        <v>0</v>
      </c>
      <c r="F991" s="111">
        <f t="shared" si="27"/>
        <v>3508.7692816799999</v>
      </c>
      <c r="G991" s="132" t="s">
        <v>31</v>
      </c>
      <c r="H991" s="133"/>
      <c r="I991" s="36"/>
      <c r="L991" s="131"/>
      <c r="M991" s="131"/>
      <c r="N991" s="36"/>
    </row>
    <row r="992" spans="1:14" s="110" customFormat="1" ht="15.75" customHeight="1" x14ac:dyDescent="0.35">
      <c r="A992" s="73" t="s">
        <v>1166</v>
      </c>
      <c r="B992" s="74">
        <v>139.35499999999999</v>
      </c>
      <c r="C992" s="72">
        <f t="shared" si="26"/>
        <v>1500.0172199999997</v>
      </c>
      <c r="D992" s="72">
        <v>0</v>
      </c>
      <c r="E992" s="72">
        <v>0</v>
      </c>
      <c r="F992" s="111">
        <f t="shared" si="27"/>
        <v>2754.0316159199997</v>
      </c>
      <c r="G992" s="132" t="s">
        <v>31</v>
      </c>
      <c r="H992" s="133"/>
      <c r="I992" s="36"/>
      <c r="L992" s="131"/>
      <c r="M992" s="131"/>
      <c r="N992" s="36"/>
    </row>
    <row r="993" spans="1:14" s="110" customFormat="1" ht="15.75" customHeight="1" x14ac:dyDescent="0.35">
      <c r="A993" s="73" t="s">
        <v>1167</v>
      </c>
      <c r="B993" s="74">
        <v>139.35499999999999</v>
      </c>
      <c r="C993" s="72">
        <f t="shared" si="26"/>
        <v>1500.0172199999997</v>
      </c>
      <c r="D993" s="72">
        <v>0</v>
      </c>
      <c r="E993" s="72">
        <v>0</v>
      </c>
      <c r="F993" s="111">
        <f t="shared" si="27"/>
        <v>2754.0316159199997</v>
      </c>
      <c r="G993" s="132" t="s">
        <v>31</v>
      </c>
      <c r="H993" s="133"/>
      <c r="I993" s="36"/>
      <c r="L993" s="131"/>
      <c r="M993" s="131"/>
      <c r="N993" s="36"/>
    </row>
    <row r="994" spans="1:14" s="110" customFormat="1" ht="15.75" customHeight="1" x14ac:dyDescent="0.35">
      <c r="A994" s="73" t="s">
        <v>1168</v>
      </c>
      <c r="B994" s="74">
        <v>139.35499999999999</v>
      </c>
      <c r="C994" s="72">
        <f t="shared" si="26"/>
        <v>1500.0172199999997</v>
      </c>
      <c r="D994" s="72">
        <v>0</v>
      </c>
      <c r="E994" s="72">
        <v>0</v>
      </c>
      <c r="F994" s="111">
        <f t="shared" si="27"/>
        <v>2754.0316159199997</v>
      </c>
      <c r="G994" s="132" t="s">
        <v>31</v>
      </c>
      <c r="H994" s="133"/>
      <c r="I994" s="36"/>
      <c r="L994" s="131"/>
      <c r="M994" s="131"/>
      <c r="N994" s="36"/>
    </row>
    <row r="995" spans="1:14" s="110" customFormat="1" ht="15.75" customHeight="1" x14ac:dyDescent="0.35">
      <c r="A995" s="73" t="s">
        <v>1169</v>
      </c>
      <c r="B995" s="74">
        <v>139.35499999999999</v>
      </c>
      <c r="C995" s="72">
        <f t="shared" si="26"/>
        <v>1500.0172199999997</v>
      </c>
      <c r="D995" s="72">
        <v>0</v>
      </c>
      <c r="E995" s="72">
        <v>0</v>
      </c>
      <c r="F995" s="111">
        <f t="shared" si="27"/>
        <v>2754.0316159199997</v>
      </c>
      <c r="G995" s="132" t="s">
        <v>31</v>
      </c>
      <c r="H995" s="133"/>
      <c r="I995" s="36"/>
      <c r="L995" s="131"/>
      <c r="M995" s="131"/>
      <c r="N995" s="36"/>
    </row>
    <row r="996" spans="1:14" s="110" customFormat="1" ht="15.75" customHeight="1" x14ac:dyDescent="0.35">
      <c r="A996" s="73" t="s">
        <v>1170</v>
      </c>
      <c r="B996" s="74">
        <v>176.29300000000001</v>
      </c>
      <c r="C996" s="72">
        <f t="shared" si="26"/>
        <v>1897.6178519999999</v>
      </c>
      <c r="D996" s="72">
        <v>0</v>
      </c>
      <c r="E996" s="72">
        <v>0</v>
      </c>
      <c r="F996" s="111">
        <f t="shared" si="27"/>
        <v>3484.0263762720001</v>
      </c>
      <c r="G996" s="132" t="s">
        <v>31</v>
      </c>
      <c r="H996" s="133"/>
      <c r="I996" s="36"/>
      <c r="L996" s="131"/>
      <c r="M996" s="131"/>
      <c r="N996" s="36"/>
    </row>
    <row r="997" spans="1:14" s="110" customFormat="1" ht="15.75" customHeight="1" x14ac:dyDescent="0.35">
      <c r="A997" s="73" t="s">
        <v>1171</v>
      </c>
      <c r="B997" s="74">
        <v>176.29300000000001</v>
      </c>
      <c r="C997" s="72">
        <f t="shared" si="26"/>
        <v>1897.6178519999999</v>
      </c>
      <c r="D997" s="72">
        <v>0</v>
      </c>
      <c r="E997" s="72">
        <v>0</v>
      </c>
      <c r="F997" s="111">
        <f t="shared" si="27"/>
        <v>3484.0263762720001</v>
      </c>
      <c r="G997" s="132" t="s">
        <v>31</v>
      </c>
      <c r="H997" s="133"/>
      <c r="I997" s="36"/>
      <c r="L997" s="131"/>
      <c r="M997" s="131"/>
      <c r="N997" s="36"/>
    </row>
    <row r="998" spans="1:14" s="110" customFormat="1" ht="15.75" customHeight="1" x14ac:dyDescent="0.35">
      <c r="A998" s="73" t="s">
        <v>1172</v>
      </c>
      <c r="B998" s="74">
        <v>176.27699999999999</v>
      </c>
      <c r="C998" s="72">
        <f t="shared" si="26"/>
        <v>1897.4456279999997</v>
      </c>
      <c r="D998" s="72">
        <v>0</v>
      </c>
      <c r="E998" s="72">
        <v>0</v>
      </c>
      <c r="F998" s="111">
        <f t="shared" si="27"/>
        <v>3483.7101730079994</v>
      </c>
      <c r="G998" s="132" t="s">
        <v>31</v>
      </c>
      <c r="H998" s="133"/>
      <c r="I998" s="36"/>
      <c r="L998" s="131"/>
      <c r="M998" s="131"/>
      <c r="N998" s="36"/>
    </row>
    <row r="999" spans="1:14" s="110" customFormat="1" ht="15.75" customHeight="1" x14ac:dyDescent="0.35">
      <c r="A999" s="73" t="s">
        <v>1173</v>
      </c>
      <c r="B999" s="74">
        <v>205.29300000000001</v>
      </c>
      <c r="C999" s="72">
        <f t="shared" si="26"/>
        <v>2209.7738519999998</v>
      </c>
      <c r="D999" s="72">
        <v>0</v>
      </c>
      <c r="E999" s="72">
        <v>0</v>
      </c>
      <c r="F999" s="111">
        <f t="shared" si="27"/>
        <v>4057.1447922719999</v>
      </c>
      <c r="G999" s="132" t="s">
        <v>31</v>
      </c>
      <c r="H999" s="133"/>
      <c r="I999" s="36"/>
      <c r="L999" s="131"/>
      <c r="M999" s="131"/>
      <c r="N999" s="36"/>
    </row>
    <row r="1000" spans="1:14" s="110" customFormat="1" ht="15.75" customHeight="1" x14ac:dyDescent="0.35">
      <c r="A1000" s="73" t="s">
        <v>1174</v>
      </c>
      <c r="B1000" s="74">
        <v>111.48399999999999</v>
      </c>
      <c r="C1000" s="72">
        <f t="shared" si="26"/>
        <v>1200.0137759999998</v>
      </c>
      <c r="D1000" s="72">
        <v>0</v>
      </c>
      <c r="E1000" s="72">
        <v>0</v>
      </c>
      <c r="F1000" s="111">
        <f t="shared" si="27"/>
        <v>2203.2252927359996</v>
      </c>
      <c r="G1000" s="132" t="s">
        <v>31</v>
      </c>
      <c r="H1000" s="133"/>
      <c r="I1000" s="36"/>
      <c r="L1000" s="131"/>
      <c r="M1000" s="131"/>
      <c r="N1000" s="36"/>
    </row>
    <row r="1001" spans="1:14" s="110" customFormat="1" ht="15.75" customHeight="1" x14ac:dyDescent="0.35">
      <c r="A1001" s="73" t="s">
        <v>1175</v>
      </c>
      <c r="B1001" s="74">
        <v>111.48399999999999</v>
      </c>
      <c r="C1001" s="72">
        <f t="shared" si="26"/>
        <v>1200.0137759999998</v>
      </c>
      <c r="D1001" s="72">
        <v>0</v>
      </c>
      <c r="E1001" s="72">
        <v>0</v>
      </c>
      <c r="F1001" s="111">
        <f t="shared" si="27"/>
        <v>2203.2252927359996</v>
      </c>
      <c r="G1001" s="132" t="s">
        <v>31</v>
      </c>
      <c r="H1001" s="133"/>
      <c r="I1001" s="36"/>
      <c r="L1001" s="131"/>
      <c r="M1001" s="131"/>
      <c r="N1001" s="36"/>
    </row>
    <row r="1002" spans="1:14" s="110" customFormat="1" ht="15.75" customHeight="1" x14ac:dyDescent="0.35">
      <c r="A1002" s="73" t="s">
        <v>1176</v>
      </c>
      <c r="B1002" s="74">
        <v>111.48399999999999</v>
      </c>
      <c r="C1002" s="72">
        <f t="shared" si="26"/>
        <v>1200.0137759999998</v>
      </c>
      <c r="D1002" s="72">
        <v>0</v>
      </c>
      <c r="E1002" s="72">
        <v>0</v>
      </c>
      <c r="F1002" s="111">
        <f t="shared" si="27"/>
        <v>2203.2252927359996</v>
      </c>
      <c r="G1002" s="132" t="s">
        <v>31</v>
      </c>
      <c r="H1002" s="133"/>
      <c r="I1002" s="36"/>
      <c r="L1002" s="131"/>
      <c r="M1002" s="131"/>
      <c r="N1002" s="36"/>
    </row>
    <row r="1003" spans="1:14" s="110" customFormat="1" ht="15.75" customHeight="1" x14ac:dyDescent="0.35">
      <c r="A1003" s="73" t="s">
        <v>1177</v>
      </c>
      <c r="B1003" s="74">
        <v>111.48399999999999</v>
      </c>
      <c r="C1003" s="72">
        <f t="shared" ref="C1003:C1066" si="28">B1003*10.764</f>
        <v>1200.0137759999998</v>
      </c>
      <c r="D1003" s="72">
        <v>0</v>
      </c>
      <c r="E1003" s="72">
        <v>0</v>
      </c>
      <c r="F1003" s="111">
        <f t="shared" ref="F1003:F1066" si="29">C1003*1.836</f>
        <v>2203.2252927359996</v>
      </c>
      <c r="G1003" s="132" t="s">
        <v>31</v>
      </c>
      <c r="H1003" s="133"/>
      <c r="I1003" s="36"/>
      <c r="L1003" s="131"/>
      <c r="M1003" s="131"/>
      <c r="N1003" s="36"/>
    </row>
    <row r="1004" spans="1:14" s="110" customFormat="1" ht="15.75" customHeight="1" x14ac:dyDescent="0.35">
      <c r="A1004" s="73" t="s">
        <v>1178</v>
      </c>
      <c r="B1004" s="74">
        <v>111.48399999999999</v>
      </c>
      <c r="C1004" s="72">
        <f t="shared" si="28"/>
        <v>1200.0137759999998</v>
      </c>
      <c r="D1004" s="72">
        <v>0</v>
      </c>
      <c r="E1004" s="72">
        <v>0</v>
      </c>
      <c r="F1004" s="111">
        <f t="shared" si="29"/>
        <v>2203.2252927359996</v>
      </c>
      <c r="G1004" s="132" t="s">
        <v>31</v>
      </c>
      <c r="H1004" s="133"/>
      <c r="I1004" s="36"/>
      <c r="L1004" s="131"/>
      <c r="M1004" s="131"/>
      <c r="N1004" s="36"/>
    </row>
    <row r="1005" spans="1:14" s="110" customFormat="1" ht="15.75" customHeight="1" x14ac:dyDescent="0.35">
      <c r="A1005" s="73" t="s">
        <v>1179</v>
      </c>
      <c r="B1005" s="74">
        <v>111.48399999999999</v>
      </c>
      <c r="C1005" s="72">
        <f t="shared" si="28"/>
        <v>1200.0137759999998</v>
      </c>
      <c r="D1005" s="72">
        <v>0</v>
      </c>
      <c r="E1005" s="72">
        <v>0</v>
      </c>
      <c r="F1005" s="111">
        <f t="shared" si="29"/>
        <v>2203.2252927359996</v>
      </c>
      <c r="G1005" s="132" t="s">
        <v>31</v>
      </c>
      <c r="H1005" s="133"/>
      <c r="I1005" s="36"/>
      <c r="L1005" s="131"/>
      <c r="M1005" s="131"/>
      <c r="N1005" s="36"/>
    </row>
    <row r="1006" spans="1:14" s="110" customFormat="1" ht="15.75" customHeight="1" x14ac:dyDescent="0.35">
      <c r="A1006" s="73" t="s">
        <v>1180</v>
      </c>
      <c r="B1006" s="74">
        <v>176.69800000000001</v>
      </c>
      <c r="C1006" s="72">
        <f t="shared" si="28"/>
        <v>1901.9772719999999</v>
      </c>
      <c r="D1006" s="72">
        <v>0</v>
      </c>
      <c r="E1006" s="72">
        <v>0</v>
      </c>
      <c r="F1006" s="111">
        <f t="shared" si="29"/>
        <v>3492.030271392</v>
      </c>
      <c r="G1006" s="132" t="s">
        <v>31</v>
      </c>
      <c r="H1006" s="133"/>
      <c r="I1006" s="36"/>
      <c r="L1006" s="131"/>
      <c r="M1006" s="131"/>
      <c r="N1006" s="36"/>
    </row>
    <row r="1007" spans="1:14" s="110" customFormat="1" ht="15.75" customHeight="1" x14ac:dyDescent="0.35">
      <c r="A1007" s="73" t="s">
        <v>1181</v>
      </c>
      <c r="B1007" s="74">
        <v>176.69800000000001</v>
      </c>
      <c r="C1007" s="72">
        <f t="shared" si="28"/>
        <v>1901.9772719999999</v>
      </c>
      <c r="D1007" s="72">
        <v>0</v>
      </c>
      <c r="E1007" s="72">
        <v>0</v>
      </c>
      <c r="F1007" s="111">
        <f t="shared" si="29"/>
        <v>3492.030271392</v>
      </c>
      <c r="G1007" s="132" t="s">
        <v>31</v>
      </c>
      <c r="H1007" s="133"/>
      <c r="I1007" s="36"/>
      <c r="L1007" s="131"/>
      <c r="M1007" s="131"/>
      <c r="N1007" s="36"/>
    </row>
    <row r="1008" spans="1:14" s="110" customFormat="1" ht="15.75" customHeight="1" x14ac:dyDescent="0.35">
      <c r="A1008" s="73" t="s">
        <v>1182</v>
      </c>
      <c r="B1008" s="74">
        <v>111.48399999999999</v>
      </c>
      <c r="C1008" s="72">
        <f t="shared" si="28"/>
        <v>1200.0137759999998</v>
      </c>
      <c r="D1008" s="72">
        <v>0</v>
      </c>
      <c r="E1008" s="72">
        <v>0</v>
      </c>
      <c r="F1008" s="111">
        <f t="shared" si="29"/>
        <v>2203.2252927359996</v>
      </c>
      <c r="G1008" s="132" t="s">
        <v>31</v>
      </c>
      <c r="H1008" s="133"/>
      <c r="I1008" s="36"/>
      <c r="L1008" s="131"/>
      <c r="M1008" s="131"/>
      <c r="N1008" s="36"/>
    </row>
    <row r="1009" spans="1:14" s="110" customFormat="1" ht="15.75" customHeight="1" x14ac:dyDescent="0.35">
      <c r="A1009" s="73" t="s">
        <v>1183</v>
      </c>
      <c r="B1009" s="74">
        <v>111.48399999999999</v>
      </c>
      <c r="C1009" s="72">
        <f t="shared" si="28"/>
        <v>1200.0137759999998</v>
      </c>
      <c r="D1009" s="72">
        <v>0</v>
      </c>
      <c r="E1009" s="72">
        <v>0</v>
      </c>
      <c r="F1009" s="111">
        <f t="shared" si="29"/>
        <v>2203.2252927359996</v>
      </c>
      <c r="G1009" s="132" t="s">
        <v>31</v>
      </c>
      <c r="H1009" s="133"/>
      <c r="I1009" s="36"/>
      <c r="L1009" s="131"/>
      <c r="M1009" s="131"/>
      <c r="N1009" s="36"/>
    </row>
    <row r="1010" spans="1:14" s="110" customFormat="1" ht="15.75" customHeight="1" x14ac:dyDescent="0.35">
      <c r="A1010" s="73" t="s">
        <v>1184</v>
      </c>
      <c r="B1010" s="74">
        <v>111.48399999999999</v>
      </c>
      <c r="C1010" s="72">
        <f t="shared" si="28"/>
        <v>1200.0137759999998</v>
      </c>
      <c r="D1010" s="72">
        <v>0</v>
      </c>
      <c r="E1010" s="72">
        <v>0</v>
      </c>
      <c r="F1010" s="111">
        <f t="shared" si="29"/>
        <v>2203.2252927359996</v>
      </c>
      <c r="G1010" s="132" t="s">
        <v>31</v>
      </c>
      <c r="H1010" s="133"/>
      <c r="I1010" s="36"/>
      <c r="L1010" s="131"/>
      <c r="M1010" s="131"/>
      <c r="N1010" s="36"/>
    </row>
    <row r="1011" spans="1:14" s="110" customFormat="1" ht="15.75" customHeight="1" x14ac:dyDescent="0.35">
      <c r="A1011" s="73" t="s">
        <v>1185</v>
      </c>
      <c r="B1011" s="74">
        <v>111.48399999999999</v>
      </c>
      <c r="C1011" s="72">
        <f t="shared" si="28"/>
        <v>1200.0137759999998</v>
      </c>
      <c r="D1011" s="72">
        <v>0</v>
      </c>
      <c r="E1011" s="72">
        <v>0</v>
      </c>
      <c r="F1011" s="111">
        <f t="shared" si="29"/>
        <v>2203.2252927359996</v>
      </c>
      <c r="G1011" s="132" t="s">
        <v>31</v>
      </c>
      <c r="H1011" s="133"/>
      <c r="I1011" s="36"/>
      <c r="L1011" s="131"/>
      <c r="M1011" s="131"/>
      <c r="N1011" s="36"/>
    </row>
    <row r="1012" spans="1:14" s="110" customFormat="1" ht="15.75" customHeight="1" x14ac:dyDescent="0.35">
      <c r="A1012" s="73" t="s">
        <v>1186</v>
      </c>
      <c r="B1012" s="74">
        <v>111.48399999999999</v>
      </c>
      <c r="C1012" s="72">
        <f t="shared" si="28"/>
        <v>1200.0137759999998</v>
      </c>
      <c r="D1012" s="72">
        <v>0</v>
      </c>
      <c r="E1012" s="72">
        <v>0</v>
      </c>
      <c r="F1012" s="111">
        <f t="shared" si="29"/>
        <v>2203.2252927359996</v>
      </c>
      <c r="G1012" s="132" t="s">
        <v>31</v>
      </c>
      <c r="H1012" s="133"/>
      <c r="I1012" s="36"/>
      <c r="L1012" s="131"/>
      <c r="M1012" s="131"/>
      <c r="N1012" s="36"/>
    </row>
    <row r="1013" spans="1:14" s="110" customFormat="1" ht="15.75" customHeight="1" x14ac:dyDescent="0.35">
      <c r="A1013" s="73" t="s">
        <v>1187</v>
      </c>
      <c r="B1013" s="74">
        <v>111.48399999999999</v>
      </c>
      <c r="C1013" s="72">
        <f t="shared" si="28"/>
        <v>1200.0137759999998</v>
      </c>
      <c r="D1013" s="72">
        <v>0</v>
      </c>
      <c r="E1013" s="72">
        <v>0</v>
      </c>
      <c r="F1013" s="111">
        <f t="shared" si="29"/>
        <v>2203.2252927359996</v>
      </c>
      <c r="G1013" s="132" t="s">
        <v>31</v>
      </c>
      <c r="H1013" s="133"/>
      <c r="I1013" s="36"/>
      <c r="L1013" s="131"/>
      <c r="M1013" s="131"/>
      <c r="N1013" s="36"/>
    </row>
    <row r="1014" spans="1:14" s="110" customFormat="1" ht="15.75" customHeight="1" x14ac:dyDescent="0.35">
      <c r="A1014" s="73" t="s">
        <v>1188</v>
      </c>
      <c r="B1014" s="74">
        <v>111.48399999999999</v>
      </c>
      <c r="C1014" s="72">
        <f t="shared" si="28"/>
        <v>1200.0137759999998</v>
      </c>
      <c r="D1014" s="72">
        <v>0</v>
      </c>
      <c r="E1014" s="72">
        <v>0</v>
      </c>
      <c r="F1014" s="111">
        <f t="shared" si="29"/>
        <v>2203.2252927359996</v>
      </c>
      <c r="G1014" s="132" t="s">
        <v>31</v>
      </c>
      <c r="H1014" s="133"/>
      <c r="I1014" s="36"/>
      <c r="L1014" s="131"/>
      <c r="M1014" s="131"/>
      <c r="N1014" s="36"/>
    </row>
    <row r="1015" spans="1:14" s="110" customFormat="1" ht="15.75" customHeight="1" x14ac:dyDescent="0.35">
      <c r="A1015" s="73" t="s">
        <v>1189</v>
      </c>
      <c r="B1015" s="74">
        <v>111.48399999999999</v>
      </c>
      <c r="C1015" s="72">
        <f t="shared" si="28"/>
        <v>1200.0137759999998</v>
      </c>
      <c r="D1015" s="72">
        <v>0</v>
      </c>
      <c r="E1015" s="72">
        <v>0</v>
      </c>
      <c r="F1015" s="111">
        <f t="shared" si="29"/>
        <v>2203.2252927359996</v>
      </c>
      <c r="G1015" s="132" t="s">
        <v>31</v>
      </c>
      <c r="H1015" s="133"/>
      <c r="I1015" s="36"/>
      <c r="L1015" s="131"/>
      <c r="M1015" s="131"/>
      <c r="N1015" s="36"/>
    </row>
    <row r="1016" spans="1:14" s="110" customFormat="1" ht="15.75" customHeight="1" x14ac:dyDescent="0.35">
      <c r="A1016" s="73" t="s">
        <v>1190</v>
      </c>
      <c r="B1016" s="74">
        <v>183.23599999999999</v>
      </c>
      <c r="C1016" s="72">
        <f t="shared" si="28"/>
        <v>1972.3523039999998</v>
      </c>
      <c r="D1016" s="72">
        <v>0</v>
      </c>
      <c r="E1016" s="72">
        <v>0</v>
      </c>
      <c r="F1016" s="111">
        <f t="shared" si="29"/>
        <v>3621.2388301439996</v>
      </c>
      <c r="G1016" s="132" t="s">
        <v>31</v>
      </c>
      <c r="H1016" s="133"/>
      <c r="I1016" s="36"/>
      <c r="L1016" s="131"/>
      <c r="M1016" s="131"/>
      <c r="N1016" s="36"/>
    </row>
    <row r="1017" spans="1:14" s="110" customFormat="1" ht="15.75" customHeight="1" x14ac:dyDescent="0.35">
      <c r="A1017" s="73" t="s">
        <v>1191</v>
      </c>
      <c r="B1017" s="74">
        <v>207.38300000000001</v>
      </c>
      <c r="C1017" s="72">
        <f t="shared" si="28"/>
        <v>2232.2706119999998</v>
      </c>
      <c r="D1017" s="72">
        <v>0</v>
      </c>
      <c r="E1017" s="72">
        <v>0</v>
      </c>
      <c r="F1017" s="111">
        <f t="shared" si="29"/>
        <v>4098.4488436319998</v>
      </c>
      <c r="G1017" s="132" t="s">
        <v>31</v>
      </c>
      <c r="H1017" s="133"/>
      <c r="I1017" s="36"/>
      <c r="L1017" s="131"/>
      <c r="M1017" s="131"/>
      <c r="N1017" s="36"/>
    </row>
    <row r="1018" spans="1:14" s="110" customFormat="1" ht="15.75" customHeight="1" x14ac:dyDescent="0.35">
      <c r="A1018" s="73" t="s">
        <v>1192</v>
      </c>
      <c r="B1018" s="74">
        <v>188.19</v>
      </c>
      <c r="C1018" s="72">
        <f t="shared" si="28"/>
        <v>2025.67716</v>
      </c>
      <c r="D1018" s="72">
        <v>0</v>
      </c>
      <c r="E1018" s="72">
        <v>0</v>
      </c>
      <c r="F1018" s="111">
        <f t="shared" si="29"/>
        <v>3719.1432657600003</v>
      </c>
      <c r="G1018" s="132" t="s">
        <v>31</v>
      </c>
      <c r="H1018" s="133"/>
      <c r="I1018" s="36"/>
      <c r="L1018" s="131"/>
      <c r="M1018" s="131"/>
      <c r="N1018" s="36"/>
    </row>
    <row r="1019" spans="1:14" s="110" customFormat="1" ht="15.75" customHeight="1" x14ac:dyDescent="0.35">
      <c r="A1019" s="73" t="s">
        <v>1193</v>
      </c>
      <c r="B1019" s="74">
        <v>235.36799999999999</v>
      </c>
      <c r="C1019" s="72">
        <f t="shared" si="28"/>
        <v>2533.5011519999998</v>
      </c>
      <c r="D1019" s="72">
        <v>0</v>
      </c>
      <c r="E1019" s="72">
        <v>0</v>
      </c>
      <c r="F1019" s="111">
        <f t="shared" si="29"/>
        <v>4651.5081150719998</v>
      </c>
      <c r="G1019" s="132" t="s">
        <v>31</v>
      </c>
      <c r="H1019" s="133"/>
      <c r="I1019" s="36"/>
      <c r="L1019" s="131"/>
      <c r="M1019" s="131"/>
      <c r="N1019" s="36"/>
    </row>
    <row r="1020" spans="1:14" s="110" customFormat="1" ht="15.75" customHeight="1" x14ac:dyDescent="0.35">
      <c r="A1020" s="73" t="s">
        <v>1194</v>
      </c>
      <c r="B1020" s="74">
        <v>223.124</v>
      </c>
      <c r="C1020" s="72">
        <f t="shared" si="28"/>
        <v>2401.7067359999996</v>
      </c>
      <c r="D1020" s="72">
        <v>0</v>
      </c>
      <c r="E1020" s="72">
        <v>0</v>
      </c>
      <c r="F1020" s="111">
        <f t="shared" si="29"/>
        <v>4409.5335672959991</v>
      </c>
      <c r="G1020" s="132" t="s">
        <v>31</v>
      </c>
      <c r="H1020" s="133"/>
      <c r="I1020" s="36"/>
      <c r="L1020" s="131"/>
      <c r="M1020" s="131"/>
      <c r="N1020" s="36"/>
    </row>
    <row r="1021" spans="1:14" s="110" customFormat="1" ht="15.75" customHeight="1" x14ac:dyDescent="0.35">
      <c r="A1021" s="73" t="s">
        <v>1195</v>
      </c>
      <c r="B1021" s="74">
        <v>246.202</v>
      </c>
      <c r="C1021" s="72">
        <f t="shared" si="28"/>
        <v>2650.118328</v>
      </c>
      <c r="D1021" s="72">
        <v>0</v>
      </c>
      <c r="E1021" s="72">
        <v>0</v>
      </c>
      <c r="F1021" s="111">
        <f t="shared" si="29"/>
        <v>4865.6172502079999</v>
      </c>
      <c r="G1021" s="132" t="s">
        <v>31</v>
      </c>
      <c r="H1021" s="133"/>
      <c r="I1021" s="36"/>
      <c r="L1021" s="131"/>
      <c r="M1021" s="131"/>
      <c r="N1021" s="36"/>
    </row>
    <row r="1022" spans="1:14" s="110" customFormat="1" ht="15.75" customHeight="1" x14ac:dyDescent="0.35">
      <c r="A1022" s="73" t="s">
        <v>1196</v>
      </c>
      <c r="B1022" s="74">
        <v>111.48399999999999</v>
      </c>
      <c r="C1022" s="72">
        <f t="shared" si="28"/>
        <v>1200.0137759999998</v>
      </c>
      <c r="D1022" s="72">
        <v>0</v>
      </c>
      <c r="E1022" s="72">
        <v>0</v>
      </c>
      <c r="F1022" s="111">
        <f t="shared" si="29"/>
        <v>2203.2252927359996</v>
      </c>
      <c r="G1022" s="132" t="s">
        <v>31</v>
      </c>
      <c r="H1022" s="133"/>
      <c r="I1022" s="36"/>
      <c r="L1022" s="131"/>
      <c r="M1022" s="131"/>
      <c r="N1022" s="36"/>
    </row>
    <row r="1023" spans="1:14" s="110" customFormat="1" ht="15.75" customHeight="1" x14ac:dyDescent="0.35">
      <c r="A1023" s="73" t="s">
        <v>1197</v>
      </c>
      <c r="B1023" s="74">
        <v>111.48399999999999</v>
      </c>
      <c r="C1023" s="72">
        <f t="shared" si="28"/>
        <v>1200.0137759999998</v>
      </c>
      <c r="D1023" s="72">
        <v>0</v>
      </c>
      <c r="E1023" s="72">
        <v>0</v>
      </c>
      <c r="F1023" s="111">
        <f t="shared" si="29"/>
        <v>2203.2252927359996</v>
      </c>
      <c r="G1023" s="132" t="s">
        <v>31</v>
      </c>
      <c r="H1023" s="133"/>
      <c r="I1023" s="36"/>
      <c r="L1023" s="131"/>
      <c r="M1023" s="131"/>
      <c r="N1023" s="36"/>
    </row>
    <row r="1024" spans="1:14" s="110" customFormat="1" ht="15.75" customHeight="1" x14ac:dyDescent="0.35">
      <c r="A1024" s="73" t="s">
        <v>1198</v>
      </c>
      <c r="B1024" s="74">
        <v>111.48399999999999</v>
      </c>
      <c r="C1024" s="72">
        <f t="shared" si="28"/>
        <v>1200.0137759999998</v>
      </c>
      <c r="D1024" s="72">
        <v>0</v>
      </c>
      <c r="E1024" s="72">
        <v>0</v>
      </c>
      <c r="F1024" s="111">
        <f t="shared" si="29"/>
        <v>2203.2252927359996</v>
      </c>
      <c r="G1024" s="132" t="s">
        <v>31</v>
      </c>
      <c r="H1024" s="133"/>
      <c r="I1024" s="36"/>
      <c r="L1024" s="131"/>
      <c r="M1024" s="131"/>
      <c r="N1024" s="36"/>
    </row>
    <row r="1025" spans="1:14" s="110" customFormat="1" ht="15.75" customHeight="1" x14ac:dyDescent="0.35">
      <c r="A1025" s="73" t="s">
        <v>1199</v>
      </c>
      <c r="B1025" s="74">
        <v>111.48399999999999</v>
      </c>
      <c r="C1025" s="72">
        <f t="shared" si="28"/>
        <v>1200.0137759999998</v>
      </c>
      <c r="D1025" s="72">
        <v>0</v>
      </c>
      <c r="E1025" s="72">
        <v>0</v>
      </c>
      <c r="F1025" s="111">
        <f t="shared" si="29"/>
        <v>2203.2252927359996</v>
      </c>
      <c r="G1025" s="132" t="s">
        <v>31</v>
      </c>
      <c r="H1025" s="133"/>
      <c r="I1025" s="36"/>
      <c r="L1025" s="131"/>
      <c r="M1025" s="131"/>
      <c r="N1025" s="36"/>
    </row>
    <row r="1026" spans="1:14" s="110" customFormat="1" ht="15.75" customHeight="1" x14ac:dyDescent="0.35">
      <c r="A1026" s="73" t="s">
        <v>1200</v>
      </c>
      <c r="B1026" s="74">
        <v>111.48399999999999</v>
      </c>
      <c r="C1026" s="72">
        <f t="shared" si="28"/>
        <v>1200.0137759999998</v>
      </c>
      <c r="D1026" s="72">
        <v>0</v>
      </c>
      <c r="E1026" s="72">
        <v>0</v>
      </c>
      <c r="F1026" s="111">
        <f t="shared" si="29"/>
        <v>2203.2252927359996</v>
      </c>
      <c r="G1026" s="132" t="s">
        <v>31</v>
      </c>
      <c r="H1026" s="133"/>
      <c r="I1026" s="36"/>
      <c r="L1026" s="131"/>
      <c r="M1026" s="131"/>
      <c r="N1026" s="36"/>
    </row>
    <row r="1027" spans="1:14" s="110" customFormat="1" ht="15.75" customHeight="1" x14ac:dyDescent="0.35">
      <c r="A1027" s="73" t="s">
        <v>1201</v>
      </c>
      <c r="B1027" s="74">
        <v>111.48399999999999</v>
      </c>
      <c r="C1027" s="72">
        <f t="shared" si="28"/>
        <v>1200.0137759999998</v>
      </c>
      <c r="D1027" s="72">
        <v>0</v>
      </c>
      <c r="E1027" s="72">
        <v>0</v>
      </c>
      <c r="F1027" s="111">
        <f t="shared" si="29"/>
        <v>2203.2252927359996</v>
      </c>
      <c r="G1027" s="132" t="s">
        <v>31</v>
      </c>
      <c r="H1027" s="133"/>
      <c r="I1027" s="36"/>
      <c r="L1027" s="131"/>
      <c r="M1027" s="131"/>
      <c r="N1027" s="36"/>
    </row>
    <row r="1028" spans="1:14" s="110" customFormat="1" ht="15.75" customHeight="1" x14ac:dyDescent="0.35">
      <c r="A1028" s="73" t="s">
        <v>1202</v>
      </c>
      <c r="B1028" s="74">
        <v>111.48399999999999</v>
      </c>
      <c r="C1028" s="72">
        <f t="shared" si="28"/>
        <v>1200.0137759999998</v>
      </c>
      <c r="D1028" s="72">
        <v>0</v>
      </c>
      <c r="E1028" s="72">
        <v>0</v>
      </c>
      <c r="F1028" s="111">
        <f t="shared" si="29"/>
        <v>2203.2252927359996</v>
      </c>
      <c r="G1028" s="132" t="s">
        <v>31</v>
      </c>
      <c r="H1028" s="133"/>
      <c r="I1028" s="36"/>
      <c r="L1028" s="131"/>
      <c r="M1028" s="131"/>
      <c r="N1028" s="36"/>
    </row>
    <row r="1029" spans="1:14" s="110" customFormat="1" ht="15.75" customHeight="1" x14ac:dyDescent="0.35">
      <c r="A1029" s="73" t="s">
        <v>1203</v>
      </c>
      <c r="B1029" s="74">
        <v>111.48399999999999</v>
      </c>
      <c r="C1029" s="72">
        <f t="shared" si="28"/>
        <v>1200.0137759999998</v>
      </c>
      <c r="D1029" s="72">
        <v>0</v>
      </c>
      <c r="E1029" s="72">
        <v>0</v>
      </c>
      <c r="F1029" s="111">
        <f t="shared" si="29"/>
        <v>2203.2252927359996</v>
      </c>
      <c r="G1029" s="132" t="s">
        <v>31</v>
      </c>
      <c r="H1029" s="133"/>
      <c r="I1029" s="36"/>
      <c r="L1029" s="131"/>
      <c r="M1029" s="131"/>
      <c r="N1029" s="36"/>
    </row>
    <row r="1030" spans="1:14" s="110" customFormat="1" ht="15.75" customHeight="1" x14ac:dyDescent="0.35">
      <c r="A1030" s="73" t="s">
        <v>1204</v>
      </c>
      <c r="B1030" s="74">
        <v>111.48399999999999</v>
      </c>
      <c r="C1030" s="72">
        <f t="shared" si="28"/>
        <v>1200.0137759999998</v>
      </c>
      <c r="D1030" s="72">
        <v>0</v>
      </c>
      <c r="E1030" s="72">
        <v>0</v>
      </c>
      <c r="F1030" s="111">
        <f t="shared" si="29"/>
        <v>2203.2252927359996</v>
      </c>
      <c r="G1030" s="132" t="s">
        <v>31</v>
      </c>
      <c r="H1030" s="133"/>
      <c r="I1030" s="36"/>
      <c r="L1030" s="131"/>
      <c r="M1030" s="131"/>
      <c r="N1030" s="36"/>
    </row>
    <row r="1031" spans="1:14" s="110" customFormat="1" ht="15.75" customHeight="1" x14ac:dyDescent="0.35">
      <c r="A1031" s="73" t="s">
        <v>1205</v>
      </c>
      <c r="B1031" s="74">
        <v>111.48399999999999</v>
      </c>
      <c r="C1031" s="72">
        <f t="shared" si="28"/>
        <v>1200.0137759999998</v>
      </c>
      <c r="D1031" s="72">
        <v>0</v>
      </c>
      <c r="E1031" s="72">
        <v>0</v>
      </c>
      <c r="F1031" s="111">
        <f t="shared" si="29"/>
        <v>2203.2252927359996</v>
      </c>
      <c r="G1031" s="132" t="s">
        <v>31</v>
      </c>
      <c r="H1031" s="133"/>
      <c r="I1031" s="36"/>
      <c r="L1031" s="131"/>
      <c r="M1031" s="131"/>
      <c r="N1031" s="36"/>
    </row>
    <row r="1032" spans="1:14" s="110" customFormat="1" ht="15.75" customHeight="1" x14ac:dyDescent="0.35">
      <c r="A1032" s="73" t="s">
        <v>1206</v>
      </c>
      <c r="B1032" s="74">
        <v>111.48399999999999</v>
      </c>
      <c r="C1032" s="72">
        <f t="shared" si="28"/>
        <v>1200.0137759999998</v>
      </c>
      <c r="D1032" s="72">
        <v>0</v>
      </c>
      <c r="E1032" s="72">
        <v>0</v>
      </c>
      <c r="F1032" s="111">
        <f t="shared" si="29"/>
        <v>2203.2252927359996</v>
      </c>
      <c r="G1032" s="132" t="s">
        <v>31</v>
      </c>
      <c r="H1032" s="133"/>
      <c r="I1032" s="36"/>
      <c r="L1032" s="131"/>
      <c r="M1032" s="131"/>
      <c r="N1032" s="36"/>
    </row>
    <row r="1033" spans="1:14" s="110" customFormat="1" ht="15.75" customHeight="1" x14ac:dyDescent="0.35">
      <c r="A1033" s="73" t="s">
        <v>1207</v>
      </c>
      <c r="B1033" s="74">
        <v>176.69800000000001</v>
      </c>
      <c r="C1033" s="72">
        <f t="shared" si="28"/>
        <v>1901.9772719999999</v>
      </c>
      <c r="D1033" s="72">
        <v>0</v>
      </c>
      <c r="E1033" s="72">
        <v>0</v>
      </c>
      <c r="F1033" s="111">
        <f t="shared" si="29"/>
        <v>3492.030271392</v>
      </c>
      <c r="G1033" s="132" t="s">
        <v>31</v>
      </c>
      <c r="H1033" s="133"/>
      <c r="I1033" s="36"/>
      <c r="L1033" s="131"/>
      <c r="M1033" s="131"/>
      <c r="N1033" s="36"/>
    </row>
    <row r="1034" spans="1:14" s="110" customFormat="1" ht="15.75" customHeight="1" x14ac:dyDescent="0.35">
      <c r="A1034" s="73" t="s">
        <v>1208</v>
      </c>
      <c r="B1034" s="74">
        <v>176.69800000000001</v>
      </c>
      <c r="C1034" s="72">
        <f t="shared" si="28"/>
        <v>1901.9772719999999</v>
      </c>
      <c r="D1034" s="72">
        <v>0</v>
      </c>
      <c r="E1034" s="72">
        <v>0</v>
      </c>
      <c r="F1034" s="111">
        <f t="shared" si="29"/>
        <v>3492.030271392</v>
      </c>
      <c r="G1034" s="132" t="s">
        <v>31</v>
      </c>
      <c r="H1034" s="133"/>
      <c r="I1034" s="36"/>
      <c r="L1034" s="131"/>
      <c r="M1034" s="131"/>
      <c r="N1034" s="36"/>
    </row>
    <row r="1035" spans="1:14" s="110" customFormat="1" ht="15.75" customHeight="1" x14ac:dyDescent="0.35">
      <c r="A1035" s="73" t="s">
        <v>1209</v>
      </c>
      <c r="B1035" s="74">
        <v>111.48399999999999</v>
      </c>
      <c r="C1035" s="72">
        <f t="shared" si="28"/>
        <v>1200.0137759999998</v>
      </c>
      <c r="D1035" s="72">
        <v>0</v>
      </c>
      <c r="E1035" s="72">
        <v>0</v>
      </c>
      <c r="F1035" s="111">
        <f t="shared" si="29"/>
        <v>2203.2252927359996</v>
      </c>
      <c r="G1035" s="132" t="s">
        <v>31</v>
      </c>
      <c r="H1035" s="133"/>
      <c r="I1035" s="36"/>
      <c r="L1035" s="131"/>
      <c r="M1035" s="131"/>
      <c r="N1035" s="36"/>
    </row>
    <row r="1036" spans="1:14" s="110" customFormat="1" ht="15.75" customHeight="1" x14ac:dyDescent="0.35">
      <c r="A1036" s="73" t="s">
        <v>1210</v>
      </c>
      <c r="B1036" s="74">
        <v>111.48399999999999</v>
      </c>
      <c r="C1036" s="72">
        <f t="shared" si="28"/>
        <v>1200.0137759999998</v>
      </c>
      <c r="D1036" s="72">
        <v>0</v>
      </c>
      <c r="E1036" s="72">
        <v>0</v>
      </c>
      <c r="F1036" s="111">
        <f t="shared" si="29"/>
        <v>2203.2252927359996</v>
      </c>
      <c r="G1036" s="132" t="s">
        <v>31</v>
      </c>
      <c r="H1036" s="133"/>
      <c r="I1036" s="36"/>
      <c r="L1036" s="131"/>
      <c r="M1036" s="131"/>
      <c r="N1036" s="36"/>
    </row>
    <row r="1037" spans="1:14" s="110" customFormat="1" ht="15.75" customHeight="1" x14ac:dyDescent="0.35">
      <c r="A1037" s="73" t="s">
        <v>1211</v>
      </c>
      <c r="B1037" s="74">
        <v>111.48399999999999</v>
      </c>
      <c r="C1037" s="72">
        <f t="shared" si="28"/>
        <v>1200.0137759999998</v>
      </c>
      <c r="D1037" s="72">
        <v>0</v>
      </c>
      <c r="E1037" s="72">
        <v>0</v>
      </c>
      <c r="F1037" s="111">
        <f t="shared" si="29"/>
        <v>2203.2252927359996</v>
      </c>
      <c r="G1037" s="132" t="s">
        <v>31</v>
      </c>
      <c r="H1037" s="133"/>
      <c r="I1037" s="36"/>
      <c r="L1037" s="131"/>
      <c r="M1037" s="131"/>
      <c r="N1037" s="36"/>
    </row>
    <row r="1038" spans="1:14" s="110" customFormat="1" ht="15.75" customHeight="1" x14ac:dyDescent="0.35">
      <c r="A1038" s="73" t="s">
        <v>1212</v>
      </c>
      <c r="B1038" s="74">
        <v>111.48399999999999</v>
      </c>
      <c r="C1038" s="72">
        <f t="shared" si="28"/>
        <v>1200.0137759999998</v>
      </c>
      <c r="D1038" s="72">
        <v>0</v>
      </c>
      <c r="E1038" s="72">
        <v>0</v>
      </c>
      <c r="F1038" s="111">
        <f t="shared" si="29"/>
        <v>2203.2252927359996</v>
      </c>
      <c r="G1038" s="132" t="s">
        <v>31</v>
      </c>
      <c r="H1038" s="133"/>
      <c r="I1038" s="36"/>
      <c r="L1038" s="131"/>
      <c r="M1038" s="131"/>
      <c r="N1038" s="36"/>
    </row>
    <row r="1039" spans="1:14" s="110" customFormat="1" ht="15.75" customHeight="1" x14ac:dyDescent="0.35">
      <c r="A1039" s="73" t="s">
        <v>1213</v>
      </c>
      <c r="B1039" s="74">
        <v>111.48399999999999</v>
      </c>
      <c r="C1039" s="72">
        <f t="shared" si="28"/>
        <v>1200.0137759999998</v>
      </c>
      <c r="D1039" s="72">
        <v>0</v>
      </c>
      <c r="E1039" s="72">
        <v>0</v>
      </c>
      <c r="F1039" s="111">
        <f t="shared" si="29"/>
        <v>2203.2252927359996</v>
      </c>
      <c r="G1039" s="132" t="s">
        <v>31</v>
      </c>
      <c r="H1039" s="133"/>
      <c r="I1039" s="36"/>
      <c r="L1039" s="131"/>
      <c r="M1039" s="131"/>
      <c r="N1039" s="36"/>
    </row>
    <row r="1040" spans="1:14" s="110" customFormat="1" ht="15.75" customHeight="1" x14ac:dyDescent="0.35">
      <c r="A1040" s="73" t="s">
        <v>1214</v>
      </c>
      <c r="B1040" s="74">
        <v>111.48399999999999</v>
      </c>
      <c r="C1040" s="72">
        <f t="shared" si="28"/>
        <v>1200.0137759999998</v>
      </c>
      <c r="D1040" s="72">
        <v>0</v>
      </c>
      <c r="E1040" s="72">
        <v>0</v>
      </c>
      <c r="F1040" s="111">
        <f t="shared" si="29"/>
        <v>2203.2252927359996</v>
      </c>
      <c r="G1040" s="132" t="s">
        <v>31</v>
      </c>
      <c r="H1040" s="133"/>
      <c r="I1040" s="36"/>
      <c r="L1040" s="131"/>
      <c r="M1040" s="131"/>
      <c r="N1040" s="36"/>
    </row>
    <row r="1041" spans="1:14" s="110" customFormat="1" ht="15.75" customHeight="1" x14ac:dyDescent="0.35">
      <c r="A1041" s="73" t="s">
        <v>1215</v>
      </c>
      <c r="B1041" s="74">
        <v>111.48399999999999</v>
      </c>
      <c r="C1041" s="72">
        <f t="shared" si="28"/>
        <v>1200.0137759999998</v>
      </c>
      <c r="D1041" s="72">
        <v>0</v>
      </c>
      <c r="E1041" s="72">
        <v>0</v>
      </c>
      <c r="F1041" s="111">
        <f t="shared" si="29"/>
        <v>2203.2252927359996</v>
      </c>
      <c r="G1041" s="132" t="s">
        <v>31</v>
      </c>
      <c r="H1041" s="133"/>
      <c r="I1041" s="36"/>
      <c r="L1041" s="131"/>
      <c r="M1041" s="131"/>
      <c r="N1041" s="36"/>
    </row>
    <row r="1042" spans="1:14" s="110" customFormat="1" ht="15.75" customHeight="1" x14ac:dyDescent="0.35">
      <c r="A1042" s="73" t="s">
        <v>1216</v>
      </c>
      <c r="B1042" s="74">
        <v>111.48399999999999</v>
      </c>
      <c r="C1042" s="72">
        <f t="shared" si="28"/>
        <v>1200.0137759999998</v>
      </c>
      <c r="D1042" s="72">
        <v>0</v>
      </c>
      <c r="E1042" s="72">
        <v>0</v>
      </c>
      <c r="F1042" s="111">
        <f t="shared" si="29"/>
        <v>2203.2252927359996</v>
      </c>
      <c r="G1042" s="132" t="s">
        <v>31</v>
      </c>
      <c r="H1042" s="133"/>
      <c r="I1042" s="36"/>
      <c r="L1042" s="131"/>
      <c r="M1042" s="131"/>
      <c r="N1042" s="36"/>
    </row>
    <row r="1043" spans="1:14" s="110" customFormat="1" ht="15.75" customHeight="1" x14ac:dyDescent="0.35">
      <c r="A1043" s="73" t="s">
        <v>1217</v>
      </c>
      <c r="B1043" s="74">
        <v>111.48399999999999</v>
      </c>
      <c r="C1043" s="72">
        <f t="shared" si="28"/>
        <v>1200.0137759999998</v>
      </c>
      <c r="D1043" s="72">
        <v>0</v>
      </c>
      <c r="E1043" s="72">
        <v>0</v>
      </c>
      <c r="F1043" s="111">
        <f t="shared" si="29"/>
        <v>2203.2252927359996</v>
      </c>
      <c r="G1043" s="132" t="s">
        <v>31</v>
      </c>
      <c r="H1043" s="133"/>
      <c r="I1043" s="36"/>
      <c r="L1043" s="131"/>
      <c r="M1043" s="131"/>
      <c r="N1043" s="36"/>
    </row>
    <row r="1044" spans="1:14" s="110" customFormat="1" ht="15.75" customHeight="1" x14ac:dyDescent="0.35">
      <c r="A1044" s="73" t="s">
        <v>1218</v>
      </c>
      <c r="B1044" s="74">
        <v>111.48399999999999</v>
      </c>
      <c r="C1044" s="72">
        <f t="shared" si="28"/>
        <v>1200.0137759999998</v>
      </c>
      <c r="D1044" s="72">
        <v>0</v>
      </c>
      <c r="E1044" s="72">
        <v>0</v>
      </c>
      <c r="F1044" s="111">
        <f t="shared" si="29"/>
        <v>2203.2252927359996</v>
      </c>
      <c r="G1044" s="132" t="s">
        <v>31</v>
      </c>
      <c r="H1044" s="133"/>
      <c r="I1044" s="36"/>
      <c r="L1044" s="131"/>
      <c r="M1044" s="131"/>
      <c r="N1044" s="36"/>
    </row>
    <row r="1045" spans="1:14" s="110" customFormat="1" ht="15.75" customHeight="1" x14ac:dyDescent="0.35">
      <c r="A1045" s="73" t="s">
        <v>1219</v>
      </c>
      <c r="B1045" s="74">
        <v>111.48399999999999</v>
      </c>
      <c r="C1045" s="72">
        <f t="shared" si="28"/>
        <v>1200.0137759999998</v>
      </c>
      <c r="D1045" s="72">
        <v>0</v>
      </c>
      <c r="E1045" s="72">
        <v>0</v>
      </c>
      <c r="F1045" s="111">
        <f t="shared" si="29"/>
        <v>2203.2252927359996</v>
      </c>
      <c r="G1045" s="132" t="s">
        <v>31</v>
      </c>
      <c r="H1045" s="133"/>
      <c r="I1045" s="36"/>
      <c r="L1045" s="131"/>
      <c r="M1045" s="131"/>
      <c r="N1045" s="36"/>
    </row>
    <row r="1046" spans="1:14" s="110" customFormat="1" ht="15.75" customHeight="1" x14ac:dyDescent="0.35">
      <c r="A1046" s="73" t="s">
        <v>1220</v>
      </c>
      <c r="B1046" s="74">
        <v>246.20400000000001</v>
      </c>
      <c r="C1046" s="72">
        <f t="shared" si="28"/>
        <v>2650.1398559999998</v>
      </c>
      <c r="D1046" s="72">
        <v>0</v>
      </c>
      <c r="E1046" s="72">
        <v>0</v>
      </c>
      <c r="F1046" s="111">
        <f t="shared" si="29"/>
        <v>4865.6567756160002</v>
      </c>
      <c r="G1046" s="132" t="s">
        <v>31</v>
      </c>
      <c r="H1046" s="133"/>
      <c r="I1046" s="36"/>
      <c r="L1046" s="131"/>
      <c r="M1046" s="131"/>
      <c r="N1046" s="36"/>
    </row>
    <row r="1047" spans="1:14" s="110" customFormat="1" ht="15.75" customHeight="1" x14ac:dyDescent="0.35">
      <c r="A1047" s="73" t="s">
        <v>1221</v>
      </c>
      <c r="B1047" s="74">
        <v>217.13200000000001</v>
      </c>
      <c r="C1047" s="72">
        <f t="shared" si="28"/>
        <v>2337.2088479999998</v>
      </c>
      <c r="D1047" s="72">
        <v>0</v>
      </c>
      <c r="E1047" s="72">
        <v>0</v>
      </c>
      <c r="F1047" s="111">
        <f t="shared" si="29"/>
        <v>4291.1154449279993</v>
      </c>
      <c r="G1047" s="132" t="s">
        <v>31</v>
      </c>
      <c r="H1047" s="133"/>
      <c r="I1047" s="36"/>
      <c r="L1047" s="131"/>
      <c r="M1047" s="131"/>
      <c r="N1047" s="36"/>
    </row>
    <row r="1048" spans="1:14" s="110" customFormat="1" ht="15.75" customHeight="1" x14ac:dyDescent="0.35">
      <c r="A1048" s="73" t="s">
        <v>1222</v>
      </c>
      <c r="B1048" s="74">
        <v>139.35499999999999</v>
      </c>
      <c r="C1048" s="72">
        <f t="shared" si="28"/>
        <v>1500.0172199999997</v>
      </c>
      <c r="D1048" s="72">
        <v>0</v>
      </c>
      <c r="E1048" s="72">
        <v>0</v>
      </c>
      <c r="F1048" s="111">
        <f t="shared" si="29"/>
        <v>2754.0316159199997</v>
      </c>
      <c r="G1048" s="132" t="s">
        <v>31</v>
      </c>
      <c r="H1048" s="133"/>
      <c r="I1048" s="36"/>
      <c r="L1048" s="131"/>
      <c r="M1048" s="131"/>
      <c r="N1048" s="36"/>
    </row>
    <row r="1049" spans="1:14" s="110" customFormat="1" ht="15.75" customHeight="1" x14ac:dyDescent="0.35">
      <c r="A1049" s="73" t="s">
        <v>1223</v>
      </c>
      <c r="B1049" s="74">
        <v>144.864</v>
      </c>
      <c r="C1049" s="72">
        <f t="shared" si="28"/>
        <v>1559.316096</v>
      </c>
      <c r="D1049" s="72">
        <v>0</v>
      </c>
      <c r="E1049" s="72">
        <v>0</v>
      </c>
      <c r="F1049" s="111">
        <f t="shared" si="29"/>
        <v>2862.904352256</v>
      </c>
      <c r="G1049" s="132" t="s">
        <v>31</v>
      </c>
      <c r="H1049" s="133"/>
      <c r="I1049" s="36"/>
      <c r="L1049" s="131"/>
      <c r="M1049" s="131"/>
      <c r="N1049" s="36"/>
    </row>
    <row r="1050" spans="1:14" s="110" customFormat="1" ht="15.75" customHeight="1" x14ac:dyDescent="0.35">
      <c r="A1050" s="73" t="s">
        <v>1224</v>
      </c>
      <c r="B1050" s="74">
        <v>181.798</v>
      </c>
      <c r="C1050" s="72">
        <f t="shared" si="28"/>
        <v>1956.8736719999999</v>
      </c>
      <c r="D1050" s="72">
        <v>0</v>
      </c>
      <c r="E1050" s="72">
        <v>0</v>
      </c>
      <c r="F1050" s="111">
        <f t="shared" si="29"/>
        <v>3592.8200617920002</v>
      </c>
      <c r="G1050" s="132" t="s">
        <v>31</v>
      </c>
      <c r="H1050" s="133"/>
      <c r="I1050" s="36"/>
      <c r="L1050" s="131"/>
      <c r="M1050" s="131"/>
      <c r="N1050" s="36"/>
    </row>
    <row r="1051" spans="1:14" s="110" customFormat="1" ht="15.75" customHeight="1" x14ac:dyDescent="0.35">
      <c r="A1051" s="73" t="s">
        <v>1225</v>
      </c>
      <c r="B1051" s="74">
        <v>161.43600000000001</v>
      </c>
      <c r="C1051" s="72">
        <f t="shared" si="28"/>
        <v>1737.6971040000001</v>
      </c>
      <c r="D1051" s="72">
        <v>0</v>
      </c>
      <c r="E1051" s="72">
        <v>0</v>
      </c>
      <c r="F1051" s="111">
        <f t="shared" si="29"/>
        <v>3190.4118829440004</v>
      </c>
      <c r="G1051" s="132" t="s">
        <v>31</v>
      </c>
      <c r="H1051" s="133"/>
      <c r="I1051" s="36"/>
      <c r="L1051" s="131"/>
      <c r="M1051" s="131"/>
      <c r="N1051" s="36"/>
    </row>
    <row r="1052" spans="1:14" s="110" customFormat="1" ht="15.75" customHeight="1" x14ac:dyDescent="0.35">
      <c r="A1052" s="73" t="s">
        <v>1226</v>
      </c>
      <c r="B1052" s="74">
        <v>177.899</v>
      </c>
      <c r="C1052" s="72">
        <f t="shared" si="28"/>
        <v>1914.9048359999999</v>
      </c>
      <c r="D1052" s="72">
        <v>0</v>
      </c>
      <c r="E1052" s="72">
        <v>0</v>
      </c>
      <c r="F1052" s="111">
        <f t="shared" si="29"/>
        <v>3515.7652788959999</v>
      </c>
      <c r="G1052" s="132" t="s">
        <v>31</v>
      </c>
      <c r="H1052" s="133"/>
      <c r="I1052" s="36"/>
      <c r="L1052" s="131"/>
      <c r="M1052" s="131"/>
      <c r="N1052" s="36"/>
    </row>
    <row r="1053" spans="1:14" s="110" customFormat="1" ht="15.75" customHeight="1" x14ac:dyDescent="0.35">
      <c r="A1053" s="73" t="s">
        <v>1227</v>
      </c>
      <c r="B1053" s="74">
        <v>139.35499999999999</v>
      </c>
      <c r="C1053" s="72">
        <f t="shared" si="28"/>
        <v>1500.0172199999997</v>
      </c>
      <c r="D1053" s="72">
        <v>0</v>
      </c>
      <c r="E1053" s="72">
        <v>0</v>
      </c>
      <c r="F1053" s="111">
        <f t="shared" si="29"/>
        <v>2754.0316159199997</v>
      </c>
      <c r="G1053" s="132" t="s">
        <v>31</v>
      </c>
      <c r="H1053" s="133"/>
      <c r="I1053" s="36"/>
      <c r="L1053" s="131"/>
      <c r="M1053" s="131"/>
      <c r="N1053" s="36"/>
    </row>
    <row r="1054" spans="1:14" s="110" customFormat="1" ht="15.75" customHeight="1" x14ac:dyDescent="0.35">
      <c r="A1054" s="73" t="s">
        <v>1228</v>
      </c>
      <c r="B1054" s="74">
        <v>139.35499999999999</v>
      </c>
      <c r="C1054" s="72">
        <f t="shared" si="28"/>
        <v>1500.0172199999997</v>
      </c>
      <c r="D1054" s="72">
        <v>0</v>
      </c>
      <c r="E1054" s="72">
        <v>0</v>
      </c>
      <c r="F1054" s="111">
        <f t="shared" si="29"/>
        <v>2754.0316159199997</v>
      </c>
      <c r="G1054" s="132" t="s">
        <v>31</v>
      </c>
      <c r="H1054" s="133"/>
      <c r="I1054" s="36"/>
      <c r="L1054" s="131"/>
      <c r="M1054" s="131"/>
      <c r="N1054" s="36"/>
    </row>
    <row r="1055" spans="1:14" s="110" customFormat="1" ht="15.75" customHeight="1" x14ac:dyDescent="0.35">
      <c r="A1055" s="73" t="s">
        <v>1229</v>
      </c>
      <c r="B1055" s="74">
        <v>177.983</v>
      </c>
      <c r="C1055" s="72">
        <f t="shared" si="28"/>
        <v>1915.8090119999999</v>
      </c>
      <c r="D1055" s="72">
        <v>0</v>
      </c>
      <c r="E1055" s="72">
        <v>0</v>
      </c>
      <c r="F1055" s="111">
        <f t="shared" si="29"/>
        <v>3517.4253460320001</v>
      </c>
      <c r="G1055" s="132" t="s">
        <v>31</v>
      </c>
      <c r="H1055" s="133"/>
      <c r="I1055" s="36"/>
      <c r="L1055" s="131"/>
      <c r="M1055" s="131"/>
      <c r="N1055" s="36"/>
    </row>
    <row r="1056" spans="1:14" s="110" customFormat="1" ht="15.75" customHeight="1" x14ac:dyDescent="0.35">
      <c r="A1056" s="73" t="s">
        <v>1230</v>
      </c>
      <c r="B1056" s="74">
        <v>208.94</v>
      </c>
      <c r="C1056" s="72">
        <f t="shared" si="28"/>
        <v>2249.0301599999998</v>
      </c>
      <c r="D1056" s="72">
        <v>0</v>
      </c>
      <c r="E1056" s="72">
        <v>0</v>
      </c>
      <c r="F1056" s="111">
        <f t="shared" si="29"/>
        <v>4129.2193737600001</v>
      </c>
      <c r="G1056" s="132" t="s">
        <v>31</v>
      </c>
      <c r="H1056" s="133"/>
      <c r="I1056" s="36"/>
      <c r="L1056" s="131"/>
      <c r="M1056" s="131"/>
      <c r="N1056" s="36"/>
    </row>
    <row r="1057" spans="1:14" s="110" customFormat="1" ht="15.75" customHeight="1" x14ac:dyDescent="0.35">
      <c r="A1057" s="73" t="s">
        <v>1231</v>
      </c>
      <c r="B1057" s="74">
        <v>208.94</v>
      </c>
      <c r="C1057" s="72">
        <f t="shared" si="28"/>
        <v>2249.0301599999998</v>
      </c>
      <c r="D1057" s="72">
        <v>0</v>
      </c>
      <c r="E1057" s="72">
        <v>0</v>
      </c>
      <c r="F1057" s="111">
        <f t="shared" si="29"/>
        <v>4129.2193737600001</v>
      </c>
      <c r="G1057" s="132" t="s">
        <v>31</v>
      </c>
      <c r="H1057" s="133"/>
      <c r="I1057" s="36"/>
      <c r="L1057" s="131"/>
      <c r="M1057" s="131"/>
      <c r="N1057" s="36"/>
    </row>
    <row r="1058" spans="1:14" s="110" customFormat="1" ht="15.75" customHeight="1" x14ac:dyDescent="0.35">
      <c r="A1058" s="73" t="s">
        <v>1232</v>
      </c>
      <c r="B1058" s="74">
        <v>207.25800000000001</v>
      </c>
      <c r="C1058" s="72">
        <f t="shared" si="28"/>
        <v>2230.9251119999999</v>
      </c>
      <c r="D1058" s="72">
        <v>0</v>
      </c>
      <c r="E1058" s="72">
        <v>0</v>
      </c>
      <c r="F1058" s="111">
        <f t="shared" si="29"/>
        <v>4095.9785056320002</v>
      </c>
      <c r="G1058" s="132" t="s">
        <v>31</v>
      </c>
      <c r="H1058" s="133"/>
      <c r="I1058" s="36"/>
      <c r="L1058" s="131"/>
      <c r="M1058" s="131"/>
      <c r="N1058" s="36"/>
    </row>
    <row r="1059" spans="1:14" s="110" customFormat="1" ht="15.75" customHeight="1" x14ac:dyDescent="0.35">
      <c r="A1059" s="73" t="s">
        <v>1233</v>
      </c>
      <c r="B1059" s="74">
        <v>193.15899999999999</v>
      </c>
      <c r="C1059" s="72">
        <f t="shared" si="28"/>
        <v>2079.1634759999997</v>
      </c>
      <c r="D1059" s="72">
        <v>0</v>
      </c>
      <c r="E1059" s="72">
        <v>0</v>
      </c>
      <c r="F1059" s="111">
        <f t="shared" si="29"/>
        <v>3817.3441419359997</v>
      </c>
      <c r="G1059" s="132" t="s">
        <v>31</v>
      </c>
      <c r="H1059" s="133"/>
      <c r="I1059" s="36"/>
      <c r="L1059" s="131"/>
      <c r="M1059" s="131"/>
      <c r="N1059" s="36"/>
    </row>
    <row r="1060" spans="1:14" s="110" customFormat="1" ht="15.75" customHeight="1" x14ac:dyDescent="0.35">
      <c r="A1060" s="73" t="s">
        <v>1234</v>
      </c>
      <c r="B1060" s="74">
        <v>176.54499999999999</v>
      </c>
      <c r="C1060" s="72">
        <f t="shared" si="28"/>
        <v>1900.3303799999996</v>
      </c>
      <c r="D1060" s="72">
        <v>0</v>
      </c>
      <c r="E1060" s="72">
        <v>0</v>
      </c>
      <c r="F1060" s="111">
        <f t="shared" si="29"/>
        <v>3489.0065776799993</v>
      </c>
      <c r="G1060" s="132" t="s">
        <v>31</v>
      </c>
      <c r="H1060" s="133"/>
      <c r="I1060" s="36"/>
      <c r="L1060" s="131"/>
      <c r="M1060" s="131"/>
      <c r="N1060" s="36"/>
    </row>
    <row r="1061" spans="1:14" s="110" customFormat="1" ht="15.75" customHeight="1" x14ac:dyDescent="0.35">
      <c r="A1061" s="73" t="s">
        <v>1235</v>
      </c>
      <c r="B1061" s="74">
        <v>151.25200000000001</v>
      </c>
      <c r="C1061" s="72">
        <f t="shared" si="28"/>
        <v>1628.0765280000001</v>
      </c>
      <c r="D1061" s="72">
        <v>0</v>
      </c>
      <c r="E1061" s="72">
        <v>0</v>
      </c>
      <c r="F1061" s="111">
        <f t="shared" si="29"/>
        <v>2989.1485054080003</v>
      </c>
      <c r="G1061" s="132" t="s">
        <v>31</v>
      </c>
      <c r="H1061" s="133"/>
      <c r="I1061" s="36"/>
      <c r="L1061" s="131"/>
      <c r="M1061" s="131"/>
      <c r="N1061" s="36"/>
    </row>
    <row r="1062" spans="1:14" s="110" customFormat="1" ht="15.75" customHeight="1" x14ac:dyDescent="0.35">
      <c r="A1062" s="73" t="s">
        <v>1236</v>
      </c>
      <c r="B1062" s="74">
        <v>162.16800000000001</v>
      </c>
      <c r="C1062" s="72">
        <f t="shared" si="28"/>
        <v>1745.576352</v>
      </c>
      <c r="D1062" s="72">
        <v>0</v>
      </c>
      <c r="E1062" s="72">
        <v>0</v>
      </c>
      <c r="F1062" s="111">
        <f t="shared" si="29"/>
        <v>3204.8781822720002</v>
      </c>
      <c r="G1062" s="132" t="s">
        <v>31</v>
      </c>
      <c r="H1062" s="133"/>
      <c r="I1062" s="36"/>
      <c r="L1062" s="131"/>
      <c r="M1062" s="131"/>
      <c r="N1062" s="36"/>
    </row>
    <row r="1063" spans="1:14" s="110" customFormat="1" ht="15.75" customHeight="1" x14ac:dyDescent="0.35">
      <c r="A1063" s="73" t="s">
        <v>1237</v>
      </c>
      <c r="B1063" s="74">
        <v>174.934</v>
      </c>
      <c r="C1063" s="72">
        <f t="shared" si="28"/>
        <v>1882.9895759999999</v>
      </c>
      <c r="D1063" s="72">
        <v>0</v>
      </c>
      <c r="E1063" s="72">
        <v>0</v>
      </c>
      <c r="F1063" s="111">
        <f t="shared" si="29"/>
        <v>3457.1688615359999</v>
      </c>
      <c r="G1063" s="132" t="s">
        <v>31</v>
      </c>
      <c r="H1063" s="133"/>
      <c r="I1063" s="36"/>
      <c r="L1063" s="131"/>
      <c r="M1063" s="131"/>
      <c r="N1063" s="36"/>
    </row>
    <row r="1064" spans="1:14" s="110" customFormat="1" ht="15.75" customHeight="1" x14ac:dyDescent="0.35">
      <c r="A1064" s="73" t="s">
        <v>1238</v>
      </c>
      <c r="B1064" s="74">
        <v>182.17400000000001</v>
      </c>
      <c r="C1064" s="72">
        <f t="shared" si="28"/>
        <v>1960.920936</v>
      </c>
      <c r="D1064" s="72">
        <v>0</v>
      </c>
      <c r="E1064" s="72">
        <v>0</v>
      </c>
      <c r="F1064" s="111">
        <f t="shared" si="29"/>
        <v>3600.2508384960001</v>
      </c>
      <c r="G1064" s="132" t="s">
        <v>31</v>
      </c>
      <c r="H1064" s="133"/>
      <c r="I1064" s="36"/>
      <c r="L1064" s="131"/>
      <c r="M1064" s="131"/>
      <c r="N1064" s="36"/>
    </row>
    <row r="1065" spans="1:14" s="110" customFormat="1" ht="15.75" customHeight="1" x14ac:dyDescent="0.35">
      <c r="A1065" s="73" t="s">
        <v>1239</v>
      </c>
      <c r="B1065" s="74">
        <v>189.41399999999999</v>
      </c>
      <c r="C1065" s="72">
        <f t="shared" si="28"/>
        <v>2038.8522959999998</v>
      </c>
      <c r="D1065" s="72">
        <v>0</v>
      </c>
      <c r="E1065" s="72">
        <v>0</v>
      </c>
      <c r="F1065" s="111">
        <f t="shared" si="29"/>
        <v>3743.3328154559999</v>
      </c>
      <c r="G1065" s="132" t="s">
        <v>31</v>
      </c>
      <c r="H1065" s="133"/>
      <c r="I1065" s="36"/>
      <c r="L1065" s="131"/>
      <c r="M1065" s="131"/>
      <c r="N1065" s="36"/>
    </row>
    <row r="1066" spans="1:14" s="110" customFormat="1" ht="15.75" customHeight="1" x14ac:dyDescent="0.35">
      <c r="A1066" s="73" t="s">
        <v>1240</v>
      </c>
      <c r="B1066" s="74">
        <v>196.654</v>
      </c>
      <c r="C1066" s="72">
        <f t="shared" si="28"/>
        <v>2116.7836559999996</v>
      </c>
      <c r="D1066" s="72">
        <v>0</v>
      </c>
      <c r="E1066" s="72">
        <v>0</v>
      </c>
      <c r="F1066" s="111">
        <f t="shared" si="29"/>
        <v>3886.4147924159993</v>
      </c>
      <c r="G1066" s="132" t="s">
        <v>31</v>
      </c>
      <c r="H1066" s="133"/>
      <c r="I1066" s="36"/>
      <c r="L1066" s="131"/>
      <c r="M1066" s="131"/>
      <c r="N1066" s="36"/>
    </row>
    <row r="1067" spans="1:14" s="110" customFormat="1" ht="15.75" customHeight="1" x14ac:dyDescent="0.35">
      <c r="A1067" s="73" t="s">
        <v>1241</v>
      </c>
      <c r="B1067" s="74">
        <v>201.9</v>
      </c>
      <c r="C1067" s="72">
        <f t="shared" ref="C1067:C1130" si="30">B1067*10.764</f>
        <v>2173.2516000000001</v>
      </c>
      <c r="D1067" s="72">
        <v>0</v>
      </c>
      <c r="E1067" s="72">
        <v>0</v>
      </c>
      <c r="F1067" s="111">
        <f t="shared" ref="F1067:F1130" si="31">C1067*1.836</f>
        <v>3990.0899376000002</v>
      </c>
      <c r="G1067" s="132" t="s">
        <v>31</v>
      </c>
      <c r="H1067" s="133"/>
      <c r="I1067" s="36"/>
      <c r="L1067" s="131"/>
      <c r="M1067" s="131"/>
      <c r="N1067" s="36"/>
    </row>
    <row r="1068" spans="1:14" s="110" customFormat="1" ht="15.75" customHeight="1" x14ac:dyDescent="0.35">
      <c r="A1068" s="73" t="s">
        <v>1242</v>
      </c>
      <c r="B1068" s="74">
        <v>201.05500000000001</v>
      </c>
      <c r="C1068" s="72">
        <f t="shared" si="30"/>
        <v>2164.1560199999999</v>
      </c>
      <c r="D1068" s="72">
        <v>0</v>
      </c>
      <c r="E1068" s="72">
        <v>0</v>
      </c>
      <c r="F1068" s="111">
        <f t="shared" si="31"/>
        <v>3973.3904527199998</v>
      </c>
      <c r="G1068" s="132" t="s">
        <v>31</v>
      </c>
      <c r="H1068" s="133"/>
      <c r="I1068" s="36"/>
      <c r="L1068" s="131"/>
      <c r="M1068" s="131"/>
      <c r="N1068" s="36"/>
    </row>
    <row r="1069" spans="1:14" s="110" customFormat="1" ht="15.75" customHeight="1" x14ac:dyDescent="0.35">
      <c r="A1069" s="73" t="s">
        <v>1243</v>
      </c>
      <c r="B1069" s="74">
        <v>259.54300000000001</v>
      </c>
      <c r="C1069" s="72">
        <f t="shared" si="30"/>
        <v>2793.7208519999999</v>
      </c>
      <c r="D1069" s="72">
        <v>0</v>
      </c>
      <c r="E1069" s="72">
        <v>0</v>
      </c>
      <c r="F1069" s="111">
        <f t="shared" si="31"/>
        <v>5129.2714842719997</v>
      </c>
      <c r="G1069" s="132" t="s">
        <v>31</v>
      </c>
      <c r="H1069" s="133"/>
      <c r="I1069" s="36"/>
      <c r="L1069" s="131"/>
      <c r="M1069" s="131"/>
      <c r="N1069" s="36"/>
    </row>
    <row r="1070" spans="1:14" s="110" customFormat="1" ht="15.75" customHeight="1" x14ac:dyDescent="0.35">
      <c r="A1070" s="73" t="s">
        <v>1244</v>
      </c>
      <c r="B1070" s="74">
        <v>111.48399999999999</v>
      </c>
      <c r="C1070" s="72">
        <f t="shared" si="30"/>
        <v>1200.0137759999998</v>
      </c>
      <c r="D1070" s="72">
        <v>0</v>
      </c>
      <c r="E1070" s="72">
        <v>0</v>
      </c>
      <c r="F1070" s="111">
        <f t="shared" si="31"/>
        <v>2203.2252927359996</v>
      </c>
      <c r="G1070" s="132" t="s">
        <v>31</v>
      </c>
      <c r="H1070" s="133"/>
      <c r="I1070" s="36"/>
      <c r="L1070" s="131"/>
      <c r="M1070" s="131"/>
      <c r="N1070" s="36"/>
    </row>
    <row r="1071" spans="1:14" s="110" customFormat="1" ht="15.75" customHeight="1" x14ac:dyDescent="0.35">
      <c r="A1071" s="73" t="s">
        <v>1245</v>
      </c>
      <c r="B1071" s="74">
        <v>111.48399999999999</v>
      </c>
      <c r="C1071" s="72">
        <f t="shared" si="30"/>
        <v>1200.0137759999998</v>
      </c>
      <c r="D1071" s="72">
        <v>0</v>
      </c>
      <c r="E1071" s="72">
        <v>0</v>
      </c>
      <c r="F1071" s="111">
        <f t="shared" si="31"/>
        <v>2203.2252927359996</v>
      </c>
      <c r="G1071" s="132" t="s">
        <v>31</v>
      </c>
      <c r="H1071" s="133"/>
      <c r="I1071" s="36"/>
      <c r="L1071" s="131"/>
      <c r="M1071" s="131"/>
      <c r="N1071" s="36"/>
    </row>
    <row r="1072" spans="1:14" s="110" customFormat="1" ht="15.75" customHeight="1" x14ac:dyDescent="0.35">
      <c r="A1072" s="73" t="s">
        <v>1246</v>
      </c>
      <c r="B1072" s="74">
        <v>111.48399999999999</v>
      </c>
      <c r="C1072" s="72">
        <f t="shared" si="30"/>
        <v>1200.0137759999998</v>
      </c>
      <c r="D1072" s="72">
        <v>0</v>
      </c>
      <c r="E1072" s="72">
        <v>0</v>
      </c>
      <c r="F1072" s="111">
        <f t="shared" si="31"/>
        <v>2203.2252927359996</v>
      </c>
      <c r="G1072" s="132" t="s">
        <v>31</v>
      </c>
      <c r="H1072" s="133"/>
      <c r="I1072" s="36"/>
      <c r="L1072" s="131"/>
      <c r="M1072" s="131"/>
      <c r="N1072" s="36"/>
    </row>
    <row r="1073" spans="1:14" s="110" customFormat="1" ht="15.75" customHeight="1" x14ac:dyDescent="0.35">
      <c r="A1073" s="73" t="s">
        <v>1247</v>
      </c>
      <c r="B1073" s="74">
        <v>111.48399999999999</v>
      </c>
      <c r="C1073" s="72">
        <f t="shared" si="30"/>
        <v>1200.0137759999998</v>
      </c>
      <c r="D1073" s="72">
        <v>0</v>
      </c>
      <c r="E1073" s="72">
        <v>0</v>
      </c>
      <c r="F1073" s="111">
        <f t="shared" si="31"/>
        <v>2203.2252927359996</v>
      </c>
      <c r="G1073" s="132" t="s">
        <v>31</v>
      </c>
      <c r="H1073" s="133"/>
      <c r="I1073" s="36"/>
      <c r="L1073" s="131"/>
      <c r="M1073" s="131"/>
      <c r="N1073" s="36"/>
    </row>
    <row r="1074" spans="1:14" s="110" customFormat="1" ht="15.75" customHeight="1" x14ac:dyDescent="0.35">
      <c r="A1074" s="73" t="s">
        <v>1248</v>
      </c>
      <c r="B1074" s="74">
        <v>111.48399999999999</v>
      </c>
      <c r="C1074" s="72">
        <f t="shared" si="30"/>
        <v>1200.0137759999998</v>
      </c>
      <c r="D1074" s="72">
        <v>0</v>
      </c>
      <c r="E1074" s="72">
        <v>0</v>
      </c>
      <c r="F1074" s="111">
        <f t="shared" si="31"/>
        <v>2203.2252927359996</v>
      </c>
      <c r="G1074" s="132" t="s">
        <v>31</v>
      </c>
      <c r="H1074" s="133"/>
      <c r="I1074" s="36"/>
      <c r="L1074" s="131"/>
      <c r="M1074" s="131"/>
      <c r="N1074" s="36"/>
    </row>
    <row r="1075" spans="1:14" s="110" customFormat="1" ht="15.75" customHeight="1" x14ac:dyDescent="0.35">
      <c r="A1075" s="73" t="s">
        <v>1249</v>
      </c>
      <c r="B1075" s="74">
        <v>111.48399999999999</v>
      </c>
      <c r="C1075" s="72">
        <f t="shared" si="30"/>
        <v>1200.0137759999998</v>
      </c>
      <c r="D1075" s="72">
        <v>0</v>
      </c>
      <c r="E1075" s="72">
        <v>0</v>
      </c>
      <c r="F1075" s="111">
        <f t="shared" si="31"/>
        <v>2203.2252927359996</v>
      </c>
      <c r="G1075" s="132" t="s">
        <v>31</v>
      </c>
      <c r="H1075" s="133"/>
      <c r="I1075" s="36"/>
      <c r="L1075" s="131"/>
      <c r="M1075" s="131"/>
      <c r="N1075" s="36"/>
    </row>
    <row r="1076" spans="1:14" s="110" customFormat="1" ht="15.75" customHeight="1" x14ac:dyDescent="0.35">
      <c r="A1076" s="73" t="s">
        <v>1250</v>
      </c>
      <c r="B1076" s="74">
        <v>111.48399999999999</v>
      </c>
      <c r="C1076" s="72">
        <f t="shared" si="30"/>
        <v>1200.0137759999998</v>
      </c>
      <c r="D1076" s="72">
        <v>0</v>
      </c>
      <c r="E1076" s="72">
        <v>0</v>
      </c>
      <c r="F1076" s="111">
        <f t="shared" si="31"/>
        <v>2203.2252927359996</v>
      </c>
      <c r="G1076" s="132" t="s">
        <v>31</v>
      </c>
      <c r="H1076" s="133"/>
      <c r="I1076" s="36"/>
      <c r="L1076" s="131"/>
      <c r="M1076" s="131"/>
      <c r="N1076" s="36"/>
    </row>
    <row r="1077" spans="1:14" s="110" customFormat="1" ht="15.75" customHeight="1" x14ac:dyDescent="0.35">
      <c r="A1077" s="73" t="s">
        <v>1251</v>
      </c>
      <c r="B1077" s="74">
        <v>111.48399999999999</v>
      </c>
      <c r="C1077" s="72">
        <f t="shared" si="30"/>
        <v>1200.0137759999998</v>
      </c>
      <c r="D1077" s="72">
        <v>0</v>
      </c>
      <c r="E1077" s="72">
        <v>0</v>
      </c>
      <c r="F1077" s="111">
        <f t="shared" si="31"/>
        <v>2203.2252927359996</v>
      </c>
      <c r="G1077" s="132" t="s">
        <v>31</v>
      </c>
      <c r="H1077" s="133"/>
      <c r="I1077" s="36"/>
      <c r="L1077" s="131"/>
      <c r="M1077" s="131"/>
      <c r="N1077" s="36"/>
    </row>
    <row r="1078" spans="1:14" s="110" customFormat="1" ht="15.75" customHeight="1" x14ac:dyDescent="0.35">
      <c r="A1078" s="73" t="s">
        <v>1252</v>
      </c>
      <c r="B1078" s="74">
        <v>111.48399999999999</v>
      </c>
      <c r="C1078" s="72">
        <f t="shared" si="30"/>
        <v>1200.0137759999998</v>
      </c>
      <c r="D1078" s="72">
        <v>0</v>
      </c>
      <c r="E1078" s="72">
        <v>0</v>
      </c>
      <c r="F1078" s="111">
        <f t="shared" si="31"/>
        <v>2203.2252927359996</v>
      </c>
      <c r="G1078" s="132" t="s">
        <v>31</v>
      </c>
      <c r="H1078" s="133"/>
      <c r="I1078" s="36"/>
      <c r="L1078" s="131"/>
      <c r="M1078" s="131"/>
      <c r="N1078" s="36"/>
    </row>
    <row r="1079" spans="1:14" s="110" customFormat="1" ht="15.75" customHeight="1" x14ac:dyDescent="0.35">
      <c r="A1079" s="73" t="s">
        <v>1253</v>
      </c>
      <c r="B1079" s="74">
        <v>111.48399999999999</v>
      </c>
      <c r="C1079" s="72">
        <f t="shared" si="30"/>
        <v>1200.0137759999998</v>
      </c>
      <c r="D1079" s="72">
        <v>0</v>
      </c>
      <c r="E1079" s="72">
        <v>0</v>
      </c>
      <c r="F1079" s="111">
        <f t="shared" si="31"/>
        <v>2203.2252927359996</v>
      </c>
      <c r="G1079" s="132" t="s">
        <v>31</v>
      </c>
      <c r="H1079" s="133"/>
      <c r="I1079" s="36"/>
      <c r="L1079" s="131"/>
      <c r="M1079" s="131"/>
      <c r="N1079" s="36"/>
    </row>
    <row r="1080" spans="1:14" s="110" customFormat="1" ht="15.75" customHeight="1" x14ac:dyDescent="0.35">
      <c r="A1080" s="73" t="s">
        <v>1254</v>
      </c>
      <c r="B1080" s="74">
        <v>111.48399999999999</v>
      </c>
      <c r="C1080" s="72">
        <f t="shared" si="30"/>
        <v>1200.0137759999998</v>
      </c>
      <c r="D1080" s="72">
        <v>0</v>
      </c>
      <c r="E1080" s="72">
        <v>0</v>
      </c>
      <c r="F1080" s="111">
        <f t="shared" si="31"/>
        <v>2203.2252927359996</v>
      </c>
      <c r="G1080" s="132" t="s">
        <v>31</v>
      </c>
      <c r="H1080" s="133"/>
      <c r="I1080" s="36"/>
      <c r="L1080" s="131"/>
      <c r="M1080" s="131"/>
      <c r="N1080" s="36"/>
    </row>
    <row r="1081" spans="1:14" s="110" customFormat="1" ht="15.75" customHeight="1" x14ac:dyDescent="0.35">
      <c r="A1081" s="73" t="s">
        <v>1255</v>
      </c>
      <c r="B1081" s="74">
        <v>111.48399999999999</v>
      </c>
      <c r="C1081" s="72">
        <f t="shared" si="30"/>
        <v>1200.0137759999998</v>
      </c>
      <c r="D1081" s="72">
        <v>0</v>
      </c>
      <c r="E1081" s="72">
        <v>0</v>
      </c>
      <c r="F1081" s="111">
        <f t="shared" si="31"/>
        <v>2203.2252927359996</v>
      </c>
      <c r="G1081" s="132" t="s">
        <v>31</v>
      </c>
      <c r="H1081" s="133"/>
      <c r="I1081" s="36"/>
      <c r="L1081" s="131"/>
      <c r="M1081" s="131"/>
      <c r="N1081" s="36"/>
    </row>
    <row r="1082" spans="1:14" s="110" customFormat="1" ht="15.75" customHeight="1" x14ac:dyDescent="0.35">
      <c r="A1082" s="73" t="s">
        <v>1256</v>
      </c>
      <c r="B1082" s="74">
        <v>111.48399999999999</v>
      </c>
      <c r="C1082" s="72">
        <f t="shared" si="30"/>
        <v>1200.0137759999998</v>
      </c>
      <c r="D1082" s="72">
        <v>0</v>
      </c>
      <c r="E1082" s="72">
        <v>0</v>
      </c>
      <c r="F1082" s="111">
        <f t="shared" si="31"/>
        <v>2203.2252927359996</v>
      </c>
      <c r="G1082" s="132" t="s">
        <v>31</v>
      </c>
      <c r="H1082" s="133"/>
      <c r="I1082" s="36"/>
      <c r="L1082" s="131"/>
      <c r="M1082" s="131"/>
      <c r="N1082" s="36"/>
    </row>
    <row r="1083" spans="1:14" s="110" customFormat="1" ht="15.75" customHeight="1" x14ac:dyDescent="0.35">
      <c r="A1083" s="73" t="s">
        <v>1257</v>
      </c>
      <c r="B1083" s="74">
        <v>111.48399999999999</v>
      </c>
      <c r="C1083" s="72">
        <f t="shared" si="30"/>
        <v>1200.0137759999998</v>
      </c>
      <c r="D1083" s="72">
        <v>0</v>
      </c>
      <c r="E1083" s="72">
        <v>0</v>
      </c>
      <c r="F1083" s="111">
        <f t="shared" si="31"/>
        <v>2203.2252927359996</v>
      </c>
      <c r="G1083" s="132" t="s">
        <v>31</v>
      </c>
      <c r="H1083" s="133"/>
      <c r="I1083" s="36"/>
      <c r="L1083" s="131"/>
      <c r="M1083" s="131"/>
      <c r="N1083" s="36"/>
    </row>
    <row r="1084" spans="1:14" s="110" customFormat="1" ht="15.75" customHeight="1" x14ac:dyDescent="0.35">
      <c r="A1084" s="73" t="s">
        <v>1258</v>
      </c>
      <c r="B1084" s="74">
        <v>187.15100000000001</v>
      </c>
      <c r="C1084" s="72">
        <f t="shared" si="30"/>
        <v>2014.4933639999999</v>
      </c>
      <c r="D1084" s="72">
        <v>0</v>
      </c>
      <c r="E1084" s="72">
        <v>0</v>
      </c>
      <c r="F1084" s="111">
        <f t="shared" si="31"/>
        <v>3698.6098163040001</v>
      </c>
      <c r="G1084" s="132" t="s">
        <v>31</v>
      </c>
      <c r="H1084" s="133"/>
      <c r="I1084" s="36"/>
      <c r="L1084" s="131"/>
      <c r="M1084" s="131"/>
      <c r="N1084" s="36"/>
    </row>
    <row r="1085" spans="1:14" s="110" customFormat="1" ht="15.75" customHeight="1" x14ac:dyDescent="0.35">
      <c r="A1085" s="73" t="s">
        <v>1259</v>
      </c>
      <c r="B1085" s="74">
        <v>187.15100000000001</v>
      </c>
      <c r="C1085" s="72">
        <f t="shared" si="30"/>
        <v>2014.4933639999999</v>
      </c>
      <c r="D1085" s="72">
        <v>0</v>
      </c>
      <c r="E1085" s="72">
        <v>0</v>
      </c>
      <c r="F1085" s="111">
        <f t="shared" si="31"/>
        <v>3698.6098163040001</v>
      </c>
      <c r="G1085" s="132" t="s">
        <v>31</v>
      </c>
      <c r="H1085" s="133"/>
      <c r="I1085" s="36"/>
      <c r="L1085" s="131"/>
      <c r="M1085" s="131"/>
      <c r="N1085" s="36"/>
    </row>
    <row r="1086" spans="1:14" s="110" customFormat="1" ht="15.75" customHeight="1" x14ac:dyDescent="0.35">
      <c r="A1086" s="73" t="s">
        <v>1260</v>
      </c>
      <c r="B1086" s="74">
        <v>111.48399999999999</v>
      </c>
      <c r="C1086" s="72">
        <f t="shared" si="30"/>
        <v>1200.0137759999998</v>
      </c>
      <c r="D1086" s="72">
        <v>0</v>
      </c>
      <c r="E1086" s="72">
        <v>0</v>
      </c>
      <c r="F1086" s="111">
        <f t="shared" si="31"/>
        <v>2203.2252927359996</v>
      </c>
      <c r="G1086" s="132" t="s">
        <v>31</v>
      </c>
      <c r="H1086" s="133"/>
      <c r="I1086" s="36"/>
      <c r="L1086" s="131"/>
      <c r="M1086" s="131"/>
      <c r="N1086" s="36"/>
    </row>
    <row r="1087" spans="1:14" s="110" customFormat="1" ht="15.75" customHeight="1" x14ac:dyDescent="0.35">
      <c r="A1087" s="73" t="s">
        <v>1261</v>
      </c>
      <c r="B1087" s="74">
        <v>111.48399999999999</v>
      </c>
      <c r="C1087" s="72">
        <f t="shared" si="30"/>
        <v>1200.0137759999998</v>
      </c>
      <c r="D1087" s="72">
        <v>0</v>
      </c>
      <c r="E1087" s="72">
        <v>0</v>
      </c>
      <c r="F1087" s="111">
        <f t="shared" si="31"/>
        <v>2203.2252927359996</v>
      </c>
      <c r="G1087" s="132" t="s">
        <v>31</v>
      </c>
      <c r="H1087" s="133"/>
      <c r="I1087" s="36"/>
      <c r="L1087" s="131"/>
      <c r="M1087" s="131"/>
      <c r="N1087" s="36"/>
    </row>
    <row r="1088" spans="1:14" s="110" customFormat="1" ht="15.75" customHeight="1" x14ac:dyDescent="0.35">
      <c r="A1088" s="73" t="s">
        <v>1262</v>
      </c>
      <c r="B1088" s="74">
        <v>111.48399999999999</v>
      </c>
      <c r="C1088" s="72">
        <f t="shared" si="30"/>
        <v>1200.0137759999998</v>
      </c>
      <c r="D1088" s="72">
        <v>0</v>
      </c>
      <c r="E1088" s="72">
        <v>0</v>
      </c>
      <c r="F1088" s="111">
        <f t="shared" si="31"/>
        <v>2203.2252927359996</v>
      </c>
      <c r="G1088" s="132" t="s">
        <v>31</v>
      </c>
      <c r="H1088" s="133"/>
      <c r="I1088" s="36"/>
      <c r="L1088" s="131"/>
      <c r="M1088" s="131"/>
      <c r="N1088" s="36"/>
    </row>
    <row r="1089" spans="1:14" s="110" customFormat="1" ht="15.75" customHeight="1" x14ac:dyDescent="0.35">
      <c r="A1089" s="73" t="s">
        <v>1263</v>
      </c>
      <c r="B1089" s="74">
        <v>111.48399999999999</v>
      </c>
      <c r="C1089" s="72">
        <f t="shared" si="30"/>
        <v>1200.0137759999998</v>
      </c>
      <c r="D1089" s="72">
        <v>0</v>
      </c>
      <c r="E1089" s="72">
        <v>0</v>
      </c>
      <c r="F1089" s="111">
        <f t="shared" si="31"/>
        <v>2203.2252927359996</v>
      </c>
      <c r="G1089" s="132" t="s">
        <v>31</v>
      </c>
      <c r="H1089" s="133"/>
      <c r="I1089" s="36"/>
      <c r="L1089" s="131"/>
      <c r="M1089" s="131"/>
      <c r="N1089" s="36"/>
    </row>
    <row r="1090" spans="1:14" s="110" customFormat="1" ht="15.75" customHeight="1" x14ac:dyDescent="0.35">
      <c r="A1090" s="73" t="s">
        <v>1264</v>
      </c>
      <c r="B1090" s="74">
        <v>111.48399999999999</v>
      </c>
      <c r="C1090" s="72">
        <f t="shared" si="30"/>
        <v>1200.0137759999998</v>
      </c>
      <c r="D1090" s="72">
        <v>0</v>
      </c>
      <c r="E1090" s="72">
        <v>0</v>
      </c>
      <c r="F1090" s="111">
        <f t="shared" si="31"/>
        <v>2203.2252927359996</v>
      </c>
      <c r="G1090" s="132" t="s">
        <v>31</v>
      </c>
      <c r="H1090" s="133"/>
      <c r="I1090" s="36"/>
      <c r="L1090" s="131"/>
      <c r="M1090" s="131"/>
      <c r="N1090" s="36"/>
    </row>
    <row r="1091" spans="1:14" s="110" customFormat="1" ht="15.75" customHeight="1" x14ac:dyDescent="0.35">
      <c r="A1091" s="73" t="s">
        <v>1265</v>
      </c>
      <c r="B1091" s="74">
        <v>111.48399999999999</v>
      </c>
      <c r="C1091" s="72">
        <f t="shared" si="30"/>
        <v>1200.0137759999998</v>
      </c>
      <c r="D1091" s="72">
        <v>0</v>
      </c>
      <c r="E1091" s="72">
        <v>0</v>
      </c>
      <c r="F1091" s="111">
        <f t="shared" si="31"/>
        <v>2203.2252927359996</v>
      </c>
      <c r="G1091" s="132" t="s">
        <v>31</v>
      </c>
      <c r="H1091" s="133"/>
      <c r="I1091" s="36"/>
      <c r="L1091" s="131"/>
      <c r="M1091" s="131"/>
      <c r="N1091" s="36"/>
    </row>
    <row r="1092" spans="1:14" s="110" customFormat="1" ht="15.75" customHeight="1" x14ac:dyDescent="0.35">
      <c r="A1092" s="73" t="s">
        <v>1266</v>
      </c>
      <c r="B1092" s="74">
        <v>111.48399999999999</v>
      </c>
      <c r="C1092" s="72">
        <f t="shared" si="30"/>
        <v>1200.0137759999998</v>
      </c>
      <c r="D1092" s="72">
        <v>0</v>
      </c>
      <c r="E1092" s="72">
        <v>0</v>
      </c>
      <c r="F1092" s="111">
        <f t="shared" si="31"/>
        <v>2203.2252927359996</v>
      </c>
      <c r="G1092" s="132" t="s">
        <v>31</v>
      </c>
      <c r="H1092" s="133"/>
      <c r="I1092" s="36"/>
      <c r="L1092" s="131"/>
      <c r="M1092" s="131"/>
      <c r="N1092" s="36"/>
    </row>
    <row r="1093" spans="1:14" s="110" customFormat="1" ht="15.75" customHeight="1" x14ac:dyDescent="0.35">
      <c r="A1093" s="73" t="s">
        <v>1267</v>
      </c>
      <c r="B1093" s="74">
        <v>111.48399999999999</v>
      </c>
      <c r="C1093" s="72">
        <f t="shared" si="30"/>
        <v>1200.0137759999998</v>
      </c>
      <c r="D1093" s="72">
        <v>0</v>
      </c>
      <c r="E1093" s="72">
        <v>0</v>
      </c>
      <c r="F1093" s="111">
        <f t="shared" si="31"/>
        <v>2203.2252927359996</v>
      </c>
      <c r="G1093" s="132" t="s">
        <v>31</v>
      </c>
      <c r="H1093" s="133"/>
      <c r="I1093" s="36"/>
      <c r="L1093" s="131"/>
      <c r="M1093" s="131"/>
      <c r="N1093" s="36"/>
    </row>
    <row r="1094" spans="1:14" s="110" customFormat="1" ht="15.75" customHeight="1" x14ac:dyDescent="0.35">
      <c r="A1094" s="73" t="s">
        <v>1268</v>
      </c>
      <c r="B1094" s="74">
        <v>111.48399999999999</v>
      </c>
      <c r="C1094" s="72">
        <f t="shared" si="30"/>
        <v>1200.0137759999998</v>
      </c>
      <c r="D1094" s="72">
        <v>0</v>
      </c>
      <c r="E1094" s="72">
        <v>0</v>
      </c>
      <c r="F1094" s="111">
        <f t="shared" si="31"/>
        <v>2203.2252927359996</v>
      </c>
      <c r="G1094" s="132" t="s">
        <v>31</v>
      </c>
      <c r="H1094" s="133"/>
      <c r="I1094" s="36"/>
      <c r="L1094" s="131"/>
      <c r="M1094" s="131"/>
      <c r="N1094" s="36"/>
    </row>
    <row r="1095" spans="1:14" s="110" customFormat="1" ht="15.75" customHeight="1" x14ac:dyDescent="0.35">
      <c r="A1095" s="73" t="s">
        <v>1269</v>
      </c>
      <c r="B1095" s="74">
        <v>111.48399999999999</v>
      </c>
      <c r="C1095" s="72">
        <f t="shared" si="30"/>
        <v>1200.0137759999998</v>
      </c>
      <c r="D1095" s="72">
        <v>0</v>
      </c>
      <c r="E1095" s="72">
        <v>0</v>
      </c>
      <c r="F1095" s="111">
        <f t="shared" si="31"/>
        <v>2203.2252927359996</v>
      </c>
      <c r="G1095" s="132" t="s">
        <v>31</v>
      </c>
      <c r="H1095" s="133"/>
      <c r="I1095" s="36"/>
      <c r="L1095" s="131"/>
      <c r="M1095" s="131"/>
      <c r="N1095" s="36"/>
    </row>
    <row r="1096" spans="1:14" s="110" customFormat="1" ht="15.75" customHeight="1" x14ac:dyDescent="0.35">
      <c r="A1096" s="73" t="s">
        <v>1270</v>
      </c>
      <c r="B1096" s="74">
        <v>111.48399999999999</v>
      </c>
      <c r="C1096" s="72">
        <f t="shared" si="30"/>
        <v>1200.0137759999998</v>
      </c>
      <c r="D1096" s="72">
        <v>0</v>
      </c>
      <c r="E1096" s="72">
        <v>0</v>
      </c>
      <c r="F1096" s="111">
        <f t="shared" si="31"/>
        <v>2203.2252927359996</v>
      </c>
      <c r="G1096" s="132" t="s">
        <v>31</v>
      </c>
      <c r="H1096" s="133"/>
      <c r="I1096" s="36"/>
      <c r="L1096" s="131"/>
      <c r="M1096" s="131"/>
      <c r="N1096" s="36"/>
    </row>
    <row r="1097" spans="1:14" s="110" customFormat="1" ht="15.75" customHeight="1" x14ac:dyDescent="0.35">
      <c r="A1097" s="73" t="s">
        <v>1271</v>
      </c>
      <c r="B1097" s="74">
        <v>111.48399999999999</v>
      </c>
      <c r="C1097" s="72">
        <f t="shared" si="30"/>
        <v>1200.0137759999998</v>
      </c>
      <c r="D1097" s="72">
        <v>0</v>
      </c>
      <c r="E1097" s="72">
        <v>0</v>
      </c>
      <c r="F1097" s="111">
        <f t="shared" si="31"/>
        <v>2203.2252927359996</v>
      </c>
      <c r="G1097" s="132" t="s">
        <v>31</v>
      </c>
      <c r="H1097" s="133"/>
      <c r="I1097" s="36"/>
      <c r="L1097" s="131"/>
      <c r="M1097" s="131"/>
      <c r="N1097" s="36"/>
    </row>
    <row r="1098" spans="1:14" s="110" customFormat="1" ht="15.75" customHeight="1" x14ac:dyDescent="0.35">
      <c r="A1098" s="73" t="s">
        <v>1272</v>
      </c>
      <c r="B1098" s="74">
        <v>111.48399999999999</v>
      </c>
      <c r="C1098" s="72">
        <f t="shared" si="30"/>
        <v>1200.0137759999998</v>
      </c>
      <c r="D1098" s="72">
        <v>0</v>
      </c>
      <c r="E1098" s="72">
        <v>0</v>
      </c>
      <c r="F1098" s="111">
        <f t="shared" si="31"/>
        <v>2203.2252927359996</v>
      </c>
      <c r="G1098" s="132" t="s">
        <v>31</v>
      </c>
      <c r="H1098" s="133"/>
      <c r="I1098" s="36"/>
      <c r="L1098" s="131"/>
      <c r="M1098" s="131"/>
      <c r="N1098" s="36"/>
    </row>
    <row r="1099" spans="1:14" s="110" customFormat="1" ht="15.75" customHeight="1" x14ac:dyDescent="0.35">
      <c r="A1099" s="73" t="s">
        <v>1273</v>
      </c>
      <c r="B1099" s="74">
        <v>111.48399999999999</v>
      </c>
      <c r="C1099" s="72">
        <f t="shared" si="30"/>
        <v>1200.0137759999998</v>
      </c>
      <c r="D1099" s="72">
        <v>0</v>
      </c>
      <c r="E1099" s="72">
        <v>0</v>
      </c>
      <c r="F1099" s="111">
        <f t="shared" si="31"/>
        <v>2203.2252927359996</v>
      </c>
      <c r="G1099" s="132" t="s">
        <v>31</v>
      </c>
      <c r="H1099" s="133"/>
      <c r="I1099" s="36"/>
      <c r="L1099" s="131"/>
      <c r="M1099" s="131"/>
      <c r="N1099" s="36"/>
    </row>
    <row r="1100" spans="1:14" s="110" customFormat="1" ht="15.75" customHeight="1" x14ac:dyDescent="0.35">
      <c r="A1100" s="73" t="s">
        <v>1274</v>
      </c>
      <c r="B1100" s="74">
        <v>225.56800000000001</v>
      </c>
      <c r="C1100" s="72">
        <f t="shared" si="30"/>
        <v>2428.0139519999998</v>
      </c>
      <c r="D1100" s="72">
        <v>0</v>
      </c>
      <c r="E1100" s="72">
        <v>0</v>
      </c>
      <c r="F1100" s="111">
        <f t="shared" si="31"/>
        <v>4457.8336158719994</v>
      </c>
      <c r="G1100" s="132" t="s">
        <v>31</v>
      </c>
      <c r="H1100" s="133"/>
      <c r="I1100" s="36"/>
      <c r="L1100" s="131"/>
      <c r="M1100" s="131"/>
      <c r="N1100" s="36"/>
    </row>
    <row r="1101" spans="1:14" s="110" customFormat="1" ht="15.75" customHeight="1" x14ac:dyDescent="0.35">
      <c r="A1101" s="73" t="s">
        <v>1275</v>
      </c>
      <c r="B1101" s="74">
        <v>111.48399999999999</v>
      </c>
      <c r="C1101" s="72">
        <f t="shared" si="30"/>
        <v>1200.0137759999998</v>
      </c>
      <c r="D1101" s="72">
        <v>0</v>
      </c>
      <c r="E1101" s="72">
        <v>0</v>
      </c>
      <c r="F1101" s="111">
        <f t="shared" si="31"/>
        <v>2203.2252927359996</v>
      </c>
      <c r="G1101" s="132" t="s">
        <v>31</v>
      </c>
      <c r="H1101" s="133"/>
      <c r="I1101" s="36"/>
      <c r="L1101" s="131"/>
      <c r="M1101" s="131"/>
      <c r="N1101" s="36"/>
    </row>
    <row r="1102" spans="1:14" s="110" customFormat="1" ht="15.75" customHeight="1" x14ac:dyDescent="0.35">
      <c r="A1102" s="73" t="s">
        <v>1276</v>
      </c>
      <c r="B1102" s="74">
        <v>111.48399999999999</v>
      </c>
      <c r="C1102" s="72">
        <f t="shared" si="30"/>
        <v>1200.0137759999998</v>
      </c>
      <c r="D1102" s="72">
        <v>0</v>
      </c>
      <c r="E1102" s="72">
        <v>0</v>
      </c>
      <c r="F1102" s="111">
        <f t="shared" si="31"/>
        <v>2203.2252927359996</v>
      </c>
      <c r="G1102" s="132" t="s">
        <v>31</v>
      </c>
      <c r="H1102" s="133"/>
      <c r="I1102" s="36"/>
      <c r="L1102" s="131"/>
      <c r="M1102" s="131"/>
      <c r="N1102" s="36"/>
    </row>
    <row r="1103" spans="1:14" s="110" customFormat="1" ht="15.75" customHeight="1" x14ac:dyDescent="0.35">
      <c r="A1103" s="73" t="s">
        <v>1277</v>
      </c>
      <c r="B1103" s="74">
        <v>111.48399999999999</v>
      </c>
      <c r="C1103" s="72">
        <f t="shared" si="30"/>
        <v>1200.0137759999998</v>
      </c>
      <c r="D1103" s="72">
        <v>0</v>
      </c>
      <c r="E1103" s="72">
        <v>0</v>
      </c>
      <c r="F1103" s="111">
        <f t="shared" si="31"/>
        <v>2203.2252927359996</v>
      </c>
      <c r="G1103" s="132" t="s">
        <v>31</v>
      </c>
      <c r="H1103" s="133"/>
      <c r="I1103" s="36"/>
      <c r="L1103" s="131"/>
      <c r="M1103" s="131"/>
      <c r="N1103" s="36"/>
    </row>
    <row r="1104" spans="1:14" s="110" customFormat="1" ht="15.75" customHeight="1" x14ac:dyDescent="0.35">
      <c r="A1104" s="73" t="s">
        <v>1278</v>
      </c>
      <c r="B1104" s="74">
        <v>111.48399999999999</v>
      </c>
      <c r="C1104" s="72">
        <f t="shared" si="30"/>
        <v>1200.0137759999998</v>
      </c>
      <c r="D1104" s="72">
        <v>0</v>
      </c>
      <c r="E1104" s="72">
        <v>0</v>
      </c>
      <c r="F1104" s="111">
        <f t="shared" si="31"/>
        <v>2203.2252927359996</v>
      </c>
      <c r="G1104" s="132" t="s">
        <v>31</v>
      </c>
      <c r="H1104" s="133"/>
      <c r="I1104" s="36"/>
      <c r="L1104" s="131"/>
      <c r="M1104" s="131"/>
      <c r="N1104" s="36"/>
    </row>
    <row r="1105" spans="1:14" s="110" customFormat="1" ht="15.75" customHeight="1" x14ac:dyDescent="0.35">
      <c r="A1105" s="73" t="s">
        <v>1279</v>
      </c>
      <c r="B1105" s="74">
        <v>111.48399999999999</v>
      </c>
      <c r="C1105" s="72">
        <f t="shared" si="30"/>
        <v>1200.0137759999998</v>
      </c>
      <c r="D1105" s="72">
        <v>0</v>
      </c>
      <c r="E1105" s="72">
        <v>0</v>
      </c>
      <c r="F1105" s="111">
        <f t="shared" si="31"/>
        <v>2203.2252927359996</v>
      </c>
      <c r="G1105" s="132" t="s">
        <v>31</v>
      </c>
      <c r="H1105" s="133"/>
      <c r="I1105" s="36"/>
      <c r="L1105" s="131"/>
      <c r="M1105" s="131"/>
      <c r="N1105" s="36"/>
    </row>
    <row r="1106" spans="1:14" s="110" customFormat="1" ht="15.75" customHeight="1" x14ac:dyDescent="0.35">
      <c r="A1106" s="73" t="s">
        <v>1280</v>
      </c>
      <c r="B1106" s="74">
        <v>111.48399999999999</v>
      </c>
      <c r="C1106" s="72">
        <f t="shared" si="30"/>
        <v>1200.0137759999998</v>
      </c>
      <c r="D1106" s="72">
        <v>0</v>
      </c>
      <c r="E1106" s="72">
        <v>0</v>
      </c>
      <c r="F1106" s="111">
        <f t="shared" si="31"/>
        <v>2203.2252927359996</v>
      </c>
      <c r="G1106" s="132" t="s">
        <v>31</v>
      </c>
      <c r="H1106" s="133"/>
      <c r="I1106" s="36"/>
      <c r="L1106" s="131"/>
      <c r="M1106" s="131"/>
      <c r="N1106" s="36"/>
    </row>
    <row r="1107" spans="1:14" s="110" customFormat="1" ht="15.75" customHeight="1" x14ac:dyDescent="0.35">
      <c r="A1107" s="73" t="s">
        <v>1281</v>
      </c>
      <c r="B1107" s="74">
        <v>111.48399999999999</v>
      </c>
      <c r="C1107" s="72">
        <f t="shared" si="30"/>
        <v>1200.0137759999998</v>
      </c>
      <c r="D1107" s="72">
        <v>0</v>
      </c>
      <c r="E1107" s="72">
        <v>0</v>
      </c>
      <c r="F1107" s="111">
        <f t="shared" si="31"/>
        <v>2203.2252927359996</v>
      </c>
      <c r="G1107" s="132" t="s">
        <v>31</v>
      </c>
      <c r="H1107" s="133"/>
      <c r="I1107" s="36"/>
      <c r="L1107" s="131"/>
      <c r="M1107" s="131"/>
      <c r="N1107" s="36"/>
    </row>
    <row r="1108" spans="1:14" s="110" customFormat="1" ht="15.75" customHeight="1" x14ac:dyDescent="0.35">
      <c r="A1108" s="73" t="s">
        <v>1282</v>
      </c>
      <c r="B1108" s="74">
        <v>111.48399999999999</v>
      </c>
      <c r="C1108" s="72">
        <f t="shared" si="30"/>
        <v>1200.0137759999998</v>
      </c>
      <c r="D1108" s="72">
        <v>0</v>
      </c>
      <c r="E1108" s="72">
        <v>0</v>
      </c>
      <c r="F1108" s="111">
        <f t="shared" si="31"/>
        <v>2203.2252927359996</v>
      </c>
      <c r="G1108" s="132" t="s">
        <v>31</v>
      </c>
      <c r="H1108" s="133"/>
      <c r="I1108" s="36"/>
      <c r="L1108" s="131"/>
      <c r="M1108" s="131"/>
      <c r="N1108" s="36"/>
    </row>
    <row r="1109" spans="1:14" s="110" customFormat="1" ht="15.75" customHeight="1" x14ac:dyDescent="0.35">
      <c r="A1109" s="73" t="s">
        <v>1283</v>
      </c>
      <c r="B1109" s="74">
        <v>111.48399999999999</v>
      </c>
      <c r="C1109" s="72">
        <f t="shared" si="30"/>
        <v>1200.0137759999998</v>
      </c>
      <c r="D1109" s="72">
        <v>0</v>
      </c>
      <c r="E1109" s="72">
        <v>0</v>
      </c>
      <c r="F1109" s="111">
        <f t="shared" si="31"/>
        <v>2203.2252927359996</v>
      </c>
      <c r="G1109" s="132" t="s">
        <v>31</v>
      </c>
      <c r="H1109" s="133"/>
      <c r="I1109" s="36"/>
      <c r="L1109" s="131"/>
      <c r="M1109" s="131"/>
      <c r="N1109" s="36"/>
    </row>
    <row r="1110" spans="1:14" s="110" customFormat="1" ht="15.75" customHeight="1" x14ac:dyDescent="0.35">
      <c r="A1110" s="73" t="s">
        <v>1284</v>
      </c>
      <c r="B1110" s="74">
        <v>111.48399999999999</v>
      </c>
      <c r="C1110" s="72">
        <f t="shared" si="30"/>
        <v>1200.0137759999998</v>
      </c>
      <c r="D1110" s="72">
        <v>0</v>
      </c>
      <c r="E1110" s="72">
        <v>0</v>
      </c>
      <c r="F1110" s="111">
        <f t="shared" si="31"/>
        <v>2203.2252927359996</v>
      </c>
      <c r="G1110" s="132" t="s">
        <v>31</v>
      </c>
      <c r="H1110" s="133"/>
      <c r="I1110" s="36"/>
      <c r="L1110" s="131"/>
      <c r="M1110" s="131"/>
      <c r="N1110" s="36"/>
    </row>
    <row r="1111" spans="1:14" s="110" customFormat="1" ht="15.75" customHeight="1" x14ac:dyDescent="0.35">
      <c r="A1111" s="73" t="s">
        <v>1285</v>
      </c>
      <c r="B1111" s="74">
        <v>111.48399999999999</v>
      </c>
      <c r="C1111" s="72">
        <f t="shared" si="30"/>
        <v>1200.0137759999998</v>
      </c>
      <c r="D1111" s="72">
        <v>0</v>
      </c>
      <c r="E1111" s="72">
        <v>0</v>
      </c>
      <c r="F1111" s="111">
        <f t="shared" si="31"/>
        <v>2203.2252927359996</v>
      </c>
      <c r="G1111" s="132" t="s">
        <v>31</v>
      </c>
      <c r="H1111" s="133"/>
      <c r="I1111" s="36"/>
      <c r="L1111" s="131"/>
      <c r="M1111" s="131"/>
      <c r="N1111" s="36"/>
    </row>
    <row r="1112" spans="1:14" s="110" customFormat="1" ht="15.75" customHeight="1" x14ac:dyDescent="0.35">
      <c r="A1112" s="73" t="s">
        <v>1286</v>
      </c>
      <c r="B1112" s="74">
        <v>111.48399999999999</v>
      </c>
      <c r="C1112" s="72">
        <f t="shared" si="30"/>
        <v>1200.0137759999998</v>
      </c>
      <c r="D1112" s="72">
        <v>0</v>
      </c>
      <c r="E1112" s="72">
        <v>0</v>
      </c>
      <c r="F1112" s="111">
        <f t="shared" si="31"/>
        <v>2203.2252927359996</v>
      </c>
      <c r="G1112" s="132" t="s">
        <v>31</v>
      </c>
      <c r="H1112" s="133"/>
      <c r="I1112" s="36"/>
      <c r="L1112" s="131"/>
      <c r="M1112" s="131"/>
      <c r="N1112" s="36"/>
    </row>
    <row r="1113" spans="1:14" s="110" customFormat="1" ht="15.75" customHeight="1" x14ac:dyDescent="0.35">
      <c r="A1113" s="73" t="s">
        <v>1287</v>
      </c>
      <c r="B1113" s="74">
        <v>111.48399999999999</v>
      </c>
      <c r="C1113" s="72">
        <f t="shared" si="30"/>
        <v>1200.0137759999998</v>
      </c>
      <c r="D1113" s="72">
        <v>0</v>
      </c>
      <c r="E1113" s="72">
        <v>0</v>
      </c>
      <c r="F1113" s="111">
        <f t="shared" si="31"/>
        <v>2203.2252927359996</v>
      </c>
      <c r="G1113" s="132" t="s">
        <v>31</v>
      </c>
      <c r="H1113" s="133"/>
      <c r="I1113" s="36"/>
      <c r="L1113" s="131"/>
      <c r="M1113" s="131"/>
      <c r="N1113" s="36"/>
    </row>
    <row r="1114" spans="1:14" s="110" customFormat="1" ht="15.75" customHeight="1" x14ac:dyDescent="0.35">
      <c r="A1114" s="73" t="s">
        <v>1288</v>
      </c>
      <c r="B1114" s="74">
        <v>111.48399999999999</v>
      </c>
      <c r="C1114" s="72">
        <f t="shared" si="30"/>
        <v>1200.0137759999998</v>
      </c>
      <c r="D1114" s="72">
        <v>0</v>
      </c>
      <c r="E1114" s="72">
        <v>0</v>
      </c>
      <c r="F1114" s="111">
        <f t="shared" si="31"/>
        <v>2203.2252927359996</v>
      </c>
      <c r="G1114" s="132" t="s">
        <v>31</v>
      </c>
      <c r="H1114" s="133"/>
      <c r="I1114" s="36"/>
      <c r="L1114" s="131"/>
      <c r="M1114" s="131"/>
      <c r="N1114" s="36"/>
    </row>
    <row r="1115" spans="1:14" s="110" customFormat="1" ht="15.75" customHeight="1" x14ac:dyDescent="0.35">
      <c r="A1115" s="73" t="s">
        <v>1289</v>
      </c>
      <c r="B1115" s="74">
        <v>187.15100000000001</v>
      </c>
      <c r="C1115" s="72">
        <f t="shared" si="30"/>
        <v>2014.4933639999999</v>
      </c>
      <c r="D1115" s="72">
        <v>0</v>
      </c>
      <c r="E1115" s="72">
        <v>0</v>
      </c>
      <c r="F1115" s="111">
        <f t="shared" si="31"/>
        <v>3698.6098163040001</v>
      </c>
      <c r="G1115" s="132" t="s">
        <v>31</v>
      </c>
      <c r="H1115" s="133"/>
      <c r="I1115" s="36"/>
      <c r="L1115" s="131"/>
      <c r="M1115" s="131"/>
      <c r="N1115" s="36"/>
    </row>
    <row r="1116" spans="1:14" s="110" customFormat="1" ht="15.75" customHeight="1" x14ac:dyDescent="0.35">
      <c r="A1116" s="73" t="s">
        <v>1290</v>
      </c>
      <c r="B1116" s="74">
        <v>235.87</v>
      </c>
      <c r="C1116" s="72">
        <f t="shared" si="30"/>
        <v>2538.9046800000001</v>
      </c>
      <c r="D1116" s="72">
        <v>0</v>
      </c>
      <c r="E1116" s="72">
        <v>0</v>
      </c>
      <c r="F1116" s="111">
        <f t="shared" si="31"/>
        <v>4661.4289924800005</v>
      </c>
      <c r="G1116" s="132" t="s">
        <v>31</v>
      </c>
      <c r="H1116" s="133"/>
      <c r="I1116" s="36"/>
      <c r="L1116" s="131"/>
      <c r="M1116" s="131"/>
      <c r="N1116" s="36"/>
    </row>
    <row r="1117" spans="1:14" s="110" customFormat="1" ht="15.75" customHeight="1" x14ac:dyDescent="0.35">
      <c r="A1117" s="73" t="s">
        <v>1291</v>
      </c>
      <c r="B1117" s="74">
        <v>139.35499999999999</v>
      </c>
      <c r="C1117" s="72">
        <f t="shared" si="30"/>
        <v>1500.0172199999997</v>
      </c>
      <c r="D1117" s="72">
        <v>0</v>
      </c>
      <c r="E1117" s="72">
        <v>0</v>
      </c>
      <c r="F1117" s="111">
        <f t="shared" si="31"/>
        <v>2754.0316159199997</v>
      </c>
      <c r="G1117" s="132" t="s">
        <v>31</v>
      </c>
      <c r="H1117" s="133"/>
      <c r="I1117" s="36"/>
      <c r="L1117" s="131"/>
      <c r="M1117" s="131"/>
      <c r="N1117" s="36"/>
    </row>
    <row r="1118" spans="1:14" s="110" customFormat="1" ht="15.75" customHeight="1" x14ac:dyDescent="0.35">
      <c r="A1118" s="73" t="s">
        <v>1292</v>
      </c>
      <c r="B1118" s="74">
        <v>139.35499999999999</v>
      </c>
      <c r="C1118" s="72">
        <f t="shared" si="30"/>
        <v>1500.0172199999997</v>
      </c>
      <c r="D1118" s="72">
        <v>0</v>
      </c>
      <c r="E1118" s="72">
        <v>0</v>
      </c>
      <c r="F1118" s="111">
        <f t="shared" si="31"/>
        <v>2754.0316159199997</v>
      </c>
      <c r="G1118" s="132" t="s">
        <v>31</v>
      </c>
      <c r="H1118" s="133"/>
      <c r="I1118" s="36"/>
      <c r="L1118" s="131"/>
      <c r="M1118" s="131"/>
      <c r="N1118" s="36"/>
    </row>
    <row r="1119" spans="1:14" s="110" customFormat="1" ht="15.75" customHeight="1" x14ac:dyDescent="0.35">
      <c r="A1119" s="73" t="s">
        <v>1293</v>
      </c>
      <c r="B1119" s="74">
        <v>139.35499999999999</v>
      </c>
      <c r="C1119" s="72">
        <f t="shared" si="30"/>
        <v>1500.0172199999997</v>
      </c>
      <c r="D1119" s="72">
        <v>0</v>
      </c>
      <c r="E1119" s="72">
        <v>0</v>
      </c>
      <c r="F1119" s="111">
        <f t="shared" si="31"/>
        <v>2754.0316159199997</v>
      </c>
      <c r="G1119" s="132" t="s">
        <v>31</v>
      </c>
      <c r="H1119" s="133"/>
      <c r="I1119" s="36"/>
      <c r="L1119" s="131"/>
      <c r="M1119" s="131"/>
      <c r="N1119" s="36"/>
    </row>
    <row r="1120" spans="1:14" s="110" customFormat="1" ht="15.75" customHeight="1" x14ac:dyDescent="0.35">
      <c r="A1120" s="73" t="s">
        <v>1294</v>
      </c>
      <c r="B1120" s="74">
        <v>139.35499999999999</v>
      </c>
      <c r="C1120" s="72">
        <f t="shared" si="30"/>
        <v>1500.0172199999997</v>
      </c>
      <c r="D1120" s="72">
        <v>0</v>
      </c>
      <c r="E1120" s="72">
        <v>0</v>
      </c>
      <c r="F1120" s="111">
        <f t="shared" si="31"/>
        <v>2754.0316159199997</v>
      </c>
      <c r="G1120" s="132" t="s">
        <v>31</v>
      </c>
      <c r="H1120" s="133"/>
      <c r="I1120" s="36"/>
      <c r="L1120" s="131"/>
      <c r="M1120" s="131"/>
      <c r="N1120" s="36"/>
    </row>
    <row r="1121" spans="1:14" s="110" customFormat="1" ht="15.75" customHeight="1" x14ac:dyDescent="0.35">
      <c r="A1121" s="73" t="s">
        <v>1295</v>
      </c>
      <c r="B1121" s="74">
        <v>139.35499999999999</v>
      </c>
      <c r="C1121" s="72">
        <f t="shared" si="30"/>
        <v>1500.0172199999997</v>
      </c>
      <c r="D1121" s="72">
        <v>0</v>
      </c>
      <c r="E1121" s="72">
        <v>0</v>
      </c>
      <c r="F1121" s="111">
        <f t="shared" si="31"/>
        <v>2754.0316159199997</v>
      </c>
      <c r="G1121" s="132" t="s">
        <v>31</v>
      </c>
      <c r="H1121" s="133"/>
      <c r="I1121" s="36"/>
      <c r="L1121" s="131"/>
      <c r="M1121" s="131"/>
      <c r="N1121" s="36"/>
    </row>
    <row r="1122" spans="1:14" s="110" customFormat="1" ht="15.75" customHeight="1" x14ac:dyDescent="0.35">
      <c r="A1122" s="73" t="s">
        <v>1296</v>
      </c>
      <c r="B1122" s="74">
        <v>139.35499999999999</v>
      </c>
      <c r="C1122" s="72">
        <f t="shared" si="30"/>
        <v>1500.0172199999997</v>
      </c>
      <c r="D1122" s="72">
        <v>0</v>
      </c>
      <c r="E1122" s="72">
        <v>0</v>
      </c>
      <c r="F1122" s="111">
        <f t="shared" si="31"/>
        <v>2754.0316159199997</v>
      </c>
      <c r="G1122" s="132" t="s">
        <v>31</v>
      </c>
      <c r="H1122" s="133"/>
      <c r="I1122" s="36"/>
      <c r="L1122" s="131"/>
      <c r="M1122" s="131"/>
      <c r="N1122" s="36"/>
    </row>
    <row r="1123" spans="1:14" s="110" customFormat="1" ht="15.75" customHeight="1" x14ac:dyDescent="0.35">
      <c r="A1123" s="73" t="s">
        <v>1297</v>
      </c>
      <c r="B1123" s="74">
        <v>139.35499999999999</v>
      </c>
      <c r="C1123" s="72">
        <f t="shared" si="30"/>
        <v>1500.0172199999997</v>
      </c>
      <c r="D1123" s="72">
        <v>0</v>
      </c>
      <c r="E1123" s="72">
        <v>0</v>
      </c>
      <c r="F1123" s="111">
        <f t="shared" si="31"/>
        <v>2754.0316159199997</v>
      </c>
      <c r="G1123" s="132" t="s">
        <v>31</v>
      </c>
      <c r="H1123" s="133"/>
      <c r="I1123" s="36"/>
      <c r="L1123" s="131"/>
      <c r="M1123" s="131"/>
      <c r="N1123" s="36"/>
    </row>
    <row r="1124" spans="1:14" s="110" customFormat="1" ht="15.75" customHeight="1" x14ac:dyDescent="0.35">
      <c r="A1124" s="73" t="s">
        <v>1298</v>
      </c>
      <c r="B1124" s="74">
        <v>139.35499999999999</v>
      </c>
      <c r="C1124" s="72">
        <f t="shared" si="30"/>
        <v>1500.0172199999997</v>
      </c>
      <c r="D1124" s="72">
        <v>0</v>
      </c>
      <c r="E1124" s="72">
        <v>0</v>
      </c>
      <c r="F1124" s="111">
        <f t="shared" si="31"/>
        <v>2754.0316159199997</v>
      </c>
      <c r="G1124" s="132" t="s">
        <v>31</v>
      </c>
      <c r="H1124" s="133"/>
      <c r="I1124" s="36"/>
      <c r="L1124" s="131"/>
      <c r="M1124" s="131"/>
      <c r="N1124" s="36"/>
    </row>
    <row r="1125" spans="1:14" s="110" customFormat="1" ht="15.75" customHeight="1" x14ac:dyDescent="0.35">
      <c r="A1125" s="73" t="s">
        <v>1299</v>
      </c>
      <c r="B1125" s="74">
        <v>139.35499999999999</v>
      </c>
      <c r="C1125" s="72">
        <f t="shared" si="30"/>
        <v>1500.0172199999997</v>
      </c>
      <c r="D1125" s="72">
        <v>0</v>
      </c>
      <c r="E1125" s="72">
        <v>0</v>
      </c>
      <c r="F1125" s="111">
        <f t="shared" si="31"/>
        <v>2754.0316159199997</v>
      </c>
      <c r="G1125" s="132" t="s">
        <v>31</v>
      </c>
      <c r="H1125" s="133"/>
      <c r="I1125" s="36"/>
      <c r="L1125" s="131"/>
      <c r="M1125" s="131"/>
      <c r="N1125" s="36"/>
    </row>
    <row r="1126" spans="1:14" s="110" customFormat="1" ht="15.75" customHeight="1" x14ac:dyDescent="0.35">
      <c r="A1126" s="73" t="s">
        <v>1300</v>
      </c>
      <c r="B1126" s="74">
        <v>139.35499999999999</v>
      </c>
      <c r="C1126" s="72">
        <f t="shared" si="30"/>
        <v>1500.0172199999997</v>
      </c>
      <c r="D1126" s="72">
        <v>0</v>
      </c>
      <c r="E1126" s="72">
        <v>0</v>
      </c>
      <c r="F1126" s="111">
        <f t="shared" si="31"/>
        <v>2754.0316159199997</v>
      </c>
      <c r="G1126" s="132" t="s">
        <v>31</v>
      </c>
      <c r="H1126" s="133"/>
      <c r="I1126" s="36"/>
      <c r="L1126" s="131"/>
      <c r="M1126" s="131"/>
      <c r="N1126" s="36"/>
    </row>
    <row r="1127" spans="1:14" s="110" customFormat="1" ht="15.75" customHeight="1" x14ac:dyDescent="0.35">
      <c r="A1127" s="73" t="s">
        <v>1301</v>
      </c>
      <c r="B1127" s="74">
        <v>139.35499999999999</v>
      </c>
      <c r="C1127" s="72">
        <f t="shared" si="30"/>
        <v>1500.0172199999997</v>
      </c>
      <c r="D1127" s="72">
        <v>0</v>
      </c>
      <c r="E1127" s="72">
        <v>0</v>
      </c>
      <c r="F1127" s="111">
        <f t="shared" si="31"/>
        <v>2754.0316159199997</v>
      </c>
      <c r="G1127" s="132" t="s">
        <v>31</v>
      </c>
      <c r="H1127" s="133"/>
      <c r="I1127" s="36"/>
      <c r="L1127" s="131"/>
      <c r="M1127" s="131"/>
      <c r="N1127" s="36"/>
    </row>
    <row r="1128" spans="1:14" s="110" customFormat="1" ht="15.75" customHeight="1" x14ac:dyDescent="0.35">
      <c r="A1128" s="73" t="s">
        <v>1302</v>
      </c>
      <c r="B1128" s="74">
        <v>139.35499999999999</v>
      </c>
      <c r="C1128" s="72">
        <f t="shared" si="30"/>
        <v>1500.0172199999997</v>
      </c>
      <c r="D1128" s="72">
        <v>0</v>
      </c>
      <c r="E1128" s="72">
        <v>0</v>
      </c>
      <c r="F1128" s="111">
        <f t="shared" si="31"/>
        <v>2754.0316159199997</v>
      </c>
      <c r="G1128" s="132" t="s">
        <v>31</v>
      </c>
      <c r="H1128" s="133"/>
      <c r="I1128" s="36"/>
      <c r="L1128" s="131"/>
      <c r="M1128" s="131"/>
      <c r="N1128" s="36"/>
    </row>
    <row r="1129" spans="1:14" s="110" customFormat="1" ht="15.75" customHeight="1" x14ac:dyDescent="0.35">
      <c r="A1129" s="73" t="s">
        <v>1303</v>
      </c>
      <c r="B1129" s="74">
        <v>139.35499999999999</v>
      </c>
      <c r="C1129" s="72">
        <f t="shared" si="30"/>
        <v>1500.0172199999997</v>
      </c>
      <c r="D1129" s="72">
        <v>0</v>
      </c>
      <c r="E1129" s="72">
        <v>0</v>
      </c>
      <c r="F1129" s="111">
        <f t="shared" si="31"/>
        <v>2754.0316159199997</v>
      </c>
      <c r="G1129" s="132" t="s">
        <v>31</v>
      </c>
      <c r="H1129" s="133"/>
      <c r="I1129" s="36"/>
      <c r="L1129" s="131"/>
      <c r="M1129" s="131"/>
      <c r="N1129" s="36"/>
    </row>
    <row r="1130" spans="1:14" s="110" customFormat="1" ht="15.75" customHeight="1" x14ac:dyDescent="0.35">
      <c r="A1130" s="73" t="s">
        <v>1304</v>
      </c>
      <c r="B1130" s="74">
        <v>139.35499999999999</v>
      </c>
      <c r="C1130" s="72">
        <f t="shared" si="30"/>
        <v>1500.0172199999997</v>
      </c>
      <c r="D1130" s="72">
        <v>0</v>
      </c>
      <c r="E1130" s="72">
        <v>0</v>
      </c>
      <c r="F1130" s="111">
        <f t="shared" si="31"/>
        <v>2754.0316159199997</v>
      </c>
      <c r="G1130" s="132" t="s">
        <v>31</v>
      </c>
      <c r="H1130" s="133"/>
      <c r="I1130" s="36"/>
      <c r="L1130" s="131"/>
      <c r="M1130" s="131"/>
      <c r="N1130" s="36"/>
    </row>
    <row r="1131" spans="1:14" s="110" customFormat="1" ht="15.75" customHeight="1" x14ac:dyDescent="0.35">
      <c r="A1131" s="73" t="s">
        <v>1305</v>
      </c>
      <c r="B1131" s="74">
        <v>162.215</v>
      </c>
      <c r="C1131" s="72">
        <f t="shared" ref="C1131:C1194" si="32">B1131*10.764</f>
        <v>1746.0822599999999</v>
      </c>
      <c r="D1131" s="72">
        <v>0</v>
      </c>
      <c r="E1131" s="72">
        <v>0</v>
      </c>
      <c r="F1131" s="111">
        <f t="shared" ref="F1131:F1194" si="33">C1131*1.836</f>
        <v>3205.8070293599999</v>
      </c>
      <c r="G1131" s="132" t="s">
        <v>31</v>
      </c>
      <c r="H1131" s="133"/>
      <c r="I1131" s="36"/>
      <c r="L1131" s="131"/>
      <c r="M1131" s="131"/>
      <c r="N1131" s="36"/>
    </row>
    <row r="1132" spans="1:14" s="110" customFormat="1" ht="15.75" customHeight="1" x14ac:dyDescent="0.35">
      <c r="A1132" s="73" t="s">
        <v>1306</v>
      </c>
      <c r="B1132" s="74">
        <v>162.215</v>
      </c>
      <c r="C1132" s="72">
        <f t="shared" si="32"/>
        <v>1746.0822599999999</v>
      </c>
      <c r="D1132" s="72">
        <v>0</v>
      </c>
      <c r="E1132" s="72">
        <v>0</v>
      </c>
      <c r="F1132" s="111">
        <f t="shared" si="33"/>
        <v>3205.8070293599999</v>
      </c>
      <c r="G1132" s="132" t="s">
        <v>31</v>
      </c>
      <c r="H1132" s="133"/>
      <c r="I1132" s="36"/>
      <c r="L1132" s="131"/>
      <c r="M1132" s="131"/>
      <c r="N1132" s="36"/>
    </row>
    <row r="1133" spans="1:14" s="110" customFormat="1" ht="15.75" customHeight="1" x14ac:dyDescent="0.35">
      <c r="A1133" s="73" t="s">
        <v>1307</v>
      </c>
      <c r="B1133" s="74">
        <v>139.35499999999999</v>
      </c>
      <c r="C1133" s="72">
        <f t="shared" si="32"/>
        <v>1500.0172199999997</v>
      </c>
      <c r="D1133" s="72">
        <v>0</v>
      </c>
      <c r="E1133" s="72">
        <v>0</v>
      </c>
      <c r="F1133" s="111">
        <f t="shared" si="33"/>
        <v>2754.0316159199997</v>
      </c>
      <c r="G1133" s="132" t="s">
        <v>31</v>
      </c>
      <c r="H1133" s="133"/>
      <c r="I1133" s="36"/>
      <c r="L1133" s="131"/>
      <c r="M1133" s="131"/>
      <c r="N1133" s="36"/>
    </row>
    <row r="1134" spans="1:14" s="110" customFormat="1" ht="15.75" customHeight="1" x14ac:dyDescent="0.35">
      <c r="A1134" s="73" t="s">
        <v>1308</v>
      </c>
      <c r="B1134" s="74">
        <v>139.35499999999999</v>
      </c>
      <c r="C1134" s="72">
        <f t="shared" si="32"/>
        <v>1500.0172199999997</v>
      </c>
      <c r="D1134" s="72">
        <v>0</v>
      </c>
      <c r="E1134" s="72">
        <v>0</v>
      </c>
      <c r="F1134" s="111">
        <f t="shared" si="33"/>
        <v>2754.0316159199997</v>
      </c>
      <c r="G1134" s="132" t="s">
        <v>31</v>
      </c>
      <c r="H1134" s="133"/>
      <c r="I1134" s="36"/>
      <c r="L1134" s="131"/>
      <c r="M1134" s="131"/>
      <c r="N1134" s="36"/>
    </row>
    <row r="1135" spans="1:14" s="110" customFormat="1" ht="15.75" customHeight="1" x14ac:dyDescent="0.35">
      <c r="A1135" s="73" t="s">
        <v>1309</v>
      </c>
      <c r="B1135" s="74">
        <v>139.35499999999999</v>
      </c>
      <c r="C1135" s="72">
        <f t="shared" si="32"/>
        <v>1500.0172199999997</v>
      </c>
      <c r="D1135" s="72">
        <v>0</v>
      </c>
      <c r="E1135" s="72">
        <v>0</v>
      </c>
      <c r="F1135" s="111">
        <f t="shared" si="33"/>
        <v>2754.0316159199997</v>
      </c>
      <c r="G1135" s="132" t="s">
        <v>31</v>
      </c>
      <c r="H1135" s="133"/>
      <c r="I1135" s="36"/>
      <c r="L1135" s="131"/>
      <c r="M1135" s="131"/>
      <c r="N1135" s="36"/>
    </row>
    <row r="1136" spans="1:14" s="110" customFormat="1" ht="15.75" customHeight="1" x14ac:dyDescent="0.35">
      <c r="A1136" s="73" t="s">
        <v>1310</v>
      </c>
      <c r="B1136" s="74">
        <v>139.35499999999999</v>
      </c>
      <c r="C1136" s="72">
        <f t="shared" si="32"/>
        <v>1500.0172199999997</v>
      </c>
      <c r="D1136" s="72">
        <v>0</v>
      </c>
      <c r="E1136" s="72">
        <v>0</v>
      </c>
      <c r="F1136" s="111">
        <f t="shared" si="33"/>
        <v>2754.0316159199997</v>
      </c>
      <c r="G1136" s="132" t="s">
        <v>31</v>
      </c>
      <c r="H1136" s="133"/>
      <c r="I1136" s="36"/>
      <c r="L1136" s="131"/>
      <c r="M1136" s="131"/>
      <c r="N1136" s="36"/>
    </row>
    <row r="1137" spans="1:14" s="110" customFormat="1" ht="15.75" customHeight="1" x14ac:dyDescent="0.35">
      <c r="A1137" s="73" t="s">
        <v>1311</v>
      </c>
      <c r="B1137" s="74">
        <v>139.35499999999999</v>
      </c>
      <c r="C1137" s="72">
        <f t="shared" si="32"/>
        <v>1500.0172199999997</v>
      </c>
      <c r="D1137" s="72">
        <v>0</v>
      </c>
      <c r="E1137" s="72">
        <v>0</v>
      </c>
      <c r="F1137" s="111">
        <f t="shared" si="33"/>
        <v>2754.0316159199997</v>
      </c>
      <c r="G1137" s="132" t="s">
        <v>31</v>
      </c>
      <c r="H1137" s="133"/>
      <c r="I1137" s="36"/>
      <c r="L1137" s="131"/>
      <c r="M1137" s="131"/>
      <c r="N1137" s="36"/>
    </row>
    <row r="1138" spans="1:14" s="110" customFormat="1" ht="15.75" customHeight="1" x14ac:dyDescent="0.35">
      <c r="A1138" s="73" t="s">
        <v>1312</v>
      </c>
      <c r="B1138" s="74">
        <v>139.35499999999999</v>
      </c>
      <c r="C1138" s="72">
        <f t="shared" si="32"/>
        <v>1500.0172199999997</v>
      </c>
      <c r="D1138" s="72">
        <v>0</v>
      </c>
      <c r="E1138" s="72">
        <v>0</v>
      </c>
      <c r="F1138" s="111">
        <f t="shared" si="33"/>
        <v>2754.0316159199997</v>
      </c>
      <c r="G1138" s="132" t="s">
        <v>31</v>
      </c>
      <c r="H1138" s="133"/>
      <c r="I1138" s="36"/>
      <c r="L1138" s="131"/>
      <c r="M1138" s="131"/>
      <c r="N1138" s="36"/>
    </row>
    <row r="1139" spans="1:14" s="110" customFormat="1" ht="15.75" customHeight="1" x14ac:dyDescent="0.35">
      <c r="A1139" s="73" t="s">
        <v>1313</v>
      </c>
      <c r="B1139" s="74">
        <v>139.35499999999999</v>
      </c>
      <c r="C1139" s="72">
        <f t="shared" si="32"/>
        <v>1500.0172199999997</v>
      </c>
      <c r="D1139" s="72">
        <v>0</v>
      </c>
      <c r="E1139" s="72">
        <v>0</v>
      </c>
      <c r="F1139" s="111">
        <f t="shared" si="33"/>
        <v>2754.0316159199997</v>
      </c>
      <c r="G1139" s="132" t="s">
        <v>31</v>
      </c>
      <c r="H1139" s="133"/>
      <c r="I1139" s="36"/>
      <c r="L1139" s="131"/>
      <c r="M1139" s="131"/>
      <c r="N1139" s="36"/>
    </row>
    <row r="1140" spans="1:14" s="110" customFormat="1" ht="15.75" customHeight="1" x14ac:dyDescent="0.35">
      <c r="A1140" s="73" t="s">
        <v>1314</v>
      </c>
      <c r="B1140" s="74">
        <v>139.35499999999999</v>
      </c>
      <c r="C1140" s="72">
        <f t="shared" si="32"/>
        <v>1500.0172199999997</v>
      </c>
      <c r="D1140" s="72">
        <v>0</v>
      </c>
      <c r="E1140" s="72">
        <v>0</v>
      </c>
      <c r="F1140" s="111">
        <f t="shared" si="33"/>
        <v>2754.0316159199997</v>
      </c>
      <c r="G1140" s="132" t="s">
        <v>31</v>
      </c>
      <c r="H1140" s="133"/>
      <c r="I1140" s="36"/>
      <c r="L1140" s="131"/>
      <c r="M1140" s="131"/>
      <c r="N1140" s="36"/>
    </row>
    <row r="1141" spans="1:14" s="110" customFormat="1" ht="15.75" customHeight="1" x14ac:dyDescent="0.35">
      <c r="A1141" s="73" t="s">
        <v>1315</v>
      </c>
      <c r="B1141" s="74">
        <v>139.35499999999999</v>
      </c>
      <c r="C1141" s="72">
        <f t="shared" si="32"/>
        <v>1500.0172199999997</v>
      </c>
      <c r="D1141" s="72">
        <v>0</v>
      </c>
      <c r="E1141" s="72">
        <v>0</v>
      </c>
      <c r="F1141" s="111">
        <f t="shared" si="33"/>
        <v>2754.0316159199997</v>
      </c>
      <c r="G1141" s="132" t="s">
        <v>31</v>
      </c>
      <c r="H1141" s="133"/>
      <c r="I1141" s="36"/>
      <c r="L1141" s="131"/>
      <c r="M1141" s="131"/>
      <c r="N1141" s="36"/>
    </row>
    <row r="1142" spans="1:14" s="110" customFormat="1" ht="15.75" customHeight="1" x14ac:dyDescent="0.35">
      <c r="A1142" s="73" t="s">
        <v>1316</v>
      </c>
      <c r="B1142" s="74">
        <v>139.35499999999999</v>
      </c>
      <c r="C1142" s="72">
        <f t="shared" si="32"/>
        <v>1500.0172199999997</v>
      </c>
      <c r="D1142" s="72">
        <v>0</v>
      </c>
      <c r="E1142" s="72">
        <v>0</v>
      </c>
      <c r="F1142" s="111">
        <f t="shared" si="33"/>
        <v>2754.0316159199997</v>
      </c>
      <c r="G1142" s="132" t="s">
        <v>31</v>
      </c>
      <c r="H1142" s="133"/>
      <c r="I1142" s="36"/>
      <c r="L1142" s="131"/>
      <c r="M1142" s="131"/>
      <c r="N1142" s="36"/>
    </row>
    <row r="1143" spans="1:14" s="110" customFormat="1" ht="15.75" customHeight="1" x14ac:dyDescent="0.35">
      <c r="A1143" s="73" t="s">
        <v>1317</v>
      </c>
      <c r="B1143" s="74">
        <v>139.35499999999999</v>
      </c>
      <c r="C1143" s="72">
        <f t="shared" si="32"/>
        <v>1500.0172199999997</v>
      </c>
      <c r="D1143" s="72">
        <v>0</v>
      </c>
      <c r="E1143" s="72">
        <v>0</v>
      </c>
      <c r="F1143" s="111">
        <f t="shared" si="33"/>
        <v>2754.0316159199997</v>
      </c>
      <c r="G1143" s="132" t="s">
        <v>31</v>
      </c>
      <c r="H1143" s="133"/>
      <c r="I1143" s="36"/>
      <c r="L1143" s="131"/>
      <c r="M1143" s="131"/>
      <c r="N1143" s="36"/>
    </row>
    <row r="1144" spans="1:14" s="110" customFormat="1" ht="15.75" customHeight="1" x14ac:dyDescent="0.35">
      <c r="A1144" s="73" t="s">
        <v>1318</v>
      </c>
      <c r="B1144" s="74">
        <v>139.35499999999999</v>
      </c>
      <c r="C1144" s="72">
        <f t="shared" si="32"/>
        <v>1500.0172199999997</v>
      </c>
      <c r="D1144" s="72">
        <v>0</v>
      </c>
      <c r="E1144" s="72">
        <v>0</v>
      </c>
      <c r="F1144" s="111">
        <f t="shared" si="33"/>
        <v>2754.0316159199997</v>
      </c>
      <c r="G1144" s="132" t="s">
        <v>31</v>
      </c>
      <c r="H1144" s="133"/>
      <c r="I1144" s="36"/>
      <c r="L1144" s="131"/>
      <c r="M1144" s="131"/>
      <c r="N1144" s="36"/>
    </row>
    <row r="1145" spans="1:14" s="110" customFormat="1" ht="15.75" customHeight="1" x14ac:dyDescent="0.35">
      <c r="A1145" s="73" t="s">
        <v>1319</v>
      </c>
      <c r="B1145" s="74">
        <v>139.35499999999999</v>
      </c>
      <c r="C1145" s="72">
        <f t="shared" si="32"/>
        <v>1500.0172199999997</v>
      </c>
      <c r="D1145" s="72">
        <v>0</v>
      </c>
      <c r="E1145" s="72">
        <v>0</v>
      </c>
      <c r="F1145" s="111">
        <f t="shared" si="33"/>
        <v>2754.0316159199997</v>
      </c>
      <c r="G1145" s="132" t="s">
        <v>31</v>
      </c>
      <c r="H1145" s="133"/>
      <c r="I1145" s="36"/>
      <c r="L1145" s="131"/>
      <c r="M1145" s="131"/>
      <c r="N1145" s="36"/>
    </row>
    <row r="1146" spans="1:14" s="110" customFormat="1" ht="15.75" customHeight="1" x14ac:dyDescent="0.35">
      <c r="A1146" s="73" t="s">
        <v>1320</v>
      </c>
      <c r="B1146" s="74">
        <v>139.35499999999999</v>
      </c>
      <c r="C1146" s="72">
        <f t="shared" si="32"/>
        <v>1500.0172199999997</v>
      </c>
      <c r="D1146" s="72">
        <v>0</v>
      </c>
      <c r="E1146" s="72">
        <v>0</v>
      </c>
      <c r="F1146" s="111">
        <f t="shared" si="33"/>
        <v>2754.0316159199997</v>
      </c>
      <c r="G1146" s="132" t="s">
        <v>31</v>
      </c>
      <c r="H1146" s="133"/>
      <c r="I1146" s="36"/>
      <c r="L1146" s="131"/>
      <c r="M1146" s="131"/>
      <c r="N1146" s="36"/>
    </row>
    <row r="1147" spans="1:14" s="110" customFormat="1" ht="15.75" customHeight="1" x14ac:dyDescent="0.35">
      <c r="A1147" s="73" t="s">
        <v>1321</v>
      </c>
      <c r="B1147" s="74">
        <v>162.792</v>
      </c>
      <c r="C1147" s="72">
        <f t="shared" si="32"/>
        <v>1752.2930879999999</v>
      </c>
      <c r="D1147" s="72">
        <v>0</v>
      </c>
      <c r="E1147" s="72">
        <v>0</v>
      </c>
      <c r="F1147" s="111">
        <f t="shared" si="33"/>
        <v>3217.210109568</v>
      </c>
      <c r="G1147" s="132" t="s">
        <v>31</v>
      </c>
      <c r="H1147" s="133"/>
      <c r="I1147" s="36"/>
      <c r="L1147" s="131"/>
      <c r="M1147" s="131"/>
      <c r="N1147" s="36"/>
    </row>
    <row r="1148" spans="1:14" s="110" customFormat="1" ht="15.75" customHeight="1" x14ac:dyDescent="0.35">
      <c r="A1148" s="73" t="s">
        <v>1322</v>
      </c>
      <c r="B1148" s="74">
        <v>146.15799999999999</v>
      </c>
      <c r="C1148" s="72">
        <f t="shared" si="32"/>
        <v>1573.2447119999997</v>
      </c>
      <c r="D1148" s="72">
        <v>0</v>
      </c>
      <c r="E1148" s="72">
        <v>0</v>
      </c>
      <c r="F1148" s="111">
        <f t="shared" si="33"/>
        <v>2888.4772912319995</v>
      </c>
      <c r="G1148" s="132" t="s">
        <v>31</v>
      </c>
      <c r="H1148" s="133"/>
      <c r="I1148" s="36"/>
      <c r="L1148" s="131"/>
      <c r="M1148" s="131"/>
      <c r="N1148" s="36"/>
    </row>
    <row r="1149" spans="1:14" s="110" customFormat="1" ht="15.75" customHeight="1" x14ac:dyDescent="0.35">
      <c r="A1149" s="73" t="s">
        <v>1323</v>
      </c>
      <c r="B1149" s="74">
        <v>162.792</v>
      </c>
      <c r="C1149" s="72">
        <f t="shared" si="32"/>
        <v>1752.2930879999999</v>
      </c>
      <c r="D1149" s="72">
        <v>0</v>
      </c>
      <c r="E1149" s="72">
        <v>0</v>
      </c>
      <c r="F1149" s="111">
        <f t="shared" si="33"/>
        <v>3217.210109568</v>
      </c>
      <c r="G1149" s="132" t="s">
        <v>31</v>
      </c>
      <c r="H1149" s="133"/>
      <c r="I1149" s="36"/>
      <c r="L1149" s="131"/>
      <c r="M1149" s="131"/>
      <c r="N1149" s="36"/>
    </row>
    <row r="1150" spans="1:14" s="110" customFormat="1" ht="15.75" customHeight="1" x14ac:dyDescent="0.35">
      <c r="A1150" s="73" t="s">
        <v>1324</v>
      </c>
      <c r="B1150" s="74">
        <v>139.35499999999999</v>
      </c>
      <c r="C1150" s="72">
        <f t="shared" si="32"/>
        <v>1500.0172199999997</v>
      </c>
      <c r="D1150" s="72">
        <v>0</v>
      </c>
      <c r="E1150" s="72">
        <v>0</v>
      </c>
      <c r="F1150" s="111">
        <f t="shared" si="33"/>
        <v>2754.0316159199997</v>
      </c>
      <c r="G1150" s="132" t="s">
        <v>31</v>
      </c>
      <c r="H1150" s="133"/>
      <c r="I1150" s="36"/>
      <c r="L1150" s="131"/>
      <c r="M1150" s="131"/>
      <c r="N1150" s="36"/>
    </row>
    <row r="1151" spans="1:14" s="110" customFormat="1" ht="15.75" customHeight="1" x14ac:dyDescent="0.35">
      <c r="A1151" s="73" t="s">
        <v>1325</v>
      </c>
      <c r="B1151" s="74">
        <v>139.35499999999999</v>
      </c>
      <c r="C1151" s="72">
        <f t="shared" si="32"/>
        <v>1500.0172199999997</v>
      </c>
      <c r="D1151" s="72">
        <v>0</v>
      </c>
      <c r="E1151" s="72">
        <v>0</v>
      </c>
      <c r="F1151" s="111">
        <f t="shared" si="33"/>
        <v>2754.0316159199997</v>
      </c>
      <c r="G1151" s="132" t="s">
        <v>31</v>
      </c>
      <c r="H1151" s="133"/>
      <c r="I1151" s="36"/>
      <c r="L1151" s="131"/>
      <c r="M1151" s="131"/>
      <c r="N1151" s="36"/>
    </row>
    <row r="1152" spans="1:14" s="110" customFormat="1" ht="15.75" customHeight="1" x14ac:dyDescent="0.35">
      <c r="A1152" s="73" t="s">
        <v>1326</v>
      </c>
      <c r="B1152" s="74">
        <v>139.35499999999999</v>
      </c>
      <c r="C1152" s="72">
        <f t="shared" si="32"/>
        <v>1500.0172199999997</v>
      </c>
      <c r="D1152" s="72">
        <v>0</v>
      </c>
      <c r="E1152" s="72">
        <v>0</v>
      </c>
      <c r="F1152" s="111">
        <f t="shared" si="33"/>
        <v>2754.0316159199997</v>
      </c>
      <c r="G1152" s="132" t="s">
        <v>31</v>
      </c>
      <c r="H1152" s="133"/>
      <c r="I1152" s="36"/>
      <c r="L1152" s="131"/>
      <c r="M1152" s="131"/>
      <c r="N1152" s="36"/>
    </row>
    <row r="1153" spans="1:14" s="110" customFormat="1" ht="15.75" customHeight="1" x14ac:dyDescent="0.35">
      <c r="A1153" s="73" t="s">
        <v>1327</v>
      </c>
      <c r="B1153" s="74">
        <v>139.35499999999999</v>
      </c>
      <c r="C1153" s="72">
        <f t="shared" si="32"/>
        <v>1500.0172199999997</v>
      </c>
      <c r="D1153" s="72">
        <v>0</v>
      </c>
      <c r="E1153" s="72">
        <v>0</v>
      </c>
      <c r="F1153" s="111">
        <f t="shared" si="33"/>
        <v>2754.0316159199997</v>
      </c>
      <c r="G1153" s="132" t="s">
        <v>31</v>
      </c>
      <c r="H1153" s="133"/>
      <c r="I1153" s="36"/>
      <c r="L1153" s="131"/>
      <c r="M1153" s="131"/>
      <c r="N1153" s="36"/>
    </row>
    <row r="1154" spans="1:14" s="110" customFormat="1" ht="15.75" customHeight="1" x14ac:dyDescent="0.35">
      <c r="A1154" s="73" t="s">
        <v>1328</v>
      </c>
      <c r="B1154" s="74">
        <v>139.35499999999999</v>
      </c>
      <c r="C1154" s="72">
        <f t="shared" si="32"/>
        <v>1500.0172199999997</v>
      </c>
      <c r="D1154" s="72">
        <v>0</v>
      </c>
      <c r="E1154" s="72">
        <v>0</v>
      </c>
      <c r="F1154" s="111">
        <f t="shared" si="33"/>
        <v>2754.0316159199997</v>
      </c>
      <c r="G1154" s="132" t="s">
        <v>31</v>
      </c>
      <c r="H1154" s="133"/>
      <c r="I1154" s="36"/>
      <c r="L1154" s="131"/>
      <c r="M1154" s="131"/>
      <c r="N1154" s="36"/>
    </row>
    <row r="1155" spans="1:14" s="110" customFormat="1" ht="15.75" customHeight="1" x14ac:dyDescent="0.35">
      <c r="A1155" s="73" t="s">
        <v>1329</v>
      </c>
      <c r="B1155" s="74">
        <v>139.35499999999999</v>
      </c>
      <c r="C1155" s="72">
        <f t="shared" si="32"/>
        <v>1500.0172199999997</v>
      </c>
      <c r="D1155" s="72">
        <v>0</v>
      </c>
      <c r="E1155" s="72">
        <v>0</v>
      </c>
      <c r="F1155" s="111">
        <f t="shared" si="33"/>
        <v>2754.0316159199997</v>
      </c>
      <c r="G1155" s="132" t="s">
        <v>31</v>
      </c>
      <c r="H1155" s="133"/>
      <c r="I1155" s="36"/>
      <c r="L1155" s="131"/>
      <c r="M1155" s="131"/>
      <c r="N1155" s="36"/>
    </row>
    <row r="1156" spans="1:14" s="110" customFormat="1" ht="15.75" customHeight="1" x14ac:dyDescent="0.35">
      <c r="A1156" s="73" t="s">
        <v>1330</v>
      </c>
      <c r="B1156" s="74">
        <v>139.35499999999999</v>
      </c>
      <c r="C1156" s="72">
        <f t="shared" si="32"/>
        <v>1500.0172199999997</v>
      </c>
      <c r="D1156" s="72">
        <v>0</v>
      </c>
      <c r="E1156" s="72">
        <v>0</v>
      </c>
      <c r="F1156" s="111">
        <f t="shared" si="33"/>
        <v>2754.0316159199997</v>
      </c>
      <c r="G1156" s="132" t="s">
        <v>31</v>
      </c>
      <c r="H1156" s="133"/>
      <c r="I1156" s="36"/>
      <c r="L1156" s="131"/>
      <c r="M1156" s="131"/>
      <c r="N1156" s="36"/>
    </row>
    <row r="1157" spans="1:14" s="110" customFormat="1" ht="15.75" customHeight="1" x14ac:dyDescent="0.35">
      <c r="A1157" s="73" t="s">
        <v>1331</v>
      </c>
      <c r="B1157" s="74">
        <v>139.35499999999999</v>
      </c>
      <c r="C1157" s="72">
        <f t="shared" si="32"/>
        <v>1500.0172199999997</v>
      </c>
      <c r="D1157" s="72">
        <v>0</v>
      </c>
      <c r="E1157" s="72">
        <v>0</v>
      </c>
      <c r="F1157" s="111">
        <f t="shared" si="33"/>
        <v>2754.0316159199997</v>
      </c>
      <c r="G1157" s="132" t="s">
        <v>31</v>
      </c>
      <c r="H1157" s="133"/>
      <c r="I1157" s="36"/>
      <c r="L1157" s="131"/>
      <c r="M1157" s="131"/>
      <c r="N1157" s="36"/>
    </row>
    <row r="1158" spans="1:14" s="110" customFormat="1" ht="15.75" customHeight="1" x14ac:dyDescent="0.35">
      <c r="A1158" s="73" t="s">
        <v>1332</v>
      </c>
      <c r="B1158" s="74">
        <v>139.35499999999999</v>
      </c>
      <c r="C1158" s="72">
        <f t="shared" si="32"/>
        <v>1500.0172199999997</v>
      </c>
      <c r="D1158" s="72">
        <v>0</v>
      </c>
      <c r="E1158" s="72">
        <v>0</v>
      </c>
      <c r="F1158" s="111">
        <f t="shared" si="33"/>
        <v>2754.0316159199997</v>
      </c>
      <c r="G1158" s="132" t="s">
        <v>31</v>
      </c>
      <c r="H1158" s="133"/>
      <c r="I1158" s="36"/>
      <c r="L1158" s="131"/>
      <c r="M1158" s="131"/>
      <c r="N1158" s="36"/>
    </row>
    <row r="1159" spans="1:14" s="110" customFormat="1" ht="15.75" customHeight="1" x14ac:dyDescent="0.35">
      <c r="A1159" s="73" t="s">
        <v>1333</v>
      </c>
      <c r="B1159" s="74">
        <v>139.35499999999999</v>
      </c>
      <c r="C1159" s="72">
        <f t="shared" si="32"/>
        <v>1500.0172199999997</v>
      </c>
      <c r="D1159" s="72">
        <v>0</v>
      </c>
      <c r="E1159" s="72">
        <v>0</v>
      </c>
      <c r="F1159" s="111">
        <f t="shared" si="33"/>
        <v>2754.0316159199997</v>
      </c>
      <c r="G1159" s="132" t="s">
        <v>31</v>
      </c>
      <c r="H1159" s="133"/>
      <c r="I1159" s="36"/>
      <c r="L1159" s="131"/>
      <c r="M1159" s="131"/>
      <c r="N1159" s="36"/>
    </row>
    <row r="1160" spans="1:14" s="110" customFormat="1" ht="15.75" customHeight="1" x14ac:dyDescent="0.35">
      <c r="A1160" s="73" t="s">
        <v>1334</v>
      </c>
      <c r="B1160" s="74">
        <v>139.35499999999999</v>
      </c>
      <c r="C1160" s="72">
        <f t="shared" si="32"/>
        <v>1500.0172199999997</v>
      </c>
      <c r="D1160" s="72">
        <v>0</v>
      </c>
      <c r="E1160" s="72">
        <v>0</v>
      </c>
      <c r="F1160" s="111">
        <f t="shared" si="33"/>
        <v>2754.0316159199997</v>
      </c>
      <c r="G1160" s="132" t="s">
        <v>31</v>
      </c>
      <c r="H1160" s="133"/>
      <c r="I1160" s="36"/>
      <c r="L1160" s="131"/>
      <c r="M1160" s="131"/>
      <c r="N1160" s="36"/>
    </row>
    <row r="1161" spans="1:14" s="110" customFormat="1" ht="15.75" customHeight="1" x14ac:dyDescent="0.35">
      <c r="A1161" s="73" t="s">
        <v>1335</v>
      </c>
      <c r="B1161" s="74">
        <v>139.35499999999999</v>
      </c>
      <c r="C1161" s="72">
        <f t="shared" si="32"/>
        <v>1500.0172199999997</v>
      </c>
      <c r="D1161" s="72">
        <v>0</v>
      </c>
      <c r="E1161" s="72">
        <v>0</v>
      </c>
      <c r="F1161" s="111">
        <f t="shared" si="33"/>
        <v>2754.0316159199997</v>
      </c>
      <c r="G1161" s="132" t="s">
        <v>31</v>
      </c>
      <c r="H1161" s="133"/>
      <c r="I1161" s="36"/>
      <c r="L1161" s="131"/>
      <c r="M1161" s="131"/>
      <c r="N1161" s="36"/>
    </row>
    <row r="1162" spans="1:14" s="110" customFormat="1" ht="15.75" customHeight="1" x14ac:dyDescent="0.35">
      <c r="A1162" s="73" t="s">
        <v>1336</v>
      </c>
      <c r="B1162" s="74">
        <v>139.35499999999999</v>
      </c>
      <c r="C1162" s="72">
        <f t="shared" si="32"/>
        <v>1500.0172199999997</v>
      </c>
      <c r="D1162" s="72">
        <v>0</v>
      </c>
      <c r="E1162" s="72">
        <v>0</v>
      </c>
      <c r="F1162" s="111">
        <f t="shared" si="33"/>
        <v>2754.0316159199997</v>
      </c>
      <c r="G1162" s="132" t="s">
        <v>31</v>
      </c>
      <c r="H1162" s="133"/>
      <c r="I1162" s="36"/>
      <c r="L1162" s="131"/>
      <c r="M1162" s="131"/>
      <c r="N1162" s="36"/>
    </row>
    <row r="1163" spans="1:14" s="110" customFormat="1" ht="15.75" customHeight="1" x14ac:dyDescent="0.35">
      <c r="A1163" s="73" t="s">
        <v>1337</v>
      </c>
      <c r="B1163" s="74">
        <v>139.35499999999999</v>
      </c>
      <c r="C1163" s="72">
        <f t="shared" si="32"/>
        <v>1500.0172199999997</v>
      </c>
      <c r="D1163" s="72">
        <v>0</v>
      </c>
      <c r="E1163" s="72">
        <v>0</v>
      </c>
      <c r="F1163" s="111">
        <f t="shared" si="33"/>
        <v>2754.0316159199997</v>
      </c>
      <c r="G1163" s="132" t="s">
        <v>31</v>
      </c>
      <c r="H1163" s="133"/>
      <c r="I1163" s="36"/>
      <c r="L1163" s="131"/>
      <c r="M1163" s="131"/>
      <c r="N1163" s="36"/>
    </row>
    <row r="1164" spans="1:14" s="110" customFormat="1" ht="15.75" customHeight="1" x14ac:dyDescent="0.35">
      <c r="A1164" s="73" t="s">
        <v>1338</v>
      </c>
      <c r="B1164" s="74">
        <v>139.35499999999999</v>
      </c>
      <c r="C1164" s="72">
        <f t="shared" si="32"/>
        <v>1500.0172199999997</v>
      </c>
      <c r="D1164" s="72">
        <v>0</v>
      </c>
      <c r="E1164" s="72">
        <v>0</v>
      </c>
      <c r="F1164" s="111">
        <f t="shared" si="33"/>
        <v>2754.0316159199997</v>
      </c>
      <c r="G1164" s="132" t="s">
        <v>31</v>
      </c>
      <c r="H1164" s="133"/>
      <c r="I1164" s="36"/>
      <c r="L1164" s="131"/>
      <c r="M1164" s="131"/>
      <c r="N1164" s="36"/>
    </row>
    <row r="1165" spans="1:14" s="110" customFormat="1" ht="15.75" customHeight="1" x14ac:dyDescent="0.35">
      <c r="A1165" s="73" t="s">
        <v>1339</v>
      </c>
      <c r="B1165" s="74">
        <v>139.35499999999999</v>
      </c>
      <c r="C1165" s="72">
        <f t="shared" si="32"/>
        <v>1500.0172199999997</v>
      </c>
      <c r="D1165" s="72">
        <v>0</v>
      </c>
      <c r="E1165" s="72">
        <v>0</v>
      </c>
      <c r="F1165" s="111">
        <f t="shared" si="33"/>
        <v>2754.0316159199997</v>
      </c>
      <c r="G1165" s="132" t="s">
        <v>31</v>
      </c>
      <c r="H1165" s="133"/>
      <c r="I1165" s="36"/>
      <c r="L1165" s="131"/>
      <c r="M1165" s="131"/>
      <c r="N1165" s="36"/>
    </row>
    <row r="1166" spans="1:14" s="110" customFormat="1" ht="15.75" customHeight="1" x14ac:dyDescent="0.35">
      <c r="A1166" s="73" t="s">
        <v>1340</v>
      </c>
      <c r="B1166" s="74">
        <v>139.35499999999999</v>
      </c>
      <c r="C1166" s="72">
        <f t="shared" si="32"/>
        <v>1500.0172199999997</v>
      </c>
      <c r="D1166" s="72">
        <v>0</v>
      </c>
      <c r="E1166" s="72">
        <v>0</v>
      </c>
      <c r="F1166" s="111">
        <f t="shared" si="33"/>
        <v>2754.0316159199997</v>
      </c>
      <c r="G1166" s="132" t="s">
        <v>31</v>
      </c>
      <c r="H1166" s="133"/>
      <c r="I1166" s="36"/>
      <c r="L1166" s="131"/>
      <c r="M1166" s="131"/>
      <c r="N1166" s="36"/>
    </row>
    <row r="1167" spans="1:14" s="110" customFormat="1" ht="15.75" customHeight="1" x14ac:dyDescent="0.35">
      <c r="A1167" s="73" t="s">
        <v>1341</v>
      </c>
      <c r="B1167" s="74">
        <v>139.35499999999999</v>
      </c>
      <c r="C1167" s="72">
        <f t="shared" si="32"/>
        <v>1500.0172199999997</v>
      </c>
      <c r="D1167" s="72">
        <v>0</v>
      </c>
      <c r="E1167" s="72">
        <v>0</v>
      </c>
      <c r="F1167" s="111">
        <f t="shared" si="33"/>
        <v>2754.0316159199997</v>
      </c>
      <c r="G1167" s="132" t="s">
        <v>31</v>
      </c>
      <c r="H1167" s="133"/>
      <c r="I1167" s="36"/>
      <c r="L1167" s="131"/>
      <c r="M1167" s="131"/>
      <c r="N1167" s="36"/>
    </row>
    <row r="1168" spans="1:14" s="110" customFormat="1" ht="15.75" customHeight="1" x14ac:dyDescent="0.35">
      <c r="A1168" s="73" t="s">
        <v>1342</v>
      </c>
      <c r="B1168" s="74">
        <v>139.35499999999999</v>
      </c>
      <c r="C1168" s="72">
        <f t="shared" si="32"/>
        <v>1500.0172199999997</v>
      </c>
      <c r="D1168" s="72">
        <v>0</v>
      </c>
      <c r="E1168" s="72">
        <v>0</v>
      </c>
      <c r="F1168" s="111">
        <f t="shared" si="33"/>
        <v>2754.0316159199997</v>
      </c>
      <c r="G1168" s="132" t="s">
        <v>31</v>
      </c>
      <c r="H1168" s="133"/>
      <c r="I1168" s="36"/>
      <c r="L1168" s="131"/>
      <c r="M1168" s="131"/>
      <c r="N1168" s="36"/>
    </row>
    <row r="1169" spans="1:14" s="110" customFormat="1" ht="15.75" customHeight="1" x14ac:dyDescent="0.35">
      <c r="A1169" s="73" t="s">
        <v>1343</v>
      </c>
      <c r="B1169" s="74">
        <v>139.35499999999999</v>
      </c>
      <c r="C1169" s="72">
        <f t="shared" si="32"/>
        <v>1500.0172199999997</v>
      </c>
      <c r="D1169" s="72">
        <v>0</v>
      </c>
      <c r="E1169" s="72">
        <v>0</v>
      </c>
      <c r="F1169" s="111">
        <f t="shared" si="33"/>
        <v>2754.0316159199997</v>
      </c>
      <c r="G1169" s="132" t="s">
        <v>31</v>
      </c>
      <c r="H1169" s="133"/>
      <c r="I1169" s="36"/>
      <c r="L1169" s="131"/>
      <c r="M1169" s="131"/>
      <c r="N1169" s="36"/>
    </row>
    <row r="1170" spans="1:14" s="110" customFormat="1" ht="15.75" customHeight="1" x14ac:dyDescent="0.35">
      <c r="A1170" s="73" t="s">
        <v>1344</v>
      </c>
      <c r="B1170" s="74">
        <v>139.35499999999999</v>
      </c>
      <c r="C1170" s="72">
        <f t="shared" si="32"/>
        <v>1500.0172199999997</v>
      </c>
      <c r="D1170" s="72">
        <v>0</v>
      </c>
      <c r="E1170" s="72">
        <v>0</v>
      </c>
      <c r="F1170" s="111">
        <f t="shared" si="33"/>
        <v>2754.0316159199997</v>
      </c>
      <c r="G1170" s="132" t="s">
        <v>31</v>
      </c>
      <c r="H1170" s="133"/>
      <c r="I1170" s="36"/>
      <c r="L1170" s="131"/>
      <c r="M1170" s="131"/>
      <c r="N1170" s="36"/>
    </row>
    <row r="1171" spans="1:14" s="110" customFormat="1" ht="15.75" customHeight="1" x14ac:dyDescent="0.35">
      <c r="A1171" s="73" t="s">
        <v>1345</v>
      </c>
      <c r="B1171" s="74">
        <v>139.35499999999999</v>
      </c>
      <c r="C1171" s="72">
        <f t="shared" si="32"/>
        <v>1500.0172199999997</v>
      </c>
      <c r="D1171" s="72">
        <v>0</v>
      </c>
      <c r="E1171" s="72">
        <v>0</v>
      </c>
      <c r="F1171" s="111">
        <f t="shared" si="33"/>
        <v>2754.0316159199997</v>
      </c>
      <c r="G1171" s="132" t="s">
        <v>31</v>
      </c>
      <c r="H1171" s="133"/>
      <c r="I1171" s="36"/>
      <c r="L1171" s="131"/>
      <c r="M1171" s="131"/>
      <c r="N1171" s="36"/>
    </row>
    <row r="1172" spans="1:14" s="110" customFormat="1" ht="15.75" customHeight="1" x14ac:dyDescent="0.35">
      <c r="A1172" s="73" t="s">
        <v>1346</v>
      </c>
      <c r="B1172" s="74">
        <v>139.583</v>
      </c>
      <c r="C1172" s="72">
        <f t="shared" si="32"/>
        <v>1502.4714119999999</v>
      </c>
      <c r="D1172" s="72">
        <v>0</v>
      </c>
      <c r="E1172" s="72">
        <v>0</v>
      </c>
      <c r="F1172" s="111">
        <f t="shared" si="33"/>
        <v>2758.5375124319999</v>
      </c>
      <c r="G1172" s="132" t="s">
        <v>31</v>
      </c>
      <c r="H1172" s="133"/>
      <c r="I1172" s="36"/>
      <c r="L1172" s="131"/>
      <c r="M1172" s="131"/>
      <c r="N1172" s="36"/>
    </row>
    <row r="1173" spans="1:14" s="110" customFormat="1" ht="15.75" customHeight="1" x14ac:dyDescent="0.35">
      <c r="A1173" s="73" t="s">
        <v>1347</v>
      </c>
      <c r="B1173" s="74">
        <v>143.85599999999999</v>
      </c>
      <c r="C1173" s="72">
        <f t="shared" si="32"/>
        <v>1548.4659839999999</v>
      </c>
      <c r="D1173" s="72">
        <v>0</v>
      </c>
      <c r="E1173" s="72">
        <v>0</v>
      </c>
      <c r="F1173" s="111">
        <f t="shared" si="33"/>
        <v>2842.9835466240002</v>
      </c>
      <c r="G1173" s="132" t="s">
        <v>31</v>
      </c>
      <c r="H1173" s="133"/>
      <c r="I1173" s="36"/>
      <c r="L1173" s="131"/>
      <c r="M1173" s="131"/>
      <c r="N1173" s="36"/>
    </row>
    <row r="1174" spans="1:14" s="110" customFormat="1" ht="15.75" customHeight="1" x14ac:dyDescent="0.35">
      <c r="A1174" s="73" t="s">
        <v>1348</v>
      </c>
      <c r="B1174" s="74">
        <v>139.583</v>
      </c>
      <c r="C1174" s="72">
        <f t="shared" si="32"/>
        <v>1502.4714119999999</v>
      </c>
      <c r="D1174" s="72">
        <v>0</v>
      </c>
      <c r="E1174" s="72">
        <v>0</v>
      </c>
      <c r="F1174" s="111">
        <f t="shared" si="33"/>
        <v>2758.5375124319999</v>
      </c>
      <c r="G1174" s="132" t="s">
        <v>31</v>
      </c>
      <c r="H1174" s="133"/>
      <c r="I1174" s="36"/>
      <c r="L1174" s="131"/>
      <c r="M1174" s="131"/>
      <c r="N1174" s="36"/>
    </row>
    <row r="1175" spans="1:14" s="110" customFormat="1" ht="15.75" customHeight="1" x14ac:dyDescent="0.35">
      <c r="A1175" s="73" t="s">
        <v>1349</v>
      </c>
      <c r="B1175" s="74">
        <v>111.48399999999999</v>
      </c>
      <c r="C1175" s="72">
        <f t="shared" si="32"/>
        <v>1200.0137759999998</v>
      </c>
      <c r="D1175" s="72">
        <v>0</v>
      </c>
      <c r="E1175" s="72">
        <v>0</v>
      </c>
      <c r="F1175" s="111">
        <f t="shared" si="33"/>
        <v>2203.2252927359996</v>
      </c>
      <c r="G1175" s="132" t="s">
        <v>31</v>
      </c>
      <c r="H1175" s="133"/>
      <c r="I1175" s="36"/>
      <c r="L1175" s="131"/>
      <c r="M1175" s="131"/>
      <c r="N1175" s="36"/>
    </row>
    <row r="1176" spans="1:14" s="110" customFormat="1" ht="15.75" customHeight="1" x14ac:dyDescent="0.35">
      <c r="A1176" s="73" t="s">
        <v>1350</v>
      </c>
      <c r="B1176" s="74">
        <v>111.48399999999999</v>
      </c>
      <c r="C1176" s="72">
        <f t="shared" si="32"/>
        <v>1200.0137759999998</v>
      </c>
      <c r="D1176" s="72">
        <v>0</v>
      </c>
      <c r="E1176" s="72">
        <v>0</v>
      </c>
      <c r="F1176" s="111">
        <f t="shared" si="33"/>
        <v>2203.2252927359996</v>
      </c>
      <c r="G1176" s="132" t="s">
        <v>31</v>
      </c>
      <c r="H1176" s="133"/>
      <c r="I1176" s="36"/>
      <c r="L1176" s="131"/>
      <c r="M1176" s="131"/>
      <c r="N1176" s="36"/>
    </row>
    <row r="1177" spans="1:14" s="110" customFormat="1" ht="15.75" customHeight="1" x14ac:dyDescent="0.35">
      <c r="A1177" s="73" t="s">
        <v>1351</v>
      </c>
      <c r="B1177" s="74">
        <v>111.48399999999999</v>
      </c>
      <c r="C1177" s="72">
        <f t="shared" si="32"/>
        <v>1200.0137759999998</v>
      </c>
      <c r="D1177" s="72">
        <v>0</v>
      </c>
      <c r="E1177" s="72">
        <v>0</v>
      </c>
      <c r="F1177" s="111">
        <f t="shared" si="33"/>
        <v>2203.2252927359996</v>
      </c>
      <c r="G1177" s="132" t="s">
        <v>31</v>
      </c>
      <c r="H1177" s="133"/>
      <c r="I1177" s="36"/>
      <c r="L1177" s="131"/>
      <c r="M1177" s="131"/>
      <c r="N1177" s="36"/>
    </row>
    <row r="1178" spans="1:14" s="110" customFormat="1" ht="15.75" customHeight="1" x14ac:dyDescent="0.35">
      <c r="A1178" s="73" t="s">
        <v>1352</v>
      </c>
      <c r="B1178" s="74">
        <v>111.48399999999999</v>
      </c>
      <c r="C1178" s="72">
        <f t="shared" si="32"/>
        <v>1200.0137759999998</v>
      </c>
      <c r="D1178" s="72">
        <v>0</v>
      </c>
      <c r="E1178" s="72">
        <v>0</v>
      </c>
      <c r="F1178" s="111">
        <f t="shared" si="33"/>
        <v>2203.2252927359996</v>
      </c>
      <c r="G1178" s="132" t="s">
        <v>31</v>
      </c>
      <c r="H1178" s="133"/>
      <c r="I1178" s="36"/>
      <c r="L1178" s="131"/>
      <c r="M1178" s="131"/>
      <c r="N1178" s="36"/>
    </row>
    <row r="1179" spans="1:14" s="110" customFormat="1" ht="15.75" customHeight="1" x14ac:dyDescent="0.35">
      <c r="A1179" s="73" t="s">
        <v>1353</v>
      </c>
      <c r="B1179" s="74">
        <v>111.48399999999999</v>
      </c>
      <c r="C1179" s="72">
        <f t="shared" si="32"/>
        <v>1200.0137759999998</v>
      </c>
      <c r="D1179" s="72">
        <v>0</v>
      </c>
      <c r="E1179" s="72">
        <v>0</v>
      </c>
      <c r="F1179" s="111">
        <f t="shared" si="33"/>
        <v>2203.2252927359996</v>
      </c>
      <c r="G1179" s="132" t="s">
        <v>31</v>
      </c>
      <c r="H1179" s="133"/>
      <c r="I1179" s="36"/>
      <c r="L1179" s="131"/>
      <c r="M1179" s="131"/>
      <c r="N1179" s="36"/>
    </row>
    <row r="1180" spans="1:14" s="110" customFormat="1" ht="15.75" customHeight="1" x14ac:dyDescent="0.35">
      <c r="A1180" s="73" t="s">
        <v>1354</v>
      </c>
      <c r="B1180" s="74">
        <v>111.48399999999999</v>
      </c>
      <c r="C1180" s="72">
        <f t="shared" si="32"/>
        <v>1200.0137759999998</v>
      </c>
      <c r="D1180" s="72">
        <v>0</v>
      </c>
      <c r="E1180" s="72">
        <v>0</v>
      </c>
      <c r="F1180" s="111">
        <f t="shared" si="33"/>
        <v>2203.2252927359996</v>
      </c>
      <c r="G1180" s="132" t="s">
        <v>31</v>
      </c>
      <c r="H1180" s="133"/>
      <c r="I1180" s="36"/>
      <c r="L1180" s="131"/>
      <c r="M1180" s="131"/>
      <c r="N1180" s="36"/>
    </row>
    <row r="1181" spans="1:14" s="110" customFormat="1" ht="15.75" customHeight="1" x14ac:dyDescent="0.35">
      <c r="A1181" s="73" t="s">
        <v>1355</v>
      </c>
      <c r="B1181" s="74">
        <v>111.48399999999999</v>
      </c>
      <c r="C1181" s="72">
        <f t="shared" si="32"/>
        <v>1200.0137759999998</v>
      </c>
      <c r="D1181" s="72">
        <v>0</v>
      </c>
      <c r="E1181" s="72">
        <v>0</v>
      </c>
      <c r="F1181" s="111">
        <f t="shared" si="33"/>
        <v>2203.2252927359996</v>
      </c>
      <c r="G1181" s="132" t="s">
        <v>31</v>
      </c>
      <c r="H1181" s="133"/>
      <c r="I1181" s="36"/>
      <c r="L1181" s="131"/>
      <c r="M1181" s="131"/>
      <c r="N1181" s="36"/>
    </row>
    <row r="1182" spans="1:14" s="110" customFormat="1" ht="15.75" customHeight="1" x14ac:dyDescent="0.35">
      <c r="A1182" s="73" t="s">
        <v>1356</v>
      </c>
      <c r="B1182" s="74">
        <v>111.48399999999999</v>
      </c>
      <c r="C1182" s="72">
        <f t="shared" si="32"/>
        <v>1200.0137759999998</v>
      </c>
      <c r="D1182" s="72">
        <v>0</v>
      </c>
      <c r="E1182" s="72">
        <v>0</v>
      </c>
      <c r="F1182" s="111">
        <f t="shared" si="33"/>
        <v>2203.2252927359996</v>
      </c>
      <c r="G1182" s="132" t="s">
        <v>31</v>
      </c>
      <c r="H1182" s="133"/>
      <c r="I1182" s="36"/>
      <c r="L1182" s="131"/>
      <c r="M1182" s="131"/>
      <c r="N1182" s="36"/>
    </row>
    <row r="1183" spans="1:14" s="110" customFormat="1" ht="15.75" customHeight="1" x14ac:dyDescent="0.35">
      <c r="A1183" s="73" t="s">
        <v>1357</v>
      </c>
      <c r="B1183" s="74">
        <v>111.48399999999999</v>
      </c>
      <c r="C1183" s="72">
        <f t="shared" si="32"/>
        <v>1200.0137759999998</v>
      </c>
      <c r="D1183" s="72">
        <v>0</v>
      </c>
      <c r="E1183" s="72">
        <v>0</v>
      </c>
      <c r="F1183" s="111">
        <f t="shared" si="33"/>
        <v>2203.2252927359996</v>
      </c>
      <c r="G1183" s="132" t="s">
        <v>31</v>
      </c>
      <c r="H1183" s="133"/>
      <c r="I1183" s="36"/>
      <c r="L1183" s="131"/>
      <c r="M1183" s="131"/>
      <c r="N1183" s="36"/>
    </row>
    <row r="1184" spans="1:14" s="110" customFormat="1" ht="15.75" customHeight="1" x14ac:dyDescent="0.35">
      <c r="A1184" s="73" t="s">
        <v>1358</v>
      </c>
      <c r="B1184" s="74">
        <v>111.48399999999999</v>
      </c>
      <c r="C1184" s="72">
        <f t="shared" si="32"/>
        <v>1200.0137759999998</v>
      </c>
      <c r="D1184" s="72">
        <v>0</v>
      </c>
      <c r="E1184" s="72">
        <v>0</v>
      </c>
      <c r="F1184" s="111">
        <f t="shared" si="33"/>
        <v>2203.2252927359996</v>
      </c>
      <c r="G1184" s="132" t="s">
        <v>31</v>
      </c>
      <c r="H1184" s="133"/>
      <c r="I1184" s="36"/>
      <c r="L1184" s="131"/>
      <c r="M1184" s="131"/>
      <c r="N1184" s="36"/>
    </row>
    <row r="1185" spans="1:20" s="110" customFormat="1" ht="15.75" customHeight="1" x14ac:dyDescent="0.35">
      <c r="A1185" s="73" t="s">
        <v>1359</v>
      </c>
      <c r="B1185" s="74">
        <v>187.23400000000001</v>
      </c>
      <c r="C1185" s="72">
        <f t="shared" si="32"/>
        <v>2015.3867760000001</v>
      </c>
      <c r="D1185" s="72">
        <v>0</v>
      </c>
      <c r="E1185" s="72">
        <v>0</v>
      </c>
      <c r="F1185" s="111">
        <f t="shared" si="33"/>
        <v>3700.2501207360001</v>
      </c>
      <c r="G1185" s="132" t="s">
        <v>31</v>
      </c>
      <c r="H1185" s="133"/>
      <c r="I1185" s="36"/>
      <c r="L1185" s="131"/>
      <c r="M1185" s="131"/>
      <c r="N1185" s="36"/>
    </row>
    <row r="1186" spans="1:20" s="110" customFormat="1" ht="15.75" customHeight="1" x14ac:dyDescent="0.35">
      <c r="A1186" s="73" t="s">
        <v>1360</v>
      </c>
      <c r="B1186" s="74">
        <v>159.83199999999999</v>
      </c>
      <c r="C1186" s="72">
        <f t="shared" si="32"/>
        <v>1720.4316479999998</v>
      </c>
      <c r="D1186" s="72">
        <v>0</v>
      </c>
      <c r="E1186" s="72">
        <v>0</v>
      </c>
      <c r="F1186" s="111">
        <f t="shared" si="33"/>
        <v>3158.7125057279995</v>
      </c>
      <c r="G1186" s="132" t="s">
        <v>31</v>
      </c>
      <c r="H1186" s="133"/>
      <c r="I1186" s="36"/>
      <c r="L1186" s="131"/>
      <c r="M1186" s="131"/>
      <c r="N1186" s="36"/>
    </row>
    <row r="1187" spans="1:20" s="110" customFormat="1" ht="15.75" customHeight="1" x14ac:dyDescent="0.35">
      <c r="A1187" s="73" t="s">
        <v>1361</v>
      </c>
      <c r="B1187" s="74">
        <v>159.60300000000001</v>
      </c>
      <c r="C1187" s="72">
        <f t="shared" si="32"/>
        <v>1717.966692</v>
      </c>
      <c r="D1187" s="72">
        <v>0</v>
      </c>
      <c r="E1187" s="72">
        <v>0</v>
      </c>
      <c r="F1187" s="111">
        <f t="shared" si="33"/>
        <v>3154.1868465120001</v>
      </c>
      <c r="G1187" s="132" t="s">
        <v>31</v>
      </c>
      <c r="H1187" s="133"/>
      <c r="I1187" s="36"/>
      <c r="L1187" s="131"/>
      <c r="M1187" s="131"/>
      <c r="N1187" s="36"/>
    </row>
    <row r="1188" spans="1:20" s="110" customFormat="1" ht="15.75" customHeight="1" x14ac:dyDescent="0.35">
      <c r="A1188" s="73" t="s">
        <v>1362</v>
      </c>
      <c r="B1188" s="74">
        <v>184.964</v>
      </c>
      <c r="C1188" s="72">
        <f t="shared" si="32"/>
        <v>1990.9524959999999</v>
      </c>
      <c r="D1188" s="72">
        <v>0</v>
      </c>
      <c r="E1188" s="72">
        <v>0</v>
      </c>
      <c r="F1188" s="111">
        <f t="shared" si="33"/>
        <v>3655.3887826559999</v>
      </c>
      <c r="G1188" s="132" t="s">
        <v>31</v>
      </c>
      <c r="H1188" s="133"/>
      <c r="I1188" s="36"/>
      <c r="L1188" s="131"/>
      <c r="M1188" s="131"/>
      <c r="N1188" s="36"/>
    </row>
    <row r="1189" spans="1:20" s="110" customFormat="1" ht="15.75" customHeight="1" x14ac:dyDescent="0.35">
      <c r="A1189" s="73" t="s">
        <v>1363</v>
      </c>
      <c r="B1189" s="74">
        <v>206.42500000000001</v>
      </c>
      <c r="C1189" s="72">
        <f t="shared" si="32"/>
        <v>2221.9587000000001</v>
      </c>
      <c r="D1189" s="72">
        <v>0</v>
      </c>
      <c r="E1189" s="72">
        <v>0</v>
      </c>
      <c r="F1189" s="111">
        <f t="shared" si="33"/>
        <v>4079.5161732000006</v>
      </c>
      <c r="G1189" s="132" t="s">
        <v>31</v>
      </c>
      <c r="H1189" s="133"/>
      <c r="I1189" s="36"/>
      <c r="L1189" s="131"/>
      <c r="M1189" s="131"/>
      <c r="N1189" s="36"/>
    </row>
    <row r="1190" spans="1:20" s="110" customFormat="1" ht="15.75" customHeight="1" x14ac:dyDescent="0.35">
      <c r="A1190" s="73" t="s">
        <v>1364</v>
      </c>
      <c r="B1190" s="74">
        <v>208.94</v>
      </c>
      <c r="C1190" s="72">
        <f t="shared" si="32"/>
        <v>2249.0301599999998</v>
      </c>
      <c r="D1190" s="72">
        <v>0</v>
      </c>
      <c r="E1190" s="72">
        <v>0</v>
      </c>
      <c r="F1190" s="111">
        <f t="shared" si="33"/>
        <v>4129.2193737600001</v>
      </c>
      <c r="G1190" s="132" t="s">
        <v>31</v>
      </c>
      <c r="H1190" s="133"/>
      <c r="I1190" s="36"/>
      <c r="L1190" s="131"/>
      <c r="M1190" s="131"/>
      <c r="N1190" s="36"/>
    </row>
    <row r="1191" spans="1:20" s="110" customFormat="1" ht="15.75" customHeight="1" x14ac:dyDescent="0.35">
      <c r="A1191" s="73" t="s">
        <v>1365</v>
      </c>
      <c r="B1191" s="74">
        <v>208.94</v>
      </c>
      <c r="C1191" s="72">
        <f t="shared" si="32"/>
        <v>2249.0301599999998</v>
      </c>
      <c r="D1191" s="72">
        <v>0</v>
      </c>
      <c r="E1191" s="72">
        <v>0</v>
      </c>
      <c r="F1191" s="111">
        <f t="shared" si="33"/>
        <v>4129.2193737600001</v>
      </c>
      <c r="G1191" s="132" t="s">
        <v>31</v>
      </c>
      <c r="H1191" s="133"/>
      <c r="I1191" s="36"/>
      <c r="L1191" s="131"/>
      <c r="M1191" s="131"/>
      <c r="N1191" s="36"/>
    </row>
    <row r="1192" spans="1:20" s="110" customFormat="1" ht="15.75" customHeight="1" x14ac:dyDescent="0.35">
      <c r="A1192" s="73" t="s">
        <v>1366</v>
      </c>
      <c r="B1192" s="74">
        <v>208.94</v>
      </c>
      <c r="C1192" s="72">
        <f t="shared" si="32"/>
        <v>2249.0301599999998</v>
      </c>
      <c r="D1192" s="72">
        <v>0</v>
      </c>
      <c r="E1192" s="72">
        <v>0</v>
      </c>
      <c r="F1192" s="111">
        <f t="shared" si="33"/>
        <v>4129.2193737600001</v>
      </c>
      <c r="G1192" s="132" t="s">
        <v>31</v>
      </c>
      <c r="H1192" s="133"/>
      <c r="I1192" s="36"/>
      <c r="L1192" s="131"/>
      <c r="M1192" s="131"/>
      <c r="N1192" s="36"/>
    </row>
    <row r="1193" spans="1:20" s="110" customFormat="1" ht="15.75" customHeight="1" x14ac:dyDescent="0.35">
      <c r="A1193" s="73" t="s">
        <v>1367</v>
      </c>
      <c r="B1193" s="74">
        <v>179.86</v>
      </c>
      <c r="C1193" s="72">
        <f t="shared" si="32"/>
        <v>1936.01304</v>
      </c>
      <c r="D1193" s="72">
        <v>0</v>
      </c>
      <c r="E1193" s="72">
        <v>0</v>
      </c>
      <c r="F1193" s="111">
        <f t="shared" si="33"/>
        <v>3554.5199414400004</v>
      </c>
      <c r="G1193" s="132" t="s">
        <v>31</v>
      </c>
      <c r="H1193" s="133"/>
      <c r="I1193" s="36"/>
      <c r="L1193" s="131"/>
      <c r="M1193" s="131"/>
      <c r="N1193" s="36"/>
    </row>
    <row r="1194" spans="1:20" s="110" customFormat="1" ht="15.75" customHeight="1" x14ac:dyDescent="0.35">
      <c r="A1194" s="73" t="s">
        <v>1368</v>
      </c>
      <c r="B1194" s="74">
        <v>139.35499999999999</v>
      </c>
      <c r="C1194" s="72">
        <f t="shared" si="32"/>
        <v>1500.0172199999997</v>
      </c>
      <c r="D1194" s="72">
        <v>0</v>
      </c>
      <c r="E1194" s="72">
        <v>0</v>
      </c>
      <c r="F1194" s="111">
        <f t="shared" si="33"/>
        <v>2754.0316159199997</v>
      </c>
      <c r="G1194" s="132" t="s">
        <v>31</v>
      </c>
      <c r="H1194" s="133"/>
      <c r="I1194" s="36"/>
      <c r="L1194" s="131"/>
      <c r="M1194" s="131"/>
      <c r="N1194" s="36"/>
    </row>
    <row r="1195" spans="1:20" s="110" customFormat="1" ht="15.75" customHeight="1" x14ac:dyDescent="0.35">
      <c r="A1195" s="73" t="s">
        <v>1369</v>
      </c>
      <c r="B1195" s="74">
        <v>204.95099999999999</v>
      </c>
      <c r="C1195" s="72">
        <f t="shared" ref="C1195" si="34">B1195*10.764</f>
        <v>2206.0925639999996</v>
      </c>
      <c r="D1195" s="72">
        <v>0</v>
      </c>
      <c r="E1195" s="72">
        <v>0</v>
      </c>
      <c r="F1195" s="111">
        <f t="shared" ref="F1195:F1196" si="35">C1195*1.836</f>
        <v>4050.3859475039994</v>
      </c>
      <c r="G1195" s="132" t="s">
        <v>31</v>
      </c>
      <c r="H1195" s="133"/>
      <c r="I1195" s="36"/>
      <c r="L1195" s="131"/>
      <c r="M1195" s="131"/>
      <c r="N1195" s="36"/>
    </row>
    <row r="1196" spans="1:20" s="110" customFormat="1" ht="15.75" customHeight="1" x14ac:dyDescent="0.35">
      <c r="A1196" s="73" t="s">
        <v>1370</v>
      </c>
      <c r="B1196" s="74">
        <v>2998.08</v>
      </c>
      <c r="C1196" s="72">
        <f>B1196*10.764</f>
        <v>32271.333119999996</v>
      </c>
      <c r="D1196" s="72">
        <v>0</v>
      </c>
      <c r="E1196" s="72">
        <v>0</v>
      </c>
      <c r="F1196" s="111">
        <f t="shared" si="35"/>
        <v>59250.167608319993</v>
      </c>
      <c r="G1196" s="132" t="s">
        <v>31</v>
      </c>
      <c r="H1196" s="133"/>
      <c r="I1196" s="36"/>
      <c r="L1196" s="131"/>
      <c r="M1196" s="131"/>
      <c r="N1196" s="36"/>
    </row>
    <row r="1197" spans="1:20" s="35" customFormat="1" x14ac:dyDescent="0.35">
      <c r="A1197" s="211" t="s">
        <v>61</v>
      </c>
      <c r="B1197" s="211"/>
      <c r="C1197" s="211"/>
      <c r="D1197" s="211"/>
      <c r="E1197" s="211"/>
      <c r="F1197" s="211"/>
      <c r="G1197" s="211"/>
      <c r="H1197" s="211"/>
      <c r="T1197" s="37"/>
    </row>
    <row r="1198" spans="1:20" s="35" customFormat="1" x14ac:dyDescent="0.35">
      <c r="A1198" s="45" t="s">
        <v>141</v>
      </c>
      <c r="B1198" s="208" t="s">
        <v>1401</v>
      </c>
      <c r="C1198" s="209"/>
      <c r="D1198" s="209"/>
      <c r="E1198" s="209"/>
      <c r="F1198" s="209"/>
      <c r="G1198" s="209"/>
      <c r="H1198" s="210"/>
      <c r="T1198" s="37"/>
    </row>
    <row r="1199" spans="1:20" s="35" customFormat="1" hidden="1" x14ac:dyDescent="0.35">
      <c r="A1199" s="45" t="s">
        <v>141</v>
      </c>
      <c r="B1199" s="128" t="str">
        <f>(IF(H167="Saleable area Loading :","We have considered Saleable area of Flats as per our Calculation.","We considered Saleable area of Flat as per Builder area Sheet."))</f>
        <v>We considered Saleable area of Flat as per Builder area Sheet.</v>
      </c>
      <c r="C1199" s="129"/>
      <c r="D1199" s="129"/>
      <c r="E1199" s="129"/>
      <c r="F1199" s="129"/>
      <c r="G1199" s="129"/>
      <c r="H1199" s="130"/>
      <c r="T1199" s="37"/>
    </row>
    <row r="1200" spans="1:20" s="35" customFormat="1" hidden="1" x14ac:dyDescent="0.35">
      <c r="A1200" s="45" t="s">
        <v>141</v>
      </c>
      <c r="B1200" s="128" t="str">
        <f>(IF(H159="Saleable area Loading :","We have considered Saleable area of Commercial as per our Calculation.","We considered Saleable area of Commercial as per Builder area Sheet."))</f>
        <v>We have considered Saleable area of Commercial as per our Calculation.</v>
      </c>
      <c r="C1200" s="129"/>
      <c r="D1200" s="129"/>
      <c r="E1200" s="129"/>
      <c r="F1200" s="129"/>
      <c r="G1200" s="129"/>
      <c r="H1200" s="130"/>
      <c r="T1200" s="37"/>
    </row>
    <row r="1201" spans="1:920" s="35" customFormat="1" x14ac:dyDescent="0.35">
      <c r="A1201" s="45" t="s">
        <v>141</v>
      </c>
      <c r="B1201" s="192" t="s">
        <v>110</v>
      </c>
      <c r="C1201" s="193"/>
      <c r="D1201" s="193"/>
      <c r="E1201" s="193"/>
      <c r="F1201" s="193"/>
      <c r="G1201" s="193"/>
      <c r="H1201" s="194"/>
      <c r="T1201" s="37"/>
    </row>
    <row r="1202" spans="1:920" s="35" customFormat="1" ht="33.75" hidden="1" customHeight="1" x14ac:dyDescent="0.35">
      <c r="A1202" s="45" t="s">
        <v>141</v>
      </c>
      <c r="B1202" s="192" t="s">
        <v>111</v>
      </c>
      <c r="C1202" s="193"/>
      <c r="D1202" s="193"/>
      <c r="E1202" s="193"/>
      <c r="F1202" s="193"/>
      <c r="G1202" s="193"/>
      <c r="H1202" s="194"/>
      <c r="T1202" s="37"/>
    </row>
    <row r="1203" spans="1:920" s="35" customFormat="1" hidden="1" x14ac:dyDescent="0.35">
      <c r="A1203" s="45" t="s">
        <v>141</v>
      </c>
      <c r="B1203" s="192" t="s">
        <v>140</v>
      </c>
      <c r="C1203" s="193"/>
      <c r="D1203" s="193"/>
      <c r="E1203" s="193"/>
      <c r="F1203" s="193"/>
      <c r="G1203" s="193"/>
      <c r="H1203" s="194"/>
    </row>
    <row r="1204" spans="1:920" s="35" customFormat="1" x14ac:dyDescent="0.35">
      <c r="A1204" s="45" t="s">
        <v>141</v>
      </c>
      <c r="B1204" s="192" t="s">
        <v>112</v>
      </c>
      <c r="C1204" s="193"/>
      <c r="D1204" s="193"/>
      <c r="E1204" s="193"/>
      <c r="F1204" s="193"/>
      <c r="G1204" s="193"/>
      <c r="H1204" s="194"/>
    </row>
    <row r="1205" spans="1:920" s="35" customFormat="1" ht="34.5" customHeight="1" x14ac:dyDescent="0.35">
      <c r="A1205" s="45" t="s">
        <v>141</v>
      </c>
      <c r="B1205" s="192" t="s">
        <v>142</v>
      </c>
      <c r="C1205" s="193"/>
      <c r="D1205" s="193"/>
      <c r="E1205" s="193"/>
      <c r="F1205" s="193"/>
      <c r="G1205" s="193"/>
      <c r="H1205" s="194"/>
    </row>
    <row r="1206" spans="1:920" s="35" customFormat="1" x14ac:dyDescent="0.35">
      <c r="A1206" s="45" t="s">
        <v>141</v>
      </c>
      <c r="B1206" s="192" t="s">
        <v>113</v>
      </c>
      <c r="C1206" s="193"/>
      <c r="D1206" s="193"/>
      <c r="E1206" s="193"/>
      <c r="F1206" s="193"/>
      <c r="G1206" s="193"/>
      <c r="H1206" s="194"/>
    </row>
    <row r="1207" spans="1:920" s="35" customFormat="1" ht="30" customHeight="1" x14ac:dyDescent="0.35">
      <c r="A1207" s="112" t="s">
        <v>141</v>
      </c>
      <c r="B1207" s="128" t="s">
        <v>1379</v>
      </c>
      <c r="C1207" s="129"/>
      <c r="D1207" s="129"/>
      <c r="E1207" s="129"/>
      <c r="F1207" s="129"/>
      <c r="G1207" s="129"/>
      <c r="H1207" s="130"/>
    </row>
    <row r="1208" spans="1:920" s="35" customFormat="1" ht="32.25" customHeight="1" x14ac:dyDescent="0.35">
      <c r="A1208" s="56" t="s">
        <v>141</v>
      </c>
      <c r="B1208" s="128" t="s">
        <v>1380</v>
      </c>
      <c r="C1208" s="129"/>
      <c r="D1208" s="129"/>
      <c r="E1208" s="129"/>
      <c r="F1208" s="129"/>
      <c r="G1208" s="129"/>
      <c r="H1208" s="130"/>
    </row>
    <row r="1209" spans="1:920" s="35" customFormat="1" x14ac:dyDescent="0.35">
      <c r="A1209" s="109" t="s">
        <v>141</v>
      </c>
      <c r="B1209" s="128" t="s">
        <v>1371</v>
      </c>
      <c r="C1209" s="129"/>
      <c r="D1209" s="129"/>
      <c r="E1209" s="129"/>
      <c r="F1209" s="129"/>
      <c r="G1209" s="129"/>
      <c r="H1209" s="130"/>
    </row>
    <row r="1210" spans="1:920" s="35" customFormat="1" ht="32.25" customHeight="1" x14ac:dyDescent="0.35">
      <c r="A1210" s="109" t="s">
        <v>141</v>
      </c>
      <c r="B1210" s="128" t="s">
        <v>1372</v>
      </c>
      <c r="C1210" s="129"/>
      <c r="D1210" s="129"/>
      <c r="E1210" s="129"/>
      <c r="F1210" s="129"/>
      <c r="G1210" s="129"/>
      <c r="H1210" s="130"/>
    </row>
    <row r="1211" spans="1:920" s="35" customFormat="1" x14ac:dyDescent="0.35">
      <c r="A1211" s="109" t="s">
        <v>141</v>
      </c>
      <c r="B1211" s="128" t="s">
        <v>1373</v>
      </c>
      <c r="C1211" s="129"/>
      <c r="D1211" s="129"/>
      <c r="E1211" s="129"/>
      <c r="F1211" s="129"/>
      <c r="G1211" s="129"/>
      <c r="H1211" s="130"/>
    </row>
    <row r="1212" spans="1:920" s="35" customFormat="1" ht="94.5" customHeight="1" x14ac:dyDescent="0.35">
      <c r="A1212" s="109" t="s">
        <v>141</v>
      </c>
      <c r="B1212" s="128" t="s">
        <v>1374</v>
      </c>
      <c r="C1212" s="129"/>
      <c r="D1212" s="129"/>
      <c r="E1212" s="129"/>
      <c r="F1212" s="129"/>
      <c r="G1212" s="129"/>
      <c r="H1212" s="130"/>
    </row>
    <row r="1213" spans="1:920" s="115" customFormat="1" ht="30" customHeight="1" x14ac:dyDescent="0.35">
      <c r="A1213" s="113" t="s">
        <v>1385</v>
      </c>
      <c r="B1213" s="114" t="s">
        <v>1386</v>
      </c>
      <c r="C1213" s="122" t="s">
        <v>1387</v>
      </c>
      <c r="D1213" s="123"/>
      <c r="E1213" s="122" t="s">
        <v>1389</v>
      </c>
      <c r="F1213" s="124" t="s">
        <v>1384</v>
      </c>
      <c r="G1213" s="124"/>
      <c r="H1213" s="123"/>
      <c r="I1213" s="35"/>
      <c r="J1213" s="35"/>
      <c r="K1213" s="35"/>
      <c r="L1213" s="35"/>
      <c r="M1213" s="35"/>
      <c r="N1213" s="35"/>
      <c r="O1213" s="35"/>
      <c r="P1213" s="35"/>
      <c r="Q1213" s="35"/>
      <c r="R1213" s="35"/>
      <c r="S1213" s="35"/>
      <c r="T1213" s="35"/>
      <c r="U1213" s="35"/>
      <c r="V1213" s="35"/>
      <c r="W1213" s="35"/>
      <c r="X1213" s="35"/>
      <c r="Y1213" s="35"/>
      <c r="Z1213" s="35"/>
      <c r="AA1213" s="35"/>
      <c r="AB1213" s="35"/>
      <c r="AC1213" s="35"/>
      <c r="AD1213" s="35"/>
      <c r="AE1213" s="35"/>
      <c r="AF1213" s="35"/>
      <c r="AG1213" s="35"/>
      <c r="AH1213" s="35"/>
      <c r="AI1213" s="35"/>
      <c r="AJ1213" s="35"/>
      <c r="AK1213" s="35"/>
      <c r="AL1213" s="35"/>
      <c r="AM1213" s="35"/>
      <c r="AN1213" s="35"/>
      <c r="AO1213" s="35"/>
      <c r="AP1213" s="35"/>
      <c r="AQ1213" s="35"/>
      <c r="AR1213" s="35"/>
      <c r="AS1213" s="35"/>
      <c r="AT1213" s="35"/>
      <c r="AU1213" s="35"/>
      <c r="AV1213" s="35"/>
      <c r="AW1213" s="35"/>
      <c r="AX1213" s="35"/>
      <c r="AY1213" s="35"/>
      <c r="AZ1213" s="35"/>
      <c r="BA1213" s="35"/>
      <c r="BB1213" s="35"/>
      <c r="BC1213" s="35"/>
      <c r="BD1213" s="35"/>
      <c r="BE1213" s="35"/>
      <c r="BF1213" s="35"/>
      <c r="BG1213" s="35"/>
      <c r="BH1213" s="35"/>
      <c r="BI1213" s="35"/>
      <c r="BJ1213" s="35"/>
      <c r="BK1213" s="35"/>
      <c r="BL1213" s="35"/>
      <c r="BM1213" s="35"/>
      <c r="BN1213" s="35"/>
      <c r="BO1213" s="35"/>
      <c r="BP1213" s="35"/>
      <c r="BQ1213" s="35"/>
      <c r="BR1213" s="35"/>
      <c r="BS1213" s="35"/>
      <c r="BT1213" s="35"/>
      <c r="BU1213" s="35"/>
      <c r="BV1213" s="35"/>
      <c r="BW1213" s="35"/>
      <c r="BX1213" s="35"/>
      <c r="BY1213" s="35"/>
      <c r="BZ1213" s="35"/>
      <c r="CA1213" s="35"/>
      <c r="CB1213" s="35"/>
      <c r="CC1213" s="35"/>
      <c r="CD1213" s="35"/>
      <c r="CE1213" s="35"/>
      <c r="CF1213" s="35"/>
      <c r="CG1213" s="35"/>
      <c r="CH1213" s="35"/>
      <c r="CI1213" s="35"/>
      <c r="CJ1213" s="35"/>
      <c r="CK1213" s="35"/>
      <c r="CL1213" s="35"/>
      <c r="CM1213" s="35"/>
      <c r="CN1213" s="35"/>
      <c r="CO1213" s="35"/>
      <c r="CP1213" s="35"/>
      <c r="CQ1213" s="35"/>
      <c r="CR1213" s="35"/>
      <c r="CS1213" s="35"/>
      <c r="CT1213" s="35"/>
      <c r="CU1213" s="35"/>
      <c r="CV1213" s="35"/>
      <c r="CW1213" s="35"/>
      <c r="CX1213" s="35"/>
      <c r="CY1213" s="35"/>
      <c r="CZ1213" s="35"/>
      <c r="DA1213" s="35"/>
      <c r="DB1213" s="35"/>
      <c r="DC1213" s="35"/>
      <c r="DD1213" s="35"/>
      <c r="DE1213" s="35"/>
      <c r="DF1213" s="35"/>
      <c r="DG1213" s="35"/>
      <c r="DH1213" s="35"/>
      <c r="DI1213" s="35"/>
      <c r="DJ1213" s="35"/>
      <c r="DK1213" s="35"/>
      <c r="DL1213" s="35"/>
      <c r="DM1213" s="35"/>
      <c r="DN1213" s="35"/>
      <c r="DO1213" s="35"/>
      <c r="DP1213" s="35"/>
      <c r="DQ1213" s="35"/>
      <c r="DR1213" s="35"/>
      <c r="DS1213" s="35"/>
      <c r="DT1213" s="35"/>
      <c r="DU1213" s="35"/>
      <c r="DV1213" s="35"/>
      <c r="DW1213" s="35"/>
      <c r="DX1213" s="35"/>
      <c r="DY1213" s="35"/>
      <c r="DZ1213" s="35"/>
      <c r="EA1213" s="35"/>
      <c r="EB1213" s="35"/>
      <c r="EC1213" s="35"/>
      <c r="ED1213" s="35"/>
      <c r="EE1213" s="35"/>
      <c r="EF1213" s="35"/>
      <c r="EG1213" s="35"/>
      <c r="EH1213" s="35"/>
      <c r="EI1213" s="35"/>
      <c r="EJ1213" s="35"/>
      <c r="EK1213" s="35"/>
      <c r="EL1213" s="35"/>
      <c r="EM1213" s="35"/>
      <c r="EN1213" s="35"/>
      <c r="EO1213" s="35"/>
      <c r="EP1213" s="35"/>
      <c r="EQ1213" s="35"/>
      <c r="ER1213" s="35"/>
      <c r="ES1213" s="35"/>
      <c r="ET1213" s="35"/>
      <c r="EU1213" s="35"/>
      <c r="EV1213" s="35"/>
      <c r="EW1213" s="35"/>
      <c r="EX1213" s="35"/>
      <c r="EY1213" s="35"/>
      <c r="EZ1213" s="35"/>
      <c r="FA1213" s="35"/>
      <c r="FB1213" s="35"/>
      <c r="FC1213" s="35"/>
      <c r="FD1213" s="35"/>
      <c r="FE1213" s="35"/>
      <c r="FF1213" s="35"/>
      <c r="FG1213" s="35"/>
      <c r="FH1213" s="35"/>
      <c r="FI1213" s="35"/>
      <c r="FJ1213" s="35"/>
      <c r="FK1213" s="35"/>
      <c r="FL1213" s="35"/>
      <c r="FM1213" s="35"/>
      <c r="FN1213" s="35"/>
      <c r="FO1213" s="35"/>
      <c r="FP1213" s="35"/>
      <c r="FQ1213" s="35"/>
      <c r="FR1213" s="35"/>
      <c r="FS1213" s="35"/>
      <c r="FT1213" s="35"/>
      <c r="FU1213" s="35"/>
      <c r="FV1213" s="35"/>
      <c r="FW1213" s="35"/>
      <c r="FX1213" s="35"/>
      <c r="FY1213" s="35"/>
      <c r="FZ1213" s="35"/>
      <c r="GA1213" s="35"/>
      <c r="GB1213" s="35"/>
      <c r="GC1213" s="35"/>
      <c r="GD1213" s="35"/>
      <c r="GE1213" s="35"/>
      <c r="GF1213" s="35"/>
      <c r="GG1213" s="35"/>
      <c r="GH1213" s="35"/>
      <c r="GI1213" s="35"/>
      <c r="GJ1213" s="35"/>
      <c r="GK1213" s="35"/>
      <c r="GL1213" s="35"/>
      <c r="GM1213" s="35"/>
      <c r="GN1213" s="35"/>
      <c r="GO1213" s="35"/>
      <c r="GP1213" s="35"/>
      <c r="GQ1213" s="35"/>
      <c r="GR1213" s="35"/>
      <c r="GS1213" s="35"/>
      <c r="GT1213" s="35"/>
      <c r="GU1213" s="35"/>
      <c r="GV1213" s="35"/>
      <c r="GW1213" s="35"/>
      <c r="GX1213" s="35"/>
      <c r="GY1213" s="35"/>
      <c r="GZ1213" s="35"/>
      <c r="HA1213" s="35"/>
      <c r="HB1213" s="35"/>
      <c r="HC1213" s="35"/>
      <c r="HD1213" s="35"/>
      <c r="HE1213" s="35"/>
      <c r="HF1213" s="35"/>
      <c r="HG1213" s="35"/>
      <c r="HH1213" s="35"/>
      <c r="HI1213" s="35"/>
      <c r="HJ1213" s="35"/>
      <c r="HK1213" s="35"/>
      <c r="HL1213" s="35"/>
      <c r="HM1213" s="35"/>
      <c r="HN1213" s="35"/>
      <c r="HO1213" s="35"/>
      <c r="HP1213" s="35"/>
      <c r="HQ1213" s="35"/>
      <c r="HR1213" s="35"/>
      <c r="HS1213" s="35"/>
      <c r="HT1213" s="35"/>
      <c r="HU1213" s="35"/>
      <c r="HV1213" s="35"/>
      <c r="HW1213" s="35"/>
      <c r="HX1213" s="35"/>
      <c r="HY1213" s="35"/>
      <c r="HZ1213" s="35"/>
      <c r="IA1213" s="35"/>
      <c r="IB1213" s="35"/>
      <c r="IC1213" s="35"/>
      <c r="ID1213" s="35"/>
      <c r="IE1213" s="35"/>
      <c r="IF1213" s="35"/>
      <c r="IG1213" s="35"/>
      <c r="IH1213" s="35"/>
      <c r="II1213" s="35"/>
      <c r="IJ1213" s="35"/>
      <c r="IK1213" s="35"/>
      <c r="IL1213" s="35"/>
      <c r="IM1213" s="35"/>
      <c r="IN1213" s="35"/>
      <c r="IO1213" s="35"/>
      <c r="IP1213" s="35"/>
      <c r="IQ1213" s="35"/>
      <c r="IR1213" s="35"/>
      <c r="IS1213" s="35"/>
      <c r="IT1213" s="35"/>
      <c r="IU1213" s="35"/>
      <c r="IV1213" s="35"/>
      <c r="IW1213" s="35"/>
      <c r="IX1213" s="35"/>
      <c r="IY1213" s="35"/>
      <c r="IZ1213" s="35"/>
      <c r="JA1213" s="35"/>
      <c r="JB1213" s="35"/>
      <c r="JC1213" s="35"/>
      <c r="JD1213" s="35"/>
      <c r="JE1213" s="35"/>
      <c r="JF1213" s="35"/>
      <c r="JG1213" s="35"/>
      <c r="JH1213" s="35"/>
      <c r="JI1213" s="35"/>
      <c r="JJ1213" s="35"/>
      <c r="JK1213" s="35"/>
      <c r="JL1213" s="35"/>
      <c r="JM1213" s="35"/>
      <c r="JN1213" s="35"/>
      <c r="JO1213" s="35"/>
      <c r="JP1213" s="35"/>
      <c r="JQ1213" s="35"/>
      <c r="JR1213" s="35"/>
      <c r="JS1213" s="35"/>
      <c r="JT1213" s="35"/>
      <c r="JU1213" s="35"/>
      <c r="JV1213" s="35"/>
      <c r="JW1213" s="35"/>
      <c r="JX1213" s="35"/>
      <c r="JY1213" s="35"/>
      <c r="JZ1213" s="35"/>
      <c r="KA1213" s="35"/>
      <c r="KB1213" s="35"/>
      <c r="KC1213" s="35"/>
      <c r="KD1213" s="35"/>
      <c r="KE1213" s="35"/>
      <c r="KF1213" s="35"/>
      <c r="KG1213" s="35"/>
      <c r="KH1213" s="35"/>
      <c r="KI1213" s="35"/>
      <c r="KJ1213" s="35"/>
      <c r="KK1213" s="35"/>
      <c r="KL1213" s="35"/>
      <c r="KM1213" s="35"/>
      <c r="KN1213" s="35"/>
      <c r="KO1213" s="35"/>
      <c r="KP1213" s="35"/>
      <c r="KQ1213" s="35"/>
      <c r="KR1213" s="35"/>
      <c r="KS1213" s="35"/>
      <c r="KT1213" s="35"/>
      <c r="KU1213" s="35"/>
      <c r="KV1213" s="35"/>
      <c r="KW1213" s="35"/>
      <c r="KX1213" s="35"/>
      <c r="KY1213" s="35"/>
      <c r="KZ1213" s="35"/>
      <c r="LA1213" s="35"/>
      <c r="LB1213" s="35"/>
      <c r="LC1213" s="35"/>
      <c r="LD1213" s="35"/>
      <c r="LE1213" s="35"/>
      <c r="LF1213" s="35"/>
      <c r="LG1213" s="35"/>
      <c r="LH1213" s="35"/>
      <c r="LI1213" s="35"/>
      <c r="LJ1213" s="35"/>
      <c r="LK1213" s="35"/>
      <c r="LL1213" s="35"/>
      <c r="LM1213" s="35"/>
      <c r="LN1213" s="35"/>
      <c r="LO1213" s="35"/>
      <c r="LP1213" s="35"/>
      <c r="LQ1213" s="35"/>
      <c r="LR1213" s="35"/>
      <c r="LS1213" s="35"/>
      <c r="LT1213" s="35"/>
      <c r="LU1213" s="35"/>
      <c r="LV1213" s="35"/>
      <c r="LW1213" s="35"/>
      <c r="LX1213" s="35"/>
      <c r="LY1213" s="35"/>
      <c r="LZ1213" s="35"/>
      <c r="MA1213" s="35"/>
      <c r="MB1213" s="35"/>
      <c r="MC1213" s="35"/>
      <c r="MD1213" s="35"/>
      <c r="ME1213" s="35"/>
      <c r="MF1213" s="35"/>
      <c r="MG1213" s="35"/>
      <c r="MH1213" s="35"/>
      <c r="MI1213" s="35"/>
      <c r="MJ1213" s="35"/>
      <c r="MK1213" s="35"/>
      <c r="ML1213" s="35"/>
      <c r="MM1213" s="35"/>
      <c r="MN1213" s="35"/>
      <c r="MO1213" s="35"/>
      <c r="MP1213" s="35"/>
      <c r="MQ1213" s="35"/>
      <c r="MR1213" s="35"/>
      <c r="MS1213" s="35"/>
      <c r="MT1213" s="35"/>
      <c r="MU1213" s="35"/>
      <c r="MV1213" s="35"/>
      <c r="MW1213" s="35"/>
      <c r="MX1213" s="35"/>
      <c r="MY1213" s="35"/>
      <c r="MZ1213" s="35"/>
      <c r="NA1213" s="35"/>
      <c r="NB1213" s="35"/>
      <c r="NC1213" s="35"/>
      <c r="ND1213" s="35"/>
      <c r="NE1213" s="35"/>
      <c r="NF1213" s="35"/>
      <c r="NG1213" s="35"/>
      <c r="NH1213" s="35"/>
      <c r="NI1213" s="35"/>
      <c r="NJ1213" s="35"/>
      <c r="NK1213" s="35"/>
      <c r="NL1213" s="35"/>
      <c r="NM1213" s="35"/>
      <c r="NN1213" s="35"/>
      <c r="NO1213" s="35"/>
      <c r="NP1213" s="35"/>
      <c r="NQ1213" s="35"/>
      <c r="NR1213" s="35"/>
      <c r="NS1213" s="35"/>
      <c r="NT1213" s="35"/>
      <c r="NU1213" s="35"/>
      <c r="NV1213" s="35"/>
      <c r="NW1213" s="35"/>
      <c r="NX1213" s="35"/>
      <c r="NY1213" s="35"/>
      <c r="NZ1213" s="35"/>
      <c r="OA1213" s="35"/>
      <c r="OB1213" s="35"/>
      <c r="OC1213" s="35"/>
      <c r="OD1213" s="35"/>
      <c r="OE1213" s="35"/>
      <c r="OF1213" s="35"/>
      <c r="OG1213" s="35"/>
      <c r="OH1213" s="35"/>
      <c r="OI1213" s="35"/>
      <c r="OJ1213" s="35"/>
      <c r="OK1213" s="35"/>
      <c r="OL1213" s="35"/>
      <c r="OM1213" s="35"/>
      <c r="ON1213" s="35"/>
      <c r="OO1213" s="35"/>
      <c r="OP1213" s="35"/>
      <c r="OQ1213" s="35"/>
      <c r="OR1213" s="35"/>
      <c r="OS1213" s="35"/>
      <c r="OT1213" s="35"/>
      <c r="OU1213" s="35"/>
      <c r="OV1213" s="35"/>
      <c r="OW1213" s="35"/>
      <c r="OX1213" s="35"/>
      <c r="OY1213" s="35"/>
      <c r="OZ1213" s="35"/>
      <c r="PA1213" s="35"/>
      <c r="PB1213" s="35"/>
      <c r="PC1213" s="35"/>
      <c r="PD1213" s="35"/>
      <c r="PE1213" s="35"/>
      <c r="PF1213" s="35"/>
      <c r="PG1213" s="35"/>
      <c r="PH1213" s="35"/>
      <c r="PI1213" s="35"/>
      <c r="PJ1213" s="35"/>
      <c r="PK1213" s="35"/>
      <c r="PL1213" s="35"/>
      <c r="PM1213" s="35"/>
      <c r="PN1213" s="35"/>
      <c r="PO1213" s="35"/>
      <c r="PP1213" s="35"/>
      <c r="PQ1213" s="35"/>
      <c r="PR1213" s="35"/>
      <c r="PS1213" s="35"/>
      <c r="PT1213" s="35"/>
      <c r="PU1213" s="35"/>
      <c r="PV1213" s="35"/>
      <c r="PW1213" s="35"/>
      <c r="PX1213" s="35"/>
      <c r="PY1213" s="35"/>
      <c r="PZ1213" s="35"/>
      <c r="QA1213" s="35"/>
      <c r="QB1213" s="35"/>
      <c r="QC1213" s="35"/>
      <c r="QD1213" s="35"/>
      <c r="QE1213" s="35"/>
      <c r="QF1213" s="35"/>
      <c r="QG1213" s="35"/>
      <c r="QH1213" s="35"/>
      <c r="QI1213" s="35"/>
      <c r="QJ1213" s="35"/>
      <c r="QK1213" s="35"/>
      <c r="QL1213" s="35"/>
      <c r="QM1213" s="35"/>
      <c r="QN1213" s="35"/>
      <c r="QO1213" s="35"/>
      <c r="QP1213" s="35"/>
      <c r="QQ1213" s="35"/>
      <c r="QR1213" s="35"/>
      <c r="QS1213" s="35"/>
      <c r="QT1213" s="35"/>
      <c r="QU1213" s="35"/>
      <c r="QV1213" s="35"/>
      <c r="QW1213" s="35"/>
      <c r="QX1213" s="35"/>
      <c r="QY1213" s="35"/>
      <c r="QZ1213" s="35"/>
      <c r="RA1213" s="35"/>
      <c r="RB1213" s="35"/>
      <c r="RC1213" s="35"/>
      <c r="RD1213" s="35"/>
      <c r="RE1213" s="35"/>
      <c r="RF1213" s="35"/>
      <c r="RG1213" s="35"/>
      <c r="RH1213" s="35"/>
      <c r="RI1213" s="35"/>
      <c r="RJ1213" s="35"/>
      <c r="RK1213" s="35"/>
      <c r="RL1213" s="35"/>
      <c r="RM1213" s="35"/>
      <c r="RN1213" s="35"/>
      <c r="RO1213" s="35"/>
      <c r="RP1213" s="35"/>
      <c r="RQ1213" s="35"/>
      <c r="RR1213" s="35"/>
      <c r="RS1213" s="35"/>
      <c r="RT1213" s="35"/>
      <c r="RU1213" s="35"/>
      <c r="RV1213" s="35"/>
      <c r="RW1213" s="35"/>
      <c r="RX1213" s="35"/>
      <c r="RY1213" s="35"/>
      <c r="RZ1213" s="35"/>
      <c r="SA1213" s="35"/>
      <c r="SB1213" s="35"/>
      <c r="SC1213" s="35"/>
      <c r="SD1213" s="35"/>
      <c r="SE1213" s="35"/>
      <c r="SF1213" s="35"/>
      <c r="SG1213" s="35"/>
      <c r="SH1213" s="35"/>
      <c r="SI1213" s="35"/>
      <c r="SJ1213" s="35"/>
      <c r="SK1213" s="35"/>
      <c r="SL1213" s="35"/>
      <c r="SM1213" s="35"/>
      <c r="SN1213" s="35"/>
      <c r="SO1213" s="35"/>
      <c r="SP1213" s="35"/>
      <c r="SQ1213" s="35"/>
      <c r="SR1213" s="35"/>
      <c r="SS1213" s="35"/>
      <c r="ST1213" s="35"/>
      <c r="SU1213" s="35"/>
      <c r="SV1213" s="35"/>
      <c r="SW1213" s="35"/>
      <c r="SX1213" s="35"/>
      <c r="SY1213" s="35"/>
      <c r="SZ1213" s="35"/>
      <c r="TA1213" s="35"/>
      <c r="TB1213" s="35"/>
      <c r="TC1213" s="35"/>
      <c r="TD1213" s="35"/>
      <c r="TE1213" s="35"/>
      <c r="TF1213" s="35"/>
      <c r="TG1213" s="35"/>
      <c r="TH1213" s="35"/>
      <c r="TI1213" s="35"/>
      <c r="TJ1213" s="35"/>
      <c r="TK1213" s="35"/>
      <c r="TL1213" s="35"/>
      <c r="TM1213" s="35"/>
      <c r="TN1213" s="35"/>
      <c r="TO1213" s="35"/>
      <c r="TP1213" s="35"/>
      <c r="TQ1213" s="35"/>
      <c r="TR1213" s="35"/>
      <c r="TS1213" s="35"/>
      <c r="TT1213" s="35"/>
      <c r="TU1213" s="35"/>
      <c r="TV1213" s="35"/>
      <c r="TW1213" s="35"/>
      <c r="TX1213" s="35"/>
      <c r="TY1213" s="35"/>
      <c r="TZ1213" s="35"/>
      <c r="UA1213" s="35"/>
      <c r="UB1213" s="35"/>
      <c r="UC1213" s="35"/>
      <c r="UD1213" s="35"/>
      <c r="UE1213" s="35"/>
      <c r="UF1213" s="35"/>
      <c r="UG1213" s="35"/>
      <c r="UH1213" s="35"/>
      <c r="UI1213" s="35"/>
      <c r="UJ1213" s="35"/>
      <c r="UK1213" s="35"/>
      <c r="UL1213" s="35"/>
      <c r="UM1213" s="35"/>
      <c r="UN1213" s="35"/>
      <c r="UO1213" s="35"/>
      <c r="UP1213" s="35"/>
      <c r="UQ1213" s="35"/>
      <c r="UR1213" s="35"/>
      <c r="US1213" s="35"/>
      <c r="UT1213" s="35"/>
      <c r="UU1213" s="35"/>
      <c r="UV1213" s="35"/>
      <c r="UW1213" s="35"/>
      <c r="UX1213" s="35"/>
      <c r="UY1213" s="35"/>
      <c r="UZ1213" s="35"/>
      <c r="VA1213" s="35"/>
      <c r="VB1213" s="35"/>
      <c r="VC1213" s="35"/>
      <c r="VD1213" s="35"/>
      <c r="VE1213" s="35"/>
      <c r="VF1213" s="35"/>
      <c r="VG1213" s="35"/>
      <c r="VH1213" s="35"/>
      <c r="VI1213" s="35"/>
      <c r="VJ1213" s="35"/>
      <c r="VK1213" s="35"/>
      <c r="VL1213" s="35"/>
      <c r="VM1213" s="35"/>
      <c r="VN1213" s="35"/>
      <c r="VO1213" s="35"/>
      <c r="VP1213" s="35"/>
      <c r="VQ1213" s="35"/>
      <c r="VR1213" s="35"/>
      <c r="VS1213" s="35"/>
      <c r="VT1213" s="35"/>
      <c r="VU1213" s="35"/>
      <c r="VV1213" s="35"/>
      <c r="VW1213" s="35"/>
      <c r="VX1213" s="35"/>
      <c r="VY1213" s="35"/>
      <c r="VZ1213" s="35"/>
      <c r="WA1213" s="35"/>
      <c r="WB1213" s="35"/>
      <c r="WC1213" s="35"/>
      <c r="WD1213" s="35"/>
      <c r="WE1213" s="35"/>
      <c r="WF1213" s="35"/>
      <c r="WG1213" s="35"/>
      <c r="WH1213" s="35"/>
      <c r="WI1213" s="35"/>
      <c r="WJ1213" s="35"/>
      <c r="WK1213" s="35"/>
      <c r="WL1213" s="35"/>
      <c r="WM1213" s="35"/>
      <c r="WN1213" s="35"/>
      <c r="WO1213" s="35"/>
      <c r="WP1213" s="35"/>
      <c r="WQ1213" s="35"/>
      <c r="WR1213" s="35"/>
      <c r="WS1213" s="35"/>
      <c r="WT1213" s="35"/>
      <c r="WU1213" s="35"/>
      <c r="WV1213" s="35"/>
      <c r="WW1213" s="35"/>
      <c r="WX1213" s="35"/>
      <c r="WY1213" s="35"/>
      <c r="WZ1213" s="35"/>
      <c r="XA1213" s="35"/>
      <c r="XB1213" s="35"/>
      <c r="XC1213" s="35"/>
      <c r="XD1213" s="35"/>
      <c r="XE1213" s="35"/>
      <c r="XF1213" s="35"/>
      <c r="XG1213" s="35"/>
      <c r="XH1213" s="35"/>
      <c r="XI1213" s="35"/>
      <c r="XJ1213" s="35"/>
      <c r="XK1213" s="35"/>
      <c r="XL1213" s="35"/>
      <c r="XM1213" s="35"/>
      <c r="XN1213" s="35"/>
      <c r="XO1213" s="35"/>
      <c r="XP1213" s="35"/>
      <c r="XQ1213" s="35"/>
      <c r="XR1213" s="35"/>
      <c r="XS1213" s="35"/>
      <c r="XT1213" s="35"/>
      <c r="XU1213" s="35"/>
      <c r="XV1213" s="35"/>
      <c r="XW1213" s="35"/>
      <c r="XX1213" s="35"/>
      <c r="XY1213" s="35"/>
      <c r="XZ1213" s="35"/>
      <c r="YA1213" s="35"/>
      <c r="YB1213" s="35"/>
      <c r="YC1213" s="35"/>
      <c r="YD1213" s="35"/>
      <c r="YE1213" s="35"/>
      <c r="YF1213" s="35"/>
      <c r="YG1213" s="35"/>
      <c r="YH1213" s="35"/>
      <c r="YI1213" s="35"/>
      <c r="YJ1213" s="35"/>
      <c r="YK1213" s="35"/>
      <c r="YL1213" s="35"/>
      <c r="YM1213" s="35"/>
      <c r="YN1213" s="35"/>
      <c r="YO1213" s="35"/>
      <c r="YP1213" s="35"/>
      <c r="YQ1213" s="35"/>
      <c r="YR1213" s="35"/>
      <c r="YS1213" s="35"/>
      <c r="YT1213" s="35"/>
      <c r="YU1213" s="35"/>
      <c r="YV1213" s="35"/>
      <c r="YW1213" s="35"/>
      <c r="YX1213" s="35"/>
      <c r="YY1213" s="35"/>
      <c r="YZ1213" s="35"/>
      <c r="ZA1213" s="35"/>
      <c r="ZB1213" s="35"/>
      <c r="ZC1213" s="35"/>
      <c r="ZD1213" s="35"/>
      <c r="ZE1213" s="35"/>
      <c r="ZF1213" s="35"/>
      <c r="ZG1213" s="35"/>
      <c r="ZH1213" s="35"/>
      <c r="ZI1213" s="35"/>
      <c r="ZJ1213" s="35"/>
      <c r="ZK1213" s="35"/>
      <c r="ZL1213" s="35"/>
      <c r="ZM1213" s="35"/>
      <c r="ZN1213" s="35"/>
      <c r="ZO1213" s="35"/>
      <c r="ZP1213" s="35"/>
      <c r="ZQ1213" s="35"/>
      <c r="ZR1213" s="35"/>
      <c r="ZS1213" s="35"/>
      <c r="ZT1213" s="35"/>
      <c r="ZU1213" s="35"/>
      <c r="ZV1213" s="35"/>
      <c r="ZW1213" s="35"/>
      <c r="ZX1213" s="35"/>
      <c r="ZY1213" s="35"/>
      <c r="ZZ1213" s="35"/>
      <c r="AAA1213" s="35"/>
      <c r="AAB1213" s="35"/>
      <c r="AAC1213" s="35"/>
      <c r="AAD1213" s="35"/>
      <c r="AAE1213" s="35"/>
      <c r="AAF1213" s="35"/>
      <c r="AAG1213" s="35"/>
      <c r="AAH1213" s="35"/>
      <c r="AAI1213" s="35"/>
      <c r="AAJ1213" s="35"/>
      <c r="AAK1213" s="35"/>
      <c r="AAL1213" s="35"/>
      <c r="AAM1213" s="35"/>
      <c r="AAN1213" s="35"/>
      <c r="AAO1213" s="35"/>
      <c r="AAP1213" s="35"/>
      <c r="AAQ1213" s="35"/>
      <c r="AAR1213" s="35"/>
      <c r="AAS1213" s="35"/>
      <c r="AAT1213" s="35"/>
      <c r="AAU1213" s="35"/>
      <c r="AAV1213" s="35"/>
      <c r="AAW1213" s="35"/>
      <c r="AAX1213" s="35"/>
      <c r="AAY1213" s="35"/>
      <c r="AAZ1213" s="35"/>
      <c r="ABA1213" s="35"/>
      <c r="ABB1213" s="35"/>
      <c r="ABC1213" s="35"/>
      <c r="ABD1213" s="35"/>
      <c r="ABE1213" s="35"/>
      <c r="ABF1213" s="35"/>
      <c r="ABG1213" s="35"/>
      <c r="ABH1213" s="35"/>
      <c r="ABI1213" s="35"/>
      <c r="ABJ1213" s="35"/>
      <c r="ABK1213" s="35"/>
      <c r="ABL1213" s="35"/>
      <c r="ABM1213" s="35"/>
      <c r="ABN1213" s="35"/>
      <c r="ABO1213" s="35"/>
      <c r="ABP1213" s="35"/>
      <c r="ABQ1213" s="35"/>
      <c r="ABR1213" s="35"/>
      <c r="ABS1213" s="35"/>
      <c r="ABT1213" s="35"/>
      <c r="ABU1213" s="35"/>
      <c r="ABV1213" s="35"/>
      <c r="ABW1213" s="35"/>
      <c r="ABX1213" s="35"/>
      <c r="ABY1213" s="35"/>
      <c r="ABZ1213" s="35"/>
      <c r="ACA1213" s="35"/>
      <c r="ACB1213" s="35"/>
      <c r="ACC1213" s="35"/>
      <c r="ACD1213" s="35"/>
      <c r="ACE1213" s="35"/>
      <c r="ACF1213" s="35"/>
      <c r="ACG1213" s="35"/>
      <c r="ACH1213" s="35"/>
      <c r="ACI1213" s="35"/>
      <c r="ACJ1213" s="35"/>
      <c r="ACK1213" s="35"/>
      <c r="ACL1213" s="35"/>
      <c r="ACM1213" s="35"/>
      <c r="ACN1213" s="35"/>
      <c r="ACO1213" s="35"/>
      <c r="ACP1213" s="35"/>
      <c r="ACQ1213" s="35"/>
      <c r="ACR1213" s="35"/>
      <c r="ACS1213" s="35"/>
      <c r="ACT1213" s="35"/>
      <c r="ACU1213" s="35"/>
      <c r="ACV1213" s="35"/>
      <c r="ACW1213" s="35"/>
      <c r="ACX1213" s="35"/>
      <c r="ACY1213" s="35"/>
      <c r="ACZ1213" s="35"/>
      <c r="ADA1213" s="35"/>
      <c r="ADB1213" s="35"/>
      <c r="ADC1213" s="35"/>
      <c r="ADD1213" s="35"/>
      <c r="ADE1213" s="35"/>
      <c r="ADF1213" s="35"/>
      <c r="ADG1213" s="35"/>
      <c r="ADH1213" s="35"/>
      <c r="ADI1213" s="35"/>
      <c r="ADJ1213" s="35"/>
      <c r="ADK1213" s="35"/>
      <c r="ADL1213" s="35"/>
      <c r="ADM1213" s="35"/>
      <c r="ADN1213" s="35"/>
      <c r="ADO1213" s="35"/>
      <c r="ADP1213" s="35"/>
      <c r="ADQ1213" s="35"/>
      <c r="ADR1213" s="35"/>
      <c r="ADS1213" s="35"/>
      <c r="ADT1213" s="35"/>
      <c r="ADU1213" s="35"/>
      <c r="ADV1213" s="35"/>
      <c r="ADW1213" s="35"/>
      <c r="ADX1213" s="35"/>
      <c r="ADY1213" s="35"/>
      <c r="ADZ1213" s="35"/>
      <c r="AEA1213" s="35"/>
      <c r="AEB1213" s="35"/>
      <c r="AEC1213" s="35"/>
      <c r="AED1213" s="35"/>
      <c r="AEE1213" s="35"/>
      <c r="AEF1213" s="35"/>
      <c r="AEG1213" s="35"/>
      <c r="AEH1213" s="35"/>
      <c r="AEI1213" s="35"/>
      <c r="AEJ1213" s="35"/>
      <c r="AEK1213" s="35"/>
      <c r="AEL1213" s="35"/>
      <c r="AEM1213" s="35"/>
      <c r="AEN1213" s="35"/>
      <c r="AEO1213" s="35"/>
      <c r="AEP1213" s="35"/>
      <c r="AEQ1213" s="35"/>
      <c r="AER1213" s="35"/>
      <c r="AES1213" s="35"/>
      <c r="AET1213" s="35"/>
      <c r="AEU1213" s="35"/>
      <c r="AEV1213" s="35"/>
      <c r="AEW1213" s="35"/>
      <c r="AEX1213" s="35"/>
      <c r="AEY1213" s="35"/>
      <c r="AEZ1213" s="35"/>
      <c r="AFA1213" s="35"/>
      <c r="AFB1213" s="35"/>
      <c r="AFC1213" s="35"/>
      <c r="AFD1213" s="35"/>
      <c r="AFE1213" s="35"/>
      <c r="AFF1213" s="35"/>
      <c r="AFG1213" s="35"/>
      <c r="AFH1213" s="35"/>
      <c r="AFI1213" s="35"/>
      <c r="AFJ1213" s="35"/>
      <c r="AFK1213" s="35"/>
      <c r="AFL1213" s="35"/>
      <c r="AFM1213" s="35"/>
      <c r="AFN1213" s="35"/>
      <c r="AFO1213" s="35"/>
      <c r="AFP1213" s="35"/>
      <c r="AFQ1213" s="35"/>
      <c r="AFR1213" s="35"/>
      <c r="AFS1213" s="35"/>
      <c r="AFT1213" s="35"/>
      <c r="AFU1213" s="35"/>
      <c r="AFV1213" s="35"/>
      <c r="AFW1213" s="35"/>
      <c r="AFX1213" s="35"/>
      <c r="AFY1213" s="35"/>
      <c r="AFZ1213" s="35"/>
      <c r="AGA1213" s="35"/>
      <c r="AGB1213" s="35"/>
      <c r="AGC1213" s="35"/>
      <c r="AGD1213" s="35"/>
      <c r="AGE1213" s="35"/>
      <c r="AGF1213" s="35"/>
      <c r="AGG1213" s="35"/>
      <c r="AGH1213" s="35"/>
      <c r="AGI1213" s="35"/>
      <c r="AGJ1213" s="35"/>
      <c r="AGK1213" s="35"/>
      <c r="AGL1213" s="35"/>
      <c r="AGM1213" s="35"/>
      <c r="AGN1213" s="35"/>
      <c r="AGO1213" s="35"/>
      <c r="AGP1213" s="35"/>
      <c r="AGQ1213" s="35"/>
      <c r="AGR1213" s="35"/>
      <c r="AGS1213" s="35"/>
      <c r="AGT1213" s="35"/>
      <c r="AGU1213" s="35"/>
      <c r="AGV1213" s="35"/>
      <c r="AGW1213" s="35"/>
      <c r="AGX1213" s="35"/>
      <c r="AGY1213" s="35"/>
      <c r="AGZ1213" s="35"/>
      <c r="AHA1213" s="35"/>
      <c r="AHB1213" s="35"/>
      <c r="AHC1213" s="35"/>
      <c r="AHD1213" s="35"/>
      <c r="AHE1213" s="35"/>
      <c r="AHF1213" s="35"/>
      <c r="AHG1213" s="35"/>
      <c r="AHH1213" s="35"/>
      <c r="AHI1213" s="35"/>
      <c r="AHJ1213" s="35"/>
      <c r="AHK1213" s="35"/>
      <c r="AHL1213" s="35"/>
      <c r="AHM1213" s="35"/>
      <c r="AHN1213" s="35"/>
      <c r="AHO1213" s="35"/>
      <c r="AHP1213" s="35"/>
      <c r="AHQ1213" s="35"/>
      <c r="AHR1213" s="35"/>
      <c r="AHS1213" s="35"/>
      <c r="AHT1213" s="35"/>
      <c r="AHU1213" s="35"/>
      <c r="AHV1213" s="35"/>
      <c r="AHW1213" s="35"/>
      <c r="AHX1213" s="35"/>
      <c r="AHY1213" s="35"/>
      <c r="AHZ1213" s="35"/>
      <c r="AIA1213" s="35"/>
      <c r="AIB1213" s="35"/>
      <c r="AIC1213" s="35"/>
      <c r="AID1213" s="35"/>
      <c r="AIE1213" s="35"/>
      <c r="AIF1213" s="35"/>
      <c r="AIG1213" s="35"/>
      <c r="AIH1213" s="35"/>
      <c r="AII1213" s="35"/>
      <c r="AIJ1213" s="35"/>
    </row>
    <row r="1214" spans="1:920" s="115" customFormat="1" ht="30" customHeight="1" x14ac:dyDescent="0.35">
      <c r="A1214" s="113">
        <v>1</v>
      </c>
      <c r="B1214" s="114">
        <v>45531</v>
      </c>
      <c r="C1214" s="122" t="s">
        <v>1388</v>
      </c>
      <c r="D1214" s="123"/>
      <c r="E1214" s="122" t="s">
        <v>1390</v>
      </c>
      <c r="F1214" s="124" t="s">
        <v>1384</v>
      </c>
      <c r="G1214" s="124"/>
      <c r="H1214" s="123"/>
      <c r="I1214" s="35"/>
      <c r="J1214" s="35"/>
      <c r="K1214" s="35"/>
      <c r="L1214" s="35"/>
      <c r="M1214" s="35"/>
      <c r="N1214" s="35"/>
      <c r="O1214" s="35"/>
      <c r="P1214" s="35"/>
      <c r="Q1214" s="35"/>
      <c r="R1214" s="35"/>
      <c r="S1214" s="35"/>
      <c r="T1214" s="35"/>
      <c r="U1214" s="35"/>
      <c r="V1214" s="35"/>
      <c r="W1214" s="35"/>
      <c r="X1214" s="35"/>
      <c r="Y1214" s="35"/>
      <c r="Z1214" s="35"/>
      <c r="AA1214" s="35"/>
      <c r="AB1214" s="35"/>
      <c r="AC1214" s="35"/>
      <c r="AD1214" s="35"/>
      <c r="AE1214" s="35"/>
      <c r="AF1214" s="35"/>
      <c r="AG1214" s="35"/>
      <c r="AH1214" s="35"/>
      <c r="AI1214" s="35"/>
      <c r="AJ1214" s="35"/>
      <c r="AK1214" s="35"/>
      <c r="AL1214" s="35"/>
      <c r="AM1214" s="35"/>
      <c r="AN1214" s="35"/>
      <c r="AO1214" s="35"/>
      <c r="AP1214" s="35"/>
      <c r="AQ1214" s="35"/>
      <c r="AR1214" s="35"/>
      <c r="AS1214" s="35"/>
      <c r="AT1214" s="35"/>
      <c r="AU1214" s="35"/>
      <c r="AV1214" s="35"/>
      <c r="AW1214" s="35"/>
      <c r="AX1214" s="35"/>
      <c r="AY1214" s="35"/>
      <c r="AZ1214" s="35"/>
      <c r="BA1214" s="35"/>
      <c r="BB1214" s="35"/>
      <c r="BC1214" s="35"/>
      <c r="BD1214" s="35"/>
      <c r="BE1214" s="35"/>
      <c r="BF1214" s="35"/>
      <c r="BG1214" s="35"/>
      <c r="BH1214" s="35"/>
      <c r="BI1214" s="35"/>
      <c r="BJ1214" s="35"/>
      <c r="BK1214" s="35"/>
      <c r="BL1214" s="35"/>
      <c r="BM1214" s="35"/>
      <c r="BN1214" s="35"/>
      <c r="BO1214" s="35"/>
      <c r="BP1214" s="35"/>
      <c r="BQ1214" s="35"/>
      <c r="BR1214" s="35"/>
      <c r="BS1214" s="35"/>
      <c r="BT1214" s="35"/>
      <c r="BU1214" s="35"/>
      <c r="BV1214" s="35"/>
      <c r="BW1214" s="35"/>
      <c r="BX1214" s="35"/>
      <c r="BY1214" s="35"/>
      <c r="BZ1214" s="35"/>
      <c r="CA1214" s="35"/>
      <c r="CB1214" s="35"/>
      <c r="CC1214" s="35"/>
      <c r="CD1214" s="35"/>
      <c r="CE1214" s="35"/>
      <c r="CF1214" s="35"/>
      <c r="CG1214" s="35"/>
      <c r="CH1214" s="35"/>
      <c r="CI1214" s="35"/>
      <c r="CJ1214" s="35"/>
      <c r="CK1214" s="35"/>
      <c r="CL1214" s="35"/>
      <c r="CM1214" s="35"/>
      <c r="CN1214" s="35"/>
      <c r="CO1214" s="35"/>
      <c r="CP1214" s="35"/>
      <c r="CQ1214" s="35"/>
      <c r="CR1214" s="35"/>
      <c r="CS1214" s="35"/>
      <c r="CT1214" s="35"/>
      <c r="CU1214" s="35"/>
      <c r="CV1214" s="35"/>
      <c r="CW1214" s="35"/>
      <c r="CX1214" s="35"/>
      <c r="CY1214" s="35"/>
      <c r="CZ1214" s="35"/>
      <c r="DA1214" s="35"/>
      <c r="DB1214" s="35"/>
      <c r="DC1214" s="35"/>
      <c r="DD1214" s="35"/>
      <c r="DE1214" s="35"/>
      <c r="DF1214" s="35"/>
      <c r="DG1214" s="35"/>
      <c r="DH1214" s="35"/>
      <c r="DI1214" s="35"/>
      <c r="DJ1214" s="35"/>
      <c r="DK1214" s="35"/>
      <c r="DL1214" s="35"/>
      <c r="DM1214" s="35"/>
      <c r="DN1214" s="35"/>
      <c r="DO1214" s="35"/>
      <c r="DP1214" s="35"/>
      <c r="DQ1214" s="35"/>
      <c r="DR1214" s="35"/>
      <c r="DS1214" s="35"/>
      <c r="DT1214" s="35"/>
      <c r="DU1214" s="35"/>
      <c r="DV1214" s="35"/>
      <c r="DW1214" s="35"/>
      <c r="DX1214" s="35"/>
      <c r="DY1214" s="35"/>
      <c r="DZ1214" s="35"/>
      <c r="EA1214" s="35"/>
      <c r="EB1214" s="35"/>
      <c r="EC1214" s="35"/>
      <c r="ED1214" s="35"/>
      <c r="EE1214" s="35"/>
      <c r="EF1214" s="35"/>
      <c r="EG1214" s="35"/>
      <c r="EH1214" s="35"/>
      <c r="EI1214" s="35"/>
      <c r="EJ1214" s="35"/>
      <c r="EK1214" s="35"/>
      <c r="EL1214" s="35"/>
      <c r="EM1214" s="35"/>
      <c r="EN1214" s="35"/>
      <c r="EO1214" s="35"/>
      <c r="EP1214" s="35"/>
      <c r="EQ1214" s="35"/>
      <c r="ER1214" s="35"/>
      <c r="ES1214" s="35"/>
      <c r="ET1214" s="35"/>
      <c r="EU1214" s="35"/>
      <c r="EV1214" s="35"/>
      <c r="EW1214" s="35"/>
      <c r="EX1214" s="35"/>
      <c r="EY1214" s="35"/>
      <c r="EZ1214" s="35"/>
      <c r="FA1214" s="35"/>
      <c r="FB1214" s="35"/>
      <c r="FC1214" s="35"/>
      <c r="FD1214" s="35"/>
      <c r="FE1214" s="35"/>
      <c r="FF1214" s="35"/>
      <c r="FG1214" s="35"/>
      <c r="FH1214" s="35"/>
      <c r="FI1214" s="35"/>
      <c r="FJ1214" s="35"/>
      <c r="FK1214" s="35"/>
      <c r="FL1214" s="35"/>
      <c r="FM1214" s="35"/>
      <c r="FN1214" s="35"/>
      <c r="FO1214" s="35"/>
      <c r="FP1214" s="35"/>
      <c r="FQ1214" s="35"/>
      <c r="FR1214" s="35"/>
      <c r="FS1214" s="35"/>
      <c r="FT1214" s="35"/>
      <c r="FU1214" s="35"/>
      <c r="FV1214" s="35"/>
      <c r="FW1214" s="35"/>
      <c r="FX1214" s="35"/>
      <c r="FY1214" s="35"/>
      <c r="FZ1214" s="35"/>
      <c r="GA1214" s="35"/>
      <c r="GB1214" s="35"/>
      <c r="GC1214" s="35"/>
      <c r="GD1214" s="35"/>
      <c r="GE1214" s="35"/>
      <c r="GF1214" s="35"/>
      <c r="GG1214" s="35"/>
      <c r="GH1214" s="35"/>
      <c r="GI1214" s="35"/>
      <c r="GJ1214" s="35"/>
      <c r="GK1214" s="35"/>
      <c r="GL1214" s="35"/>
      <c r="GM1214" s="35"/>
      <c r="GN1214" s="35"/>
      <c r="GO1214" s="35"/>
      <c r="GP1214" s="35"/>
      <c r="GQ1214" s="35"/>
      <c r="GR1214" s="35"/>
      <c r="GS1214" s="35"/>
      <c r="GT1214" s="35"/>
      <c r="GU1214" s="35"/>
      <c r="GV1214" s="35"/>
      <c r="GW1214" s="35"/>
      <c r="GX1214" s="35"/>
      <c r="GY1214" s="35"/>
      <c r="GZ1214" s="35"/>
      <c r="HA1214" s="35"/>
      <c r="HB1214" s="35"/>
      <c r="HC1214" s="35"/>
      <c r="HD1214" s="35"/>
      <c r="HE1214" s="35"/>
      <c r="HF1214" s="35"/>
      <c r="HG1214" s="35"/>
      <c r="HH1214" s="35"/>
      <c r="HI1214" s="35"/>
      <c r="HJ1214" s="35"/>
      <c r="HK1214" s="35"/>
      <c r="HL1214" s="35"/>
      <c r="HM1214" s="35"/>
      <c r="HN1214" s="35"/>
      <c r="HO1214" s="35"/>
      <c r="HP1214" s="35"/>
      <c r="HQ1214" s="35"/>
      <c r="HR1214" s="35"/>
      <c r="HS1214" s="35"/>
      <c r="HT1214" s="35"/>
      <c r="HU1214" s="35"/>
      <c r="HV1214" s="35"/>
      <c r="HW1214" s="35"/>
      <c r="HX1214" s="35"/>
      <c r="HY1214" s="35"/>
      <c r="HZ1214" s="35"/>
      <c r="IA1214" s="35"/>
      <c r="IB1214" s="35"/>
      <c r="IC1214" s="35"/>
      <c r="ID1214" s="35"/>
      <c r="IE1214" s="35"/>
      <c r="IF1214" s="35"/>
      <c r="IG1214" s="35"/>
      <c r="IH1214" s="35"/>
      <c r="II1214" s="35"/>
      <c r="IJ1214" s="35"/>
      <c r="IK1214" s="35"/>
      <c r="IL1214" s="35"/>
      <c r="IM1214" s="35"/>
      <c r="IN1214" s="35"/>
      <c r="IO1214" s="35"/>
      <c r="IP1214" s="35"/>
      <c r="IQ1214" s="35"/>
      <c r="IR1214" s="35"/>
      <c r="IS1214" s="35"/>
      <c r="IT1214" s="35"/>
      <c r="IU1214" s="35"/>
      <c r="IV1214" s="35"/>
      <c r="IW1214" s="35"/>
      <c r="IX1214" s="35"/>
      <c r="IY1214" s="35"/>
      <c r="IZ1214" s="35"/>
      <c r="JA1214" s="35"/>
      <c r="JB1214" s="35"/>
      <c r="JC1214" s="35"/>
      <c r="JD1214" s="35"/>
      <c r="JE1214" s="35"/>
      <c r="JF1214" s="35"/>
      <c r="JG1214" s="35"/>
      <c r="JH1214" s="35"/>
      <c r="JI1214" s="35"/>
      <c r="JJ1214" s="35"/>
      <c r="JK1214" s="35"/>
      <c r="JL1214" s="35"/>
      <c r="JM1214" s="35"/>
      <c r="JN1214" s="35"/>
      <c r="JO1214" s="35"/>
      <c r="JP1214" s="35"/>
      <c r="JQ1214" s="35"/>
      <c r="JR1214" s="35"/>
      <c r="JS1214" s="35"/>
      <c r="JT1214" s="35"/>
      <c r="JU1214" s="35"/>
      <c r="JV1214" s="35"/>
      <c r="JW1214" s="35"/>
      <c r="JX1214" s="35"/>
      <c r="JY1214" s="35"/>
      <c r="JZ1214" s="35"/>
      <c r="KA1214" s="35"/>
      <c r="KB1214" s="35"/>
      <c r="KC1214" s="35"/>
      <c r="KD1214" s="35"/>
      <c r="KE1214" s="35"/>
      <c r="KF1214" s="35"/>
      <c r="KG1214" s="35"/>
      <c r="KH1214" s="35"/>
      <c r="KI1214" s="35"/>
      <c r="KJ1214" s="35"/>
      <c r="KK1214" s="35"/>
      <c r="KL1214" s="35"/>
      <c r="KM1214" s="35"/>
      <c r="KN1214" s="35"/>
      <c r="KO1214" s="35"/>
      <c r="KP1214" s="35"/>
      <c r="KQ1214" s="35"/>
      <c r="KR1214" s="35"/>
      <c r="KS1214" s="35"/>
      <c r="KT1214" s="35"/>
      <c r="KU1214" s="35"/>
      <c r="KV1214" s="35"/>
      <c r="KW1214" s="35"/>
      <c r="KX1214" s="35"/>
      <c r="KY1214" s="35"/>
      <c r="KZ1214" s="35"/>
      <c r="LA1214" s="35"/>
      <c r="LB1214" s="35"/>
      <c r="LC1214" s="35"/>
      <c r="LD1214" s="35"/>
      <c r="LE1214" s="35"/>
      <c r="LF1214" s="35"/>
      <c r="LG1214" s="35"/>
      <c r="LH1214" s="35"/>
      <c r="LI1214" s="35"/>
      <c r="LJ1214" s="35"/>
      <c r="LK1214" s="35"/>
      <c r="LL1214" s="35"/>
      <c r="LM1214" s="35"/>
      <c r="LN1214" s="35"/>
      <c r="LO1214" s="35"/>
      <c r="LP1214" s="35"/>
      <c r="LQ1214" s="35"/>
      <c r="LR1214" s="35"/>
      <c r="LS1214" s="35"/>
      <c r="LT1214" s="35"/>
      <c r="LU1214" s="35"/>
      <c r="LV1214" s="35"/>
      <c r="LW1214" s="35"/>
      <c r="LX1214" s="35"/>
      <c r="LY1214" s="35"/>
      <c r="LZ1214" s="35"/>
      <c r="MA1214" s="35"/>
      <c r="MB1214" s="35"/>
      <c r="MC1214" s="35"/>
      <c r="MD1214" s="35"/>
      <c r="ME1214" s="35"/>
      <c r="MF1214" s="35"/>
      <c r="MG1214" s="35"/>
      <c r="MH1214" s="35"/>
      <c r="MI1214" s="35"/>
      <c r="MJ1214" s="35"/>
      <c r="MK1214" s="35"/>
      <c r="ML1214" s="35"/>
      <c r="MM1214" s="35"/>
      <c r="MN1214" s="35"/>
      <c r="MO1214" s="35"/>
      <c r="MP1214" s="35"/>
      <c r="MQ1214" s="35"/>
      <c r="MR1214" s="35"/>
      <c r="MS1214" s="35"/>
      <c r="MT1214" s="35"/>
      <c r="MU1214" s="35"/>
      <c r="MV1214" s="35"/>
      <c r="MW1214" s="35"/>
      <c r="MX1214" s="35"/>
      <c r="MY1214" s="35"/>
      <c r="MZ1214" s="35"/>
      <c r="NA1214" s="35"/>
      <c r="NB1214" s="35"/>
      <c r="NC1214" s="35"/>
      <c r="ND1214" s="35"/>
      <c r="NE1214" s="35"/>
      <c r="NF1214" s="35"/>
      <c r="NG1214" s="35"/>
      <c r="NH1214" s="35"/>
      <c r="NI1214" s="35"/>
      <c r="NJ1214" s="35"/>
      <c r="NK1214" s="35"/>
      <c r="NL1214" s="35"/>
      <c r="NM1214" s="35"/>
      <c r="NN1214" s="35"/>
      <c r="NO1214" s="35"/>
      <c r="NP1214" s="35"/>
      <c r="NQ1214" s="35"/>
      <c r="NR1214" s="35"/>
      <c r="NS1214" s="35"/>
      <c r="NT1214" s="35"/>
      <c r="NU1214" s="35"/>
      <c r="NV1214" s="35"/>
      <c r="NW1214" s="35"/>
      <c r="NX1214" s="35"/>
      <c r="NY1214" s="35"/>
      <c r="NZ1214" s="35"/>
      <c r="OA1214" s="35"/>
      <c r="OB1214" s="35"/>
      <c r="OC1214" s="35"/>
      <c r="OD1214" s="35"/>
      <c r="OE1214" s="35"/>
      <c r="OF1214" s="35"/>
      <c r="OG1214" s="35"/>
      <c r="OH1214" s="35"/>
      <c r="OI1214" s="35"/>
      <c r="OJ1214" s="35"/>
      <c r="OK1214" s="35"/>
      <c r="OL1214" s="35"/>
      <c r="OM1214" s="35"/>
      <c r="ON1214" s="35"/>
      <c r="OO1214" s="35"/>
      <c r="OP1214" s="35"/>
      <c r="OQ1214" s="35"/>
      <c r="OR1214" s="35"/>
      <c r="OS1214" s="35"/>
      <c r="OT1214" s="35"/>
      <c r="OU1214" s="35"/>
      <c r="OV1214" s="35"/>
      <c r="OW1214" s="35"/>
      <c r="OX1214" s="35"/>
      <c r="OY1214" s="35"/>
      <c r="OZ1214" s="35"/>
      <c r="PA1214" s="35"/>
      <c r="PB1214" s="35"/>
      <c r="PC1214" s="35"/>
      <c r="PD1214" s="35"/>
      <c r="PE1214" s="35"/>
      <c r="PF1214" s="35"/>
      <c r="PG1214" s="35"/>
      <c r="PH1214" s="35"/>
      <c r="PI1214" s="35"/>
      <c r="PJ1214" s="35"/>
      <c r="PK1214" s="35"/>
      <c r="PL1214" s="35"/>
      <c r="PM1214" s="35"/>
      <c r="PN1214" s="35"/>
      <c r="PO1214" s="35"/>
      <c r="PP1214" s="35"/>
      <c r="PQ1214" s="35"/>
      <c r="PR1214" s="35"/>
      <c r="PS1214" s="35"/>
      <c r="PT1214" s="35"/>
      <c r="PU1214" s="35"/>
      <c r="PV1214" s="35"/>
      <c r="PW1214" s="35"/>
      <c r="PX1214" s="35"/>
      <c r="PY1214" s="35"/>
      <c r="PZ1214" s="35"/>
      <c r="QA1214" s="35"/>
      <c r="QB1214" s="35"/>
      <c r="QC1214" s="35"/>
      <c r="QD1214" s="35"/>
      <c r="QE1214" s="35"/>
      <c r="QF1214" s="35"/>
      <c r="QG1214" s="35"/>
      <c r="QH1214" s="35"/>
      <c r="QI1214" s="35"/>
      <c r="QJ1214" s="35"/>
      <c r="QK1214" s="35"/>
      <c r="QL1214" s="35"/>
      <c r="QM1214" s="35"/>
      <c r="QN1214" s="35"/>
      <c r="QO1214" s="35"/>
      <c r="QP1214" s="35"/>
      <c r="QQ1214" s="35"/>
      <c r="QR1214" s="35"/>
      <c r="QS1214" s="35"/>
      <c r="QT1214" s="35"/>
      <c r="QU1214" s="35"/>
      <c r="QV1214" s="35"/>
      <c r="QW1214" s="35"/>
      <c r="QX1214" s="35"/>
      <c r="QY1214" s="35"/>
      <c r="QZ1214" s="35"/>
      <c r="RA1214" s="35"/>
      <c r="RB1214" s="35"/>
      <c r="RC1214" s="35"/>
      <c r="RD1214" s="35"/>
      <c r="RE1214" s="35"/>
      <c r="RF1214" s="35"/>
      <c r="RG1214" s="35"/>
      <c r="RH1214" s="35"/>
      <c r="RI1214" s="35"/>
      <c r="RJ1214" s="35"/>
      <c r="RK1214" s="35"/>
      <c r="RL1214" s="35"/>
      <c r="RM1214" s="35"/>
      <c r="RN1214" s="35"/>
      <c r="RO1214" s="35"/>
      <c r="RP1214" s="35"/>
      <c r="RQ1214" s="35"/>
      <c r="RR1214" s="35"/>
      <c r="RS1214" s="35"/>
      <c r="RT1214" s="35"/>
      <c r="RU1214" s="35"/>
      <c r="RV1214" s="35"/>
      <c r="RW1214" s="35"/>
      <c r="RX1214" s="35"/>
      <c r="RY1214" s="35"/>
      <c r="RZ1214" s="35"/>
      <c r="SA1214" s="35"/>
      <c r="SB1214" s="35"/>
      <c r="SC1214" s="35"/>
      <c r="SD1214" s="35"/>
      <c r="SE1214" s="35"/>
      <c r="SF1214" s="35"/>
      <c r="SG1214" s="35"/>
      <c r="SH1214" s="35"/>
      <c r="SI1214" s="35"/>
      <c r="SJ1214" s="35"/>
      <c r="SK1214" s="35"/>
      <c r="SL1214" s="35"/>
      <c r="SM1214" s="35"/>
      <c r="SN1214" s="35"/>
      <c r="SO1214" s="35"/>
      <c r="SP1214" s="35"/>
      <c r="SQ1214" s="35"/>
      <c r="SR1214" s="35"/>
      <c r="SS1214" s="35"/>
      <c r="ST1214" s="35"/>
      <c r="SU1214" s="35"/>
      <c r="SV1214" s="35"/>
      <c r="SW1214" s="35"/>
      <c r="SX1214" s="35"/>
      <c r="SY1214" s="35"/>
      <c r="SZ1214" s="35"/>
      <c r="TA1214" s="35"/>
      <c r="TB1214" s="35"/>
      <c r="TC1214" s="35"/>
      <c r="TD1214" s="35"/>
      <c r="TE1214" s="35"/>
      <c r="TF1214" s="35"/>
      <c r="TG1214" s="35"/>
      <c r="TH1214" s="35"/>
      <c r="TI1214" s="35"/>
      <c r="TJ1214" s="35"/>
      <c r="TK1214" s="35"/>
      <c r="TL1214" s="35"/>
      <c r="TM1214" s="35"/>
      <c r="TN1214" s="35"/>
      <c r="TO1214" s="35"/>
      <c r="TP1214" s="35"/>
      <c r="TQ1214" s="35"/>
      <c r="TR1214" s="35"/>
      <c r="TS1214" s="35"/>
      <c r="TT1214" s="35"/>
      <c r="TU1214" s="35"/>
      <c r="TV1214" s="35"/>
      <c r="TW1214" s="35"/>
      <c r="TX1214" s="35"/>
      <c r="TY1214" s="35"/>
      <c r="TZ1214" s="35"/>
      <c r="UA1214" s="35"/>
      <c r="UB1214" s="35"/>
      <c r="UC1214" s="35"/>
      <c r="UD1214" s="35"/>
      <c r="UE1214" s="35"/>
      <c r="UF1214" s="35"/>
      <c r="UG1214" s="35"/>
      <c r="UH1214" s="35"/>
      <c r="UI1214" s="35"/>
      <c r="UJ1214" s="35"/>
      <c r="UK1214" s="35"/>
      <c r="UL1214" s="35"/>
      <c r="UM1214" s="35"/>
      <c r="UN1214" s="35"/>
      <c r="UO1214" s="35"/>
      <c r="UP1214" s="35"/>
      <c r="UQ1214" s="35"/>
      <c r="UR1214" s="35"/>
      <c r="US1214" s="35"/>
      <c r="UT1214" s="35"/>
      <c r="UU1214" s="35"/>
      <c r="UV1214" s="35"/>
      <c r="UW1214" s="35"/>
      <c r="UX1214" s="35"/>
      <c r="UY1214" s="35"/>
      <c r="UZ1214" s="35"/>
      <c r="VA1214" s="35"/>
      <c r="VB1214" s="35"/>
      <c r="VC1214" s="35"/>
      <c r="VD1214" s="35"/>
      <c r="VE1214" s="35"/>
      <c r="VF1214" s="35"/>
      <c r="VG1214" s="35"/>
      <c r="VH1214" s="35"/>
      <c r="VI1214" s="35"/>
      <c r="VJ1214" s="35"/>
      <c r="VK1214" s="35"/>
      <c r="VL1214" s="35"/>
      <c r="VM1214" s="35"/>
      <c r="VN1214" s="35"/>
      <c r="VO1214" s="35"/>
      <c r="VP1214" s="35"/>
      <c r="VQ1214" s="35"/>
      <c r="VR1214" s="35"/>
      <c r="VS1214" s="35"/>
      <c r="VT1214" s="35"/>
      <c r="VU1214" s="35"/>
      <c r="VV1214" s="35"/>
      <c r="VW1214" s="35"/>
      <c r="VX1214" s="35"/>
      <c r="VY1214" s="35"/>
      <c r="VZ1214" s="35"/>
      <c r="WA1214" s="35"/>
      <c r="WB1214" s="35"/>
      <c r="WC1214" s="35"/>
      <c r="WD1214" s="35"/>
      <c r="WE1214" s="35"/>
      <c r="WF1214" s="35"/>
      <c r="WG1214" s="35"/>
      <c r="WH1214" s="35"/>
      <c r="WI1214" s="35"/>
      <c r="WJ1214" s="35"/>
      <c r="WK1214" s="35"/>
      <c r="WL1214" s="35"/>
      <c r="WM1214" s="35"/>
      <c r="WN1214" s="35"/>
      <c r="WO1214" s="35"/>
      <c r="WP1214" s="35"/>
      <c r="WQ1214" s="35"/>
      <c r="WR1214" s="35"/>
      <c r="WS1214" s="35"/>
      <c r="WT1214" s="35"/>
      <c r="WU1214" s="35"/>
      <c r="WV1214" s="35"/>
      <c r="WW1214" s="35"/>
      <c r="WX1214" s="35"/>
      <c r="WY1214" s="35"/>
      <c r="WZ1214" s="35"/>
      <c r="XA1214" s="35"/>
      <c r="XB1214" s="35"/>
      <c r="XC1214" s="35"/>
      <c r="XD1214" s="35"/>
      <c r="XE1214" s="35"/>
      <c r="XF1214" s="35"/>
      <c r="XG1214" s="35"/>
      <c r="XH1214" s="35"/>
      <c r="XI1214" s="35"/>
      <c r="XJ1214" s="35"/>
      <c r="XK1214" s="35"/>
      <c r="XL1214" s="35"/>
      <c r="XM1214" s="35"/>
      <c r="XN1214" s="35"/>
      <c r="XO1214" s="35"/>
      <c r="XP1214" s="35"/>
      <c r="XQ1214" s="35"/>
      <c r="XR1214" s="35"/>
      <c r="XS1214" s="35"/>
      <c r="XT1214" s="35"/>
      <c r="XU1214" s="35"/>
      <c r="XV1214" s="35"/>
      <c r="XW1214" s="35"/>
      <c r="XX1214" s="35"/>
      <c r="XY1214" s="35"/>
      <c r="XZ1214" s="35"/>
      <c r="YA1214" s="35"/>
      <c r="YB1214" s="35"/>
      <c r="YC1214" s="35"/>
      <c r="YD1214" s="35"/>
      <c r="YE1214" s="35"/>
      <c r="YF1214" s="35"/>
      <c r="YG1214" s="35"/>
      <c r="YH1214" s="35"/>
      <c r="YI1214" s="35"/>
      <c r="YJ1214" s="35"/>
      <c r="YK1214" s="35"/>
      <c r="YL1214" s="35"/>
      <c r="YM1214" s="35"/>
      <c r="YN1214" s="35"/>
      <c r="YO1214" s="35"/>
      <c r="YP1214" s="35"/>
      <c r="YQ1214" s="35"/>
      <c r="YR1214" s="35"/>
      <c r="YS1214" s="35"/>
      <c r="YT1214" s="35"/>
      <c r="YU1214" s="35"/>
      <c r="YV1214" s="35"/>
      <c r="YW1214" s="35"/>
      <c r="YX1214" s="35"/>
      <c r="YY1214" s="35"/>
      <c r="YZ1214" s="35"/>
      <c r="ZA1214" s="35"/>
      <c r="ZB1214" s="35"/>
      <c r="ZC1214" s="35"/>
      <c r="ZD1214" s="35"/>
      <c r="ZE1214" s="35"/>
      <c r="ZF1214" s="35"/>
      <c r="ZG1214" s="35"/>
      <c r="ZH1214" s="35"/>
      <c r="ZI1214" s="35"/>
      <c r="ZJ1214" s="35"/>
      <c r="ZK1214" s="35"/>
      <c r="ZL1214" s="35"/>
      <c r="ZM1214" s="35"/>
      <c r="ZN1214" s="35"/>
      <c r="ZO1214" s="35"/>
      <c r="ZP1214" s="35"/>
      <c r="ZQ1214" s="35"/>
      <c r="ZR1214" s="35"/>
      <c r="ZS1214" s="35"/>
      <c r="ZT1214" s="35"/>
      <c r="ZU1214" s="35"/>
      <c r="ZV1214" s="35"/>
      <c r="ZW1214" s="35"/>
      <c r="ZX1214" s="35"/>
      <c r="ZY1214" s="35"/>
      <c r="ZZ1214" s="35"/>
      <c r="AAA1214" s="35"/>
      <c r="AAB1214" s="35"/>
      <c r="AAC1214" s="35"/>
      <c r="AAD1214" s="35"/>
      <c r="AAE1214" s="35"/>
      <c r="AAF1214" s="35"/>
      <c r="AAG1214" s="35"/>
      <c r="AAH1214" s="35"/>
      <c r="AAI1214" s="35"/>
      <c r="AAJ1214" s="35"/>
      <c r="AAK1214" s="35"/>
      <c r="AAL1214" s="35"/>
      <c r="AAM1214" s="35"/>
      <c r="AAN1214" s="35"/>
      <c r="AAO1214" s="35"/>
      <c r="AAP1214" s="35"/>
      <c r="AAQ1214" s="35"/>
      <c r="AAR1214" s="35"/>
      <c r="AAS1214" s="35"/>
      <c r="AAT1214" s="35"/>
      <c r="AAU1214" s="35"/>
      <c r="AAV1214" s="35"/>
      <c r="AAW1214" s="35"/>
      <c r="AAX1214" s="35"/>
      <c r="AAY1214" s="35"/>
      <c r="AAZ1214" s="35"/>
      <c r="ABA1214" s="35"/>
      <c r="ABB1214" s="35"/>
      <c r="ABC1214" s="35"/>
      <c r="ABD1214" s="35"/>
      <c r="ABE1214" s="35"/>
      <c r="ABF1214" s="35"/>
      <c r="ABG1214" s="35"/>
      <c r="ABH1214" s="35"/>
      <c r="ABI1214" s="35"/>
      <c r="ABJ1214" s="35"/>
      <c r="ABK1214" s="35"/>
      <c r="ABL1214" s="35"/>
      <c r="ABM1214" s="35"/>
      <c r="ABN1214" s="35"/>
      <c r="ABO1214" s="35"/>
      <c r="ABP1214" s="35"/>
      <c r="ABQ1214" s="35"/>
      <c r="ABR1214" s="35"/>
      <c r="ABS1214" s="35"/>
      <c r="ABT1214" s="35"/>
      <c r="ABU1214" s="35"/>
      <c r="ABV1214" s="35"/>
      <c r="ABW1214" s="35"/>
      <c r="ABX1214" s="35"/>
      <c r="ABY1214" s="35"/>
      <c r="ABZ1214" s="35"/>
      <c r="ACA1214" s="35"/>
      <c r="ACB1214" s="35"/>
      <c r="ACC1214" s="35"/>
      <c r="ACD1214" s="35"/>
      <c r="ACE1214" s="35"/>
      <c r="ACF1214" s="35"/>
      <c r="ACG1214" s="35"/>
      <c r="ACH1214" s="35"/>
      <c r="ACI1214" s="35"/>
      <c r="ACJ1214" s="35"/>
      <c r="ACK1214" s="35"/>
      <c r="ACL1214" s="35"/>
      <c r="ACM1214" s="35"/>
      <c r="ACN1214" s="35"/>
      <c r="ACO1214" s="35"/>
      <c r="ACP1214" s="35"/>
      <c r="ACQ1214" s="35"/>
      <c r="ACR1214" s="35"/>
      <c r="ACS1214" s="35"/>
      <c r="ACT1214" s="35"/>
      <c r="ACU1214" s="35"/>
      <c r="ACV1214" s="35"/>
      <c r="ACW1214" s="35"/>
      <c r="ACX1214" s="35"/>
      <c r="ACY1214" s="35"/>
      <c r="ACZ1214" s="35"/>
      <c r="ADA1214" s="35"/>
      <c r="ADB1214" s="35"/>
      <c r="ADC1214" s="35"/>
      <c r="ADD1214" s="35"/>
      <c r="ADE1214" s="35"/>
      <c r="ADF1214" s="35"/>
      <c r="ADG1214" s="35"/>
      <c r="ADH1214" s="35"/>
      <c r="ADI1214" s="35"/>
      <c r="ADJ1214" s="35"/>
      <c r="ADK1214" s="35"/>
      <c r="ADL1214" s="35"/>
      <c r="ADM1214" s="35"/>
      <c r="ADN1214" s="35"/>
      <c r="ADO1214" s="35"/>
      <c r="ADP1214" s="35"/>
      <c r="ADQ1214" s="35"/>
      <c r="ADR1214" s="35"/>
      <c r="ADS1214" s="35"/>
      <c r="ADT1214" s="35"/>
      <c r="ADU1214" s="35"/>
      <c r="ADV1214" s="35"/>
      <c r="ADW1214" s="35"/>
      <c r="ADX1214" s="35"/>
      <c r="ADY1214" s="35"/>
      <c r="ADZ1214" s="35"/>
      <c r="AEA1214" s="35"/>
      <c r="AEB1214" s="35"/>
      <c r="AEC1214" s="35"/>
      <c r="AED1214" s="35"/>
      <c r="AEE1214" s="35"/>
      <c r="AEF1214" s="35"/>
      <c r="AEG1214" s="35"/>
      <c r="AEH1214" s="35"/>
      <c r="AEI1214" s="35"/>
      <c r="AEJ1214" s="35"/>
      <c r="AEK1214" s="35"/>
      <c r="AEL1214" s="35"/>
      <c r="AEM1214" s="35"/>
      <c r="AEN1214" s="35"/>
      <c r="AEO1214" s="35"/>
      <c r="AEP1214" s="35"/>
      <c r="AEQ1214" s="35"/>
      <c r="AER1214" s="35"/>
      <c r="AES1214" s="35"/>
      <c r="AET1214" s="35"/>
      <c r="AEU1214" s="35"/>
      <c r="AEV1214" s="35"/>
      <c r="AEW1214" s="35"/>
      <c r="AEX1214" s="35"/>
      <c r="AEY1214" s="35"/>
      <c r="AEZ1214" s="35"/>
      <c r="AFA1214" s="35"/>
      <c r="AFB1214" s="35"/>
      <c r="AFC1214" s="35"/>
      <c r="AFD1214" s="35"/>
      <c r="AFE1214" s="35"/>
      <c r="AFF1214" s="35"/>
      <c r="AFG1214" s="35"/>
      <c r="AFH1214" s="35"/>
      <c r="AFI1214" s="35"/>
      <c r="AFJ1214" s="35"/>
      <c r="AFK1214" s="35"/>
      <c r="AFL1214" s="35"/>
      <c r="AFM1214" s="35"/>
      <c r="AFN1214" s="35"/>
      <c r="AFO1214" s="35"/>
      <c r="AFP1214" s="35"/>
      <c r="AFQ1214" s="35"/>
      <c r="AFR1214" s="35"/>
      <c r="AFS1214" s="35"/>
      <c r="AFT1214" s="35"/>
      <c r="AFU1214" s="35"/>
      <c r="AFV1214" s="35"/>
      <c r="AFW1214" s="35"/>
      <c r="AFX1214" s="35"/>
      <c r="AFY1214" s="35"/>
      <c r="AFZ1214" s="35"/>
      <c r="AGA1214" s="35"/>
      <c r="AGB1214" s="35"/>
      <c r="AGC1214" s="35"/>
      <c r="AGD1214" s="35"/>
      <c r="AGE1214" s="35"/>
      <c r="AGF1214" s="35"/>
      <c r="AGG1214" s="35"/>
      <c r="AGH1214" s="35"/>
      <c r="AGI1214" s="35"/>
      <c r="AGJ1214" s="35"/>
      <c r="AGK1214" s="35"/>
      <c r="AGL1214" s="35"/>
      <c r="AGM1214" s="35"/>
      <c r="AGN1214" s="35"/>
      <c r="AGO1214" s="35"/>
      <c r="AGP1214" s="35"/>
      <c r="AGQ1214" s="35"/>
      <c r="AGR1214" s="35"/>
      <c r="AGS1214" s="35"/>
      <c r="AGT1214" s="35"/>
      <c r="AGU1214" s="35"/>
      <c r="AGV1214" s="35"/>
      <c r="AGW1214" s="35"/>
      <c r="AGX1214" s="35"/>
      <c r="AGY1214" s="35"/>
      <c r="AGZ1214" s="35"/>
      <c r="AHA1214" s="35"/>
      <c r="AHB1214" s="35"/>
      <c r="AHC1214" s="35"/>
      <c r="AHD1214" s="35"/>
      <c r="AHE1214" s="35"/>
      <c r="AHF1214" s="35"/>
      <c r="AHG1214" s="35"/>
      <c r="AHH1214" s="35"/>
      <c r="AHI1214" s="35"/>
      <c r="AHJ1214" s="35"/>
      <c r="AHK1214" s="35"/>
      <c r="AHL1214" s="35"/>
      <c r="AHM1214" s="35"/>
      <c r="AHN1214" s="35"/>
      <c r="AHO1214" s="35"/>
      <c r="AHP1214" s="35"/>
      <c r="AHQ1214" s="35"/>
      <c r="AHR1214" s="35"/>
      <c r="AHS1214" s="35"/>
      <c r="AHT1214" s="35"/>
      <c r="AHU1214" s="35"/>
      <c r="AHV1214" s="35"/>
      <c r="AHW1214" s="35"/>
      <c r="AHX1214" s="35"/>
      <c r="AHY1214" s="35"/>
      <c r="AHZ1214" s="35"/>
      <c r="AIA1214" s="35"/>
      <c r="AIB1214" s="35"/>
      <c r="AIC1214" s="35"/>
      <c r="AID1214" s="35"/>
      <c r="AIE1214" s="35"/>
      <c r="AIF1214" s="35"/>
      <c r="AIG1214" s="35"/>
      <c r="AIH1214" s="35"/>
      <c r="AII1214" s="35"/>
      <c r="AIJ1214" s="35"/>
    </row>
    <row r="1215" spans="1:920" s="115" customFormat="1" ht="30" customHeight="1" x14ac:dyDescent="0.35">
      <c r="A1215" s="113">
        <v>2</v>
      </c>
      <c r="B1215" s="114">
        <v>45772</v>
      </c>
      <c r="C1215" s="122" t="s">
        <v>893</v>
      </c>
      <c r="D1215" s="123"/>
      <c r="E1215" s="122" t="s">
        <v>1390</v>
      </c>
      <c r="F1215" s="124" t="s">
        <v>1384</v>
      </c>
      <c r="G1215" s="124"/>
      <c r="H1215" s="123"/>
      <c r="I1215" s="35"/>
      <c r="J1215" s="35"/>
      <c r="K1215" s="35"/>
      <c r="L1215" s="35"/>
      <c r="M1215" s="35"/>
      <c r="N1215" s="35"/>
      <c r="O1215" s="35"/>
      <c r="P1215" s="35"/>
      <c r="Q1215" s="35"/>
      <c r="R1215" s="35"/>
      <c r="S1215" s="35"/>
      <c r="T1215" s="35"/>
      <c r="U1215" s="35"/>
      <c r="V1215" s="35"/>
      <c r="W1215" s="35"/>
      <c r="X1215" s="35"/>
      <c r="Y1215" s="35"/>
      <c r="Z1215" s="35"/>
      <c r="AA1215" s="35"/>
      <c r="AB1215" s="35"/>
      <c r="AC1215" s="35"/>
      <c r="AD1215" s="35"/>
      <c r="AE1215" s="35"/>
      <c r="AF1215" s="35"/>
      <c r="AG1215" s="35"/>
      <c r="AH1215" s="35"/>
      <c r="AI1215" s="35"/>
      <c r="AJ1215" s="35"/>
      <c r="AK1215" s="35"/>
      <c r="AL1215" s="35"/>
      <c r="AM1215" s="35"/>
      <c r="AN1215" s="35"/>
      <c r="AO1215" s="35"/>
      <c r="AP1215" s="35"/>
      <c r="AQ1215" s="35"/>
      <c r="AR1215" s="35"/>
      <c r="AS1215" s="35"/>
      <c r="AT1215" s="35"/>
      <c r="AU1215" s="35"/>
      <c r="AV1215" s="35"/>
      <c r="AW1215" s="35"/>
      <c r="AX1215" s="35"/>
      <c r="AY1215" s="35"/>
      <c r="AZ1215" s="35"/>
      <c r="BA1215" s="35"/>
      <c r="BB1215" s="35"/>
      <c r="BC1215" s="35"/>
      <c r="BD1215" s="35"/>
      <c r="BE1215" s="35"/>
      <c r="BF1215" s="35"/>
      <c r="BG1215" s="35"/>
      <c r="BH1215" s="35"/>
      <c r="BI1215" s="35"/>
      <c r="BJ1215" s="35"/>
      <c r="BK1215" s="35"/>
      <c r="BL1215" s="35"/>
      <c r="BM1215" s="35"/>
      <c r="BN1215" s="35"/>
      <c r="BO1215" s="35"/>
      <c r="BP1215" s="35"/>
      <c r="BQ1215" s="35"/>
      <c r="BR1215" s="35"/>
      <c r="BS1215" s="35"/>
      <c r="BT1215" s="35"/>
      <c r="BU1215" s="35"/>
      <c r="BV1215" s="35"/>
      <c r="BW1215" s="35"/>
      <c r="BX1215" s="35"/>
      <c r="BY1215" s="35"/>
      <c r="BZ1215" s="35"/>
      <c r="CA1215" s="35"/>
      <c r="CB1215" s="35"/>
      <c r="CC1215" s="35"/>
      <c r="CD1215" s="35"/>
      <c r="CE1215" s="35"/>
      <c r="CF1215" s="35"/>
      <c r="CG1215" s="35"/>
      <c r="CH1215" s="35"/>
      <c r="CI1215" s="35"/>
      <c r="CJ1215" s="35"/>
      <c r="CK1215" s="35"/>
      <c r="CL1215" s="35"/>
      <c r="CM1215" s="35"/>
      <c r="CN1215" s="35"/>
      <c r="CO1215" s="35"/>
      <c r="CP1215" s="35"/>
      <c r="CQ1215" s="35"/>
      <c r="CR1215" s="35"/>
      <c r="CS1215" s="35"/>
      <c r="CT1215" s="35"/>
      <c r="CU1215" s="35"/>
      <c r="CV1215" s="35"/>
      <c r="CW1215" s="35"/>
      <c r="CX1215" s="35"/>
      <c r="CY1215" s="35"/>
      <c r="CZ1215" s="35"/>
      <c r="DA1215" s="35"/>
      <c r="DB1215" s="35"/>
      <c r="DC1215" s="35"/>
      <c r="DD1215" s="35"/>
      <c r="DE1215" s="35"/>
      <c r="DF1215" s="35"/>
      <c r="DG1215" s="35"/>
      <c r="DH1215" s="35"/>
      <c r="DI1215" s="35"/>
      <c r="DJ1215" s="35"/>
      <c r="DK1215" s="35"/>
      <c r="DL1215" s="35"/>
      <c r="DM1215" s="35"/>
      <c r="DN1215" s="35"/>
      <c r="DO1215" s="35"/>
      <c r="DP1215" s="35"/>
      <c r="DQ1215" s="35"/>
      <c r="DR1215" s="35"/>
      <c r="DS1215" s="35"/>
      <c r="DT1215" s="35"/>
      <c r="DU1215" s="35"/>
      <c r="DV1215" s="35"/>
      <c r="DW1215" s="35"/>
      <c r="DX1215" s="35"/>
      <c r="DY1215" s="35"/>
      <c r="DZ1215" s="35"/>
      <c r="EA1215" s="35"/>
      <c r="EB1215" s="35"/>
      <c r="EC1215" s="35"/>
      <c r="ED1215" s="35"/>
      <c r="EE1215" s="35"/>
      <c r="EF1215" s="35"/>
      <c r="EG1215" s="35"/>
      <c r="EH1215" s="35"/>
      <c r="EI1215" s="35"/>
      <c r="EJ1215" s="35"/>
      <c r="EK1215" s="35"/>
      <c r="EL1215" s="35"/>
      <c r="EM1215" s="35"/>
      <c r="EN1215" s="35"/>
      <c r="EO1215" s="35"/>
      <c r="EP1215" s="35"/>
      <c r="EQ1215" s="35"/>
      <c r="ER1215" s="35"/>
      <c r="ES1215" s="35"/>
      <c r="ET1215" s="35"/>
      <c r="EU1215" s="35"/>
      <c r="EV1215" s="35"/>
      <c r="EW1215" s="35"/>
      <c r="EX1215" s="35"/>
      <c r="EY1215" s="35"/>
      <c r="EZ1215" s="35"/>
      <c r="FA1215" s="35"/>
      <c r="FB1215" s="35"/>
      <c r="FC1215" s="35"/>
      <c r="FD1215" s="35"/>
      <c r="FE1215" s="35"/>
      <c r="FF1215" s="35"/>
      <c r="FG1215" s="35"/>
      <c r="FH1215" s="35"/>
      <c r="FI1215" s="35"/>
      <c r="FJ1215" s="35"/>
      <c r="FK1215" s="35"/>
      <c r="FL1215" s="35"/>
      <c r="FM1215" s="35"/>
      <c r="FN1215" s="35"/>
      <c r="FO1215" s="35"/>
      <c r="FP1215" s="35"/>
      <c r="FQ1215" s="35"/>
      <c r="FR1215" s="35"/>
      <c r="FS1215" s="35"/>
      <c r="FT1215" s="35"/>
      <c r="FU1215" s="35"/>
      <c r="FV1215" s="35"/>
      <c r="FW1215" s="35"/>
      <c r="FX1215" s="35"/>
      <c r="FY1215" s="35"/>
      <c r="FZ1215" s="35"/>
      <c r="GA1215" s="35"/>
      <c r="GB1215" s="35"/>
      <c r="GC1215" s="35"/>
      <c r="GD1215" s="35"/>
      <c r="GE1215" s="35"/>
      <c r="GF1215" s="35"/>
      <c r="GG1215" s="35"/>
      <c r="GH1215" s="35"/>
      <c r="GI1215" s="35"/>
      <c r="GJ1215" s="35"/>
      <c r="GK1215" s="35"/>
      <c r="GL1215" s="35"/>
      <c r="GM1215" s="35"/>
      <c r="GN1215" s="35"/>
      <c r="GO1215" s="35"/>
      <c r="GP1215" s="35"/>
      <c r="GQ1215" s="35"/>
      <c r="GR1215" s="35"/>
      <c r="GS1215" s="35"/>
      <c r="GT1215" s="35"/>
      <c r="GU1215" s="35"/>
      <c r="GV1215" s="35"/>
      <c r="GW1215" s="35"/>
      <c r="GX1215" s="35"/>
      <c r="GY1215" s="35"/>
      <c r="GZ1215" s="35"/>
      <c r="HA1215" s="35"/>
      <c r="HB1215" s="35"/>
      <c r="HC1215" s="35"/>
      <c r="HD1215" s="35"/>
      <c r="HE1215" s="35"/>
      <c r="HF1215" s="35"/>
      <c r="HG1215" s="35"/>
      <c r="HH1215" s="35"/>
      <c r="HI1215" s="35"/>
      <c r="HJ1215" s="35"/>
      <c r="HK1215" s="35"/>
      <c r="HL1215" s="35"/>
      <c r="HM1215" s="35"/>
      <c r="HN1215" s="35"/>
      <c r="HO1215" s="35"/>
      <c r="HP1215" s="35"/>
      <c r="HQ1215" s="35"/>
      <c r="HR1215" s="35"/>
      <c r="HS1215" s="35"/>
      <c r="HT1215" s="35"/>
      <c r="HU1215" s="35"/>
      <c r="HV1215" s="35"/>
      <c r="HW1215" s="35"/>
      <c r="HX1215" s="35"/>
      <c r="HY1215" s="35"/>
      <c r="HZ1215" s="35"/>
      <c r="IA1215" s="35"/>
      <c r="IB1215" s="35"/>
      <c r="IC1215" s="35"/>
      <c r="ID1215" s="35"/>
      <c r="IE1215" s="35"/>
      <c r="IF1215" s="35"/>
      <c r="IG1215" s="35"/>
      <c r="IH1215" s="35"/>
      <c r="II1215" s="35"/>
      <c r="IJ1215" s="35"/>
      <c r="IK1215" s="35"/>
      <c r="IL1215" s="35"/>
      <c r="IM1215" s="35"/>
      <c r="IN1215" s="35"/>
      <c r="IO1215" s="35"/>
      <c r="IP1215" s="35"/>
      <c r="IQ1215" s="35"/>
      <c r="IR1215" s="35"/>
      <c r="IS1215" s="35"/>
      <c r="IT1215" s="35"/>
      <c r="IU1215" s="35"/>
      <c r="IV1215" s="35"/>
      <c r="IW1215" s="35"/>
      <c r="IX1215" s="35"/>
      <c r="IY1215" s="35"/>
      <c r="IZ1215" s="35"/>
      <c r="JA1215" s="35"/>
      <c r="JB1215" s="35"/>
      <c r="JC1215" s="35"/>
      <c r="JD1215" s="35"/>
      <c r="JE1215" s="35"/>
      <c r="JF1215" s="35"/>
      <c r="JG1215" s="35"/>
      <c r="JH1215" s="35"/>
      <c r="JI1215" s="35"/>
      <c r="JJ1215" s="35"/>
      <c r="JK1215" s="35"/>
      <c r="JL1215" s="35"/>
      <c r="JM1215" s="35"/>
      <c r="JN1215" s="35"/>
      <c r="JO1215" s="35"/>
      <c r="JP1215" s="35"/>
      <c r="JQ1215" s="35"/>
      <c r="JR1215" s="35"/>
      <c r="JS1215" s="35"/>
      <c r="JT1215" s="35"/>
      <c r="JU1215" s="35"/>
      <c r="JV1215" s="35"/>
      <c r="JW1215" s="35"/>
      <c r="JX1215" s="35"/>
      <c r="JY1215" s="35"/>
      <c r="JZ1215" s="35"/>
      <c r="KA1215" s="35"/>
      <c r="KB1215" s="35"/>
      <c r="KC1215" s="35"/>
      <c r="KD1215" s="35"/>
      <c r="KE1215" s="35"/>
      <c r="KF1215" s="35"/>
      <c r="KG1215" s="35"/>
      <c r="KH1215" s="35"/>
      <c r="KI1215" s="35"/>
      <c r="KJ1215" s="35"/>
      <c r="KK1215" s="35"/>
      <c r="KL1215" s="35"/>
      <c r="KM1215" s="35"/>
      <c r="KN1215" s="35"/>
      <c r="KO1215" s="35"/>
      <c r="KP1215" s="35"/>
      <c r="KQ1215" s="35"/>
      <c r="KR1215" s="35"/>
      <c r="KS1215" s="35"/>
      <c r="KT1215" s="35"/>
      <c r="KU1215" s="35"/>
      <c r="KV1215" s="35"/>
      <c r="KW1215" s="35"/>
      <c r="KX1215" s="35"/>
      <c r="KY1215" s="35"/>
      <c r="KZ1215" s="35"/>
      <c r="LA1215" s="35"/>
      <c r="LB1215" s="35"/>
      <c r="LC1215" s="35"/>
      <c r="LD1215" s="35"/>
      <c r="LE1215" s="35"/>
      <c r="LF1215" s="35"/>
      <c r="LG1215" s="35"/>
      <c r="LH1215" s="35"/>
      <c r="LI1215" s="35"/>
      <c r="LJ1215" s="35"/>
      <c r="LK1215" s="35"/>
      <c r="LL1215" s="35"/>
      <c r="LM1215" s="35"/>
      <c r="LN1215" s="35"/>
      <c r="LO1215" s="35"/>
      <c r="LP1215" s="35"/>
      <c r="LQ1215" s="35"/>
      <c r="LR1215" s="35"/>
      <c r="LS1215" s="35"/>
      <c r="LT1215" s="35"/>
      <c r="LU1215" s="35"/>
      <c r="LV1215" s="35"/>
      <c r="LW1215" s="35"/>
      <c r="LX1215" s="35"/>
      <c r="LY1215" s="35"/>
      <c r="LZ1215" s="35"/>
      <c r="MA1215" s="35"/>
      <c r="MB1215" s="35"/>
      <c r="MC1215" s="35"/>
      <c r="MD1215" s="35"/>
      <c r="ME1215" s="35"/>
      <c r="MF1215" s="35"/>
      <c r="MG1215" s="35"/>
      <c r="MH1215" s="35"/>
      <c r="MI1215" s="35"/>
      <c r="MJ1215" s="35"/>
      <c r="MK1215" s="35"/>
      <c r="ML1215" s="35"/>
      <c r="MM1215" s="35"/>
      <c r="MN1215" s="35"/>
      <c r="MO1215" s="35"/>
      <c r="MP1215" s="35"/>
      <c r="MQ1215" s="35"/>
      <c r="MR1215" s="35"/>
      <c r="MS1215" s="35"/>
      <c r="MT1215" s="35"/>
      <c r="MU1215" s="35"/>
      <c r="MV1215" s="35"/>
      <c r="MW1215" s="35"/>
      <c r="MX1215" s="35"/>
      <c r="MY1215" s="35"/>
      <c r="MZ1215" s="35"/>
      <c r="NA1215" s="35"/>
      <c r="NB1215" s="35"/>
      <c r="NC1215" s="35"/>
      <c r="ND1215" s="35"/>
      <c r="NE1215" s="35"/>
      <c r="NF1215" s="35"/>
      <c r="NG1215" s="35"/>
      <c r="NH1215" s="35"/>
      <c r="NI1215" s="35"/>
      <c r="NJ1215" s="35"/>
      <c r="NK1215" s="35"/>
      <c r="NL1215" s="35"/>
      <c r="NM1215" s="35"/>
      <c r="NN1215" s="35"/>
      <c r="NO1215" s="35"/>
      <c r="NP1215" s="35"/>
      <c r="NQ1215" s="35"/>
      <c r="NR1215" s="35"/>
      <c r="NS1215" s="35"/>
      <c r="NT1215" s="35"/>
      <c r="NU1215" s="35"/>
      <c r="NV1215" s="35"/>
      <c r="NW1215" s="35"/>
      <c r="NX1215" s="35"/>
      <c r="NY1215" s="35"/>
      <c r="NZ1215" s="35"/>
      <c r="OA1215" s="35"/>
      <c r="OB1215" s="35"/>
      <c r="OC1215" s="35"/>
      <c r="OD1215" s="35"/>
      <c r="OE1215" s="35"/>
      <c r="OF1215" s="35"/>
      <c r="OG1215" s="35"/>
      <c r="OH1215" s="35"/>
      <c r="OI1215" s="35"/>
      <c r="OJ1215" s="35"/>
      <c r="OK1215" s="35"/>
      <c r="OL1215" s="35"/>
      <c r="OM1215" s="35"/>
      <c r="ON1215" s="35"/>
      <c r="OO1215" s="35"/>
      <c r="OP1215" s="35"/>
      <c r="OQ1215" s="35"/>
      <c r="OR1215" s="35"/>
      <c r="OS1215" s="35"/>
      <c r="OT1215" s="35"/>
      <c r="OU1215" s="35"/>
      <c r="OV1215" s="35"/>
      <c r="OW1215" s="35"/>
      <c r="OX1215" s="35"/>
      <c r="OY1215" s="35"/>
      <c r="OZ1215" s="35"/>
      <c r="PA1215" s="35"/>
      <c r="PB1215" s="35"/>
      <c r="PC1215" s="35"/>
      <c r="PD1215" s="35"/>
      <c r="PE1215" s="35"/>
      <c r="PF1215" s="35"/>
      <c r="PG1215" s="35"/>
      <c r="PH1215" s="35"/>
      <c r="PI1215" s="35"/>
      <c r="PJ1215" s="35"/>
      <c r="PK1215" s="35"/>
      <c r="PL1215" s="35"/>
      <c r="PM1215" s="35"/>
      <c r="PN1215" s="35"/>
      <c r="PO1215" s="35"/>
      <c r="PP1215" s="35"/>
      <c r="PQ1215" s="35"/>
      <c r="PR1215" s="35"/>
      <c r="PS1215" s="35"/>
      <c r="PT1215" s="35"/>
      <c r="PU1215" s="35"/>
      <c r="PV1215" s="35"/>
      <c r="PW1215" s="35"/>
      <c r="PX1215" s="35"/>
      <c r="PY1215" s="35"/>
      <c r="PZ1215" s="35"/>
      <c r="QA1215" s="35"/>
      <c r="QB1215" s="35"/>
      <c r="QC1215" s="35"/>
      <c r="QD1215" s="35"/>
      <c r="QE1215" s="35"/>
      <c r="QF1215" s="35"/>
      <c r="QG1215" s="35"/>
      <c r="QH1215" s="35"/>
      <c r="QI1215" s="35"/>
      <c r="QJ1215" s="35"/>
      <c r="QK1215" s="35"/>
      <c r="QL1215" s="35"/>
      <c r="QM1215" s="35"/>
      <c r="QN1215" s="35"/>
      <c r="QO1215" s="35"/>
      <c r="QP1215" s="35"/>
      <c r="QQ1215" s="35"/>
      <c r="QR1215" s="35"/>
      <c r="QS1215" s="35"/>
      <c r="QT1215" s="35"/>
      <c r="QU1215" s="35"/>
      <c r="QV1215" s="35"/>
      <c r="QW1215" s="35"/>
      <c r="QX1215" s="35"/>
      <c r="QY1215" s="35"/>
      <c r="QZ1215" s="35"/>
      <c r="RA1215" s="35"/>
      <c r="RB1215" s="35"/>
      <c r="RC1215" s="35"/>
      <c r="RD1215" s="35"/>
      <c r="RE1215" s="35"/>
      <c r="RF1215" s="35"/>
      <c r="RG1215" s="35"/>
      <c r="RH1215" s="35"/>
      <c r="RI1215" s="35"/>
      <c r="RJ1215" s="35"/>
      <c r="RK1215" s="35"/>
      <c r="RL1215" s="35"/>
      <c r="RM1215" s="35"/>
      <c r="RN1215" s="35"/>
      <c r="RO1215" s="35"/>
      <c r="RP1215" s="35"/>
      <c r="RQ1215" s="35"/>
      <c r="RR1215" s="35"/>
      <c r="RS1215" s="35"/>
      <c r="RT1215" s="35"/>
      <c r="RU1215" s="35"/>
      <c r="RV1215" s="35"/>
      <c r="RW1215" s="35"/>
      <c r="RX1215" s="35"/>
      <c r="RY1215" s="35"/>
      <c r="RZ1215" s="35"/>
      <c r="SA1215" s="35"/>
      <c r="SB1215" s="35"/>
      <c r="SC1215" s="35"/>
      <c r="SD1215" s="35"/>
      <c r="SE1215" s="35"/>
      <c r="SF1215" s="35"/>
      <c r="SG1215" s="35"/>
      <c r="SH1215" s="35"/>
      <c r="SI1215" s="35"/>
      <c r="SJ1215" s="35"/>
      <c r="SK1215" s="35"/>
      <c r="SL1215" s="35"/>
      <c r="SM1215" s="35"/>
      <c r="SN1215" s="35"/>
      <c r="SO1215" s="35"/>
      <c r="SP1215" s="35"/>
      <c r="SQ1215" s="35"/>
      <c r="SR1215" s="35"/>
      <c r="SS1215" s="35"/>
      <c r="ST1215" s="35"/>
      <c r="SU1215" s="35"/>
      <c r="SV1215" s="35"/>
      <c r="SW1215" s="35"/>
      <c r="SX1215" s="35"/>
      <c r="SY1215" s="35"/>
      <c r="SZ1215" s="35"/>
      <c r="TA1215" s="35"/>
      <c r="TB1215" s="35"/>
      <c r="TC1215" s="35"/>
      <c r="TD1215" s="35"/>
      <c r="TE1215" s="35"/>
      <c r="TF1215" s="35"/>
      <c r="TG1215" s="35"/>
      <c r="TH1215" s="35"/>
      <c r="TI1215" s="35"/>
      <c r="TJ1215" s="35"/>
      <c r="TK1215" s="35"/>
      <c r="TL1215" s="35"/>
      <c r="TM1215" s="35"/>
      <c r="TN1215" s="35"/>
      <c r="TO1215" s="35"/>
      <c r="TP1215" s="35"/>
      <c r="TQ1215" s="35"/>
      <c r="TR1215" s="35"/>
      <c r="TS1215" s="35"/>
      <c r="TT1215" s="35"/>
      <c r="TU1215" s="35"/>
      <c r="TV1215" s="35"/>
      <c r="TW1215" s="35"/>
      <c r="TX1215" s="35"/>
      <c r="TY1215" s="35"/>
      <c r="TZ1215" s="35"/>
      <c r="UA1215" s="35"/>
      <c r="UB1215" s="35"/>
      <c r="UC1215" s="35"/>
      <c r="UD1215" s="35"/>
      <c r="UE1215" s="35"/>
      <c r="UF1215" s="35"/>
      <c r="UG1215" s="35"/>
      <c r="UH1215" s="35"/>
      <c r="UI1215" s="35"/>
      <c r="UJ1215" s="35"/>
      <c r="UK1215" s="35"/>
      <c r="UL1215" s="35"/>
      <c r="UM1215" s="35"/>
      <c r="UN1215" s="35"/>
      <c r="UO1215" s="35"/>
      <c r="UP1215" s="35"/>
      <c r="UQ1215" s="35"/>
      <c r="UR1215" s="35"/>
      <c r="US1215" s="35"/>
      <c r="UT1215" s="35"/>
      <c r="UU1215" s="35"/>
      <c r="UV1215" s="35"/>
      <c r="UW1215" s="35"/>
      <c r="UX1215" s="35"/>
      <c r="UY1215" s="35"/>
      <c r="UZ1215" s="35"/>
      <c r="VA1215" s="35"/>
      <c r="VB1215" s="35"/>
      <c r="VC1215" s="35"/>
      <c r="VD1215" s="35"/>
      <c r="VE1215" s="35"/>
      <c r="VF1215" s="35"/>
      <c r="VG1215" s="35"/>
      <c r="VH1215" s="35"/>
      <c r="VI1215" s="35"/>
      <c r="VJ1215" s="35"/>
      <c r="VK1215" s="35"/>
      <c r="VL1215" s="35"/>
      <c r="VM1215" s="35"/>
      <c r="VN1215" s="35"/>
      <c r="VO1215" s="35"/>
      <c r="VP1215" s="35"/>
      <c r="VQ1215" s="35"/>
      <c r="VR1215" s="35"/>
      <c r="VS1215" s="35"/>
      <c r="VT1215" s="35"/>
      <c r="VU1215" s="35"/>
      <c r="VV1215" s="35"/>
      <c r="VW1215" s="35"/>
      <c r="VX1215" s="35"/>
      <c r="VY1215" s="35"/>
      <c r="VZ1215" s="35"/>
      <c r="WA1215" s="35"/>
      <c r="WB1215" s="35"/>
      <c r="WC1215" s="35"/>
      <c r="WD1215" s="35"/>
      <c r="WE1215" s="35"/>
      <c r="WF1215" s="35"/>
      <c r="WG1215" s="35"/>
      <c r="WH1215" s="35"/>
      <c r="WI1215" s="35"/>
      <c r="WJ1215" s="35"/>
      <c r="WK1215" s="35"/>
      <c r="WL1215" s="35"/>
      <c r="WM1215" s="35"/>
      <c r="WN1215" s="35"/>
      <c r="WO1215" s="35"/>
      <c r="WP1215" s="35"/>
      <c r="WQ1215" s="35"/>
      <c r="WR1215" s="35"/>
      <c r="WS1215" s="35"/>
      <c r="WT1215" s="35"/>
      <c r="WU1215" s="35"/>
      <c r="WV1215" s="35"/>
      <c r="WW1215" s="35"/>
      <c r="WX1215" s="35"/>
      <c r="WY1215" s="35"/>
      <c r="WZ1215" s="35"/>
      <c r="XA1215" s="35"/>
      <c r="XB1215" s="35"/>
      <c r="XC1215" s="35"/>
      <c r="XD1215" s="35"/>
      <c r="XE1215" s="35"/>
      <c r="XF1215" s="35"/>
      <c r="XG1215" s="35"/>
      <c r="XH1215" s="35"/>
      <c r="XI1215" s="35"/>
      <c r="XJ1215" s="35"/>
      <c r="XK1215" s="35"/>
      <c r="XL1215" s="35"/>
      <c r="XM1215" s="35"/>
      <c r="XN1215" s="35"/>
      <c r="XO1215" s="35"/>
      <c r="XP1215" s="35"/>
      <c r="XQ1215" s="35"/>
      <c r="XR1215" s="35"/>
      <c r="XS1215" s="35"/>
      <c r="XT1215" s="35"/>
      <c r="XU1215" s="35"/>
      <c r="XV1215" s="35"/>
      <c r="XW1215" s="35"/>
      <c r="XX1215" s="35"/>
      <c r="XY1215" s="35"/>
      <c r="XZ1215" s="35"/>
      <c r="YA1215" s="35"/>
      <c r="YB1215" s="35"/>
      <c r="YC1215" s="35"/>
      <c r="YD1215" s="35"/>
      <c r="YE1215" s="35"/>
      <c r="YF1215" s="35"/>
      <c r="YG1215" s="35"/>
      <c r="YH1215" s="35"/>
      <c r="YI1215" s="35"/>
      <c r="YJ1215" s="35"/>
      <c r="YK1215" s="35"/>
      <c r="YL1215" s="35"/>
      <c r="YM1215" s="35"/>
      <c r="YN1215" s="35"/>
      <c r="YO1215" s="35"/>
      <c r="YP1215" s="35"/>
      <c r="YQ1215" s="35"/>
      <c r="YR1215" s="35"/>
      <c r="YS1215" s="35"/>
      <c r="YT1215" s="35"/>
      <c r="YU1215" s="35"/>
      <c r="YV1215" s="35"/>
      <c r="YW1215" s="35"/>
      <c r="YX1215" s="35"/>
      <c r="YY1215" s="35"/>
      <c r="YZ1215" s="35"/>
      <c r="ZA1215" s="35"/>
      <c r="ZB1215" s="35"/>
      <c r="ZC1215" s="35"/>
      <c r="ZD1215" s="35"/>
      <c r="ZE1215" s="35"/>
      <c r="ZF1215" s="35"/>
      <c r="ZG1215" s="35"/>
      <c r="ZH1215" s="35"/>
      <c r="ZI1215" s="35"/>
      <c r="ZJ1215" s="35"/>
      <c r="ZK1215" s="35"/>
      <c r="ZL1215" s="35"/>
      <c r="ZM1215" s="35"/>
      <c r="ZN1215" s="35"/>
      <c r="ZO1215" s="35"/>
      <c r="ZP1215" s="35"/>
      <c r="ZQ1215" s="35"/>
      <c r="ZR1215" s="35"/>
      <c r="ZS1215" s="35"/>
      <c r="ZT1215" s="35"/>
      <c r="ZU1215" s="35"/>
      <c r="ZV1215" s="35"/>
      <c r="ZW1215" s="35"/>
      <c r="ZX1215" s="35"/>
      <c r="ZY1215" s="35"/>
      <c r="ZZ1215" s="35"/>
      <c r="AAA1215" s="35"/>
      <c r="AAB1215" s="35"/>
      <c r="AAC1215" s="35"/>
      <c r="AAD1215" s="35"/>
      <c r="AAE1215" s="35"/>
      <c r="AAF1215" s="35"/>
      <c r="AAG1215" s="35"/>
      <c r="AAH1215" s="35"/>
      <c r="AAI1215" s="35"/>
      <c r="AAJ1215" s="35"/>
      <c r="AAK1215" s="35"/>
      <c r="AAL1215" s="35"/>
      <c r="AAM1215" s="35"/>
      <c r="AAN1215" s="35"/>
      <c r="AAO1215" s="35"/>
      <c r="AAP1215" s="35"/>
      <c r="AAQ1215" s="35"/>
      <c r="AAR1215" s="35"/>
      <c r="AAS1215" s="35"/>
      <c r="AAT1215" s="35"/>
      <c r="AAU1215" s="35"/>
      <c r="AAV1215" s="35"/>
      <c r="AAW1215" s="35"/>
      <c r="AAX1215" s="35"/>
      <c r="AAY1215" s="35"/>
      <c r="AAZ1215" s="35"/>
      <c r="ABA1215" s="35"/>
      <c r="ABB1215" s="35"/>
      <c r="ABC1215" s="35"/>
      <c r="ABD1215" s="35"/>
      <c r="ABE1215" s="35"/>
      <c r="ABF1215" s="35"/>
      <c r="ABG1215" s="35"/>
      <c r="ABH1215" s="35"/>
      <c r="ABI1215" s="35"/>
      <c r="ABJ1215" s="35"/>
      <c r="ABK1215" s="35"/>
      <c r="ABL1215" s="35"/>
      <c r="ABM1215" s="35"/>
      <c r="ABN1215" s="35"/>
      <c r="ABO1215" s="35"/>
      <c r="ABP1215" s="35"/>
      <c r="ABQ1215" s="35"/>
      <c r="ABR1215" s="35"/>
      <c r="ABS1215" s="35"/>
      <c r="ABT1215" s="35"/>
      <c r="ABU1215" s="35"/>
      <c r="ABV1215" s="35"/>
      <c r="ABW1215" s="35"/>
      <c r="ABX1215" s="35"/>
      <c r="ABY1215" s="35"/>
      <c r="ABZ1215" s="35"/>
      <c r="ACA1215" s="35"/>
      <c r="ACB1215" s="35"/>
      <c r="ACC1215" s="35"/>
      <c r="ACD1215" s="35"/>
      <c r="ACE1215" s="35"/>
      <c r="ACF1215" s="35"/>
      <c r="ACG1215" s="35"/>
      <c r="ACH1215" s="35"/>
      <c r="ACI1215" s="35"/>
      <c r="ACJ1215" s="35"/>
      <c r="ACK1215" s="35"/>
      <c r="ACL1215" s="35"/>
      <c r="ACM1215" s="35"/>
      <c r="ACN1215" s="35"/>
      <c r="ACO1215" s="35"/>
      <c r="ACP1215" s="35"/>
      <c r="ACQ1215" s="35"/>
      <c r="ACR1215" s="35"/>
      <c r="ACS1215" s="35"/>
      <c r="ACT1215" s="35"/>
      <c r="ACU1215" s="35"/>
      <c r="ACV1215" s="35"/>
      <c r="ACW1215" s="35"/>
      <c r="ACX1215" s="35"/>
      <c r="ACY1215" s="35"/>
      <c r="ACZ1215" s="35"/>
      <c r="ADA1215" s="35"/>
      <c r="ADB1215" s="35"/>
      <c r="ADC1215" s="35"/>
      <c r="ADD1215" s="35"/>
      <c r="ADE1215" s="35"/>
      <c r="ADF1215" s="35"/>
      <c r="ADG1215" s="35"/>
      <c r="ADH1215" s="35"/>
      <c r="ADI1215" s="35"/>
      <c r="ADJ1215" s="35"/>
      <c r="ADK1215" s="35"/>
      <c r="ADL1215" s="35"/>
      <c r="ADM1215" s="35"/>
      <c r="ADN1215" s="35"/>
      <c r="ADO1215" s="35"/>
      <c r="ADP1215" s="35"/>
      <c r="ADQ1215" s="35"/>
      <c r="ADR1215" s="35"/>
      <c r="ADS1215" s="35"/>
      <c r="ADT1215" s="35"/>
      <c r="ADU1215" s="35"/>
      <c r="ADV1215" s="35"/>
      <c r="ADW1215" s="35"/>
      <c r="ADX1215" s="35"/>
      <c r="ADY1215" s="35"/>
      <c r="ADZ1215" s="35"/>
      <c r="AEA1215" s="35"/>
      <c r="AEB1215" s="35"/>
      <c r="AEC1215" s="35"/>
      <c r="AED1215" s="35"/>
      <c r="AEE1215" s="35"/>
      <c r="AEF1215" s="35"/>
      <c r="AEG1215" s="35"/>
      <c r="AEH1215" s="35"/>
      <c r="AEI1215" s="35"/>
      <c r="AEJ1215" s="35"/>
      <c r="AEK1215" s="35"/>
      <c r="AEL1215" s="35"/>
      <c r="AEM1215" s="35"/>
      <c r="AEN1215" s="35"/>
      <c r="AEO1215" s="35"/>
      <c r="AEP1215" s="35"/>
      <c r="AEQ1215" s="35"/>
      <c r="AER1215" s="35"/>
      <c r="AES1215" s="35"/>
      <c r="AET1215" s="35"/>
      <c r="AEU1215" s="35"/>
      <c r="AEV1215" s="35"/>
      <c r="AEW1215" s="35"/>
      <c r="AEX1215" s="35"/>
      <c r="AEY1215" s="35"/>
      <c r="AEZ1215" s="35"/>
      <c r="AFA1215" s="35"/>
      <c r="AFB1215" s="35"/>
      <c r="AFC1215" s="35"/>
      <c r="AFD1215" s="35"/>
      <c r="AFE1215" s="35"/>
      <c r="AFF1215" s="35"/>
      <c r="AFG1215" s="35"/>
      <c r="AFH1215" s="35"/>
      <c r="AFI1215" s="35"/>
      <c r="AFJ1215" s="35"/>
      <c r="AFK1215" s="35"/>
      <c r="AFL1215" s="35"/>
      <c r="AFM1215" s="35"/>
      <c r="AFN1215" s="35"/>
      <c r="AFO1215" s="35"/>
      <c r="AFP1215" s="35"/>
      <c r="AFQ1215" s="35"/>
      <c r="AFR1215" s="35"/>
      <c r="AFS1215" s="35"/>
      <c r="AFT1215" s="35"/>
      <c r="AFU1215" s="35"/>
      <c r="AFV1215" s="35"/>
      <c r="AFW1215" s="35"/>
      <c r="AFX1215" s="35"/>
      <c r="AFY1215" s="35"/>
      <c r="AFZ1215" s="35"/>
      <c r="AGA1215" s="35"/>
      <c r="AGB1215" s="35"/>
      <c r="AGC1215" s="35"/>
      <c r="AGD1215" s="35"/>
      <c r="AGE1215" s="35"/>
      <c r="AGF1215" s="35"/>
      <c r="AGG1215" s="35"/>
      <c r="AGH1215" s="35"/>
      <c r="AGI1215" s="35"/>
      <c r="AGJ1215" s="35"/>
      <c r="AGK1215" s="35"/>
      <c r="AGL1215" s="35"/>
      <c r="AGM1215" s="35"/>
      <c r="AGN1215" s="35"/>
      <c r="AGO1215" s="35"/>
      <c r="AGP1215" s="35"/>
      <c r="AGQ1215" s="35"/>
      <c r="AGR1215" s="35"/>
      <c r="AGS1215" s="35"/>
      <c r="AGT1215" s="35"/>
      <c r="AGU1215" s="35"/>
      <c r="AGV1215" s="35"/>
      <c r="AGW1215" s="35"/>
      <c r="AGX1215" s="35"/>
      <c r="AGY1215" s="35"/>
      <c r="AGZ1215" s="35"/>
      <c r="AHA1215" s="35"/>
      <c r="AHB1215" s="35"/>
      <c r="AHC1215" s="35"/>
      <c r="AHD1215" s="35"/>
      <c r="AHE1215" s="35"/>
      <c r="AHF1215" s="35"/>
      <c r="AHG1215" s="35"/>
      <c r="AHH1215" s="35"/>
      <c r="AHI1215" s="35"/>
      <c r="AHJ1215" s="35"/>
      <c r="AHK1215" s="35"/>
      <c r="AHL1215" s="35"/>
      <c r="AHM1215" s="35"/>
      <c r="AHN1215" s="35"/>
      <c r="AHO1215" s="35"/>
      <c r="AHP1215" s="35"/>
      <c r="AHQ1215" s="35"/>
      <c r="AHR1215" s="35"/>
      <c r="AHS1215" s="35"/>
      <c r="AHT1215" s="35"/>
      <c r="AHU1215" s="35"/>
      <c r="AHV1215" s="35"/>
      <c r="AHW1215" s="35"/>
      <c r="AHX1215" s="35"/>
      <c r="AHY1215" s="35"/>
      <c r="AHZ1215" s="35"/>
      <c r="AIA1215" s="35"/>
      <c r="AIB1215" s="35"/>
      <c r="AIC1215" s="35"/>
      <c r="AID1215" s="35"/>
      <c r="AIE1215" s="35"/>
      <c r="AIF1215" s="35"/>
      <c r="AIG1215" s="35"/>
      <c r="AIH1215" s="35"/>
      <c r="AII1215" s="35"/>
      <c r="AIJ1215" s="35"/>
    </row>
    <row r="1216" spans="1:920" s="115" customFormat="1" ht="30" customHeight="1" x14ac:dyDescent="0.35">
      <c r="A1216" s="113">
        <v>3</v>
      </c>
      <c r="B1216" s="114">
        <v>45854</v>
      </c>
      <c r="C1216" s="122" t="s">
        <v>1402</v>
      </c>
      <c r="D1216" s="123"/>
      <c r="E1216" s="122" t="s">
        <v>1390</v>
      </c>
      <c r="F1216" s="124" t="s">
        <v>1384</v>
      </c>
      <c r="G1216" s="124"/>
      <c r="H1216" s="123"/>
      <c r="I1216" s="35"/>
      <c r="J1216" s="35"/>
      <c r="K1216" s="35"/>
      <c r="L1216" s="35"/>
      <c r="M1216" s="35"/>
      <c r="N1216" s="35"/>
      <c r="O1216" s="35"/>
      <c r="P1216" s="35"/>
      <c r="Q1216" s="35"/>
      <c r="R1216" s="35"/>
      <c r="S1216" s="35"/>
      <c r="T1216" s="35"/>
      <c r="U1216" s="35"/>
      <c r="V1216" s="35"/>
      <c r="W1216" s="35"/>
      <c r="X1216" s="35"/>
      <c r="Y1216" s="35"/>
      <c r="Z1216" s="35"/>
      <c r="AA1216" s="35"/>
      <c r="AB1216" s="35"/>
      <c r="AC1216" s="35"/>
      <c r="AD1216" s="35"/>
      <c r="AE1216" s="35"/>
      <c r="AF1216" s="35"/>
      <c r="AG1216" s="35"/>
      <c r="AH1216" s="35"/>
      <c r="AI1216" s="35"/>
      <c r="AJ1216" s="35"/>
      <c r="AK1216" s="35"/>
      <c r="AL1216" s="35"/>
      <c r="AM1216" s="35"/>
      <c r="AN1216" s="35"/>
      <c r="AO1216" s="35"/>
      <c r="AP1216" s="35"/>
      <c r="AQ1216" s="35"/>
      <c r="AR1216" s="35"/>
      <c r="AS1216" s="35"/>
      <c r="AT1216" s="35"/>
      <c r="AU1216" s="35"/>
      <c r="AV1216" s="35"/>
      <c r="AW1216" s="35"/>
      <c r="AX1216" s="35"/>
      <c r="AY1216" s="35"/>
      <c r="AZ1216" s="35"/>
      <c r="BA1216" s="35"/>
      <c r="BB1216" s="35"/>
      <c r="BC1216" s="35"/>
      <c r="BD1216" s="35"/>
      <c r="BE1216" s="35"/>
      <c r="BF1216" s="35"/>
      <c r="BG1216" s="35"/>
      <c r="BH1216" s="35"/>
      <c r="BI1216" s="35"/>
      <c r="BJ1216" s="35"/>
      <c r="BK1216" s="35"/>
      <c r="BL1216" s="35"/>
      <c r="BM1216" s="35"/>
      <c r="BN1216" s="35"/>
      <c r="BO1216" s="35"/>
      <c r="BP1216" s="35"/>
      <c r="BQ1216" s="35"/>
      <c r="BR1216" s="35"/>
      <c r="BS1216" s="35"/>
      <c r="BT1216" s="35"/>
      <c r="BU1216" s="35"/>
      <c r="BV1216" s="35"/>
      <c r="BW1216" s="35"/>
      <c r="BX1216" s="35"/>
      <c r="BY1216" s="35"/>
      <c r="BZ1216" s="35"/>
      <c r="CA1216" s="35"/>
      <c r="CB1216" s="35"/>
      <c r="CC1216" s="35"/>
      <c r="CD1216" s="35"/>
      <c r="CE1216" s="35"/>
      <c r="CF1216" s="35"/>
      <c r="CG1216" s="35"/>
      <c r="CH1216" s="35"/>
      <c r="CI1216" s="35"/>
      <c r="CJ1216" s="35"/>
      <c r="CK1216" s="35"/>
      <c r="CL1216" s="35"/>
      <c r="CM1216" s="35"/>
      <c r="CN1216" s="35"/>
      <c r="CO1216" s="35"/>
      <c r="CP1216" s="35"/>
      <c r="CQ1216" s="35"/>
      <c r="CR1216" s="35"/>
      <c r="CS1216" s="35"/>
      <c r="CT1216" s="35"/>
      <c r="CU1216" s="35"/>
      <c r="CV1216" s="35"/>
      <c r="CW1216" s="35"/>
      <c r="CX1216" s="35"/>
      <c r="CY1216" s="35"/>
      <c r="CZ1216" s="35"/>
      <c r="DA1216" s="35"/>
      <c r="DB1216" s="35"/>
      <c r="DC1216" s="35"/>
      <c r="DD1216" s="35"/>
      <c r="DE1216" s="35"/>
      <c r="DF1216" s="35"/>
      <c r="DG1216" s="35"/>
      <c r="DH1216" s="35"/>
      <c r="DI1216" s="35"/>
      <c r="DJ1216" s="35"/>
      <c r="DK1216" s="35"/>
      <c r="DL1216" s="35"/>
      <c r="DM1216" s="35"/>
      <c r="DN1216" s="35"/>
      <c r="DO1216" s="35"/>
      <c r="DP1216" s="35"/>
      <c r="DQ1216" s="35"/>
      <c r="DR1216" s="35"/>
      <c r="DS1216" s="35"/>
      <c r="DT1216" s="35"/>
      <c r="DU1216" s="35"/>
      <c r="DV1216" s="35"/>
      <c r="DW1216" s="35"/>
      <c r="DX1216" s="35"/>
      <c r="DY1216" s="35"/>
      <c r="DZ1216" s="35"/>
      <c r="EA1216" s="35"/>
      <c r="EB1216" s="35"/>
      <c r="EC1216" s="35"/>
      <c r="ED1216" s="35"/>
      <c r="EE1216" s="35"/>
      <c r="EF1216" s="35"/>
      <c r="EG1216" s="35"/>
      <c r="EH1216" s="35"/>
      <c r="EI1216" s="35"/>
      <c r="EJ1216" s="35"/>
      <c r="EK1216" s="35"/>
      <c r="EL1216" s="35"/>
      <c r="EM1216" s="35"/>
      <c r="EN1216" s="35"/>
      <c r="EO1216" s="35"/>
      <c r="EP1216" s="35"/>
      <c r="EQ1216" s="35"/>
      <c r="ER1216" s="35"/>
      <c r="ES1216" s="35"/>
      <c r="ET1216" s="35"/>
      <c r="EU1216" s="35"/>
      <c r="EV1216" s="35"/>
      <c r="EW1216" s="35"/>
      <c r="EX1216" s="35"/>
      <c r="EY1216" s="35"/>
      <c r="EZ1216" s="35"/>
      <c r="FA1216" s="35"/>
      <c r="FB1216" s="35"/>
      <c r="FC1216" s="35"/>
      <c r="FD1216" s="35"/>
      <c r="FE1216" s="35"/>
      <c r="FF1216" s="35"/>
      <c r="FG1216" s="35"/>
      <c r="FH1216" s="35"/>
      <c r="FI1216" s="35"/>
      <c r="FJ1216" s="35"/>
      <c r="FK1216" s="35"/>
      <c r="FL1216" s="35"/>
      <c r="FM1216" s="35"/>
      <c r="FN1216" s="35"/>
      <c r="FO1216" s="35"/>
      <c r="FP1216" s="35"/>
      <c r="FQ1216" s="35"/>
      <c r="FR1216" s="35"/>
      <c r="FS1216" s="35"/>
      <c r="FT1216" s="35"/>
      <c r="FU1216" s="35"/>
      <c r="FV1216" s="35"/>
      <c r="FW1216" s="35"/>
      <c r="FX1216" s="35"/>
      <c r="FY1216" s="35"/>
      <c r="FZ1216" s="35"/>
      <c r="GA1216" s="35"/>
      <c r="GB1216" s="35"/>
      <c r="GC1216" s="35"/>
      <c r="GD1216" s="35"/>
      <c r="GE1216" s="35"/>
      <c r="GF1216" s="35"/>
      <c r="GG1216" s="35"/>
      <c r="GH1216" s="35"/>
      <c r="GI1216" s="35"/>
      <c r="GJ1216" s="35"/>
      <c r="GK1216" s="35"/>
      <c r="GL1216" s="35"/>
      <c r="GM1216" s="35"/>
      <c r="GN1216" s="35"/>
      <c r="GO1216" s="35"/>
      <c r="GP1216" s="35"/>
      <c r="GQ1216" s="35"/>
      <c r="GR1216" s="35"/>
      <c r="GS1216" s="35"/>
      <c r="GT1216" s="35"/>
      <c r="GU1216" s="35"/>
      <c r="GV1216" s="35"/>
      <c r="GW1216" s="35"/>
      <c r="GX1216" s="35"/>
      <c r="GY1216" s="35"/>
      <c r="GZ1216" s="35"/>
      <c r="HA1216" s="35"/>
      <c r="HB1216" s="35"/>
      <c r="HC1216" s="35"/>
      <c r="HD1216" s="35"/>
      <c r="HE1216" s="35"/>
      <c r="HF1216" s="35"/>
      <c r="HG1216" s="35"/>
      <c r="HH1216" s="35"/>
      <c r="HI1216" s="35"/>
      <c r="HJ1216" s="35"/>
      <c r="HK1216" s="35"/>
      <c r="HL1216" s="35"/>
      <c r="HM1216" s="35"/>
      <c r="HN1216" s="35"/>
      <c r="HO1216" s="35"/>
      <c r="HP1216" s="35"/>
      <c r="HQ1216" s="35"/>
      <c r="HR1216" s="35"/>
      <c r="HS1216" s="35"/>
      <c r="HT1216" s="35"/>
      <c r="HU1216" s="35"/>
      <c r="HV1216" s="35"/>
      <c r="HW1216" s="35"/>
      <c r="HX1216" s="35"/>
      <c r="HY1216" s="35"/>
      <c r="HZ1216" s="35"/>
      <c r="IA1216" s="35"/>
      <c r="IB1216" s="35"/>
      <c r="IC1216" s="35"/>
      <c r="ID1216" s="35"/>
      <c r="IE1216" s="35"/>
      <c r="IF1216" s="35"/>
      <c r="IG1216" s="35"/>
      <c r="IH1216" s="35"/>
      <c r="II1216" s="35"/>
      <c r="IJ1216" s="35"/>
      <c r="IK1216" s="35"/>
      <c r="IL1216" s="35"/>
      <c r="IM1216" s="35"/>
      <c r="IN1216" s="35"/>
      <c r="IO1216" s="35"/>
      <c r="IP1216" s="35"/>
      <c r="IQ1216" s="35"/>
      <c r="IR1216" s="35"/>
      <c r="IS1216" s="35"/>
      <c r="IT1216" s="35"/>
      <c r="IU1216" s="35"/>
      <c r="IV1216" s="35"/>
      <c r="IW1216" s="35"/>
      <c r="IX1216" s="35"/>
      <c r="IY1216" s="35"/>
      <c r="IZ1216" s="35"/>
      <c r="JA1216" s="35"/>
      <c r="JB1216" s="35"/>
      <c r="JC1216" s="35"/>
      <c r="JD1216" s="35"/>
      <c r="JE1216" s="35"/>
      <c r="JF1216" s="35"/>
      <c r="JG1216" s="35"/>
      <c r="JH1216" s="35"/>
      <c r="JI1216" s="35"/>
      <c r="JJ1216" s="35"/>
      <c r="JK1216" s="35"/>
      <c r="JL1216" s="35"/>
      <c r="JM1216" s="35"/>
      <c r="JN1216" s="35"/>
      <c r="JO1216" s="35"/>
      <c r="JP1216" s="35"/>
      <c r="JQ1216" s="35"/>
      <c r="JR1216" s="35"/>
      <c r="JS1216" s="35"/>
      <c r="JT1216" s="35"/>
      <c r="JU1216" s="35"/>
      <c r="JV1216" s="35"/>
      <c r="JW1216" s="35"/>
      <c r="JX1216" s="35"/>
      <c r="JY1216" s="35"/>
      <c r="JZ1216" s="35"/>
      <c r="KA1216" s="35"/>
      <c r="KB1216" s="35"/>
      <c r="KC1216" s="35"/>
      <c r="KD1216" s="35"/>
      <c r="KE1216" s="35"/>
      <c r="KF1216" s="35"/>
      <c r="KG1216" s="35"/>
      <c r="KH1216" s="35"/>
      <c r="KI1216" s="35"/>
      <c r="KJ1216" s="35"/>
      <c r="KK1216" s="35"/>
      <c r="KL1216" s="35"/>
      <c r="KM1216" s="35"/>
      <c r="KN1216" s="35"/>
      <c r="KO1216" s="35"/>
      <c r="KP1216" s="35"/>
      <c r="KQ1216" s="35"/>
      <c r="KR1216" s="35"/>
      <c r="KS1216" s="35"/>
      <c r="KT1216" s="35"/>
      <c r="KU1216" s="35"/>
      <c r="KV1216" s="35"/>
      <c r="KW1216" s="35"/>
      <c r="KX1216" s="35"/>
      <c r="KY1216" s="35"/>
      <c r="KZ1216" s="35"/>
      <c r="LA1216" s="35"/>
      <c r="LB1216" s="35"/>
      <c r="LC1216" s="35"/>
      <c r="LD1216" s="35"/>
      <c r="LE1216" s="35"/>
      <c r="LF1216" s="35"/>
      <c r="LG1216" s="35"/>
      <c r="LH1216" s="35"/>
      <c r="LI1216" s="35"/>
      <c r="LJ1216" s="35"/>
      <c r="LK1216" s="35"/>
      <c r="LL1216" s="35"/>
      <c r="LM1216" s="35"/>
      <c r="LN1216" s="35"/>
      <c r="LO1216" s="35"/>
      <c r="LP1216" s="35"/>
      <c r="LQ1216" s="35"/>
      <c r="LR1216" s="35"/>
      <c r="LS1216" s="35"/>
      <c r="LT1216" s="35"/>
      <c r="LU1216" s="35"/>
      <c r="LV1216" s="35"/>
      <c r="LW1216" s="35"/>
      <c r="LX1216" s="35"/>
      <c r="LY1216" s="35"/>
      <c r="LZ1216" s="35"/>
      <c r="MA1216" s="35"/>
      <c r="MB1216" s="35"/>
      <c r="MC1216" s="35"/>
      <c r="MD1216" s="35"/>
      <c r="ME1216" s="35"/>
      <c r="MF1216" s="35"/>
      <c r="MG1216" s="35"/>
      <c r="MH1216" s="35"/>
      <c r="MI1216" s="35"/>
      <c r="MJ1216" s="35"/>
      <c r="MK1216" s="35"/>
      <c r="ML1216" s="35"/>
      <c r="MM1216" s="35"/>
      <c r="MN1216" s="35"/>
      <c r="MO1216" s="35"/>
      <c r="MP1216" s="35"/>
      <c r="MQ1216" s="35"/>
      <c r="MR1216" s="35"/>
      <c r="MS1216" s="35"/>
      <c r="MT1216" s="35"/>
      <c r="MU1216" s="35"/>
      <c r="MV1216" s="35"/>
      <c r="MW1216" s="35"/>
      <c r="MX1216" s="35"/>
      <c r="MY1216" s="35"/>
      <c r="MZ1216" s="35"/>
      <c r="NA1216" s="35"/>
      <c r="NB1216" s="35"/>
      <c r="NC1216" s="35"/>
      <c r="ND1216" s="35"/>
      <c r="NE1216" s="35"/>
      <c r="NF1216" s="35"/>
      <c r="NG1216" s="35"/>
      <c r="NH1216" s="35"/>
      <c r="NI1216" s="35"/>
      <c r="NJ1216" s="35"/>
      <c r="NK1216" s="35"/>
      <c r="NL1216" s="35"/>
      <c r="NM1216" s="35"/>
      <c r="NN1216" s="35"/>
      <c r="NO1216" s="35"/>
      <c r="NP1216" s="35"/>
      <c r="NQ1216" s="35"/>
      <c r="NR1216" s="35"/>
      <c r="NS1216" s="35"/>
      <c r="NT1216" s="35"/>
      <c r="NU1216" s="35"/>
      <c r="NV1216" s="35"/>
      <c r="NW1216" s="35"/>
      <c r="NX1216" s="35"/>
      <c r="NY1216" s="35"/>
      <c r="NZ1216" s="35"/>
      <c r="OA1216" s="35"/>
      <c r="OB1216" s="35"/>
      <c r="OC1216" s="35"/>
      <c r="OD1216" s="35"/>
      <c r="OE1216" s="35"/>
      <c r="OF1216" s="35"/>
      <c r="OG1216" s="35"/>
      <c r="OH1216" s="35"/>
      <c r="OI1216" s="35"/>
      <c r="OJ1216" s="35"/>
      <c r="OK1216" s="35"/>
      <c r="OL1216" s="35"/>
      <c r="OM1216" s="35"/>
      <c r="ON1216" s="35"/>
      <c r="OO1216" s="35"/>
      <c r="OP1216" s="35"/>
      <c r="OQ1216" s="35"/>
      <c r="OR1216" s="35"/>
      <c r="OS1216" s="35"/>
      <c r="OT1216" s="35"/>
      <c r="OU1216" s="35"/>
      <c r="OV1216" s="35"/>
      <c r="OW1216" s="35"/>
      <c r="OX1216" s="35"/>
      <c r="OY1216" s="35"/>
      <c r="OZ1216" s="35"/>
      <c r="PA1216" s="35"/>
      <c r="PB1216" s="35"/>
      <c r="PC1216" s="35"/>
      <c r="PD1216" s="35"/>
      <c r="PE1216" s="35"/>
      <c r="PF1216" s="35"/>
      <c r="PG1216" s="35"/>
      <c r="PH1216" s="35"/>
      <c r="PI1216" s="35"/>
      <c r="PJ1216" s="35"/>
      <c r="PK1216" s="35"/>
      <c r="PL1216" s="35"/>
      <c r="PM1216" s="35"/>
      <c r="PN1216" s="35"/>
      <c r="PO1216" s="35"/>
      <c r="PP1216" s="35"/>
      <c r="PQ1216" s="35"/>
      <c r="PR1216" s="35"/>
      <c r="PS1216" s="35"/>
      <c r="PT1216" s="35"/>
      <c r="PU1216" s="35"/>
      <c r="PV1216" s="35"/>
      <c r="PW1216" s="35"/>
      <c r="PX1216" s="35"/>
      <c r="PY1216" s="35"/>
      <c r="PZ1216" s="35"/>
      <c r="QA1216" s="35"/>
      <c r="QB1216" s="35"/>
      <c r="QC1216" s="35"/>
      <c r="QD1216" s="35"/>
      <c r="QE1216" s="35"/>
      <c r="QF1216" s="35"/>
      <c r="QG1216" s="35"/>
      <c r="QH1216" s="35"/>
      <c r="QI1216" s="35"/>
      <c r="QJ1216" s="35"/>
      <c r="QK1216" s="35"/>
      <c r="QL1216" s="35"/>
      <c r="QM1216" s="35"/>
      <c r="QN1216" s="35"/>
      <c r="QO1216" s="35"/>
      <c r="QP1216" s="35"/>
      <c r="QQ1216" s="35"/>
      <c r="QR1216" s="35"/>
      <c r="QS1216" s="35"/>
      <c r="QT1216" s="35"/>
      <c r="QU1216" s="35"/>
      <c r="QV1216" s="35"/>
      <c r="QW1216" s="35"/>
      <c r="QX1216" s="35"/>
      <c r="QY1216" s="35"/>
      <c r="QZ1216" s="35"/>
      <c r="RA1216" s="35"/>
      <c r="RB1216" s="35"/>
      <c r="RC1216" s="35"/>
      <c r="RD1216" s="35"/>
      <c r="RE1216" s="35"/>
      <c r="RF1216" s="35"/>
      <c r="RG1216" s="35"/>
      <c r="RH1216" s="35"/>
      <c r="RI1216" s="35"/>
      <c r="RJ1216" s="35"/>
      <c r="RK1216" s="35"/>
      <c r="RL1216" s="35"/>
      <c r="RM1216" s="35"/>
      <c r="RN1216" s="35"/>
      <c r="RO1216" s="35"/>
      <c r="RP1216" s="35"/>
      <c r="RQ1216" s="35"/>
      <c r="RR1216" s="35"/>
      <c r="RS1216" s="35"/>
      <c r="RT1216" s="35"/>
      <c r="RU1216" s="35"/>
      <c r="RV1216" s="35"/>
      <c r="RW1216" s="35"/>
      <c r="RX1216" s="35"/>
      <c r="RY1216" s="35"/>
      <c r="RZ1216" s="35"/>
      <c r="SA1216" s="35"/>
      <c r="SB1216" s="35"/>
      <c r="SC1216" s="35"/>
      <c r="SD1216" s="35"/>
      <c r="SE1216" s="35"/>
      <c r="SF1216" s="35"/>
      <c r="SG1216" s="35"/>
      <c r="SH1216" s="35"/>
      <c r="SI1216" s="35"/>
      <c r="SJ1216" s="35"/>
      <c r="SK1216" s="35"/>
      <c r="SL1216" s="35"/>
      <c r="SM1216" s="35"/>
      <c r="SN1216" s="35"/>
      <c r="SO1216" s="35"/>
      <c r="SP1216" s="35"/>
      <c r="SQ1216" s="35"/>
      <c r="SR1216" s="35"/>
      <c r="SS1216" s="35"/>
      <c r="ST1216" s="35"/>
      <c r="SU1216" s="35"/>
      <c r="SV1216" s="35"/>
      <c r="SW1216" s="35"/>
      <c r="SX1216" s="35"/>
      <c r="SY1216" s="35"/>
      <c r="SZ1216" s="35"/>
      <c r="TA1216" s="35"/>
      <c r="TB1216" s="35"/>
      <c r="TC1216" s="35"/>
      <c r="TD1216" s="35"/>
      <c r="TE1216" s="35"/>
      <c r="TF1216" s="35"/>
      <c r="TG1216" s="35"/>
      <c r="TH1216" s="35"/>
      <c r="TI1216" s="35"/>
      <c r="TJ1216" s="35"/>
      <c r="TK1216" s="35"/>
      <c r="TL1216" s="35"/>
      <c r="TM1216" s="35"/>
      <c r="TN1216" s="35"/>
      <c r="TO1216" s="35"/>
      <c r="TP1216" s="35"/>
      <c r="TQ1216" s="35"/>
      <c r="TR1216" s="35"/>
      <c r="TS1216" s="35"/>
      <c r="TT1216" s="35"/>
      <c r="TU1216" s="35"/>
      <c r="TV1216" s="35"/>
      <c r="TW1216" s="35"/>
      <c r="TX1216" s="35"/>
      <c r="TY1216" s="35"/>
      <c r="TZ1216" s="35"/>
      <c r="UA1216" s="35"/>
      <c r="UB1216" s="35"/>
      <c r="UC1216" s="35"/>
      <c r="UD1216" s="35"/>
      <c r="UE1216" s="35"/>
      <c r="UF1216" s="35"/>
      <c r="UG1216" s="35"/>
      <c r="UH1216" s="35"/>
      <c r="UI1216" s="35"/>
      <c r="UJ1216" s="35"/>
      <c r="UK1216" s="35"/>
      <c r="UL1216" s="35"/>
      <c r="UM1216" s="35"/>
      <c r="UN1216" s="35"/>
      <c r="UO1216" s="35"/>
      <c r="UP1216" s="35"/>
      <c r="UQ1216" s="35"/>
      <c r="UR1216" s="35"/>
      <c r="US1216" s="35"/>
      <c r="UT1216" s="35"/>
      <c r="UU1216" s="35"/>
      <c r="UV1216" s="35"/>
      <c r="UW1216" s="35"/>
      <c r="UX1216" s="35"/>
      <c r="UY1216" s="35"/>
      <c r="UZ1216" s="35"/>
      <c r="VA1216" s="35"/>
      <c r="VB1216" s="35"/>
      <c r="VC1216" s="35"/>
      <c r="VD1216" s="35"/>
      <c r="VE1216" s="35"/>
      <c r="VF1216" s="35"/>
      <c r="VG1216" s="35"/>
      <c r="VH1216" s="35"/>
      <c r="VI1216" s="35"/>
      <c r="VJ1216" s="35"/>
      <c r="VK1216" s="35"/>
      <c r="VL1216" s="35"/>
      <c r="VM1216" s="35"/>
      <c r="VN1216" s="35"/>
      <c r="VO1216" s="35"/>
      <c r="VP1216" s="35"/>
      <c r="VQ1216" s="35"/>
      <c r="VR1216" s="35"/>
      <c r="VS1216" s="35"/>
      <c r="VT1216" s="35"/>
      <c r="VU1216" s="35"/>
      <c r="VV1216" s="35"/>
      <c r="VW1216" s="35"/>
      <c r="VX1216" s="35"/>
      <c r="VY1216" s="35"/>
      <c r="VZ1216" s="35"/>
      <c r="WA1216" s="35"/>
      <c r="WB1216" s="35"/>
      <c r="WC1216" s="35"/>
      <c r="WD1216" s="35"/>
      <c r="WE1216" s="35"/>
      <c r="WF1216" s="35"/>
      <c r="WG1216" s="35"/>
      <c r="WH1216" s="35"/>
      <c r="WI1216" s="35"/>
      <c r="WJ1216" s="35"/>
      <c r="WK1216" s="35"/>
      <c r="WL1216" s="35"/>
      <c r="WM1216" s="35"/>
      <c r="WN1216" s="35"/>
      <c r="WO1216" s="35"/>
      <c r="WP1216" s="35"/>
      <c r="WQ1216" s="35"/>
      <c r="WR1216" s="35"/>
      <c r="WS1216" s="35"/>
      <c r="WT1216" s="35"/>
      <c r="WU1216" s="35"/>
      <c r="WV1216" s="35"/>
      <c r="WW1216" s="35"/>
      <c r="WX1216" s="35"/>
      <c r="WY1216" s="35"/>
      <c r="WZ1216" s="35"/>
      <c r="XA1216" s="35"/>
      <c r="XB1216" s="35"/>
      <c r="XC1216" s="35"/>
      <c r="XD1216" s="35"/>
      <c r="XE1216" s="35"/>
      <c r="XF1216" s="35"/>
      <c r="XG1216" s="35"/>
      <c r="XH1216" s="35"/>
      <c r="XI1216" s="35"/>
      <c r="XJ1216" s="35"/>
      <c r="XK1216" s="35"/>
      <c r="XL1216" s="35"/>
      <c r="XM1216" s="35"/>
      <c r="XN1216" s="35"/>
      <c r="XO1216" s="35"/>
      <c r="XP1216" s="35"/>
      <c r="XQ1216" s="35"/>
      <c r="XR1216" s="35"/>
      <c r="XS1216" s="35"/>
      <c r="XT1216" s="35"/>
      <c r="XU1216" s="35"/>
      <c r="XV1216" s="35"/>
      <c r="XW1216" s="35"/>
      <c r="XX1216" s="35"/>
      <c r="XY1216" s="35"/>
      <c r="XZ1216" s="35"/>
      <c r="YA1216" s="35"/>
      <c r="YB1216" s="35"/>
      <c r="YC1216" s="35"/>
      <c r="YD1216" s="35"/>
      <c r="YE1216" s="35"/>
      <c r="YF1216" s="35"/>
      <c r="YG1216" s="35"/>
      <c r="YH1216" s="35"/>
      <c r="YI1216" s="35"/>
      <c r="YJ1216" s="35"/>
      <c r="YK1216" s="35"/>
      <c r="YL1216" s="35"/>
      <c r="YM1216" s="35"/>
      <c r="YN1216" s="35"/>
      <c r="YO1216" s="35"/>
      <c r="YP1216" s="35"/>
      <c r="YQ1216" s="35"/>
      <c r="YR1216" s="35"/>
      <c r="YS1216" s="35"/>
      <c r="YT1216" s="35"/>
      <c r="YU1216" s="35"/>
      <c r="YV1216" s="35"/>
      <c r="YW1216" s="35"/>
      <c r="YX1216" s="35"/>
      <c r="YY1216" s="35"/>
      <c r="YZ1216" s="35"/>
      <c r="ZA1216" s="35"/>
      <c r="ZB1216" s="35"/>
      <c r="ZC1216" s="35"/>
      <c r="ZD1216" s="35"/>
      <c r="ZE1216" s="35"/>
      <c r="ZF1216" s="35"/>
      <c r="ZG1216" s="35"/>
      <c r="ZH1216" s="35"/>
      <c r="ZI1216" s="35"/>
      <c r="ZJ1216" s="35"/>
      <c r="ZK1216" s="35"/>
      <c r="ZL1216" s="35"/>
      <c r="ZM1216" s="35"/>
      <c r="ZN1216" s="35"/>
      <c r="ZO1216" s="35"/>
      <c r="ZP1216" s="35"/>
      <c r="ZQ1216" s="35"/>
      <c r="ZR1216" s="35"/>
      <c r="ZS1216" s="35"/>
      <c r="ZT1216" s="35"/>
      <c r="ZU1216" s="35"/>
      <c r="ZV1216" s="35"/>
      <c r="ZW1216" s="35"/>
      <c r="ZX1216" s="35"/>
      <c r="ZY1216" s="35"/>
      <c r="ZZ1216" s="35"/>
      <c r="AAA1216" s="35"/>
      <c r="AAB1216" s="35"/>
      <c r="AAC1216" s="35"/>
      <c r="AAD1216" s="35"/>
      <c r="AAE1216" s="35"/>
      <c r="AAF1216" s="35"/>
      <c r="AAG1216" s="35"/>
      <c r="AAH1216" s="35"/>
      <c r="AAI1216" s="35"/>
      <c r="AAJ1216" s="35"/>
      <c r="AAK1216" s="35"/>
      <c r="AAL1216" s="35"/>
      <c r="AAM1216" s="35"/>
      <c r="AAN1216" s="35"/>
      <c r="AAO1216" s="35"/>
      <c r="AAP1216" s="35"/>
      <c r="AAQ1216" s="35"/>
      <c r="AAR1216" s="35"/>
      <c r="AAS1216" s="35"/>
      <c r="AAT1216" s="35"/>
      <c r="AAU1216" s="35"/>
      <c r="AAV1216" s="35"/>
      <c r="AAW1216" s="35"/>
      <c r="AAX1216" s="35"/>
      <c r="AAY1216" s="35"/>
      <c r="AAZ1216" s="35"/>
      <c r="ABA1216" s="35"/>
      <c r="ABB1216" s="35"/>
      <c r="ABC1216" s="35"/>
      <c r="ABD1216" s="35"/>
      <c r="ABE1216" s="35"/>
      <c r="ABF1216" s="35"/>
      <c r="ABG1216" s="35"/>
      <c r="ABH1216" s="35"/>
      <c r="ABI1216" s="35"/>
      <c r="ABJ1216" s="35"/>
      <c r="ABK1216" s="35"/>
      <c r="ABL1216" s="35"/>
      <c r="ABM1216" s="35"/>
      <c r="ABN1216" s="35"/>
      <c r="ABO1216" s="35"/>
      <c r="ABP1216" s="35"/>
      <c r="ABQ1216" s="35"/>
      <c r="ABR1216" s="35"/>
      <c r="ABS1216" s="35"/>
      <c r="ABT1216" s="35"/>
      <c r="ABU1216" s="35"/>
      <c r="ABV1216" s="35"/>
      <c r="ABW1216" s="35"/>
      <c r="ABX1216" s="35"/>
      <c r="ABY1216" s="35"/>
      <c r="ABZ1216" s="35"/>
      <c r="ACA1216" s="35"/>
      <c r="ACB1216" s="35"/>
      <c r="ACC1216" s="35"/>
      <c r="ACD1216" s="35"/>
      <c r="ACE1216" s="35"/>
      <c r="ACF1216" s="35"/>
      <c r="ACG1216" s="35"/>
      <c r="ACH1216" s="35"/>
      <c r="ACI1216" s="35"/>
      <c r="ACJ1216" s="35"/>
      <c r="ACK1216" s="35"/>
      <c r="ACL1216" s="35"/>
      <c r="ACM1216" s="35"/>
      <c r="ACN1216" s="35"/>
      <c r="ACO1216" s="35"/>
      <c r="ACP1216" s="35"/>
      <c r="ACQ1216" s="35"/>
      <c r="ACR1216" s="35"/>
      <c r="ACS1216" s="35"/>
      <c r="ACT1216" s="35"/>
      <c r="ACU1216" s="35"/>
      <c r="ACV1216" s="35"/>
      <c r="ACW1216" s="35"/>
      <c r="ACX1216" s="35"/>
      <c r="ACY1216" s="35"/>
      <c r="ACZ1216" s="35"/>
      <c r="ADA1216" s="35"/>
      <c r="ADB1216" s="35"/>
      <c r="ADC1216" s="35"/>
      <c r="ADD1216" s="35"/>
      <c r="ADE1216" s="35"/>
      <c r="ADF1216" s="35"/>
      <c r="ADG1216" s="35"/>
      <c r="ADH1216" s="35"/>
      <c r="ADI1216" s="35"/>
      <c r="ADJ1216" s="35"/>
      <c r="ADK1216" s="35"/>
      <c r="ADL1216" s="35"/>
      <c r="ADM1216" s="35"/>
      <c r="ADN1216" s="35"/>
      <c r="ADO1216" s="35"/>
      <c r="ADP1216" s="35"/>
      <c r="ADQ1216" s="35"/>
      <c r="ADR1216" s="35"/>
      <c r="ADS1216" s="35"/>
      <c r="ADT1216" s="35"/>
      <c r="ADU1216" s="35"/>
      <c r="ADV1216" s="35"/>
      <c r="ADW1216" s="35"/>
      <c r="ADX1216" s="35"/>
      <c r="ADY1216" s="35"/>
      <c r="ADZ1216" s="35"/>
      <c r="AEA1216" s="35"/>
      <c r="AEB1216" s="35"/>
      <c r="AEC1216" s="35"/>
      <c r="AED1216" s="35"/>
      <c r="AEE1216" s="35"/>
      <c r="AEF1216" s="35"/>
      <c r="AEG1216" s="35"/>
      <c r="AEH1216" s="35"/>
      <c r="AEI1216" s="35"/>
      <c r="AEJ1216" s="35"/>
      <c r="AEK1216" s="35"/>
      <c r="AEL1216" s="35"/>
      <c r="AEM1216" s="35"/>
      <c r="AEN1216" s="35"/>
      <c r="AEO1216" s="35"/>
      <c r="AEP1216" s="35"/>
      <c r="AEQ1216" s="35"/>
      <c r="AER1216" s="35"/>
      <c r="AES1216" s="35"/>
      <c r="AET1216" s="35"/>
      <c r="AEU1216" s="35"/>
      <c r="AEV1216" s="35"/>
      <c r="AEW1216" s="35"/>
      <c r="AEX1216" s="35"/>
      <c r="AEY1216" s="35"/>
      <c r="AEZ1216" s="35"/>
      <c r="AFA1216" s="35"/>
      <c r="AFB1216" s="35"/>
      <c r="AFC1216" s="35"/>
      <c r="AFD1216" s="35"/>
      <c r="AFE1216" s="35"/>
      <c r="AFF1216" s="35"/>
      <c r="AFG1216" s="35"/>
      <c r="AFH1216" s="35"/>
      <c r="AFI1216" s="35"/>
      <c r="AFJ1216" s="35"/>
      <c r="AFK1216" s="35"/>
      <c r="AFL1216" s="35"/>
      <c r="AFM1216" s="35"/>
      <c r="AFN1216" s="35"/>
      <c r="AFO1216" s="35"/>
      <c r="AFP1216" s="35"/>
      <c r="AFQ1216" s="35"/>
      <c r="AFR1216" s="35"/>
      <c r="AFS1216" s="35"/>
      <c r="AFT1216" s="35"/>
      <c r="AFU1216" s="35"/>
      <c r="AFV1216" s="35"/>
      <c r="AFW1216" s="35"/>
      <c r="AFX1216" s="35"/>
      <c r="AFY1216" s="35"/>
      <c r="AFZ1216" s="35"/>
      <c r="AGA1216" s="35"/>
      <c r="AGB1216" s="35"/>
      <c r="AGC1216" s="35"/>
      <c r="AGD1216" s="35"/>
      <c r="AGE1216" s="35"/>
      <c r="AGF1216" s="35"/>
      <c r="AGG1216" s="35"/>
      <c r="AGH1216" s="35"/>
      <c r="AGI1216" s="35"/>
      <c r="AGJ1216" s="35"/>
      <c r="AGK1216" s="35"/>
      <c r="AGL1216" s="35"/>
      <c r="AGM1216" s="35"/>
      <c r="AGN1216" s="35"/>
      <c r="AGO1216" s="35"/>
      <c r="AGP1216" s="35"/>
      <c r="AGQ1216" s="35"/>
      <c r="AGR1216" s="35"/>
      <c r="AGS1216" s="35"/>
      <c r="AGT1216" s="35"/>
      <c r="AGU1216" s="35"/>
      <c r="AGV1216" s="35"/>
      <c r="AGW1216" s="35"/>
      <c r="AGX1216" s="35"/>
      <c r="AGY1216" s="35"/>
      <c r="AGZ1216" s="35"/>
      <c r="AHA1216" s="35"/>
      <c r="AHB1216" s="35"/>
      <c r="AHC1216" s="35"/>
      <c r="AHD1216" s="35"/>
      <c r="AHE1216" s="35"/>
      <c r="AHF1216" s="35"/>
      <c r="AHG1216" s="35"/>
      <c r="AHH1216" s="35"/>
      <c r="AHI1216" s="35"/>
      <c r="AHJ1216" s="35"/>
      <c r="AHK1216" s="35"/>
      <c r="AHL1216" s="35"/>
      <c r="AHM1216" s="35"/>
      <c r="AHN1216" s="35"/>
      <c r="AHO1216" s="35"/>
      <c r="AHP1216" s="35"/>
      <c r="AHQ1216" s="35"/>
      <c r="AHR1216" s="35"/>
      <c r="AHS1216" s="35"/>
      <c r="AHT1216" s="35"/>
      <c r="AHU1216" s="35"/>
      <c r="AHV1216" s="35"/>
      <c r="AHW1216" s="35"/>
      <c r="AHX1216" s="35"/>
      <c r="AHY1216" s="35"/>
      <c r="AHZ1216" s="35"/>
      <c r="AIA1216" s="35"/>
      <c r="AIB1216" s="35"/>
      <c r="AIC1216" s="35"/>
      <c r="AID1216" s="35"/>
      <c r="AIE1216" s="35"/>
      <c r="AIF1216" s="35"/>
      <c r="AIG1216" s="35"/>
      <c r="AIH1216" s="35"/>
      <c r="AII1216" s="35"/>
      <c r="AIJ1216" s="35"/>
    </row>
    <row r="1217" spans="1:20" x14ac:dyDescent="0.35">
      <c r="A1217" s="157" t="s">
        <v>54</v>
      </c>
      <c r="B1217" s="157"/>
      <c r="C1217" s="157"/>
      <c r="D1217" s="157"/>
      <c r="E1217" s="157"/>
      <c r="F1217" s="157"/>
      <c r="G1217" s="157"/>
      <c r="H1217" s="157"/>
      <c r="T1217" s="35"/>
    </row>
    <row r="1218" spans="1:20" x14ac:dyDescent="0.35">
      <c r="A1218" s="125" t="s">
        <v>55</v>
      </c>
      <c r="B1218" s="125"/>
      <c r="C1218" s="125"/>
      <c r="D1218" s="125"/>
      <c r="E1218" s="125"/>
      <c r="F1218" s="125"/>
      <c r="G1218" s="125"/>
      <c r="H1218" s="125"/>
      <c r="T1218" s="35"/>
    </row>
    <row r="1219" spans="1:20" ht="15.75" customHeight="1" x14ac:dyDescent="0.35">
      <c r="A1219" s="181" t="s">
        <v>56</v>
      </c>
      <c r="B1219" s="181"/>
      <c r="C1219" s="181"/>
      <c r="D1219" s="181"/>
      <c r="E1219" s="181"/>
      <c r="F1219" s="181"/>
      <c r="G1219" s="181"/>
      <c r="H1219" s="181"/>
      <c r="T1219" s="35"/>
    </row>
    <row r="1220" spans="1:20" x14ac:dyDescent="0.35">
      <c r="A1220" s="125" t="s">
        <v>57</v>
      </c>
      <c r="B1220" s="125"/>
      <c r="C1220" s="125"/>
      <c r="D1220" s="125"/>
      <c r="E1220" s="125"/>
      <c r="F1220" s="125"/>
      <c r="G1220" s="125"/>
      <c r="H1220" s="125"/>
      <c r="T1220" s="35"/>
    </row>
    <row r="1221" spans="1:20" x14ac:dyDescent="0.35">
      <c r="A1221" s="125" t="s">
        <v>58</v>
      </c>
      <c r="B1221" s="125"/>
      <c r="C1221" s="125"/>
      <c r="D1221" s="125"/>
      <c r="E1221" s="125"/>
      <c r="F1221" s="125"/>
      <c r="G1221" s="125"/>
      <c r="H1221" s="125"/>
      <c r="T1221" s="35"/>
    </row>
    <row r="1222" spans="1:20" x14ac:dyDescent="0.35">
      <c r="A1222" s="125" t="s">
        <v>114</v>
      </c>
      <c r="B1222" s="125"/>
      <c r="C1222" s="125"/>
      <c r="D1222" s="125"/>
      <c r="E1222" s="125"/>
      <c r="F1222" s="125"/>
      <c r="G1222" s="125"/>
      <c r="H1222" s="125"/>
      <c r="T1222" s="35"/>
    </row>
    <row r="1223" spans="1:20" ht="34" customHeight="1" x14ac:dyDescent="0.35">
      <c r="A1223" s="127" t="s">
        <v>115</v>
      </c>
      <c r="B1223" s="127"/>
      <c r="C1223" s="127"/>
      <c r="D1223" s="127"/>
      <c r="E1223" s="127"/>
      <c r="F1223" s="127"/>
      <c r="G1223" s="127"/>
      <c r="H1223" s="127"/>
    </row>
    <row r="1224" spans="1:20" x14ac:dyDescent="0.35">
      <c r="A1224" s="216" t="s">
        <v>68</v>
      </c>
      <c r="B1224" s="216"/>
      <c r="C1224" s="216" t="s">
        <v>1391</v>
      </c>
      <c r="D1224" s="216"/>
      <c r="E1224" s="216" t="s">
        <v>94</v>
      </c>
      <c r="F1224" s="216"/>
      <c r="G1224" s="216" t="s">
        <v>1400</v>
      </c>
      <c r="H1224" s="216"/>
    </row>
    <row r="1225" spans="1:20" x14ac:dyDescent="0.35">
      <c r="A1225" s="215" t="s">
        <v>70</v>
      </c>
      <c r="B1225" s="215"/>
      <c r="C1225" s="215"/>
      <c r="D1225" s="215"/>
      <c r="E1225" s="215"/>
      <c r="F1225" s="215"/>
      <c r="G1225" s="215"/>
      <c r="H1225" s="215"/>
    </row>
    <row r="1226" spans="1:20" x14ac:dyDescent="0.35">
      <c r="A1226" s="215"/>
      <c r="B1226" s="215"/>
      <c r="C1226" s="215"/>
      <c r="D1226" s="215"/>
      <c r="E1226" s="215"/>
      <c r="F1226" s="215"/>
      <c r="G1226" s="215"/>
      <c r="H1226" s="215"/>
    </row>
    <row r="1227" spans="1:20" x14ac:dyDescent="0.35">
      <c r="A1227" s="215"/>
      <c r="B1227" s="215"/>
      <c r="C1227" s="215"/>
      <c r="D1227" s="215"/>
      <c r="E1227" s="215"/>
      <c r="F1227" s="215"/>
      <c r="G1227" s="215"/>
      <c r="H1227" s="215"/>
    </row>
    <row r="1228" spans="1:20" x14ac:dyDescent="0.35">
      <c r="A1228" s="215"/>
      <c r="B1228" s="215"/>
      <c r="C1228" s="215"/>
      <c r="D1228" s="215"/>
      <c r="E1228" s="215"/>
      <c r="F1228" s="215"/>
      <c r="G1228" s="215"/>
      <c r="H1228" s="215"/>
    </row>
    <row r="1229" spans="1:20" x14ac:dyDescent="0.35">
      <c r="A1229" s="38" t="s">
        <v>59</v>
      </c>
      <c r="B1229" s="39"/>
      <c r="C1229" s="39"/>
      <c r="D1229" s="38" t="str">
        <f>E9</f>
        <v>Godrej Woodside Estate Phase 1</v>
      </c>
      <c r="F1229" s="39"/>
      <c r="G1229" s="39"/>
      <c r="H1229" s="39"/>
    </row>
    <row r="1230" spans="1:20" x14ac:dyDescent="0.35">
      <c r="A1230" s="39"/>
      <c r="B1230" s="39"/>
      <c r="C1230" s="39"/>
      <c r="D1230" s="39"/>
      <c r="E1230" s="39"/>
      <c r="F1230" s="39"/>
      <c r="G1230" s="39"/>
      <c r="H1230" s="39"/>
    </row>
    <row r="1231" spans="1:20" x14ac:dyDescent="0.35">
      <c r="A1231" s="39"/>
      <c r="B1231" s="39"/>
      <c r="C1231" s="39"/>
      <c r="D1231" s="39"/>
      <c r="E1231" s="39"/>
      <c r="F1231" s="39"/>
      <c r="G1231" s="39"/>
      <c r="H1231" s="39"/>
    </row>
    <row r="1232" spans="1:20" ht="15" customHeight="1" x14ac:dyDescent="0.35"/>
    <row r="1272" spans="1:1" x14ac:dyDescent="0.35">
      <c r="A1272" s="41" t="s">
        <v>149</v>
      </c>
    </row>
    <row r="1311" spans="1:1" x14ac:dyDescent="0.35">
      <c r="A1311" s="41" t="s">
        <v>60</v>
      </c>
    </row>
  </sheetData>
  <mergeCells count="2400">
    <mergeCell ref="C1214:D1214"/>
    <mergeCell ref="E1214:H1214"/>
    <mergeCell ref="C1213:D1213"/>
    <mergeCell ref="E1213:H1213"/>
    <mergeCell ref="A168:H168"/>
    <mergeCell ref="G1196:H1196"/>
    <mergeCell ref="L1196:M1196"/>
    <mergeCell ref="B1209:H1209"/>
    <mergeCell ref="B1210:H1210"/>
    <mergeCell ref="B1211:H1211"/>
    <mergeCell ref="B1212:H1212"/>
    <mergeCell ref="G1191:H1191"/>
    <mergeCell ref="L1191:M1191"/>
    <mergeCell ref="G1192:H1192"/>
    <mergeCell ref="L1192:M1192"/>
    <mergeCell ref="G1193:H1193"/>
    <mergeCell ref="L1193:M1193"/>
    <mergeCell ref="G1194:H1194"/>
    <mergeCell ref="L1194:M1194"/>
    <mergeCell ref="G1195:H1195"/>
    <mergeCell ref="L1195:M1195"/>
    <mergeCell ref="G1186:H1186"/>
    <mergeCell ref="L1186:M1186"/>
    <mergeCell ref="G1187:H1187"/>
    <mergeCell ref="L1187:M1187"/>
    <mergeCell ref="G1188:H1188"/>
    <mergeCell ref="L1188:M1188"/>
    <mergeCell ref="G1189:H1189"/>
    <mergeCell ref="L1189:M1189"/>
    <mergeCell ref="G1190:H1190"/>
    <mergeCell ref="L1190:M1190"/>
    <mergeCell ref="G1181:H1181"/>
    <mergeCell ref="L1181:M1181"/>
    <mergeCell ref="G1182:H1182"/>
    <mergeCell ref="L1182:M1182"/>
    <mergeCell ref="G1183:H1183"/>
    <mergeCell ref="L1183:M1183"/>
    <mergeCell ref="G1184:H1184"/>
    <mergeCell ref="L1184:M1184"/>
    <mergeCell ref="G1185:H1185"/>
    <mergeCell ref="L1185:M1185"/>
    <mergeCell ref="G1176:H1176"/>
    <mergeCell ref="L1176:M1176"/>
    <mergeCell ref="G1177:H1177"/>
    <mergeCell ref="L1177:M1177"/>
    <mergeCell ref="G1178:H1178"/>
    <mergeCell ref="L1178:M1178"/>
    <mergeCell ref="G1179:H1179"/>
    <mergeCell ref="L1179:M1179"/>
    <mergeCell ref="G1180:H1180"/>
    <mergeCell ref="L1180:M1180"/>
    <mergeCell ref="G1171:H1171"/>
    <mergeCell ref="L1171:M1171"/>
    <mergeCell ref="G1172:H1172"/>
    <mergeCell ref="L1172:M1172"/>
    <mergeCell ref="G1173:H1173"/>
    <mergeCell ref="L1173:M1173"/>
    <mergeCell ref="G1174:H1174"/>
    <mergeCell ref="L1174:M1174"/>
    <mergeCell ref="G1175:H1175"/>
    <mergeCell ref="L1175:M1175"/>
    <mergeCell ref="G1166:H1166"/>
    <mergeCell ref="L1166:M1166"/>
    <mergeCell ref="G1167:H1167"/>
    <mergeCell ref="L1167:M1167"/>
    <mergeCell ref="G1168:H1168"/>
    <mergeCell ref="L1168:M1168"/>
    <mergeCell ref="G1169:H1169"/>
    <mergeCell ref="L1169:M1169"/>
    <mergeCell ref="G1170:H1170"/>
    <mergeCell ref="L1170:M1170"/>
    <mergeCell ref="G1161:H1161"/>
    <mergeCell ref="L1161:M1161"/>
    <mergeCell ref="G1162:H1162"/>
    <mergeCell ref="L1162:M1162"/>
    <mergeCell ref="G1163:H1163"/>
    <mergeCell ref="L1163:M1163"/>
    <mergeCell ref="G1164:H1164"/>
    <mergeCell ref="L1164:M1164"/>
    <mergeCell ref="G1165:H1165"/>
    <mergeCell ref="L1165:M1165"/>
    <mergeCell ref="G1156:H1156"/>
    <mergeCell ref="L1156:M1156"/>
    <mergeCell ref="G1157:H1157"/>
    <mergeCell ref="L1157:M1157"/>
    <mergeCell ref="G1158:H1158"/>
    <mergeCell ref="L1158:M1158"/>
    <mergeCell ref="G1159:H1159"/>
    <mergeCell ref="L1159:M1159"/>
    <mergeCell ref="G1160:H1160"/>
    <mergeCell ref="L1160:M1160"/>
    <mergeCell ref="G1151:H1151"/>
    <mergeCell ref="L1151:M1151"/>
    <mergeCell ref="G1152:H1152"/>
    <mergeCell ref="L1152:M1152"/>
    <mergeCell ref="G1153:H1153"/>
    <mergeCell ref="L1153:M1153"/>
    <mergeCell ref="G1154:H1154"/>
    <mergeCell ref="L1154:M1154"/>
    <mergeCell ref="G1155:H1155"/>
    <mergeCell ref="L1155:M1155"/>
    <mergeCell ref="G1146:H1146"/>
    <mergeCell ref="L1146:M1146"/>
    <mergeCell ref="G1147:H1147"/>
    <mergeCell ref="L1147:M1147"/>
    <mergeCell ref="G1148:H1148"/>
    <mergeCell ref="L1148:M1148"/>
    <mergeCell ref="G1149:H1149"/>
    <mergeCell ref="L1149:M1149"/>
    <mergeCell ref="G1150:H1150"/>
    <mergeCell ref="L1150:M1150"/>
    <mergeCell ref="G1141:H1141"/>
    <mergeCell ref="L1141:M1141"/>
    <mergeCell ref="G1142:H1142"/>
    <mergeCell ref="L1142:M1142"/>
    <mergeCell ref="G1143:H1143"/>
    <mergeCell ref="L1143:M1143"/>
    <mergeCell ref="G1144:H1144"/>
    <mergeCell ref="L1144:M1144"/>
    <mergeCell ref="G1145:H1145"/>
    <mergeCell ref="L1145:M1145"/>
    <mergeCell ref="G1136:H1136"/>
    <mergeCell ref="L1136:M1136"/>
    <mergeCell ref="G1137:H1137"/>
    <mergeCell ref="L1137:M1137"/>
    <mergeCell ref="G1138:H1138"/>
    <mergeCell ref="L1138:M1138"/>
    <mergeCell ref="G1139:H1139"/>
    <mergeCell ref="L1139:M1139"/>
    <mergeCell ref="G1140:H1140"/>
    <mergeCell ref="L1140:M1140"/>
    <mergeCell ref="G1131:H1131"/>
    <mergeCell ref="L1131:M1131"/>
    <mergeCell ref="G1132:H1132"/>
    <mergeCell ref="L1132:M1132"/>
    <mergeCell ref="G1133:H1133"/>
    <mergeCell ref="L1133:M1133"/>
    <mergeCell ref="G1134:H1134"/>
    <mergeCell ref="L1134:M1134"/>
    <mergeCell ref="G1135:H1135"/>
    <mergeCell ref="L1135:M1135"/>
    <mergeCell ref="G1126:H1126"/>
    <mergeCell ref="L1126:M1126"/>
    <mergeCell ref="G1127:H1127"/>
    <mergeCell ref="L1127:M1127"/>
    <mergeCell ref="G1128:H1128"/>
    <mergeCell ref="L1128:M1128"/>
    <mergeCell ref="G1129:H1129"/>
    <mergeCell ref="L1129:M1129"/>
    <mergeCell ref="G1130:H1130"/>
    <mergeCell ref="L1130:M1130"/>
    <mergeCell ref="G1121:H1121"/>
    <mergeCell ref="L1121:M1121"/>
    <mergeCell ref="G1122:H1122"/>
    <mergeCell ref="L1122:M1122"/>
    <mergeCell ref="G1123:H1123"/>
    <mergeCell ref="L1123:M1123"/>
    <mergeCell ref="G1124:H1124"/>
    <mergeCell ref="L1124:M1124"/>
    <mergeCell ref="G1125:H1125"/>
    <mergeCell ref="L1125:M1125"/>
    <mergeCell ref="G1116:H1116"/>
    <mergeCell ref="L1116:M1116"/>
    <mergeCell ref="G1117:H1117"/>
    <mergeCell ref="L1117:M1117"/>
    <mergeCell ref="G1118:H1118"/>
    <mergeCell ref="L1118:M1118"/>
    <mergeCell ref="G1119:H1119"/>
    <mergeCell ref="L1119:M1119"/>
    <mergeCell ref="G1120:H1120"/>
    <mergeCell ref="L1120:M1120"/>
    <mergeCell ref="G1111:H1111"/>
    <mergeCell ref="L1111:M1111"/>
    <mergeCell ref="G1112:H1112"/>
    <mergeCell ref="L1112:M1112"/>
    <mergeCell ref="G1113:H1113"/>
    <mergeCell ref="L1113:M1113"/>
    <mergeCell ref="G1114:H1114"/>
    <mergeCell ref="L1114:M1114"/>
    <mergeCell ref="G1115:H1115"/>
    <mergeCell ref="L1115:M1115"/>
    <mergeCell ref="G1106:H1106"/>
    <mergeCell ref="L1106:M1106"/>
    <mergeCell ref="G1107:H1107"/>
    <mergeCell ref="L1107:M1107"/>
    <mergeCell ref="G1108:H1108"/>
    <mergeCell ref="L1108:M1108"/>
    <mergeCell ref="G1109:H1109"/>
    <mergeCell ref="L1109:M1109"/>
    <mergeCell ref="G1110:H1110"/>
    <mergeCell ref="L1110:M1110"/>
    <mergeCell ref="G1101:H1101"/>
    <mergeCell ref="L1101:M1101"/>
    <mergeCell ref="G1102:H1102"/>
    <mergeCell ref="L1102:M1102"/>
    <mergeCell ref="G1103:H1103"/>
    <mergeCell ref="L1103:M1103"/>
    <mergeCell ref="G1104:H1104"/>
    <mergeCell ref="L1104:M1104"/>
    <mergeCell ref="G1105:H1105"/>
    <mergeCell ref="L1105:M1105"/>
    <mergeCell ref="G1096:H1096"/>
    <mergeCell ref="L1096:M1096"/>
    <mergeCell ref="G1097:H1097"/>
    <mergeCell ref="L1097:M1097"/>
    <mergeCell ref="G1098:H1098"/>
    <mergeCell ref="L1098:M1098"/>
    <mergeCell ref="G1099:H1099"/>
    <mergeCell ref="L1099:M1099"/>
    <mergeCell ref="G1100:H1100"/>
    <mergeCell ref="L1100:M1100"/>
    <mergeCell ref="G1091:H1091"/>
    <mergeCell ref="L1091:M1091"/>
    <mergeCell ref="G1092:H1092"/>
    <mergeCell ref="L1092:M1092"/>
    <mergeCell ref="G1093:H1093"/>
    <mergeCell ref="L1093:M1093"/>
    <mergeCell ref="G1094:H1094"/>
    <mergeCell ref="L1094:M1094"/>
    <mergeCell ref="G1095:H1095"/>
    <mergeCell ref="L1095:M1095"/>
    <mergeCell ref="G1086:H1086"/>
    <mergeCell ref="L1086:M1086"/>
    <mergeCell ref="G1087:H1087"/>
    <mergeCell ref="L1087:M1087"/>
    <mergeCell ref="G1088:H1088"/>
    <mergeCell ref="L1088:M1088"/>
    <mergeCell ref="G1089:H1089"/>
    <mergeCell ref="L1089:M1089"/>
    <mergeCell ref="G1090:H1090"/>
    <mergeCell ref="L1090:M1090"/>
    <mergeCell ref="G1081:H1081"/>
    <mergeCell ref="L1081:M1081"/>
    <mergeCell ref="G1082:H1082"/>
    <mergeCell ref="L1082:M1082"/>
    <mergeCell ref="G1083:H1083"/>
    <mergeCell ref="L1083:M1083"/>
    <mergeCell ref="G1084:H1084"/>
    <mergeCell ref="L1084:M1084"/>
    <mergeCell ref="G1085:H1085"/>
    <mergeCell ref="L1085:M1085"/>
    <mergeCell ref="G1076:H1076"/>
    <mergeCell ref="L1076:M1076"/>
    <mergeCell ref="G1077:H1077"/>
    <mergeCell ref="L1077:M1077"/>
    <mergeCell ref="G1078:H1078"/>
    <mergeCell ref="L1078:M1078"/>
    <mergeCell ref="G1079:H1079"/>
    <mergeCell ref="L1079:M1079"/>
    <mergeCell ref="G1080:H1080"/>
    <mergeCell ref="L1080:M1080"/>
    <mergeCell ref="G1071:H1071"/>
    <mergeCell ref="L1071:M1071"/>
    <mergeCell ref="G1072:H1072"/>
    <mergeCell ref="L1072:M1072"/>
    <mergeCell ref="G1073:H1073"/>
    <mergeCell ref="L1073:M1073"/>
    <mergeCell ref="G1074:H1074"/>
    <mergeCell ref="L1074:M1074"/>
    <mergeCell ref="G1075:H1075"/>
    <mergeCell ref="L1075:M1075"/>
    <mergeCell ref="G1066:H1066"/>
    <mergeCell ref="L1066:M1066"/>
    <mergeCell ref="G1067:H1067"/>
    <mergeCell ref="L1067:M1067"/>
    <mergeCell ref="G1068:H1068"/>
    <mergeCell ref="L1068:M1068"/>
    <mergeCell ref="G1069:H1069"/>
    <mergeCell ref="L1069:M1069"/>
    <mergeCell ref="G1070:H1070"/>
    <mergeCell ref="L1070:M1070"/>
    <mergeCell ref="G1061:H1061"/>
    <mergeCell ref="L1061:M1061"/>
    <mergeCell ref="G1062:H1062"/>
    <mergeCell ref="L1062:M1062"/>
    <mergeCell ref="G1063:H1063"/>
    <mergeCell ref="L1063:M1063"/>
    <mergeCell ref="G1064:H1064"/>
    <mergeCell ref="L1064:M1064"/>
    <mergeCell ref="G1065:H1065"/>
    <mergeCell ref="L1065:M1065"/>
    <mergeCell ref="G1056:H1056"/>
    <mergeCell ref="L1056:M1056"/>
    <mergeCell ref="G1057:H1057"/>
    <mergeCell ref="L1057:M1057"/>
    <mergeCell ref="G1058:H1058"/>
    <mergeCell ref="L1058:M1058"/>
    <mergeCell ref="G1059:H1059"/>
    <mergeCell ref="L1059:M1059"/>
    <mergeCell ref="G1060:H1060"/>
    <mergeCell ref="L1060:M1060"/>
    <mergeCell ref="G1051:H1051"/>
    <mergeCell ref="L1051:M1051"/>
    <mergeCell ref="G1052:H1052"/>
    <mergeCell ref="L1052:M1052"/>
    <mergeCell ref="G1053:H1053"/>
    <mergeCell ref="L1053:M1053"/>
    <mergeCell ref="G1054:H1054"/>
    <mergeCell ref="L1054:M1054"/>
    <mergeCell ref="G1055:H1055"/>
    <mergeCell ref="L1055:M1055"/>
    <mergeCell ref="G1046:H1046"/>
    <mergeCell ref="L1046:M1046"/>
    <mergeCell ref="G1047:H1047"/>
    <mergeCell ref="L1047:M1047"/>
    <mergeCell ref="G1048:H1048"/>
    <mergeCell ref="L1048:M1048"/>
    <mergeCell ref="G1049:H1049"/>
    <mergeCell ref="L1049:M1049"/>
    <mergeCell ref="G1050:H1050"/>
    <mergeCell ref="L1050:M1050"/>
    <mergeCell ref="G1041:H1041"/>
    <mergeCell ref="L1041:M1041"/>
    <mergeCell ref="G1042:H1042"/>
    <mergeCell ref="L1042:M1042"/>
    <mergeCell ref="G1043:H1043"/>
    <mergeCell ref="L1043:M1043"/>
    <mergeCell ref="G1044:H1044"/>
    <mergeCell ref="L1044:M1044"/>
    <mergeCell ref="G1045:H1045"/>
    <mergeCell ref="L1045:M1045"/>
    <mergeCell ref="G1036:H1036"/>
    <mergeCell ref="L1036:M1036"/>
    <mergeCell ref="G1037:H1037"/>
    <mergeCell ref="L1037:M1037"/>
    <mergeCell ref="G1038:H1038"/>
    <mergeCell ref="L1038:M1038"/>
    <mergeCell ref="G1039:H1039"/>
    <mergeCell ref="L1039:M1039"/>
    <mergeCell ref="G1040:H1040"/>
    <mergeCell ref="L1040:M1040"/>
    <mergeCell ref="G1031:H1031"/>
    <mergeCell ref="L1031:M1031"/>
    <mergeCell ref="G1032:H1032"/>
    <mergeCell ref="L1032:M1032"/>
    <mergeCell ref="G1033:H1033"/>
    <mergeCell ref="L1033:M1033"/>
    <mergeCell ref="G1034:H1034"/>
    <mergeCell ref="L1034:M1034"/>
    <mergeCell ref="G1035:H1035"/>
    <mergeCell ref="L1035:M1035"/>
    <mergeCell ref="G1026:H1026"/>
    <mergeCell ref="L1026:M1026"/>
    <mergeCell ref="G1027:H1027"/>
    <mergeCell ref="L1027:M1027"/>
    <mergeCell ref="G1028:H1028"/>
    <mergeCell ref="L1028:M1028"/>
    <mergeCell ref="G1029:H1029"/>
    <mergeCell ref="L1029:M1029"/>
    <mergeCell ref="G1030:H1030"/>
    <mergeCell ref="L1030:M1030"/>
    <mergeCell ref="G1021:H1021"/>
    <mergeCell ref="L1021:M1021"/>
    <mergeCell ref="G1022:H1022"/>
    <mergeCell ref="L1022:M1022"/>
    <mergeCell ref="G1023:H1023"/>
    <mergeCell ref="L1023:M1023"/>
    <mergeCell ref="G1024:H1024"/>
    <mergeCell ref="L1024:M1024"/>
    <mergeCell ref="G1025:H1025"/>
    <mergeCell ref="L1025:M1025"/>
    <mergeCell ref="G1016:H1016"/>
    <mergeCell ref="L1016:M1016"/>
    <mergeCell ref="G1017:H1017"/>
    <mergeCell ref="L1017:M1017"/>
    <mergeCell ref="G1018:H1018"/>
    <mergeCell ref="L1018:M1018"/>
    <mergeCell ref="G1019:H1019"/>
    <mergeCell ref="L1019:M1019"/>
    <mergeCell ref="G1020:H1020"/>
    <mergeCell ref="L1020:M1020"/>
    <mergeCell ref="G1011:H1011"/>
    <mergeCell ref="L1011:M1011"/>
    <mergeCell ref="G1012:H1012"/>
    <mergeCell ref="L1012:M1012"/>
    <mergeCell ref="G1013:H1013"/>
    <mergeCell ref="L1013:M1013"/>
    <mergeCell ref="G1014:H1014"/>
    <mergeCell ref="L1014:M1014"/>
    <mergeCell ref="G1015:H1015"/>
    <mergeCell ref="L1015:M1015"/>
    <mergeCell ref="G1006:H1006"/>
    <mergeCell ref="L1006:M1006"/>
    <mergeCell ref="G1007:H1007"/>
    <mergeCell ref="L1007:M1007"/>
    <mergeCell ref="G1008:H1008"/>
    <mergeCell ref="L1008:M1008"/>
    <mergeCell ref="G1009:H1009"/>
    <mergeCell ref="L1009:M1009"/>
    <mergeCell ref="G1010:H1010"/>
    <mergeCell ref="L1010:M1010"/>
    <mergeCell ref="G1001:H1001"/>
    <mergeCell ref="L1001:M1001"/>
    <mergeCell ref="G1002:H1002"/>
    <mergeCell ref="L1002:M1002"/>
    <mergeCell ref="G1003:H1003"/>
    <mergeCell ref="L1003:M1003"/>
    <mergeCell ref="G1004:H1004"/>
    <mergeCell ref="L1004:M1004"/>
    <mergeCell ref="G1005:H1005"/>
    <mergeCell ref="L1005:M1005"/>
    <mergeCell ref="G996:H996"/>
    <mergeCell ref="L996:M996"/>
    <mergeCell ref="G997:H997"/>
    <mergeCell ref="L997:M997"/>
    <mergeCell ref="G998:H998"/>
    <mergeCell ref="L998:M998"/>
    <mergeCell ref="G999:H999"/>
    <mergeCell ref="L999:M999"/>
    <mergeCell ref="G1000:H1000"/>
    <mergeCell ref="L1000:M1000"/>
    <mergeCell ref="G991:H991"/>
    <mergeCell ref="L991:M991"/>
    <mergeCell ref="G992:H992"/>
    <mergeCell ref="L992:M992"/>
    <mergeCell ref="G993:H993"/>
    <mergeCell ref="L993:M993"/>
    <mergeCell ref="G994:H994"/>
    <mergeCell ref="L994:M994"/>
    <mergeCell ref="G995:H995"/>
    <mergeCell ref="L995:M995"/>
    <mergeCell ref="G986:H986"/>
    <mergeCell ref="L986:M986"/>
    <mergeCell ref="G987:H987"/>
    <mergeCell ref="L987:M987"/>
    <mergeCell ref="G988:H988"/>
    <mergeCell ref="L988:M988"/>
    <mergeCell ref="G989:H989"/>
    <mergeCell ref="L989:M989"/>
    <mergeCell ref="G990:H990"/>
    <mergeCell ref="L990:M990"/>
    <mergeCell ref="G981:H981"/>
    <mergeCell ref="L981:M981"/>
    <mergeCell ref="G982:H982"/>
    <mergeCell ref="L982:M982"/>
    <mergeCell ref="G983:H983"/>
    <mergeCell ref="L983:M983"/>
    <mergeCell ref="G984:H984"/>
    <mergeCell ref="L984:M984"/>
    <mergeCell ref="G985:H985"/>
    <mergeCell ref="L985:M985"/>
    <mergeCell ref="G976:H976"/>
    <mergeCell ref="L976:M976"/>
    <mergeCell ref="G977:H977"/>
    <mergeCell ref="L977:M977"/>
    <mergeCell ref="G978:H978"/>
    <mergeCell ref="L978:M978"/>
    <mergeCell ref="G979:H979"/>
    <mergeCell ref="L979:M979"/>
    <mergeCell ref="G980:H980"/>
    <mergeCell ref="L980:M980"/>
    <mergeCell ref="G971:H971"/>
    <mergeCell ref="L971:M971"/>
    <mergeCell ref="G972:H972"/>
    <mergeCell ref="L972:M972"/>
    <mergeCell ref="G973:H973"/>
    <mergeCell ref="L973:M973"/>
    <mergeCell ref="G974:H974"/>
    <mergeCell ref="L974:M974"/>
    <mergeCell ref="G975:H975"/>
    <mergeCell ref="L975:M975"/>
    <mergeCell ref="G966:H966"/>
    <mergeCell ref="L966:M966"/>
    <mergeCell ref="G967:H967"/>
    <mergeCell ref="L967:M967"/>
    <mergeCell ref="G968:H968"/>
    <mergeCell ref="L968:M968"/>
    <mergeCell ref="G969:H969"/>
    <mergeCell ref="L969:M969"/>
    <mergeCell ref="G970:H970"/>
    <mergeCell ref="L970:M970"/>
    <mergeCell ref="G961:H961"/>
    <mergeCell ref="L961:M961"/>
    <mergeCell ref="G962:H962"/>
    <mergeCell ref="L962:M962"/>
    <mergeCell ref="G963:H963"/>
    <mergeCell ref="L963:M963"/>
    <mergeCell ref="G964:H964"/>
    <mergeCell ref="L964:M964"/>
    <mergeCell ref="G965:H965"/>
    <mergeCell ref="L965:M965"/>
    <mergeCell ref="G956:H956"/>
    <mergeCell ref="L956:M956"/>
    <mergeCell ref="G957:H957"/>
    <mergeCell ref="L957:M957"/>
    <mergeCell ref="G958:H958"/>
    <mergeCell ref="L958:M958"/>
    <mergeCell ref="G959:H959"/>
    <mergeCell ref="L959:M959"/>
    <mergeCell ref="G960:H960"/>
    <mergeCell ref="L960:M960"/>
    <mergeCell ref="G951:H951"/>
    <mergeCell ref="L951:M951"/>
    <mergeCell ref="G952:H952"/>
    <mergeCell ref="L952:M952"/>
    <mergeCell ref="G953:H953"/>
    <mergeCell ref="L953:M953"/>
    <mergeCell ref="G954:H954"/>
    <mergeCell ref="L954:M954"/>
    <mergeCell ref="G955:H955"/>
    <mergeCell ref="L955:M955"/>
    <mergeCell ref="G946:H946"/>
    <mergeCell ref="L946:M946"/>
    <mergeCell ref="G947:H947"/>
    <mergeCell ref="L947:M947"/>
    <mergeCell ref="G948:H948"/>
    <mergeCell ref="L948:M948"/>
    <mergeCell ref="G949:H949"/>
    <mergeCell ref="L949:M949"/>
    <mergeCell ref="G950:H950"/>
    <mergeCell ref="L950:M950"/>
    <mergeCell ref="G941:H941"/>
    <mergeCell ref="L941:M941"/>
    <mergeCell ref="G942:H942"/>
    <mergeCell ref="L942:M942"/>
    <mergeCell ref="G943:H943"/>
    <mergeCell ref="L943:M943"/>
    <mergeCell ref="G944:H944"/>
    <mergeCell ref="L944:M944"/>
    <mergeCell ref="G945:H945"/>
    <mergeCell ref="L945:M945"/>
    <mergeCell ref="G936:H936"/>
    <mergeCell ref="L936:M936"/>
    <mergeCell ref="G937:H937"/>
    <mergeCell ref="L937:M937"/>
    <mergeCell ref="G938:H938"/>
    <mergeCell ref="L938:M938"/>
    <mergeCell ref="G939:H939"/>
    <mergeCell ref="L939:M939"/>
    <mergeCell ref="G940:H940"/>
    <mergeCell ref="L940:M940"/>
    <mergeCell ref="G931:H931"/>
    <mergeCell ref="L931:M931"/>
    <mergeCell ref="G932:H932"/>
    <mergeCell ref="L932:M932"/>
    <mergeCell ref="G933:H933"/>
    <mergeCell ref="L933:M933"/>
    <mergeCell ref="G934:H934"/>
    <mergeCell ref="L934:M934"/>
    <mergeCell ref="G935:H935"/>
    <mergeCell ref="L935:M935"/>
    <mergeCell ref="G926:H926"/>
    <mergeCell ref="L926:M926"/>
    <mergeCell ref="G927:H927"/>
    <mergeCell ref="L927:M927"/>
    <mergeCell ref="G928:H928"/>
    <mergeCell ref="L928:M928"/>
    <mergeCell ref="G929:H929"/>
    <mergeCell ref="L929:M929"/>
    <mergeCell ref="G930:H930"/>
    <mergeCell ref="L930:M930"/>
    <mergeCell ref="G921:H921"/>
    <mergeCell ref="L921:M921"/>
    <mergeCell ref="G922:H922"/>
    <mergeCell ref="L922:M922"/>
    <mergeCell ref="G923:H923"/>
    <mergeCell ref="L923:M923"/>
    <mergeCell ref="G924:H924"/>
    <mergeCell ref="L924:M924"/>
    <mergeCell ref="G925:H925"/>
    <mergeCell ref="L925:M925"/>
    <mergeCell ref="G916:H916"/>
    <mergeCell ref="L916:M916"/>
    <mergeCell ref="G917:H917"/>
    <mergeCell ref="L917:M917"/>
    <mergeCell ref="G918:H918"/>
    <mergeCell ref="L918:M918"/>
    <mergeCell ref="G919:H919"/>
    <mergeCell ref="L919:M919"/>
    <mergeCell ref="G920:H920"/>
    <mergeCell ref="L920:M920"/>
    <mergeCell ref="G911:H911"/>
    <mergeCell ref="L911:M911"/>
    <mergeCell ref="G912:H912"/>
    <mergeCell ref="L912:M912"/>
    <mergeCell ref="G913:H913"/>
    <mergeCell ref="L913:M913"/>
    <mergeCell ref="G914:H914"/>
    <mergeCell ref="L914:M914"/>
    <mergeCell ref="G915:H915"/>
    <mergeCell ref="L915:M915"/>
    <mergeCell ref="G906:H906"/>
    <mergeCell ref="L906:M906"/>
    <mergeCell ref="G907:H907"/>
    <mergeCell ref="L907:M907"/>
    <mergeCell ref="G908:H908"/>
    <mergeCell ref="L908:M908"/>
    <mergeCell ref="G909:H909"/>
    <mergeCell ref="L909:M909"/>
    <mergeCell ref="G910:H910"/>
    <mergeCell ref="L910:M910"/>
    <mergeCell ref="G901:H901"/>
    <mergeCell ref="L901:M901"/>
    <mergeCell ref="G902:H902"/>
    <mergeCell ref="L902:M902"/>
    <mergeCell ref="G903:H903"/>
    <mergeCell ref="L903:M903"/>
    <mergeCell ref="G904:H904"/>
    <mergeCell ref="L904:M904"/>
    <mergeCell ref="G905:H905"/>
    <mergeCell ref="L905:M905"/>
    <mergeCell ref="G896:H896"/>
    <mergeCell ref="L896:M896"/>
    <mergeCell ref="G897:H897"/>
    <mergeCell ref="L897:M897"/>
    <mergeCell ref="G898:H898"/>
    <mergeCell ref="L898:M898"/>
    <mergeCell ref="G899:H899"/>
    <mergeCell ref="L899:M899"/>
    <mergeCell ref="G900:H900"/>
    <mergeCell ref="L900:M900"/>
    <mergeCell ref="G891:H891"/>
    <mergeCell ref="L891:M891"/>
    <mergeCell ref="G892:H892"/>
    <mergeCell ref="L892:M892"/>
    <mergeCell ref="G893:H893"/>
    <mergeCell ref="L893:M893"/>
    <mergeCell ref="G894:H894"/>
    <mergeCell ref="L894:M894"/>
    <mergeCell ref="G895:H895"/>
    <mergeCell ref="L895:M895"/>
    <mergeCell ref="G886:H886"/>
    <mergeCell ref="L886:M886"/>
    <mergeCell ref="G887:H887"/>
    <mergeCell ref="L887:M887"/>
    <mergeCell ref="G888:H888"/>
    <mergeCell ref="L888:M888"/>
    <mergeCell ref="G889:H889"/>
    <mergeCell ref="L889:M889"/>
    <mergeCell ref="G890:H890"/>
    <mergeCell ref="L890:M890"/>
    <mergeCell ref="G881:H881"/>
    <mergeCell ref="L881:M881"/>
    <mergeCell ref="G882:H882"/>
    <mergeCell ref="L882:M882"/>
    <mergeCell ref="G883:H883"/>
    <mergeCell ref="L883:M883"/>
    <mergeCell ref="G884:H884"/>
    <mergeCell ref="L884:M884"/>
    <mergeCell ref="G885:H885"/>
    <mergeCell ref="L885:M885"/>
    <mergeCell ref="G876:H876"/>
    <mergeCell ref="L876:M876"/>
    <mergeCell ref="G877:H877"/>
    <mergeCell ref="L877:M877"/>
    <mergeCell ref="G878:H878"/>
    <mergeCell ref="L878:M878"/>
    <mergeCell ref="G879:H879"/>
    <mergeCell ref="L879:M879"/>
    <mergeCell ref="G880:H880"/>
    <mergeCell ref="L880:M880"/>
    <mergeCell ref="G871:H871"/>
    <mergeCell ref="L871:M871"/>
    <mergeCell ref="G872:H872"/>
    <mergeCell ref="L872:M872"/>
    <mergeCell ref="G873:H873"/>
    <mergeCell ref="L873:M873"/>
    <mergeCell ref="G874:H874"/>
    <mergeCell ref="L874:M874"/>
    <mergeCell ref="G875:H875"/>
    <mergeCell ref="L875:M875"/>
    <mergeCell ref="G866:H866"/>
    <mergeCell ref="L866:M866"/>
    <mergeCell ref="G867:H867"/>
    <mergeCell ref="L867:M867"/>
    <mergeCell ref="G868:H868"/>
    <mergeCell ref="L868:M868"/>
    <mergeCell ref="G869:H869"/>
    <mergeCell ref="L869:M869"/>
    <mergeCell ref="G870:H870"/>
    <mergeCell ref="L870:M870"/>
    <mergeCell ref="G861:H861"/>
    <mergeCell ref="L861:M861"/>
    <mergeCell ref="G862:H862"/>
    <mergeCell ref="L862:M862"/>
    <mergeCell ref="G863:H863"/>
    <mergeCell ref="L863:M863"/>
    <mergeCell ref="G864:H864"/>
    <mergeCell ref="L864:M864"/>
    <mergeCell ref="G865:H865"/>
    <mergeCell ref="L865:M865"/>
    <mergeCell ref="G856:H856"/>
    <mergeCell ref="L856:M856"/>
    <mergeCell ref="G857:H857"/>
    <mergeCell ref="L857:M857"/>
    <mergeCell ref="G858:H858"/>
    <mergeCell ref="L858:M858"/>
    <mergeCell ref="G859:H859"/>
    <mergeCell ref="L859:M859"/>
    <mergeCell ref="G860:H860"/>
    <mergeCell ref="L860:M860"/>
    <mergeCell ref="G851:H851"/>
    <mergeCell ref="L851:M851"/>
    <mergeCell ref="G852:H852"/>
    <mergeCell ref="L852:M852"/>
    <mergeCell ref="G853:H853"/>
    <mergeCell ref="L853:M853"/>
    <mergeCell ref="G854:H854"/>
    <mergeCell ref="L854:M854"/>
    <mergeCell ref="G855:H855"/>
    <mergeCell ref="L855:M855"/>
    <mergeCell ref="G846:H846"/>
    <mergeCell ref="L846:M846"/>
    <mergeCell ref="G847:H847"/>
    <mergeCell ref="L847:M847"/>
    <mergeCell ref="G848:H848"/>
    <mergeCell ref="L848:M848"/>
    <mergeCell ref="G849:H849"/>
    <mergeCell ref="L849:M849"/>
    <mergeCell ref="G850:H850"/>
    <mergeCell ref="L850:M850"/>
    <mergeCell ref="G841:H841"/>
    <mergeCell ref="L841:M841"/>
    <mergeCell ref="G842:H842"/>
    <mergeCell ref="L842:M842"/>
    <mergeCell ref="G843:H843"/>
    <mergeCell ref="L843:M843"/>
    <mergeCell ref="G844:H844"/>
    <mergeCell ref="L844:M844"/>
    <mergeCell ref="G845:H845"/>
    <mergeCell ref="L845:M845"/>
    <mergeCell ref="G836:H836"/>
    <mergeCell ref="L836:M836"/>
    <mergeCell ref="G837:H837"/>
    <mergeCell ref="L837:M837"/>
    <mergeCell ref="G838:H838"/>
    <mergeCell ref="L838:M838"/>
    <mergeCell ref="G839:H839"/>
    <mergeCell ref="L839:M839"/>
    <mergeCell ref="G840:H840"/>
    <mergeCell ref="L840:M840"/>
    <mergeCell ref="G831:H831"/>
    <mergeCell ref="L831:M831"/>
    <mergeCell ref="G832:H832"/>
    <mergeCell ref="L832:M832"/>
    <mergeCell ref="G833:H833"/>
    <mergeCell ref="L833:M833"/>
    <mergeCell ref="G834:H834"/>
    <mergeCell ref="L834:M834"/>
    <mergeCell ref="G835:H835"/>
    <mergeCell ref="L835:M835"/>
    <mergeCell ref="G826:H826"/>
    <mergeCell ref="L826:M826"/>
    <mergeCell ref="G827:H827"/>
    <mergeCell ref="L827:M827"/>
    <mergeCell ref="G828:H828"/>
    <mergeCell ref="L828:M828"/>
    <mergeCell ref="G829:H829"/>
    <mergeCell ref="L829:M829"/>
    <mergeCell ref="G830:H830"/>
    <mergeCell ref="L830:M830"/>
    <mergeCell ref="G821:H821"/>
    <mergeCell ref="L821:M821"/>
    <mergeCell ref="G822:H822"/>
    <mergeCell ref="L822:M822"/>
    <mergeCell ref="G823:H823"/>
    <mergeCell ref="L823:M823"/>
    <mergeCell ref="G824:H824"/>
    <mergeCell ref="L824:M824"/>
    <mergeCell ref="G825:H825"/>
    <mergeCell ref="L825:M825"/>
    <mergeCell ref="G816:H816"/>
    <mergeCell ref="L816:M816"/>
    <mergeCell ref="G817:H817"/>
    <mergeCell ref="L817:M817"/>
    <mergeCell ref="G818:H818"/>
    <mergeCell ref="L818:M818"/>
    <mergeCell ref="G819:H819"/>
    <mergeCell ref="L819:M819"/>
    <mergeCell ref="G820:H820"/>
    <mergeCell ref="L820:M820"/>
    <mergeCell ref="G811:H811"/>
    <mergeCell ref="L811:M811"/>
    <mergeCell ref="G812:H812"/>
    <mergeCell ref="L812:M812"/>
    <mergeCell ref="G813:H813"/>
    <mergeCell ref="L813:M813"/>
    <mergeCell ref="G814:H814"/>
    <mergeCell ref="L814:M814"/>
    <mergeCell ref="G815:H815"/>
    <mergeCell ref="L815:M815"/>
    <mergeCell ref="G806:H806"/>
    <mergeCell ref="L806:M806"/>
    <mergeCell ref="G807:H807"/>
    <mergeCell ref="L807:M807"/>
    <mergeCell ref="G808:H808"/>
    <mergeCell ref="L808:M808"/>
    <mergeCell ref="G809:H809"/>
    <mergeCell ref="L809:M809"/>
    <mergeCell ref="G810:H810"/>
    <mergeCell ref="L810:M810"/>
    <mergeCell ref="G801:H801"/>
    <mergeCell ref="L801:M801"/>
    <mergeCell ref="G802:H802"/>
    <mergeCell ref="L802:M802"/>
    <mergeCell ref="G803:H803"/>
    <mergeCell ref="L803:M803"/>
    <mergeCell ref="G804:H804"/>
    <mergeCell ref="L804:M804"/>
    <mergeCell ref="G805:H805"/>
    <mergeCell ref="L805:M805"/>
    <mergeCell ref="G796:H796"/>
    <mergeCell ref="L796:M796"/>
    <mergeCell ref="G797:H797"/>
    <mergeCell ref="L797:M797"/>
    <mergeCell ref="G798:H798"/>
    <mergeCell ref="L798:M798"/>
    <mergeCell ref="G799:H799"/>
    <mergeCell ref="L799:M799"/>
    <mergeCell ref="G800:H800"/>
    <mergeCell ref="L800:M800"/>
    <mergeCell ref="G791:H791"/>
    <mergeCell ref="L791:M791"/>
    <mergeCell ref="G792:H792"/>
    <mergeCell ref="L792:M792"/>
    <mergeCell ref="G793:H793"/>
    <mergeCell ref="L793:M793"/>
    <mergeCell ref="G794:H794"/>
    <mergeCell ref="L794:M794"/>
    <mergeCell ref="G795:H795"/>
    <mergeCell ref="L795:M795"/>
    <mergeCell ref="G786:H786"/>
    <mergeCell ref="L786:M786"/>
    <mergeCell ref="G787:H787"/>
    <mergeCell ref="L787:M787"/>
    <mergeCell ref="G788:H788"/>
    <mergeCell ref="L788:M788"/>
    <mergeCell ref="G789:H789"/>
    <mergeCell ref="L789:M789"/>
    <mergeCell ref="G790:H790"/>
    <mergeCell ref="L790:M790"/>
    <mergeCell ref="G781:H781"/>
    <mergeCell ref="L781:M781"/>
    <mergeCell ref="G782:H782"/>
    <mergeCell ref="L782:M782"/>
    <mergeCell ref="G783:H783"/>
    <mergeCell ref="L783:M783"/>
    <mergeCell ref="G784:H784"/>
    <mergeCell ref="L784:M784"/>
    <mergeCell ref="G785:H785"/>
    <mergeCell ref="L785:M785"/>
    <mergeCell ref="G776:H776"/>
    <mergeCell ref="L776:M776"/>
    <mergeCell ref="G777:H777"/>
    <mergeCell ref="L777:M777"/>
    <mergeCell ref="G778:H778"/>
    <mergeCell ref="L778:M778"/>
    <mergeCell ref="G779:H779"/>
    <mergeCell ref="L779:M779"/>
    <mergeCell ref="G780:H780"/>
    <mergeCell ref="L780:M780"/>
    <mergeCell ref="G771:H771"/>
    <mergeCell ref="L771:M771"/>
    <mergeCell ref="G772:H772"/>
    <mergeCell ref="L772:M772"/>
    <mergeCell ref="G773:H773"/>
    <mergeCell ref="L773:M773"/>
    <mergeCell ref="G774:H774"/>
    <mergeCell ref="L774:M774"/>
    <mergeCell ref="G775:H775"/>
    <mergeCell ref="L775:M775"/>
    <mergeCell ref="G766:H766"/>
    <mergeCell ref="L766:M766"/>
    <mergeCell ref="G767:H767"/>
    <mergeCell ref="L767:M767"/>
    <mergeCell ref="G768:H768"/>
    <mergeCell ref="L768:M768"/>
    <mergeCell ref="G769:H769"/>
    <mergeCell ref="L769:M769"/>
    <mergeCell ref="G770:H770"/>
    <mergeCell ref="L770:M770"/>
    <mergeCell ref="G761:H761"/>
    <mergeCell ref="L761:M761"/>
    <mergeCell ref="G762:H762"/>
    <mergeCell ref="L762:M762"/>
    <mergeCell ref="G763:H763"/>
    <mergeCell ref="L763:M763"/>
    <mergeCell ref="G764:H764"/>
    <mergeCell ref="L764:M764"/>
    <mergeCell ref="G765:H765"/>
    <mergeCell ref="L765:M765"/>
    <mergeCell ref="G756:H756"/>
    <mergeCell ref="L756:M756"/>
    <mergeCell ref="G757:H757"/>
    <mergeCell ref="L757:M757"/>
    <mergeCell ref="G758:H758"/>
    <mergeCell ref="L758:M758"/>
    <mergeCell ref="G759:H759"/>
    <mergeCell ref="L759:M759"/>
    <mergeCell ref="G760:H760"/>
    <mergeCell ref="L760:M760"/>
    <mergeCell ref="G751:H751"/>
    <mergeCell ref="L751:M751"/>
    <mergeCell ref="G752:H752"/>
    <mergeCell ref="L752:M752"/>
    <mergeCell ref="G753:H753"/>
    <mergeCell ref="L753:M753"/>
    <mergeCell ref="G754:H754"/>
    <mergeCell ref="L754:M754"/>
    <mergeCell ref="G755:H755"/>
    <mergeCell ref="L755:M755"/>
    <mergeCell ref="G746:H746"/>
    <mergeCell ref="L746:M746"/>
    <mergeCell ref="G747:H747"/>
    <mergeCell ref="L747:M747"/>
    <mergeCell ref="G748:H748"/>
    <mergeCell ref="L748:M748"/>
    <mergeCell ref="G749:H749"/>
    <mergeCell ref="L749:M749"/>
    <mergeCell ref="G750:H750"/>
    <mergeCell ref="L750:M750"/>
    <mergeCell ref="G741:H741"/>
    <mergeCell ref="L741:M741"/>
    <mergeCell ref="G742:H742"/>
    <mergeCell ref="L742:M742"/>
    <mergeCell ref="G743:H743"/>
    <mergeCell ref="L743:M743"/>
    <mergeCell ref="G744:H744"/>
    <mergeCell ref="L744:M744"/>
    <mergeCell ref="G745:H745"/>
    <mergeCell ref="L745:M745"/>
    <mergeCell ref="G736:H736"/>
    <mergeCell ref="L736:M736"/>
    <mergeCell ref="G737:H737"/>
    <mergeCell ref="L737:M737"/>
    <mergeCell ref="G738:H738"/>
    <mergeCell ref="L738:M738"/>
    <mergeCell ref="G739:H739"/>
    <mergeCell ref="L739:M739"/>
    <mergeCell ref="G740:H740"/>
    <mergeCell ref="L740:M740"/>
    <mergeCell ref="G731:H731"/>
    <mergeCell ref="L731:M731"/>
    <mergeCell ref="G732:H732"/>
    <mergeCell ref="L732:M732"/>
    <mergeCell ref="G733:H733"/>
    <mergeCell ref="L733:M733"/>
    <mergeCell ref="G734:H734"/>
    <mergeCell ref="L734:M734"/>
    <mergeCell ref="G735:H735"/>
    <mergeCell ref="L735:M735"/>
    <mergeCell ref="G726:H726"/>
    <mergeCell ref="L726:M726"/>
    <mergeCell ref="G727:H727"/>
    <mergeCell ref="L727:M727"/>
    <mergeCell ref="G728:H728"/>
    <mergeCell ref="L728:M728"/>
    <mergeCell ref="G729:H729"/>
    <mergeCell ref="L729:M729"/>
    <mergeCell ref="G730:H730"/>
    <mergeCell ref="L730:M730"/>
    <mergeCell ref="G721:H721"/>
    <mergeCell ref="L721:M721"/>
    <mergeCell ref="G722:H722"/>
    <mergeCell ref="L722:M722"/>
    <mergeCell ref="G723:H723"/>
    <mergeCell ref="L723:M723"/>
    <mergeCell ref="G724:H724"/>
    <mergeCell ref="L724:M724"/>
    <mergeCell ref="G725:H725"/>
    <mergeCell ref="L725:M725"/>
    <mergeCell ref="G716:H716"/>
    <mergeCell ref="L716:M716"/>
    <mergeCell ref="G717:H717"/>
    <mergeCell ref="L717:M717"/>
    <mergeCell ref="G718:H718"/>
    <mergeCell ref="L718:M718"/>
    <mergeCell ref="G719:H719"/>
    <mergeCell ref="L719:M719"/>
    <mergeCell ref="G720:H720"/>
    <mergeCell ref="L720:M720"/>
    <mergeCell ref="G711:H711"/>
    <mergeCell ref="L711:M711"/>
    <mergeCell ref="G712:H712"/>
    <mergeCell ref="L712:M712"/>
    <mergeCell ref="G713:H713"/>
    <mergeCell ref="L713:M713"/>
    <mergeCell ref="G714:H714"/>
    <mergeCell ref="L714:M714"/>
    <mergeCell ref="G715:H715"/>
    <mergeCell ref="L715:M715"/>
    <mergeCell ref="G706:H706"/>
    <mergeCell ref="L706:M706"/>
    <mergeCell ref="G707:H707"/>
    <mergeCell ref="L707:M707"/>
    <mergeCell ref="G708:H708"/>
    <mergeCell ref="L708:M708"/>
    <mergeCell ref="G709:H709"/>
    <mergeCell ref="L709:M709"/>
    <mergeCell ref="G710:H710"/>
    <mergeCell ref="L710:M710"/>
    <mergeCell ref="G701:H701"/>
    <mergeCell ref="L701:M701"/>
    <mergeCell ref="G702:H702"/>
    <mergeCell ref="L702:M702"/>
    <mergeCell ref="G703:H703"/>
    <mergeCell ref="L703:M703"/>
    <mergeCell ref="G704:H704"/>
    <mergeCell ref="L704:M704"/>
    <mergeCell ref="G705:H705"/>
    <mergeCell ref="L705:M705"/>
    <mergeCell ref="G696:H696"/>
    <mergeCell ref="L696:M696"/>
    <mergeCell ref="G697:H697"/>
    <mergeCell ref="L697:M697"/>
    <mergeCell ref="G698:H698"/>
    <mergeCell ref="L698:M698"/>
    <mergeCell ref="G699:H699"/>
    <mergeCell ref="L699:M699"/>
    <mergeCell ref="G700:H700"/>
    <mergeCell ref="L700:M700"/>
    <mergeCell ref="G691:H691"/>
    <mergeCell ref="L691:M691"/>
    <mergeCell ref="G692:H692"/>
    <mergeCell ref="L692:M692"/>
    <mergeCell ref="G693:H693"/>
    <mergeCell ref="L693:M693"/>
    <mergeCell ref="G694:H694"/>
    <mergeCell ref="L694:M694"/>
    <mergeCell ref="G695:H695"/>
    <mergeCell ref="L695:M695"/>
    <mergeCell ref="G686:H686"/>
    <mergeCell ref="L686:M686"/>
    <mergeCell ref="G687:H687"/>
    <mergeCell ref="L687:M687"/>
    <mergeCell ref="G688:H688"/>
    <mergeCell ref="L688:M688"/>
    <mergeCell ref="G689:H689"/>
    <mergeCell ref="L689:M689"/>
    <mergeCell ref="G690:H690"/>
    <mergeCell ref="L690:M690"/>
    <mergeCell ref="G681:H681"/>
    <mergeCell ref="L681:M681"/>
    <mergeCell ref="G682:H682"/>
    <mergeCell ref="L682:M682"/>
    <mergeCell ref="G683:H683"/>
    <mergeCell ref="L683:M683"/>
    <mergeCell ref="G684:H684"/>
    <mergeCell ref="L684:M684"/>
    <mergeCell ref="G685:H685"/>
    <mergeCell ref="L685:M685"/>
    <mergeCell ref="G676:H676"/>
    <mergeCell ref="L676:M676"/>
    <mergeCell ref="G677:H677"/>
    <mergeCell ref="L677:M677"/>
    <mergeCell ref="G678:H678"/>
    <mergeCell ref="L678:M678"/>
    <mergeCell ref="G679:H679"/>
    <mergeCell ref="L679:M679"/>
    <mergeCell ref="G680:H680"/>
    <mergeCell ref="L680:M680"/>
    <mergeCell ref="G671:H671"/>
    <mergeCell ref="L671:M671"/>
    <mergeCell ref="G672:H672"/>
    <mergeCell ref="L672:M672"/>
    <mergeCell ref="G673:H673"/>
    <mergeCell ref="L673:M673"/>
    <mergeCell ref="G674:H674"/>
    <mergeCell ref="L674:M674"/>
    <mergeCell ref="G675:H675"/>
    <mergeCell ref="L675:M675"/>
    <mergeCell ref="G666:H666"/>
    <mergeCell ref="L666:M666"/>
    <mergeCell ref="G667:H667"/>
    <mergeCell ref="L667:M667"/>
    <mergeCell ref="G668:H668"/>
    <mergeCell ref="L668:M668"/>
    <mergeCell ref="G669:H669"/>
    <mergeCell ref="L669:M669"/>
    <mergeCell ref="G670:H670"/>
    <mergeCell ref="L670:M670"/>
    <mergeCell ref="G661:H661"/>
    <mergeCell ref="L661:M661"/>
    <mergeCell ref="G662:H662"/>
    <mergeCell ref="L662:M662"/>
    <mergeCell ref="G663:H663"/>
    <mergeCell ref="L663:M663"/>
    <mergeCell ref="G664:H664"/>
    <mergeCell ref="L664:M664"/>
    <mergeCell ref="G665:H665"/>
    <mergeCell ref="L665:M665"/>
    <mergeCell ref="G656:H656"/>
    <mergeCell ref="L656:M656"/>
    <mergeCell ref="G657:H657"/>
    <mergeCell ref="L657:M657"/>
    <mergeCell ref="G658:H658"/>
    <mergeCell ref="L658:M658"/>
    <mergeCell ref="G659:H659"/>
    <mergeCell ref="L659:M659"/>
    <mergeCell ref="G660:H660"/>
    <mergeCell ref="L660:M660"/>
    <mergeCell ref="G651:H651"/>
    <mergeCell ref="L651:M651"/>
    <mergeCell ref="G652:H652"/>
    <mergeCell ref="L652:M652"/>
    <mergeCell ref="G653:H653"/>
    <mergeCell ref="L653:M653"/>
    <mergeCell ref="G654:H654"/>
    <mergeCell ref="L654:M654"/>
    <mergeCell ref="G655:H655"/>
    <mergeCell ref="L655:M655"/>
    <mergeCell ref="G646:H646"/>
    <mergeCell ref="L646:M646"/>
    <mergeCell ref="G647:H647"/>
    <mergeCell ref="L647:M647"/>
    <mergeCell ref="G648:H648"/>
    <mergeCell ref="L648:M648"/>
    <mergeCell ref="G649:H649"/>
    <mergeCell ref="L649:M649"/>
    <mergeCell ref="G650:H650"/>
    <mergeCell ref="L650:M650"/>
    <mergeCell ref="G641:H641"/>
    <mergeCell ref="L641:M641"/>
    <mergeCell ref="G642:H642"/>
    <mergeCell ref="L642:M642"/>
    <mergeCell ref="G643:H643"/>
    <mergeCell ref="L643:M643"/>
    <mergeCell ref="G644:H644"/>
    <mergeCell ref="L644:M644"/>
    <mergeCell ref="G645:H645"/>
    <mergeCell ref="L645:M645"/>
    <mergeCell ref="G636:H636"/>
    <mergeCell ref="L636:M636"/>
    <mergeCell ref="G637:H637"/>
    <mergeCell ref="L637:M637"/>
    <mergeCell ref="G638:H638"/>
    <mergeCell ref="L638:M638"/>
    <mergeCell ref="G639:H639"/>
    <mergeCell ref="L639:M639"/>
    <mergeCell ref="G640:H640"/>
    <mergeCell ref="L640:M640"/>
    <mergeCell ref="G631:H631"/>
    <mergeCell ref="L631:M631"/>
    <mergeCell ref="G632:H632"/>
    <mergeCell ref="L632:M632"/>
    <mergeCell ref="G633:H633"/>
    <mergeCell ref="L633:M633"/>
    <mergeCell ref="G634:H634"/>
    <mergeCell ref="L634:M634"/>
    <mergeCell ref="G635:H635"/>
    <mergeCell ref="L635:M635"/>
    <mergeCell ref="G626:H626"/>
    <mergeCell ref="L626:M626"/>
    <mergeCell ref="G627:H627"/>
    <mergeCell ref="L627:M627"/>
    <mergeCell ref="G628:H628"/>
    <mergeCell ref="L628:M628"/>
    <mergeCell ref="G629:H629"/>
    <mergeCell ref="L629:M629"/>
    <mergeCell ref="G630:H630"/>
    <mergeCell ref="L630:M630"/>
    <mergeCell ref="G621:H621"/>
    <mergeCell ref="L621:M621"/>
    <mergeCell ref="G622:H622"/>
    <mergeCell ref="L622:M622"/>
    <mergeCell ref="G623:H623"/>
    <mergeCell ref="L623:M623"/>
    <mergeCell ref="G624:H624"/>
    <mergeCell ref="L624:M624"/>
    <mergeCell ref="G625:H625"/>
    <mergeCell ref="L625:M625"/>
    <mergeCell ref="G616:H616"/>
    <mergeCell ref="L616:M616"/>
    <mergeCell ref="G617:H617"/>
    <mergeCell ref="L617:M617"/>
    <mergeCell ref="G618:H618"/>
    <mergeCell ref="L618:M618"/>
    <mergeCell ref="G619:H619"/>
    <mergeCell ref="L619:M619"/>
    <mergeCell ref="G620:H620"/>
    <mergeCell ref="L620:M620"/>
    <mergeCell ref="G611:H611"/>
    <mergeCell ref="L611:M611"/>
    <mergeCell ref="G612:H612"/>
    <mergeCell ref="L612:M612"/>
    <mergeCell ref="G613:H613"/>
    <mergeCell ref="L613:M613"/>
    <mergeCell ref="G614:H614"/>
    <mergeCell ref="L614:M614"/>
    <mergeCell ref="G615:H615"/>
    <mergeCell ref="L615:M615"/>
    <mergeCell ref="G606:H606"/>
    <mergeCell ref="L606:M606"/>
    <mergeCell ref="G607:H607"/>
    <mergeCell ref="L607:M607"/>
    <mergeCell ref="G608:H608"/>
    <mergeCell ref="L608:M608"/>
    <mergeCell ref="G609:H609"/>
    <mergeCell ref="L609:M609"/>
    <mergeCell ref="G610:H610"/>
    <mergeCell ref="L610:M610"/>
    <mergeCell ref="G601:H601"/>
    <mergeCell ref="L601:M601"/>
    <mergeCell ref="G602:H602"/>
    <mergeCell ref="L602:M602"/>
    <mergeCell ref="G603:H603"/>
    <mergeCell ref="L603:M603"/>
    <mergeCell ref="G604:H604"/>
    <mergeCell ref="L604:M604"/>
    <mergeCell ref="G605:H605"/>
    <mergeCell ref="L605:M605"/>
    <mergeCell ref="G596:H596"/>
    <mergeCell ref="L596:M596"/>
    <mergeCell ref="G597:H597"/>
    <mergeCell ref="L597:M597"/>
    <mergeCell ref="G598:H598"/>
    <mergeCell ref="L598:M598"/>
    <mergeCell ref="G599:H599"/>
    <mergeCell ref="L599:M599"/>
    <mergeCell ref="G600:H600"/>
    <mergeCell ref="L600:M600"/>
    <mergeCell ref="G591:H591"/>
    <mergeCell ref="L591:M591"/>
    <mergeCell ref="G592:H592"/>
    <mergeCell ref="L592:M592"/>
    <mergeCell ref="G593:H593"/>
    <mergeCell ref="L593:M593"/>
    <mergeCell ref="G594:H594"/>
    <mergeCell ref="L594:M594"/>
    <mergeCell ref="G595:H595"/>
    <mergeCell ref="L595:M595"/>
    <mergeCell ref="G586:H586"/>
    <mergeCell ref="L586:M586"/>
    <mergeCell ref="G587:H587"/>
    <mergeCell ref="L587:M587"/>
    <mergeCell ref="G588:H588"/>
    <mergeCell ref="L588:M588"/>
    <mergeCell ref="G589:H589"/>
    <mergeCell ref="L589:M589"/>
    <mergeCell ref="G590:H590"/>
    <mergeCell ref="L590:M590"/>
    <mergeCell ref="G581:H581"/>
    <mergeCell ref="L581:M581"/>
    <mergeCell ref="G582:H582"/>
    <mergeCell ref="L582:M582"/>
    <mergeCell ref="G583:H583"/>
    <mergeCell ref="L583:M583"/>
    <mergeCell ref="G584:H584"/>
    <mergeCell ref="L584:M584"/>
    <mergeCell ref="G585:H585"/>
    <mergeCell ref="L585:M585"/>
    <mergeCell ref="G576:H576"/>
    <mergeCell ref="L576:M576"/>
    <mergeCell ref="G577:H577"/>
    <mergeCell ref="L577:M577"/>
    <mergeCell ref="G578:H578"/>
    <mergeCell ref="L578:M578"/>
    <mergeCell ref="G579:H579"/>
    <mergeCell ref="L579:M579"/>
    <mergeCell ref="G580:H580"/>
    <mergeCell ref="L580:M580"/>
    <mergeCell ref="G571:H571"/>
    <mergeCell ref="L571:M571"/>
    <mergeCell ref="G572:H572"/>
    <mergeCell ref="L572:M572"/>
    <mergeCell ref="G573:H573"/>
    <mergeCell ref="L573:M573"/>
    <mergeCell ref="G574:H574"/>
    <mergeCell ref="L574:M574"/>
    <mergeCell ref="G575:H575"/>
    <mergeCell ref="L575:M575"/>
    <mergeCell ref="G566:H566"/>
    <mergeCell ref="L566:M566"/>
    <mergeCell ref="G567:H567"/>
    <mergeCell ref="L567:M567"/>
    <mergeCell ref="G568:H568"/>
    <mergeCell ref="L568:M568"/>
    <mergeCell ref="G569:H569"/>
    <mergeCell ref="L569:M569"/>
    <mergeCell ref="G570:H570"/>
    <mergeCell ref="L570:M570"/>
    <mergeCell ref="G561:H561"/>
    <mergeCell ref="L561:M561"/>
    <mergeCell ref="G562:H562"/>
    <mergeCell ref="L562:M562"/>
    <mergeCell ref="G563:H563"/>
    <mergeCell ref="L563:M563"/>
    <mergeCell ref="G564:H564"/>
    <mergeCell ref="L564:M564"/>
    <mergeCell ref="G565:H565"/>
    <mergeCell ref="L565:M565"/>
    <mergeCell ref="G556:H556"/>
    <mergeCell ref="L556:M556"/>
    <mergeCell ref="G557:H557"/>
    <mergeCell ref="L557:M557"/>
    <mergeCell ref="G558:H558"/>
    <mergeCell ref="L558:M558"/>
    <mergeCell ref="G559:H559"/>
    <mergeCell ref="L559:M559"/>
    <mergeCell ref="G560:H560"/>
    <mergeCell ref="L560:M560"/>
    <mergeCell ref="G551:H551"/>
    <mergeCell ref="L551:M551"/>
    <mergeCell ref="G552:H552"/>
    <mergeCell ref="L552:M552"/>
    <mergeCell ref="G553:H553"/>
    <mergeCell ref="L553:M553"/>
    <mergeCell ref="G554:H554"/>
    <mergeCell ref="L554:M554"/>
    <mergeCell ref="G555:H555"/>
    <mergeCell ref="L555:M555"/>
    <mergeCell ref="G546:H546"/>
    <mergeCell ref="L546:M546"/>
    <mergeCell ref="G547:H547"/>
    <mergeCell ref="L547:M547"/>
    <mergeCell ref="G548:H548"/>
    <mergeCell ref="L548:M548"/>
    <mergeCell ref="G549:H549"/>
    <mergeCell ref="L549:M549"/>
    <mergeCell ref="G550:H550"/>
    <mergeCell ref="L550:M550"/>
    <mergeCell ref="G541:H541"/>
    <mergeCell ref="L541:M541"/>
    <mergeCell ref="G542:H542"/>
    <mergeCell ref="L542:M542"/>
    <mergeCell ref="G543:H543"/>
    <mergeCell ref="L543:M543"/>
    <mergeCell ref="G544:H544"/>
    <mergeCell ref="L544:M544"/>
    <mergeCell ref="G545:H545"/>
    <mergeCell ref="L545:M545"/>
    <mergeCell ref="G536:H536"/>
    <mergeCell ref="L536:M536"/>
    <mergeCell ref="G537:H537"/>
    <mergeCell ref="L537:M537"/>
    <mergeCell ref="G538:H538"/>
    <mergeCell ref="L538:M538"/>
    <mergeCell ref="G539:H539"/>
    <mergeCell ref="L539:M539"/>
    <mergeCell ref="G540:H540"/>
    <mergeCell ref="L540:M540"/>
    <mergeCell ref="G531:H531"/>
    <mergeCell ref="L531:M531"/>
    <mergeCell ref="G532:H532"/>
    <mergeCell ref="L532:M532"/>
    <mergeCell ref="G533:H533"/>
    <mergeCell ref="L533:M533"/>
    <mergeCell ref="G534:H534"/>
    <mergeCell ref="L534:M534"/>
    <mergeCell ref="G535:H535"/>
    <mergeCell ref="L535:M535"/>
    <mergeCell ref="G526:H526"/>
    <mergeCell ref="L526:M526"/>
    <mergeCell ref="G527:H527"/>
    <mergeCell ref="L527:M527"/>
    <mergeCell ref="G528:H528"/>
    <mergeCell ref="L528:M528"/>
    <mergeCell ref="G529:H529"/>
    <mergeCell ref="L529:M529"/>
    <mergeCell ref="G530:H530"/>
    <mergeCell ref="L530:M530"/>
    <mergeCell ref="G521:H521"/>
    <mergeCell ref="L521:M521"/>
    <mergeCell ref="G522:H522"/>
    <mergeCell ref="L522:M522"/>
    <mergeCell ref="G523:H523"/>
    <mergeCell ref="L523:M523"/>
    <mergeCell ref="G524:H524"/>
    <mergeCell ref="L524:M524"/>
    <mergeCell ref="G525:H525"/>
    <mergeCell ref="L525:M525"/>
    <mergeCell ref="G516:H516"/>
    <mergeCell ref="L516:M516"/>
    <mergeCell ref="G517:H517"/>
    <mergeCell ref="L517:M517"/>
    <mergeCell ref="G518:H518"/>
    <mergeCell ref="L518:M518"/>
    <mergeCell ref="G519:H519"/>
    <mergeCell ref="L519:M519"/>
    <mergeCell ref="G520:H520"/>
    <mergeCell ref="L520:M520"/>
    <mergeCell ref="G511:H511"/>
    <mergeCell ref="L511:M511"/>
    <mergeCell ref="G512:H512"/>
    <mergeCell ref="L512:M512"/>
    <mergeCell ref="G513:H513"/>
    <mergeCell ref="L513:M513"/>
    <mergeCell ref="G514:H514"/>
    <mergeCell ref="L514:M514"/>
    <mergeCell ref="G515:H515"/>
    <mergeCell ref="L515:M515"/>
    <mergeCell ref="G506:H506"/>
    <mergeCell ref="L506:M506"/>
    <mergeCell ref="G507:H507"/>
    <mergeCell ref="L507:M507"/>
    <mergeCell ref="G508:H508"/>
    <mergeCell ref="L508:M508"/>
    <mergeCell ref="G509:H509"/>
    <mergeCell ref="L509:M509"/>
    <mergeCell ref="G510:H510"/>
    <mergeCell ref="L510:M510"/>
    <mergeCell ref="G501:H501"/>
    <mergeCell ref="L501:M501"/>
    <mergeCell ref="G502:H502"/>
    <mergeCell ref="L502:M502"/>
    <mergeCell ref="G503:H503"/>
    <mergeCell ref="L503:M503"/>
    <mergeCell ref="G504:H504"/>
    <mergeCell ref="L504:M504"/>
    <mergeCell ref="G505:H505"/>
    <mergeCell ref="L505:M505"/>
    <mergeCell ref="G496:H496"/>
    <mergeCell ref="L496:M496"/>
    <mergeCell ref="G497:H497"/>
    <mergeCell ref="L497:M497"/>
    <mergeCell ref="G498:H498"/>
    <mergeCell ref="L498:M498"/>
    <mergeCell ref="G499:H499"/>
    <mergeCell ref="L499:M499"/>
    <mergeCell ref="G500:H500"/>
    <mergeCell ref="L500:M500"/>
    <mergeCell ref="G491:H491"/>
    <mergeCell ref="L491:M491"/>
    <mergeCell ref="G492:H492"/>
    <mergeCell ref="L492:M492"/>
    <mergeCell ref="G493:H493"/>
    <mergeCell ref="L493:M493"/>
    <mergeCell ref="G494:H494"/>
    <mergeCell ref="L494:M494"/>
    <mergeCell ref="G495:H495"/>
    <mergeCell ref="L495:M495"/>
    <mergeCell ref="G486:H486"/>
    <mergeCell ref="L486:M486"/>
    <mergeCell ref="G487:H487"/>
    <mergeCell ref="L487:M487"/>
    <mergeCell ref="G488:H488"/>
    <mergeCell ref="L488:M488"/>
    <mergeCell ref="G489:H489"/>
    <mergeCell ref="L489:M489"/>
    <mergeCell ref="G490:H490"/>
    <mergeCell ref="L490:M490"/>
    <mergeCell ref="G481:H481"/>
    <mergeCell ref="L481:M481"/>
    <mergeCell ref="G482:H482"/>
    <mergeCell ref="L482:M482"/>
    <mergeCell ref="G483:H483"/>
    <mergeCell ref="L483:M483"/>
    <mergeCell ref="G484:H484"/>
    <mergeCell ref="L484:M484"/>
    <mergeCell ref="G485:H485"/>
    <mergeCell ref="L485:M485"/>
    <mergeCell ref="G476:H476"/>
    <mergeCell ref="L476:M476"/>
    <mergeCell ref="G477:H477"/>
    <mergeCell ref="L477:M477"/>
    <mergeCell ref="G478:H478"/>
    <mergeCell ref="L478:M478"/>
    <mergeCell ref="G479:H479"/>
    <mergeCell ref="L479:M479"/>
    <mergeCell ref="G480:H480"/>
    <mergeCell ref="L480:M480"/>
    <mergeCell ref="G471:H471"/>
    <mergeCell ref="L471:M471"/>
    <mergeCell ref="G472:H472"/>
    <mergeCell ref="L472:M472"/>
    <mergeCell ref="G473:H473"/>
    <mergeCell ref="L473:M473"/>
    <mergeCell ref="G474:H474"/>
    <mergeCell ref="L474:M474"/>
    <mergeCell ref="G475:H475"/>
    <mergeCell ref="L475:M475"/>
    <mergeCell ref="G466:H466"/>
    <mergeCell ref="L466:M466"/>
    <mergeCell ref="G467:H467"/>
    <mergeCell ref="L467:M467"/>
    <mergeCell ref="G468:H468"/>
    <mergeCell ref="L468:M468"/>
    <mergeCell ref="G469:H469"/>
    <mergeCell ref="L469:M469"/>
    <mergeCell ref="G470:H470"/>
    <mergeCell ref="L470:M470"/>
    <mergeCell ref="G461:H461"/>
    <mergeCell ref="L461:M461"/>
    <mergeCell ref="G462:H462"/>
    <mergeCell ref="L462:M462"/>
    <mergeCell ref="G463:H463"/>
    <mergeCell ref="L463:M463"/>
    <mergeCell ref="G464:H464"/>
    <mergeCell ref="L464:M464"/>
    <mergeCell ref="G465:H465"/>
    <mergeCell ref="L465:M465"/>
    <mergeCell ref="G456:H456"/>
    <mergeCell ref="L456:M456"/>
    <mergeCell ref="G457:H457"/>
    <mergeCell ref="L457:M457"/>
    <mergeCell ref="G458:H458"/>
    <mergeCell ref="L458:M458"/>
    <mergeCell ref="G459:H459"/>
    <mergeCell ref="L459:M459"/>
    <mergeCell ref="G460:H460"/>
    <mergeCell ref="L460:M460"/>
    <mergeCell ref="G451:H451"/>
    <mergeCell ref="L451:M451"/>
    <mergeCell ref="G452:H452"/>
    <mergeCell ref="L452:M452"/>
    <mergeCell ref="G453:H453"/>
    <mergeCell ref="L453:M453"/>
    <mergeCell ref="G454:H454"/>
    <mergeCell ref="L454:M454"/>
    <mergeCell ref="G455:H455"/>
    <mergeCell ref="L455:M455"/>
    <mergeCell ref="G446:H446"/>
    <mergeCell ref="L446:M446"/>
    <mergeCell ref="G447:H447"/>
    <mergeCell ref="L447:M447"/>
    <mergeCell ref="G448:H448"/>
    <mergeCell ref="L448:M448"/>
    <mergeCell ref="G449:H449"/>
    <mergeCell ref="L449:M449"/>
    <mergeCell ref="G450:H450"/>
    <mergeCell ref="L450:M450"/>
    <mergeCell ref="G441:H441"/>
    <mergeCell ref="L441:M441"/>
    <mergeCell ref="G442:H442"/>
    <mergeCell ref="L442:M442"/>
    <mergeCell ref="G443:H443"/>
    <mergeCell ref="L443:M443"/>
    <mergeCell ref="G444:H444"/>
    <mergeCell ref="L444:M444"/>
    <mergeCell ref="G445:H445"/>
    <mergeCell ref="L445:M445"/>
    <mergeCell ref="G436:H436"/>
    <mergeCell ref="L436:M436"/>
    <mergeCell ref="G437:H437"/>
    <mergeCell ref="L437:M437"/>
    <mergeCell ref="G438:H438"/>
    <mergeCell ref="L438:M438"/>
    <mergeCell ref="G439:H439"/>
    <mergeCell ref="L439:M439"/>
    <mergeCell ref="G440:H440"/>
    <mergeCell ref="L440:M440"/>
    <mergeCell ref="G431:H431"/>
    <mergeCell ref="L431:M431"/>
    <mergeCell ref="G432:H432"/>
    <mergeCell ref="L432:M432"/>
    <mergeCell ref="G433:H433"/>
    <mergeCell ref="L433:M433"/>
    <mergeCell ref="G434:H434"/>
    <mergeCell ref="L434:M434"/>
    <mergeCell ref="G435:H435"/>
    <mergeCell ref="L435:M435"/>
    <mergeCell ref="G426:H426"/>
    <mergeCell ref="L426:M426"/>
    <mergeCell ref="G427:H427"/>
    <mergeCell ref="L427:M427"/>
    <mergeCell ref="G428:H428"/>
    <mergeCell ref="L428:M428"/>
    <mergeCell ref="G429:H429"/>
    <mergeCell ref="L429:M429"/>
    <mergeCell ref="G430:H430"/>
    <mergeCell ref="L430:M430"/>
    <mergeCell ref="G421:H421"/>
    <mergeCell ref="L421:M421"/>
    <mergeCell ref="G422:H422"/>
    <mergeCell ref="L422:M422"/>
    <mergeCell ref="G423:H423"/>
    <mergeCell ref="L423:M423"/>
    <mergeCell ref="G424:H424"/>
    <mergeCell ref="L424:M424"/>
    <mergeCell ref="G425:H425"/>
    <mergeCell ref="L425:M425"/>
    <mergeCell ref="G416:H416"/>
    <mergeCell ref="L416:M416"/>
    <mergeCell ref="G417:H417"/>
    <mergeCell ref="L417:M417"/>
    <mergeCell ref="G418:H418"/>
    <mergeCell ref="L418:M418"/>
    <mergeCell ref="G419:H419"/>
    <mergeCell ref="L419:M419"/>
    <mergeCell ref="G420:H420"/>
    <mergeCell ref="L420:M420"/>
    <mergeCell ref="G411:H411"/>
    <mergeCell ref="L411:M411"/>
    <mergeCell ref="G412:H412"/>
    <mergeCell ref="L412:M412"/>
    <mergeCell ref="G413:H413"/>
    <mergeCell ref="L413:M413"/>
    <mergeCell ref="G414:H414"/>
    <mergeCell ref="L414:M414"/>
    <mergeCell ref="G415:H415"/>
    <mergeCell ref="L415:M415"/>
    <mergeCell ref="G406:H406"/>
    <mergeCell ref="L406:M406"/>
    <mergeCell ref="G407:H407"/>
    <mergeCell ref="L407:M407"/>
    <mergeCell ref="G408:H408"/>
    <mergeCell ref="L408:M408"/>
    <mergeCell ref="G409:H409"/>
    <mergeCell ref="L409:M409"/>
    <mergeCell ref="G410:H410"/>
    <mergeCell ref="L410:M410"/>
    <mergeCell ref="G401:H401"/>
    <mergeCell ref="L401:M401"/>
    <mergeCell ref="G402:H402"/>
    <mergeCell ref="L402:M402"/>
    <mergeCell ref="G403:H403"/>
    <mergeCell ref="L403:M403"/>
    <mergeCell ref="G404:H404"/>
    <mergeCell ref="L404:M404"/>
    <mergeCell ref="G405:H405"/>
    <mergeCell ref="L405:M405"/>
    <mergeCell ref="G396:H396"/>
    <mergeCell ref="L396:M396"/>
    <mergeCell ref="G397:H397"/>
    <mergeCell ref="L397:M397"/>
    <mergeCell ref="G398:H398"/>
    <mergeCell ref="L398:M398"/>
    <mergeCell ref="G399:H399"/>
    <mergeCell ref="L399:M399"/>
    <mergeCell ref="G400:H400"/>
    <mergeCell ref="L400:M400"/>
    <mergeCell ref="G391:H391"/>
    <mergeCell ref="L391:M391"/>
    <mergeCell ref="G392:H392"/>
    <mergeCell ref="L392:M392"/>
    <mergeCell ref="G393:H393"/>
    <mergeCell ref="L393:M393"/>
    <mergeCell ref="G394:H394"/>
    <mergeCell ref="L394:M394"/>
    <mergeCell ref="G395:H395"/>
    <mergeCell ref="L395:M395"/>
    <mergeCell ref="G386:H386"/>
    <mergeCell ref="L386:M386"/>
    <mergeCell ref="G387:H387"/>
    <mergeCell ref="L387:M387"/>
    <mergeCell ref="G388:H388"/>
    <mergeCell ref="L388:M388"/>
    <mergeCell ref="G389:H389"/>
    <mergeCell ref="L389:M389"/>
    <mergeCell ref="G390:H390"/>
    <mergeCell ref="L390:M390"/>
    <mergeCell ref="L381:M381"/>
    <mergeCell ref="G382:H382"/>
    <mergeCell ref="L382:M382"/>
    <mergeCell ref="G383:H383"/>
    <mergeCell ref="L383:M383"/>
    <mergeCell ref="G384:H384"/>
    <mergeCell ref="L384:M384"/>
    <mergeCell ref="G385:H385"/>
    <mergeCell ref="L385:M385"/>
    <mergeCell ref="G376:H376"/>
    <mergeCell ref="L376:M376"/>
    <mergeCell ref="G377:H377"/>
    <mergeCell ref="L377:M377"/>
    <mergeCell ref="G378:H378"/>
    <mergeCell ref="L378:M378"/>
    <mergeCell ref="G379:H379"/>
    <mergeCell ref="L379:M379"/>
    <mergeCell ref="G380:H380"/>
    <mergeCell ref="L380:M380"/>
    <mergeCell ref="L371:M371"/>
    <mergeCell ref="G372:H372"/>
    <mergeCell ref="L372:M372"/>
    <mergeCell ref="G373:H373"/>
    <mergeCell ref="L373:M373"/>
    <mergeCell ref="G374:H374"/>
    <mergeCell ref="L374:M374"/>
    <mergeCell ref="G375:H375"/>
    <mergeCell ref="L375:M375"/>
    <mergeCell ref="G366:H366"/>
    <mergeCell ref="L366:M366"/>
    <mergeCell ref="G367:H367"/>
    <mergeCell ref="L367:M367"/>
    <mergeCell ref="G368:H368"/>
    <mergeCell ref="L368:M368"/>
    <mergeCell ref="G369:H369"/>
    <mergeCell ref="L369:M369"/>
    <mergeCell ref="G370:H370"/>
    <mergeCell ref="L370:M370"/>
    <mergeCell ref="L361:M361"/>
    <mergeCell ref="G362:H362"/>
    <mergeCell ref="L362:M362"/>
    <mergeCell ref="G363:H363"/>
    <mergeCell ref="L363:M363"/>
    <mergeCell ref="G364:H364"/>
    <mergeCell ref="L364:M364"/>
    <mergeCell ref="G365:H365"/>
    <mergeCell ref="L365:M365"/>
    <mergeCell ref="G356:H356"/>
    <mergeCell ref="L356:M356"/>
    <mergeCell ref="G357:H357"/>
    <mergeCell ref="L357:M357"/>
    <mergeCell ref="G358:H358"/>
    <mergeCell ref="L358:M358"/>
    <mergeCell ref="G359:H359"/>
    <mergeCell ref="L359:M359"/>
    <mergeCell ref="G360:H360"/>
    <mergeCell ref="L360:M360"/>
    <mergeCell ref="L351:M351"/>
    <mergeCell ref="G352:H352"/>
    <mergeCell ref="L352:M352"/>
    <mergeCell ref="G353:H353"/>
    <mergeCell ref="L353:M353"/>
    <mergeCell ref="G354:H354"/>
    <mergeCell ref="L354:M354"/>
    <mergeCell ref="G355:H355"/>
    <mergeCell ref="L355:M355"/>
    <mergeCell ref="G346:H346"/>
    <mergeCell ref="L346:M346"/>
    <mergeCell ref="G347:H347"/>
    <mergeCell ref="L347:M347"/>
    <mergeCell ref="G348:H348"/>
    <mergeCell ref="L348:M348"/>
    <mergeCell ref="G349:H349"/>
    <mergeCell ref="L349:M349"/>
    <mergeCell ref="G350:H350"/>
    <mergeCell ref="L350:M350"/>
    <mergeCell ref="L341:M341"/>
    <mergeCell ref="G342:H342"/>
    <mergeCell ref="L342:M342"/>
    <mergeCell ref="G343:H343"/>
    <mergeCell ref="L343:M343"/>
    <mergeCell ref="G344:H344"/>
    <mergeCell ref="L344:M344"/>
    <mergeCell ref="G345:H345"/>
    <mergeCell ref="L345:M345"/>
    <mergeCell ref="G336:H336"/>
    <mergeCell ref="L336:M336"/>
    <mergeCell ref="G337:H337"/>
    <mergeCell ref="L337:M337"/>
    <mergeCell ref="G338:H338"/>
    <mergeCell ref="L338:M338"/>
    <mergeCell ref="G339:H339"/>
    <mergeCell ref="L339:M339"/>
    <mergeCell ref="G340:H340"/>
    <mergeCell ref="L340:M340"/>
    <mergeCell ref="L332:M332"/>
    <mergeCell ref="G333:H333"/>
    <mergeCell ref="L333:M333"/>
    <mergeCell ref="G334:H334"/>
    <mergeCell ref="L334:M334"/>
    <mergeCell ref="G335:H335"/>
    <mergeCell ref="L335:M335"/>
    <mergeCell ref="G326:H326"/>
    <mergeCell ref="L326:M326"/>
    <mergeCell ref="G327:H327"/>
    <mergeCell ref="L327:M327"/>
    <mergeCell ref="G328:H328"/>
    <mergeCell ref="L328:M328"/>
    <mergeCell ref="G329:H329"/>
    <mergeCell ref="L329:M329"/>
    <mergeCell ref="G330:H330"/>
    <mergeCell ref="L330:M330"/>
    <mergeCell ref="L323:M323"/>
    <mergeCell ref="G324:H324"/>
    <mergeCell ref="L324:M324"/>
    <mergeCell ref="G325:H325"/>
    <mergeCell ref="L325:M325"/>
    <mergeCell ref="G316:H316"/>
    <mergeCell ref="L316:M316"/>
    <mergeCell ref="G317:H317"/>
    <mergeCell ref="L317:M317"/>
    <mergeCell ref="G318:H318"/>
    <mergeCell ref="L318:M318"/>
    <mergeCell ref="G319:H319"/>
    <mergeCell ref="L319:M319"/>
    <mergeCell ref="G320:H320"/>
    <mergeCell ref="L320:M320"/>
    <mergeCell ref="G331:H331"/>
    <mergeCell ref="L331:M331"/>
    <mergeCell ref="L314:M314"/>
    <mergeCell ref="G315:H315"/>
    <mergeCell ref="L315:M315"/>
    <mergeCell ref="G306:H306"/>
    <mergeCell ref="L306:M306"/>
    <mergeCell ref="G307:H307"/>
    <mergeCell ref="L307:M307"/>
    <mergeCell ref="G308:H308"/>
    <mergeCell ref="L308:M308"/>
    <mergeCell ref="G309:H309"/>
    <mergeCell ref="L309:M309"/>
    <mergeCell ref="G310:H310"/>
    <mergeCell ref="L310:M310"/>
    <mergeCell ref="G321:H321"/>
    <mergeCell ref="L321:M321"/>
    <mergeCell ref="G322:H322"/>
    <mergeCell ref="L322:M322"/>
    <mergeCell ref="L304:M304"/>
    <mergeCell ref="G305:H305"/>
    <mergeCell ref="L305:M305"/>
    <mergeCell ref="L296:M296"/>
    <mergeCell ref="G297:H297"/>
    <mergeCell ref="L297:M297"/>
    <mergeCell ref="G298:H298"/>
    <mergeCell ref="L298:M298"/>
    <mergeCell ref="G299:H299"/>
    <mergeCell ref="L299:M299"/>
    <mergeCell ref="G300:H300"/>
    <mergeCell ref="L300:M300"/>
    <mergeCell ref="G311:H311"/>
    <mergeCell ref="L311:M311"/>
    <mergeCell ref="G312:H312"/>
    <mergeCell ref="L312:M312"/>
    <mergeCell ref="G313:H313"/>
    <mergeCell ref="L313:M313"/>
    <mergeCell ref="L294:M294"/>
    <mergeCell ref="G295:H295"/>
    <mergeCell ref="L295:M295"/>
    <mergeCell ref="L286:M286"/>
    <mergeCell ref="G287:H287"/>
    <mergeCell ref="L287:M287"/>
    <mergeCell ref="G288:H288"/>
    <mergeCell ref="L288:M288"/>
    <mergeCell ref="G289:H289"/>
    <mergeCell ref="L289:M289"/>
    <mergeCell ref="G290:H290"/>
    <mergeCell ref="L290:M290"/>
    <mergeCell ref="G301:H301"/>
    <mergeCell ref="L301:M301"/>
    <mergeCell ref="G302:H302"/>
    <mergeCell ref="L302:M302"/>
    <mergeCell ref="G303:H303"/>
    <mergeCell ref="L303:M303"/>
    <mergeCell ref="L284:M284"/>
    <mergeCell ref="G285:H285"/>
    <mergeCell ref="L285:M285"/>
    <mergeCell ref="L276:M276"/>
    <mergeCell ref="G277:H277"/>
    <mergeCell ref="L277:M277"/>
    <mergeCell ref="G278:H278"/>
    <mergeCell ref="L278:M278"/>
    <mergeCell ref="G279:H279"/>
    <mergeCell ref="L279:M279"/>
    <mergeCell ref="G280:H280"/>
    <mergeCell ref="L280:M280"/>
    <mergeCell ref="G291:H291"/>
    <mergeCell ref="L291:M291"/>
    <mergeCell ref="G292:H292"/>
    <mergeCell ref="L292:M292"/>
    <mergeCell ref="G293:H293"/>
    <mergeCell ref="L293:M293"/>
    <mergeCell ref="L274:M274"/>
    <mergeCell ref="G275:H275"/>
    <mergeCell ref="L275:M275"/>
    <mergeCell ref="L266:M266"/>
    <mergeCell ref="G267:H267"/>
    <mergeCell ref="L267:M267"/>
    <mergeCell ref="G268:H268"/>
    <mergeCell ref="L268:M268"/>
    <mergeCell ref="G269:H269"/>
    <mergeCell ref="L269:M269"/>
    <mergeCell ref="G270:H270"/>
    <mergeCell ref="L270:M270"/>
    <mergeCell ref="G281:H281"/>
    <mergeCell ref="L281:M281"/>
    <mergeCell ref="G282:H282"/>
    <mergeCell ref="L282:M282"/>
    <mergeCell ref="G283:H283"/>
    <mergeCell ref="L283:M283"/>
    <mergeCell ref="L264:M264"/>
    <mergeCell ref="G265:H265"/>
    <mergeCell ref="L265:M265"/>
    <mergeCell ref="L256:M256"/>
    <mergeCell ref="G257:H257"/>
    <mergeCell ref="L257:M257"/>
    <mergeCell ref="G258:H258"/>
    <mergeCell ref="L258:M258"/>
    <mergeCell ref="G259:H259"/>
    <mergeCell ref="L259:M259"/>
    <mergeCell ref="G260:H260"/>
    <mergeCell ref="L260:M260"/>
    <mergeCell ref="G271:H271"/>
    <mergeCell ref="L271:M271"/>
    <mergeCell ref="G272:H272"/>
    <mergeCell ref="L272:M272"/>
    <mergeCell ref="G273:H273"/>
    <mergeCell ref="L273:M273"/>
    <mergeCell ref="L254:M254"/>
    <mergeCell ref="G255:H255"/>
    <mergeCell ref="L255:M255"/>
    <mergeCell ref="L246:M246"/>
    <mergeCell ref="G247:H247"/>
    <mergeCell ref="L247:M247"/>
    <mergeCell ref="G248:H248"/>
    <mergeCell ref="L248:M248"/>
    <mergeCell ref="G249:H249"/>
    <mergeCell ref="L249:M249"/>
    <mergeCell ref="G250:H250"/>
    <mergeCell ref="L250:M250"/>
    <mergeCell ref="G261:H261"/>
    <mergeCell ref="L261:M261"/>
    <mergeCell ref="G262:H262"/>
    <mergeCell ref="L262:M262"/>
    <mergeCell ref="G263:H263"/>
    <mergeCell ref="L263:M263"/>
    <mergeCell ref="L244:M244"/>
    <mergeCell ref="G245:H245"/>
    <mergeCell ref="L245:M245"/>
    <mergeCell ref="L236:M236"/>
    <mergeCell ref="G237:H237"/>
    <mergeCell ref="L237:M237"/>
    <mergeCell ref="G238:H238"/>
    <mergeCell ref="L238:M238"/>
    <mergeCell ref="G239:H239"/>
    <mergeCell ref="L239:M239"/>
    <mergeCell ref="G240:H240"/>
    <mergeCell ref="L240:M240"/>
    <mergeCell ref="G251:H251"/>
    <mergeCell ref="L251:M251"/>
    <mergeCell ref="G252:H252"/>
    <mergeCell ref="L252:M252"/>
    <mergeCell ref="G253:H253"/>
    <mergeCell ref="L253:M253"/>
    <mergeCell ref="L234:M234"/>
    <mergeCell ref="G235:H235"/>
    <mergeCell ref="L235:M235"/>
    <mergeCell ref="L226:M226"/>
    <mergeCell ref="G227:H227"/>
    <mergeCell ref="L227:M227"/>
    <mergeCell ref="G228:H228"/>
    <mergeCell ref="L228:M228"/>
    <mergeCell ref="G229:H229"/>
    <mergeCell ref="L229:M229"/>
    <mergeCell ref="G230:H230"/>
    <mergeCell ref="L230:M230"/>
    <mergeCell ref="G241:H241"/>
    <mergeCell ref="L241:M241"/>
    <mergeCell ref="G242:H242"/>
    <mergeCell ref="L242:M242"/>
    <mergeCell ref="G243:H243"/>
    <mergeCell ref="L243:M243"/>
    <mergeCell ref="L224:M224"/>
    <mergeCell ref="G225:H225"/>
    <mergeCell ref="L225:M225"/>
    <mergeCell ref="G217:H217"/>
    <mergeCell ref="L217:M217"/>
    <mergeCell ref="G218:H218"/>
    <mergeCell ref="L218:M218"/>
    <mergeCell ref="G219:H219"/>
    <mergeCell ref="L219:M219"/>
    <mergeCell ref="G220:H220"/>
    <mergeCell ref="L220:M220"/>
    <mergeCell ref="G231:H231"/>
    <mergeCell ref="L231:M231"/>
    <mergeCell ref="G232:H232"/>
    <mergeCell ref="L232:M232"/>
    <mergeCell ref="G233:H233"/>
    <mergeCell ref="L233:M233"/>
    <mergeCell ref="L221:M221"/>
    <mergeCell ref="G222:H222"/>
    <mergeCell ref="L222:M222"/>
    <mergeCell ref="G223:H223"/>
    <mergeCell ref="L223:M223"/>
    <mergeCell ref="L216:M216"/>
    <mergeCell ref="G211:H211"/>
    <mergeCell ref="L211:M211"/>
    <mergeCell ref="G212:H212"/>
    <mergeCell ref="L212:M212"/>
    <mergeCell ref="G213:H213"/>
    <mergeCell ref="L213:M213"/>
    <mergeCell ref="G214:H214"/>
    <mergeCell ref="L214:M214"/>
    <mergeCell ref="G215:H215"/>
    <mergeCell ref="L215:M215"/>
    <mergeCell ref="G208:H208"/>
    <mergeCell ref="L208:M208"/>
    <mergeCell ref="G209:H209"/>
    <mergeCell ref="L209:M209"/>
    <mergeCell ref="L199:M199"/>
    <mergeCell ref="G200:H200"/>
    <mergeCell ref="L200:M200"/>
    <mergeCell ref="G191:H191"/>
    <mergeCell ref="L191:M191"/>
    <mergeCell ref="G192:H192"/>
    <mergeCell ref="L192:M192"/>
    <mergeCell ref="G193:H193"/>
    <mergeCell ref="L193:M193"/>
    <mergeCell ref="G194:H194"/>
    <mergeCell ref="L194:M194"/>
    <mergeCell ref="G195:H195"/>
    <mergeCell ref="L195:M195"/>
    <mergeCell ref="L206:M206"/>
    <mergeCell ref="G207:H207"/>
    <mergeCell ref="L207:M207"/>
    <mergeCell ref="L210:M210"/>
    <mergeCell ref="G201:H201"/>
    <mergeCell ref="L201:M201"/>
    <mergeCell ref="G202:H202"/>
    <mergeCell ref="L202:M202"/>
    <mergeCell ref="G203:H203"/>
    <mergeCell ref="L203:M203"/>
    <mergeCell ref="G204:H204"/>
    <mergeCell ref="L204:M204"/>
    <mergeCell ref="G205:H205"/>
    <mergeCell ref="L205:M205"/>
    <mergeCell ref="A44:D44"/>
    <mergeCell ref="A45:D45"/>
    <mergeCell ref="E47:H47"/>
    <mergeCell ref="E48:H48"/>
    <mergeCell ref="E49:H49"/>
    <mergeCell ref="A42:D42"/>
    <mergeCell ref="A43:D43"/>
    <mergeCell ref="E50:H50"/>
    <mergeCell ref="E51:H51"/>
    <mergeCell ref="A121:B121"/>
    <mergeCell ref="A126:B126"/>
    <mergeCell ref="A155:B155"/>
    <mergeCell ref="E155:F155"/>
    <mergeCell ref="C124:H124"/>
    <mergeCell ref="A125:B125"/>
    <mergeCell ref="A148:E148"/>
    <mergeCell ref="G155:H155"/>
    <mergeCell ref="A154:B154"/>
    <mergeCell ref="C154:D154"/>
    <mergeCell ref="E154:F154"/>
    <mergeCell ref="G154:H154"/>
    <mergeCell ref="E111:F111"/>
    <mergeCell ref="G111:H111"/>
    <mergeCell ref="A142:E142"/>
    <mergeCell ref="F142:H142"/>
    <mergeCell ref="A144:E144"/>
    <mergeCell ref="F139:H139"/>
    <mergeCell ref="A143:E143"/>
    <mergeCell ref="A129:B129"/>
    <mergeCell ref="A130:B130"/>
    <mergeCell ref="E112:F121"/>
    <mergeCell ref="A119:B119"/>
    <mergeCell ref="L174:M174"/>
    <mergeCell ref="A40:B40"/>
    <mergeCell ref="C40:H40"/>
    <mergeCell ref="F159:F160"/>
    <mergeCell ref="B159:B160"/>
    <mergeCell ref="A159:A160"/>
    <mergeCell ref="L173:M173"/>
    <mergeCell ref="L170:M170"/>
    <mergeCell ref="G156:H156"/>
    <mergeCell ref="L171:M171"/>
    <mergeCell ref="L172:M172"/>
    <mergeCell ref="C58:H58"/>
    <mergeCell ref="A97:B97"/>
    <mergeCell ref="A53:B53"/>
    <mergeCell ref="C53:H53"/>
    <mergeCell ref="A127:B127"/>
    <mergeCell ref="A128:B128"/>
    <mergeCell ref="G112:H121"/>
    <mergeCell ref="A113:B113"/>
    <mergeCell ref="A114:B114"/>
    <mergeCell ref="A115:B115"/>
    <mergeCell ref="F138:H138"/>
    <mergeCell ref="A138:E138"/>
    <mergeCell ref="D159:D160"/>
    <mergeCell ref="A98:B98"/>
    <mergeCell ref="G97:H97"/>
    <mergeCell ref="A100:B100"/>
    <mergeCell ref="D86:H86"/>
    <mergeCell ref="D87:H87"/>
    <mergeCell ref="D88:H88"/>
    <mergeCell ref="D89:H89"/>
    <mergeCell ref="D90:H90"/>
    <mergeCell ref="A39:B39"/>
    <mergeCell ref="C39:H39"/>
    <mergeCell ref="A50:D50"/>
    <mergeCell ref="L165:M165"/>
    <mergeCell ref="L164:M164"/>
    <mergeCell ref="L163:M163"/>
    <mergeCell ref="L162:M162"/>
    <mergeCell ref="A105:B105"/>
    <mergeCell ref="C153:D153"/>
    <mergeCell ref="E153:F153"/>
    <mergeCell ref="G153:H153"/>
    <mergeCell ref="A137:E137"/>
    <mergeCell ref="A122:B122"/>
    <mergeCell ref="C122:H122"/>
    <mergeCell ref="A161:H161"/>
    <mergeCell ref="E159:E160"/>
    <mergeCell ref="A112:B112"/>
    <mergeCell ref="A51:D51"/>
    <mergeCell ref="A52:H52"/>
    <mergeCell ref="D68:H68"/>
    <mergeCell ref="A68:C68"/>
    <mergeCell ref="A104:B104"/>
    <mergeCell ref="C110:H110"/>
    <mergeCell ref="A49:D49"/>
    <mergeCell ref="A101:B101"/>
    <mergeCell ref="E97:F97"/>
    <mergeCell ref="A75:C75"/>
    <mergeCell ref="D75:H75"/>
    <mergeCell ref="A78:C78"/>
    <mergeCell ref="D78:H78"/>
    <mergeCell ref="A76:C76"/>
    <mergeCell ref="D77:H77"/>
    <mergeCell ref="A38:H38"/>
    <mergeCell ref="A37:B37"/>
    <mergeCell ref="C37:E37"/>
    <mergeCell ref="G126:H135"/>
    <mergeCell ref="A46:D46"/>
    <mergeCell ref="A41:H41"/>
    <mergeCell ref="A72:C72"/>
    <mergeCell ref="A73:C73"/>
    <mergeCell ref="D72:H72"/>
    <mergeCell ref="E98:F107"/>
    <mergeCell ref="G98:H107"/>
    <mergeCell ref="A106:B106"/>
    <mergeCell ref="A107:B107"/>
    <mergeCell ref="D73:H73"/>
    <mergeCell ref="A48:D48"/>
    <mergeCell ref="E43:H43"/>
    <mergeCell ref="E44:H44"/>
    <mergeCell ref="E45:H45"/>
    <mergeCell ref="A111:B111"/>
    <mergeCell ref="E46:H46"/>
    <mergeCell ref="C60:H60"/>
    <mergeCell ref="C62:H62"/>
    <mergeCell ref="A110:B110"/>
    <mergeCell ref="F37:H37"/>
    <mergeCell ref="A96:B96"/>
    <mergeCell ref="A94:B94"/>
    <mergeCell ref="C94:H94"/>
    <mergeCell ref="A102:B102"/>
    <mergeCell ref="A74:C74"/>
    <mergeCell ref="D74:H74"/>
    <mergeCell ref="C96:H96"/>
    <mergeCell ref="A99:B99"/>
    <mergeCell ref="E27:H27"/>
    <mergeCell ref="A29:D29"/>
    <mergeCell ref="E29:H29"/>
    <mergeCell ref="A26:D26"/>
    <mergeCell ref="E26:H26"/>
    <mergeCell ref="A30:D30"/>
    <mergeCell ref="E30:H30"/>
    <mergeCell ref="A27:D27"/>
    <mergeCell ref="A36:B36"/>
    <mergeCell ref="C36:E36"/>
    <mergeCell ref="A31:D31"/>
    <mergeCell ref="E31:H31"/>
    <mergeCell ref="A32:D32"/>
    <mergeCell ref="E32:H32"/>
    <mergeCell ref="A28:D28"/>
    <mergeCell ref="E28:H28"/>
    <mergeCell ref="C33:E33"/>
    <mergeCell ref="F36:H36"/>
    <mergeCell ref="F33:H33"/>
    <mergeCell ref="A34:B34"/>
    <mergeCell ref="A33:B33"/>
    <mergeCell ref="C34:E34"/>
    <mergeCell ref="A35:B35"/>
    <mergeCell ref="C35:E35"/>
    <mergeCell ref="F34:H34"/>
    <mergeCell ref="F35:H35"/>
    <mergeCell ref="A25:D25"/>
    <mergeCell ref="E25:H25"/>
    <mergeCell ref="A19:B19"/>
    <mergeCell ref="C19:D19"/>
    <mergeCell ref="E19:F19"/>
    <mergeCell ref="G19:H19"/>
    <mergeCell ref="A20:B20"/>
    <mergeCell ref="C20:D20"/>
    <mergeCell ref="E20:F20"/>
    <mergeCell ref="G20:H20"/>
    <mergeCell ref="A21:B21"/>
    <mergeCell ref="C21:D21"/>
    <mergeCell ref="E21:F21"/>
    <mergeCell ref="G21:H21"/>
    <mergeCell ref="A22:B22"/>
    <mergeCell ref="C22:D22"/>
    <mergeCell ref="E22:F22"/>
    <mergeCell ref="G22:H22"/>
    <mergeCell ref="E4:H4"/>
    <mergeCell ref="E14:H14"/>
    <mergeCell ref="A15:D15"/>
    <mergeCell ref="A11:D11"/>
    <mergeCell ref="E11:H11"/>
    <mergeCell ref="A23:D24"/>
    <mergeCell ref="E23:H24"/>
    <mergeCell ref="E15:H15"/>
    <mergeCell ref="A16:B16"/>
    <mergeCell ref="C16:H16"/>
    <mergeCell ref="C17:H17"/>
    <mergeCell ref="A18:B18"/>
    <mergeCell ref="C18:H18"/>
    <mergeCell ref="A13:D13"/>
    <mergeCell ref="E13:H13"/>
    <mergeCell ref="A12:D12"/>
    <mergeCell ref="E12:H12"/>
    <mergeCell ref="A17:B17"/>
    <mergeCell ref="A14:D14"/>
    <mergeCell ref="A1218:H1218"/>
    <mergeCell ref="B1203:H1203"/>
    <mergeCell ref="G159:G160"/>
    <mergeCell ref="B1208:H1208"/>
    <mergeCell ref="B1205:H1205"/>
    <mergeCell ref="B1204:H1204"/>
    <mergeCell ref="B1200:H1200"/>
    <mergeCell ref="G176:H176"/>
    <mergeCell ref="G181:H181"/>
    <mergeCell ref="G186:H186"/>
    <mergeCell ref="G196:H196"/>
    <mergeCell ref="G187:H187"/>
    <mergeCell ref="G206:H206"/>
    <mergeCell ref="G216:H216"/>
    <mergeCell ref="G226:H226"/>
    <mergeCell ref="A1:H1"/>
    <mergeCell ref="A2:H2"/>
    <mergeCell ref="A3:D3"/>
    <mergeCell ref="E3:H3"/>
    <mergeCell ref="A5:D5"/>
    <mergeCell ref="A9:D9"/>
    <mergeCell ref="E9:H9"/>
    <mergeCell ref="A10:D10"/>
    <mergeCell ref="E10:H10"/>
    <mergeCell ref="E5:H5"/>
    <mergeCell ref="A6:D6"/>
    <mergeCell ref="E6:H6"/>
    <mergeCell ref="A7:D7"/>
    <mergeCell ref="E7:H7"/>
    <mergeCell ref="A8:D8"/>
    <mergeCell ref="E8:H8"/>
    <mergeCell ref="A4:D4"/>
    <mergeCell ref="B1199:H1199"/>
    <mergeCell ref="A1197:H1197"/>
    <mergeCell ref="F136:H136"/>
    <mergeCell ref="F141:H141"/>
    <mergeCell ref="A165:B165"/>
    <mergeCell ref="A164:B164"/>
    <mergeCell ref="A166:H166"/>
    <mergeCell ref="E152:F152"/>
    <mergeCell ref="A157:H157"/>
    <mergeCell ref="G167:H167"/>
    <mergeCell ref="G170:H170"/>
    <mergeCell ref="G171:H171"/>
    <mergeCell ref="G172:H172"/>
    <mergeCell ref="G173:H173"/>
    <mergeCell ref="G174:H174"/>
    <mergeCell ref="G175:H175"/>
    <mergeCell ref="A1225:H1228"/>
    <mergeCell ref="A1224:B1224"/>
    <mergeCell ref="E1224:F1224"/>
    <mergeCell ref="C1224:D1224"/>
    <mergeCell ref="G1224:H1224"/>
    <mergeCell ref="A149:E149"/>
    <mergeCell ref="F149:H149"/>
    <mergeCell ref="A150:E150"/>
    <mergeCell ref="F150:H150"/>
    <mergeCell ref="A153:B153"/>
    <mergeCell ref="A1220:H1220"/>
    <mergeCell ref="A151:H151"/>
    <mergeCell ref="A1223:H1223"/>
    <mergeCell ref="A1221:H1221"/>
    <mergeCell ref="A1217:H1217"/>
    <mergeCell ref="G152:H152"/>
    <mergeCell ref="G264:H264"/>
    <mergeCell ref="C108:H108"/>
    <mergeCell ref="A103:B103"/>
    <mergeCell ref="A120:B120"/>
    <mergeCell ref="E125:F125"/>
    <mergeCell ref="E126:F135"/>
    <mergeCell ref="A140:E140"/>
    <mergeCell ref="A131:B131"/>
    <mergeCell ref="A133:B133"/>
    <mergeCell ref="A134:B134"/>
    <mergeCell ref="A139:E139"/>
    <mergeCell ref="A136:E136"/>
    <mergeCell ref="F140:H140"/>
    <mergeCell ref="G125:H125"/>
    <mergeCell ref="A124:B124"/>
    <mergeCell ref="A141:E141"/>
    <mergeCell ref="B1198:H1198"/>
    <mergeCell ref="C159:C160"/>
    <mergeCell ref="G199:H199"/>
    <mergeCell ref="G221:H221"/>
    <mergeCell ref="G274:H274"/>
    <mergeCell ref="G284:H284"/>
    <mergeCell ref="G294:H294"/>
    <mergeCell ref="G304:H304"/>
    <mergeCell ref="G314:H314"/>
    <mergeCell ref="G323:H323"/>
    <mergeCell ref="G332:H332"/>
    <mergeCell ref="G341:H341"/>
    <mergeCell ref="G351:H351"/>
    <mergeCell ref="G361:H361"/>
    <mergeCell ref="G371:H371"/>
    <mergeCell ref="G381:H381"/>
    <mergeCell ref="C55:E55"/>
    <mergeCell ref="A1222:H1222"/>
    <mergeCell ref="A1219:H1219"/>
    <mergeCell ref="A152:B152"/>
    <mergeCell ref="A116:B116"/>
    <mergeCell ref="A117:B117"/>
    <mergeCell ref="A118:B118"/>
    <mergeCell ref="A132:B132"/>
    <mergeCell ref="F137:H137"/>
    <mergeCell ref="A135:B135"/>
    <mergeCell ref="F143:H143"/>
    <mergeCell ref="C155:D155"/>
    <mergeCell ref="A169:H169"/>
    <mergeCell ref="A162:B162"/>
    <mergeCell ref="A156:B156"/>
    <mergeCell ref="C156:D156"/>
    <mergeCell ref="E156:F156"/>
    <mergeCell ref="B1206:H1206"/>
    <mergeCell ref="B1201:H1201"/>
    <mergeCell ref="B1202:H1202"/>
    <mergeCell ref="G236:H236"/>
    <mergeCell ref="G246:H246"/>
    <mergeCell ref="G256:H256"/>
    <mergeCell ref="G266:H266"/>
    <mergeCell ref="G276:H276"/>
    <mergeCell ref="G286:H286"/>
    <mergeCell ref="G296:H296"/>
    <mergeCell ref="G210:H210"/>
    <mergeCell ref="G224:H224"/>
    <mergeCell ref="G234:H234"/>
    <mergeCell ref="G244:H244"/>
    <mergeCell ref="G254:H254"/>
    <mergeCell ref="D91:H91"/>
    <mergeCell ref="D92:H92"/>
    <mergeCell ref="D93:H93"/>
    <mergeCell ref="A63:B63"/>
    <mergeCell ref="C63:E63"/>
    <mergeCell ref="G63:H63"/>
    <mergeCell ref="A54:B54"/>
    <mergeCell ref="C54:E54"/>
    <mergeCell ref="G54:H54"/>
    <mergeCell ref="G56:H56"/>
    <mergeCell ref="A55:B55"/>
    <mergeCell ref="A65:H65"/>
    <mergeCell ref="A66:C66"/>
    <mergeCell ref="A67:C67"/>
    <mergeCell ref="D67:H67"/>
    <mergeCell ref="G64:H64"/>
    <mergeCell ref="A57:B58"/>
    <mergeCell ref="C57:E57"/>
    <mergeCell ref="G57:H57"/>
    <mergeCell ref="A59:B60"/>
    <mergeCell ref="C59:E59"/>
    <mergeCell ref="G59:H59"/>
    <mergeCell ref="A61:B62"/>
    <mergeCell ref="C61:E61"/>
    <mergeCell ref="G61:H61"/>
    <mergeCell ref="G55:H55"/>
    <mergeCell ref="A56:B56"/>
    <mergeCell ref="D71:H71"/>
    <mergeCell ref="C56:E56"/>
    <mergeCell ref="A69:C71"/>
    <mergeCell ref="D69:H69"/>
    <mergeCell ref="D70:H70"/>
    <mergeCell ref="G188:H188"/>
    <mergeCell ref="L188:M188"/>
    <mergeCell ref="G189:H189"/>
    <mergeCell ref="L189:M189"/>
    <mergeCell ref="G190:H190"/>
    <mergeCell ref="L196:M196"/>
    <mergeCell ref="G197:H197"/>
    <mergeCell ref="L197:M197"/>
    <mergeCell ref="G198:H198"/>
    <mergeCell ref="L198:M198"/>
    <mergeCell ref="L175:M175"/>
    <mergeCell ref="I15:P15"/>
    <mergeCell ref="F148:H148"/>
    <mergeCell ref="F144:H144"/>
    <mergeCell ref="A158:H158"/>
    <mergeCell ref="A163:B163"/>
    <mergeCell ref="A64:B64"/>
    <mergeCell ref="C64:E64"/>
    <mergeCell ref="D66:H66"/>
    <mergeCell ref="C152:D152"/>
    <mergeCell ref="D76:H76"/>
    <mergeCell ref="A77:C77"/>
    <mergeCell ref="E42:H42"/>
    <mergeCell ref="A47:D47"/>
    <mergeCell ref="A108:B108"/>
    <mergeCell ref="A79:H79"/>
    <mergeCell ref="D80:H80"/>
    <mergeCell ref="D81:H81"/>
    <mergeCell ref="D82:H82"/>
    <mergeCell ref="D83:H83"/>
    <mergeCell ref="D84:H84"/>
    <mergeCell ref="D85:H85"/>
    <mergeCell ref="C1216:D1216"/>
    <mergeCell ref="E1216:H1216"/>
    <mergeCell ref="A145:E145"/>
    <mergeCell ref="F145:H145"/>
    <mergeCell ref="A146:E146"/>
    <mergeCell ref="F146:H146"/>
    <mergeCell ref="A147:E147"/>
    <mergeCell ref="F147:H147"/>
    <mergeCell ref="C1215:D1215"/>
    <mergeCell ref="E1215:H1215"/>
    <mergeCell ref="B1207:H1207"/>
    <mergeCell ref="L176:M176"/>
    <mergeCell ref="G177:H177"/>
    <mergeCell ref="L177:M177"/>
    <mergeCell ref="G178:H178"/>
    <mergeCell ref="L178:M178"/>
    <mergeCell ref="G179:H179"/>
    <mergeCell ref="L179:M179"/>
    <mergeCell ref="G180:H180"/>
    <mergeCell ref="L180:M180"/>
    <mergeCell ref="L190:M190"/>
    <mergeCell ref="L181:M181"/>
    <mergeCell ref="G182:H182"/>
    <mergeCell ref="L182:M182"/>
    <mergeCell ref="G183:H183"/>
    <mergeCell ref="L183:M183"/>
    <mergeCell ref="G184:H184"/>
    <mergeCell ref="L184:M184"/>
    <mergeCell ref="G185:H185"/>
    <mergeCell ref="L185:M185"/>
    <mergeCell ref="L186:M186"/>
    <mergeCell ref="L187:M187"/>
  </mergeCells>
  <dataValidations count="16">
    <dataValidation type="list" allowBlank="1" showInputMessage="1" showErrorMessage="1" sqref="E5:H5">
      <formula1>OFFSET($L$3,1,MATCH($E4,$L$3:$P$3,0)-1,10,1)</formula1>
    </dataValidation>
    <dataValidation type="list" allowBlank="1" showInputMessage="1" showErrorMessage="1" sqref="A17:B17">
      <formula1>"CTS No,Survey No,Plot No,Gut No,FP No,"</formula1>
    </dataValidation>
    <dataValidation type="list" allowBlank="1" showInputMessage="1" showErrorMessage="1" sqref="G20:H20">
      <formula1>$S$13:$W$13</formula1>
    </dataValidation>
    <dataValidation type="list" allowBlank="1" showInputMessage="1" showErrorMessage="1" sqref="E159:E160">
      <formula1>"Attached Loft area,Attached Otla area,Attached Mezzanine area"</formula1>
    </dataValidation>
    <dataValidation type="list" allowBlank="1" showInputMessage="1" showErrorMessage="1" sqref="G1224:H1224">
      <formula1>"Kunal Kadam,Pranita Mhatre,Shruti Fule,Pooja Kawale,Neha Dhokale,Shruti Tathare, Hitakshi Mhatre, Sachin Sawant"</formula1>
    </dataValidation>
    <dataValidation type="list" allowBlank="1" showInputMessage="1" showErrorMessage="1" sqref="F136:H136">
      <formula1>"On Saleable Area,On Builtup Area,On Carpet Area,On Plot Area"</formula1>
    </dataValidation>
    <dataValidation type="list" allowBlank="1" showInputMessage="1" showErrorMessage="1" sqref="F149:H149">
      <formula1>OFFSET($S$136,1,MATCH($G20,$S$136:$W$136,0)-1,15,1)</formula1>
    </dataValidation>
    <dataValidation type="list" allowBlank="1" showInputMessage="1" showErrorMessage="1" sqref="B159:B160">
      <formula1>"Shop No. (Sale Plan),Sale / Rehab,Sale / Mhada"</formula1>
    </dataValidation>
    <dataValidation type="list" allowBlank="1" showInputMessage="1" showErrorMessage="1" sqref="C21:D21">
      <formula1>OFFSET($S$13,1,MATCH($G20,$S$13:$W$13,0)-1,15,1)</formula1>
    </dataValidation>
    <dataValidation type="list" allowBlank="1" showInputMessage="1" showErrorMessage="1" sqref="Y13">
      <formula1>$D$5:$H$5</formula1>
    </dataValidation>
    <dataValidation type="list" allowBlank="1" showInputMessage="1" showErrorMessage="1" sqref="H160">
      <formula1>".45,.50,.55,.60"</formula1>
    </dataValidation>
    <dataValidation type="list" allowBlank="1" showInputMessage="1" showErrorMessage="1" sqref="E4:H4">
      <formula1>$L$3:$P$3</formula1>
    </dataValidation>
    <dataValidation type="list" allowBlank="1" showInputMessage="1" showErrorMessage="1" sqref="C53:H53">
      <formula1>OFFSET($S$53,1,MATCH($G20,$S$53:$W$53,0)-1,15,1)</formula1>
    </dataValidation>
    <dataValidation type="whole" allowBlank="1" showInputMessage="1" showErrorMessage="1" sqref="C103">
      <formula1>0</formula1>
      <formula2>H95</formula2>
    </dataValidation>
    <dataValidation type="list" allowBlank="1" showInputMessage="1" showErrorMessage="1" sqref="H159">
      <formula1>"Saleable area Loading :,Builder Saleable Area"</formula1>
    </dataValidation>
    <dataValidation type="list" allowBlank="1" showInputMessage="1" showErrorMessage="1" sqref="D159:D160">
      <formula1>"Carpet area,RERA Carpet area"</formula1>
    </dataValidation>
  </dataValidations>
  <hyperlinks>
    <hyperlink ref="C40" r:id="rId1"/>
  </hyperlinks>
  <printOptions horizontalCentered="1"/>
  <pageMargins left="0.39370078740157483" right="0.39370078740157483" top="0.82677165354330717" bottom="0.78740157480314965" header="0.15748031496062992" footer="0.19685039370078741"/>
  <pageSetup paperSize="2" scale="93" fitToHeight="0" orientation="portrait" r:id="rId2"/>
  <headerFooter>
    <oddHeader>&amp;C&amp;G</oddHeader>
    <oddFooter>&amp;L&amp;"Times New Roman,Bold"&amp;12Ref No: &amp;F&amp;C&amp;G&amp;R&amp;"Times New Roman,Bold"&amp;12&amp;P</oddFooter>
  </headerFooter>
  <rowBreaks count="3" manualBreakCount="3">
    <brk id="1228" max="16383" man="1"/>
    <brk id="1271" max="16383" man="1"/>
    <brk id="1310" max="16383" man="1"/>
  </rowBreaks>
  <drawing r:id="rId3"/>
  <legacyDrawing r:id="rId4"/>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Q69"/>
  <sheetViews>
    <sheetView topLeftCell="A7" workbookViewId="0">
      <selection activeCell="P13" sqref="P13"/>
    </sheetView>
  </sheetViews>
  <sheetFormatPr defaultRowHeight="14.5" x14ac:dyDescent="0.35"/>
  <cols>
    <col min="2" max="2" width="7.26953125" customWidth="1"/>
    <col min="3" max="3" width="6.26953125" customWidth="1"/>
    <col min="4" max="5" width="6.7265625" customWidth="1"/>
    <col min="6" max="6" width="7" customWidth="1"/>
    <col min="8" max="8" width="7.453125" bestFit="1" customWidth="1"/>
    <col min="9" max="9" width="7.453125" customWidth="1"/>
    <col min="10" max="10" width="7.7265625" customWidth="1"/>
    <col min="11" max="11" width="7.54296875" customWidth="1"/>
    <col min="12" max="12" width="8.1796875" customWidth="1"/>
    <col min="13" max="13" width="10.1796875" customWidth="1"/>
    <col min="14" max="15" width="9.1796875" style="57"/>
    <col min="16" max="16" width="76.1796875" customWidth="1"/>
    <col min="17" max="43" width="0" hidden="1" customWidth="1"/>
  </cols>
  <sheetData>
    <row r="1" spans="1:38" ht="15" x14ac:dyDescent="0.35">
      <c r="A1" s="144" t="s">
        <v>128</v>
      </c>
      <c r="B1" s="145"/>
      <c r="C1" s="195" t="s">
        <v>297</v>
      </c>
      <c r="D1" s="196"/>
      <c r="E1" s="196"/>
      <c r="F1" s="196"/>
      <c r="G1" s="196"/>
      <c r="H1" s="197"/>
      <c r="I1" s="48" t="str">
        <f ca="1">IF(D14=100%,"All work Completed. Possession granted to the Building.",IF(D13=100%,"All work Completed, Waiting for OC",I2&amp;""&amp;I3&amp;""&amp;J2&amp;""&amp;J1&amp;" "&amp;J3))</f>
        <v xml:space="preserve">Excavation, Plinth, RCC Slab Completed </v>
      </c>
      <c r="J1" s="49" t="str">
        <f ca="1">(IF(C7=(D2+F2+H2),"",IF(C7&gt;0,", RCC upto "&amp;C7&amp;" Slab","")))&amp;(IF(C8=H2,"",IF(C8&gt;0,", Brickwork upto "&amp;C8&amp;" Floor","")))&amp;(IF(C9=H2,"",IF(C9&gt;0,", Internal Plaster upto "&amp;C9&amp;" Floor","")))&amp;(IF(C10=H2,"",IF(C10&gt;0,", External Plaster upto "&amp;C10&amp;" Floor","")))&amp;(IF(C11=H2,"",IF(C11&gt;0,", Flooring upto "&amp;C11&amp;" Floor","")))&amp;(IF(C12=H2,"",IF(C12&gt;0,", Painting upto "&amp;C12&amp;" Floor","")))&amp;(IF(C13=H2,"",IF(C13&gt;0,", Finishing upto "&amp;C13&amp;" Floor","")))&amp;(IF(C14=H2,"",IF(C14&gt;0,", Possession upto "&amp;C14&amp;" Floor","")))</f>
        <v/>
      </c>
      <c r="L1" s="39"/>
      <c r="M1" s="39"/>
      <c r="O1" s="77"/>
      <c r="P1" s="39"/>
      <c r="Q1" s="39"/>
      <c r="R1" s="39"/>
      <c r="S1" s="39"/>
      <c r="T1" s="78"/>
    </row>
    <row r="2" spans="1:38" ht="15.5" x14ac:dyDescent="0.35">
      <c r="A2" s="16" t="s">
        <v>130</v>
      </c>
      <c r="B2" s="14">
        <v>0</v>
      </c>
      <c r="C2" s="53" t="s">
        <v>64</v>
      </c>
      <c r="D2" s="53">
        <v>1</v>
      </c>
      <c r="E2" s="53" t="s">
        <v>63</v>
      </c>
      <c r="F2" s="14">
        <v>0</v>
      </c>
      <c r="G2" s="47" t="s">
        <v>71</v>
      </c>
      <c r="H2" s="17">
        <f ca="1">--TRIM(RIGHT(SUBSTITUTE(LEFT(C1,_xlfn.AGGREGATE(16,6,FIND({0,1,2,3,4,5,6,7,8,9},C1,ROW(INDIRECT("1:"&amp;LEN(C1)))),1))," ",REPT(" ",LEN(C1))),LEN(C1)))</f>
        <v>1</v>
      </c>
      <c r="I2" s="50" t="str">
        <f ca="1">IF(D5=100%,"Excavation","")&amp;IF(D6=100%,", Plinth","")&amp;IF(D7=100%,", RCC Slab","")&amp;IF(D8=100%,", Brickwork","")&amp;IF(D9=100%,", Internal Plaster","")&amp;IF(D10=100%,", External Plaster","")&amp;IF(D11=100%,", Flooring","")&amp;IF(D12=100%,", Painting","")&amp;IF(D13=100%,", Building common Amenities","")</f>
        <v>Excavation, Plinth, RCC Slab</v>
      </c>
      <c r="J2" s="51" t="str">
        <f ca="1">(IF(C5=0,"Work not yet Started.",IF(D5=25%,"Piling work in process",IF(D5=50%,"Excavation work in process",IF(D5=100%,"","0")))))&amp;(IF(C6=0%,"",IF(C6=J7,", Footing work is process",IF(C6=J8,", Footing work Completed",IF(C6=J9,", 1st Basement Completed",IF(C6=J10,", 1st &amp; 2nd Basement Completed",IF(C6=J11,", 1st to 3rd Basement Completed",IF(C6=J12,", 1st to 4th Basement Completed",IF(C6=J13,", Plinth work is process",IF(C6=J14,"","0"))))))))))</f>
        <v/>
      </c>
      <c r="L2" s="79"/>
      <c r="M2" s="80"/>
      <c r="N2" s="79"/>
      <c r="O2" s="79"/>
      <c r="P2" s="79"/>
      <c r="Q2" s="80"/>
      <c r="R2" s="81"/>
    </row>
    <row r="3" spans="1:38" ht="15" x14ac:dyDescent="0.35">
      <c r="A3" s="206" t="s">
        <v>81</v>
      </c>
      <c r="B3" s="207"/>
      <c r="C3" s="238" t="str">
        <f>(IF($G$99="NA",I1,"All work Completed. OC Received."))</f>
        <v>All work Completed. OC Received.</v>
      </c>
      <c r="D3" s="238"/>
      <c r="E3" s="238"/>
      <c r="F3" s="238"/>
      <c r="G3" s="238"/>
      <c r="H3" s="239"/>
      <c r="I3" s="50" t="str">
        <f ca="1">IF(I2&lt;&gt;""," Completed","")</f>
        <v xml:space="preserve"> Completed</v>
      </c>
      <c r="J3" s="51" t="str">
        <f ca="1">IF(J1&lt;&gt;"","Completed","")</f>
        <v/>
      </c>
      <c r="L3" s="82"/>
      <c r="M3" s="82"/>
      <c r="N3" s="83"/>
      <c r="O3" s="83"/>
      <c r="P3" s="84"/>
      <c r="Q3" s="84"/>
      <c r="R3" s="84"/>
      <c r="S3" s="84"/>
    </row>
    <row r="4" spans="1:38" ht="46.5" x14ac:dyDescent="0.35">
      <c r="A4" s="183" t="s">
        <v>45</v>
      </c>
      <c r="B4" s="184"/>
      <c r="C4" s="75" t="s">
        <v>127</v>
      </c>
      <c r="D4" s="75" t="s">
        <v>74</v>
      </c>
      <c r="E4" s="184" t="s">
        <v>76</v>
      </c>
      <c r="F4" s="184"/>
      <c r="G4" s="184" t="s">
        <v>75</v>
      </c>
      <c r="H4" s="205"/>
      <c r="I4" s="13" t="s">
        <v>129</v>
      </c>
      <c r="J4" s="28">
        <f ca="1">H2*25%</f>
        <v>0.25</v>
      </c>
      <c r="L4" s="85"/>
      <c r="M4" s="85"/>
      <c r="N4" s="86"/>
      <c r="O4" s="86"/>
      <c r="P4" s="85"/>
      <c r="Q4" s="85"/>
      <c r="R4" s="85"/>
      <c r="S4" s="85"/>
    </row>
    <row r="5" spans="1:38" ht="15.5" x14ac:dyDescent="0.35">
      <c r="A5" s="183" t="s">
        <v>116</v>
      </c>
      <c r="B5" s="184"/>
      <c r="C5" s="75">
        <f ca="1">J6</f>
        <v>1</v>
      </c>
      <c r="D5" s="19">
        <f ca="1">((100/H2)*C5)/100</f>
        <v>1</v>
      </c>
      <c r="E5" s="198">
        <f ca="1">(((C6/H2*10)+(40/(D2+F2+H2)*C7)+(7.5/(H2)*C8)+(7.5/(H2)*C9)+(10/H2*C10)+(10/H2*C11)+(5/H2*C12)+(5/H2*C13)+(5/H2*C14))/100)</f>
        <v>0.5</v>
      </c>
      <c r="F5" s="199"/>
      <c r="G5" s="198">
        <f ca="1">((((C5/H2)*20)+((C6/H2)*25)+(30/(H2+F2+D2)*C7)+(5/H2*C8)+(5/H2*C9)+(5/H2*C10)+(5/H2*C11)+(0/H2*C12)+(0/H2*C13)+(5/H2*C14))/100)</f>
        <v>0.75</v>
      </c>
      <c r="H5" s="227"/>
      <c r="I5" s="13" t="s">
        <v>88</v>
      </c>
      <c r="J5" s="29">
        <f ca="1">H2*50%</f>
        <v>0.5</v>
      </c>
      <c r="Q5" s="87"/>
      <c r="S5" s="87"/>
    </row>
    <row r="6" spans="1:38" ht="15.5" x14ac:dyDescent="0.35">
      <c r="A6" s="183" t="s">
        <v>46</v>
      </c>
      <c r="B6" s="184"/>
      <c r="C6" s="75">
        <f ca="1">J14</f>
        <v>1</v>
      </c>
      <c r="D6" s="19">
        <f ca="1">((100/H2)*C6)/100</f>
        <v>1</v>
      </c>
      <c r="E6" s="200"/>
      <c r="F6" s="201"/>
      <c r="G6" s="200"/>
      <c r="H6" s="228"/>
      <c r="I6" s="13" t="s">
        <v>89</v>
      </c>
      <c r="J6" s="29">
        <f ca="1">H2</f>
        <v>1</v>
      </c>
      <c r="M6" s="85"/>
      <c r="P6" s="87"/>
      <c r="Q6" s="87"/>
      <c r="R6" s="87"/>
      <c r="S6" s="87"/>
    </row>
    <row r="7" spans="1:38" ht="15.5" x14ac:dyDescent="0.35">
      <c r="A7" s="183" t="s">
        <v>117</v>
      </c>
      <c r="B7" s="184"/>
      <c r="C7" s="75">
        <f ca="1">D2+H2</f>
        <v>2</v>
      </c>
      <c r="D7" s="19">
        <f ca="1">((100/(D2+F2+H2))*C7)/100</f>
        <v>1</v>
      </c>
      <c r="E7" s="200"/>
      <c r="F7" s="201"/>
      <c r="G7" s="200"/>
      <c r="H7" s="228"/>
      <c r="I7" s="13" t="s">
        <v>90</v>
      </c>
      <c r="J7" s="30">
        <f ca="1">(IF(B2&gt;1,(H2/(B2+2)),H2/4))</f>
        <v>0.25</v>
      </c>
      <c r="M7" s="85"/>
      <c r="P7" s="87"/>
      <c r="Q7" s="87"/>
      <c r="R7" s="87"/>
      <c r="S7" s="87"/>
    </row>
    <row r="8" spans="1:38" ht="15.5" x14ac:dyDescent="0.35">
      <c r="A8" s="183" t="s">
        <v>124</v>
      </c>
      <c r="B8" s="184" t="s">
        <v>118</v>
      </c>
      <c r="C8" s="75">
        <v>0</v>
      </c>
      <c r="D8" s="19">
        <f ca="1">((100/H2)*C8)/100</f>
        <v>0</v>
      </c>
      <c r="E8" s="200"/>
      <c r="F8" s="201"/>
      <c r="G8" s="200"/>
      <c r="H8" s="228"/>
      <c r="I8" s="13" t="s">
        <v>91</v>
      </c>
      <c r="J8" s="30">
        <f ca="1">(IF(B2&gt;1,(H2/(B2+2)+J7),H2/4+J7))</f>
        <v>0.5</v>
      </c>
      <c r="M8" s="85"/>
      <c r="P8" s="87"/>
      <c r="Q8" s="87"/>
      <c r="R8" s="87"/>
      <c r="S8" s="87"/>
    </row>
    <row r="9" spans="1:38" ht="15.5" x14ac:dyDescent="0.35">
      <c r="A9" s="183" t="s">
        <v>125</v>
      </c>
      <c r="B9" s="184" t="s">
        <v>118</v>
      </c>
      <c r="C9" s="75">
        <v>0</v>
      </c>
      <c r="D9" s="19">
        <f ca="1">((100/H2)*C9)/100</f>
        <v>0</v>
      </c>
      <c r="E9" s="200"/>
      <c r="F9" s="201"/>
      <c r="G9" s="200"/>
      <c r="H9" s="228"/>
      <c r="I9" s="13" t="s">
        <v>134</v>
      </c>
      <c r="J9" s="30">
        <f>(IF(B2&gt;1,(H2/(B2+2)+J8),0))</f>
        <v>0</v>
      </c>
      <c r="M9" s="85"/>
      <c r="P9" s="87"/>
      <c r="Q9" s="87"/>
      <c r="R9" s="87"/>
      <c r="S9" s="87"/>
    </row>
    <row r="10" spans="1:38" ht="15.5" x14ac:dyDescent="0.35">
      <c r="A10" s="183" t="s">
        <v>123</v>
      </c>
      <c r="B10" s="184" t="s">
        <v>120</v>
      </c>
      <c r="C10" s="75">
        <v>0</v>
      </c>
      <c r="D10" s="19">
        <f ca="1">((100/(H2))*C10)/100</f>
        <v>0</v>
      </c>
      <c r="E10" s="200"/>
      <c r="F10" s="201"/>
      <c r="G10" s="200"/>
      <c r="H10" s="228"/>
      <c r="I10" s="13" t="s">
        <v>131</v>
      </c>
      <c r="J10" s="30">
        <f>(IF(B2&gt;2,(H2/(B2+2)+J9),0))</f>
        <v>0</v>
      </c>
      <c r="M10" s="85"/>
      <c r="P10" s="87"/>
      <c r="Q10" s="87"/>
      <c r="R10" s="87"/>
      <c r="S10" s="87"/>
    </row>
    <row r="11" spans="1:38" ht="15.5" x14ac:dyDescent="0.35">
      <c r="A11" s="183" t="s">
        <v>119</v>
      </c>
      <c r="B11" s="184" t="s">
        <v>119</v>
      </c>
      <c r="C11" s="75">
        <v>0</v>
      </c>
      <c r="D11" s="19">
        <f ca="1">((100/H2)*C11)/100</f>
        <v>0</v>
      </c>
      <c r="E11" s="200"/>
      <c r="F11" s="201"/>
      <c r="G11" s="200"/>
      <c r="H11" s="228"/>
      <c r="I11" s="13" t="s">
        <v>132</v>
      </c>
      <c r="J11" s="31">
        <f>(IF(B2&gt;3,(H2/(B2+2)+J10),0))</f>
        <v>0</v>
      </c>
      <c r="M11" s="85"/>
      <c r="P11" s="87"/>
      <c r="Q11" s="87"/>
      <c r="R11" s="87"/>
      <c r="S11" s="87"/>
    </row>
    <row r="12" spans="1:38" ht="15.5" x14ac:dyDescent="0.35">
      <c r="A12" s="183" t="s">
        <v>126</v>
      </c>
      <c r="B12" s="184"/>
      <c r="C12" s="75">
        <v>0</v>
      </c>
      <c r="D12" s="19">
        <f ca="1">((100/H2)*C12)/100</f>
        <v>0</v>
      </c>
      <c r="E12" s="200"/>
      <c r="F12" s="201"/>
      <c r="G12" s="200"/>
      <c r="H12" s="228"/>
      <c r="I12" s="13" t="s">
        <v>133</v>
      </c>
      <c r="J12" s="30">
        <f>(IF(B2&gt;4,(H2/(B2+2)+J11),0))</f>
        <v>0</v>
      </c>
      <c r="M12" s="85"/>
      <c r="P12" s="87"/>
      <c r="Q12" s="87"/>
      <c r="R12" s="87"/>
      <c r="S12" s="87"/>
    </row>
    <row r="13" spans="1:38" ht="15.5" x14ac:dyDescent="0.35">
      <c r="A13" s="183" t="s">
        <v>121</v>
      </c>
      <c r="B13" s="184" t="s">
        <v>121</v>
      </c>
      <c r="C13" s="75">
        <v>0</v>
      </c>
      <c r="D13" s="19">
        <f ca="1">((100/(H2))*C13)/100</f>
        <v>0</v>
      </c>
      <c r="E13" s="200"/>
      <c r="F13" s="201"/>
      <c r="G13" s="200"/>
      <c r="H13" s="228"/>
      <c r="I13" s="13" t="s">
        <v>135</v>
      </c>
      <c r="J13" s="30">
        <f ca="1">(IF(B2=1,(H2/(B2+3)+J8),IF(B2=0,(H2/4+J8),IF(B2&gt;1,0))))</f>
        <v>0.75</v>
      </c>
      <c r="M13" s="85"/>
      <c r="P13" s="87"/>
      <c r="Q13" s="87"/>
      <c r="R13" s="87"/>
      <c r="S13" s="87"/>
    </row>
    <row r="14" spans="1:38" ht="16" thickBot="1" x14ac:dyDescent="0.4">
      <c r="A14" s="185" t="s">
        <v>122</v>
      </c>
      <c r="B14" s="186"/>
      <c r="C14" s="76">
        <v>0</v>
      </c>
      <c r="D14" s="20">
        <f ca="1">((100/(H2))*C14)/100</f>
        <v>0</v>
      </c>
      <c r="E14" s="202"/>
      <c r="F14" s="203"/>
      <c r="G14" s="202"/>
      <c r="H14" s="229"/>
      <c r="I14" s="15" t="s">
        <v>92</v>
      </c>
      <c r="J14" s="32">
        <f ca="1">(IF(B2&gt;1.5,(H2/(B2+2)+J8+MAX(0,J9-J8)+MAX(0,J10-J9)+MAX(0,J11-J10)+MAX(0,J12-J11)+MAX(0,J13-J12)),IF(B2=1,(H2/(B2+3)+J13),IF(B2=0,H2/4+J13))))</f>
        <v>1</v>
      </c>
      <c r="M14" s="85"/>
      <c r="P14" s="87"/>
      <c r="Q14" s="87"/>
      <c r="R14" s="87"/>
      <c r="S14" s="87"/>
    </row>
    <row r="16" spans="1:38" ht="77.5" x14ac:dyDescent="0.35">
      <c r="A16" s="88" t="s">
        <v>298</v>
      </c>
      <c r="B16" s="259" t="s">
        <v>299</v>
      </c>
      <c r="C16" s="260"/>
      <c r="D16" s="88" t="s">
        <v>116</v>
      </c>
      <c r="E16" s="88" t="s">
        <v>46</v>
      </c>
      <c r="F16" s="88" t="s">
        <v>300</v>
      </c>
      <c r="G16" s="88" t="s">
        <v>301</v>
      </c>
      <c r="H16" s="88" t="s">
        <v>125</v>
      </c>
      <c r="I16" s="88" t="s">
        <v>302</v>
      </c>
      <c r="J16" s="88" t="s">
        <v>303</v>
      </c>
      <c r="K16" s="88" t="s">
        <v>304</v>
      </c>
      <c r="L16" s="88" t="s">
        <v>305</v>
      </c>
      <c r="M16" s="88" t="s">
        <v>122</v>
      </c>
      <c r="N16" s="88" t="s">
        <v>76</v>
      </c>
      <c r="O16" s="88" t="s">
        <v>75</v>
      </c>
      <c r="P16" s="89" t="s">
        <v>81</v>
      </c>
      <c r="Q16" s="90" t="s">
        <v>116</v>
      </c>
      <c r="R16" s="90" t="s">
        <v>46</v>
      </c>
      <c r="S16" s="90" t="s">
        <v>117</v>
      </c>
      <c r="T16" s="91" t="s">
        <v>124</v>
      </c>
      <c r="U16" s="92" t="s">
        <v>125</v>
      </c>
      <c r="V16" s="92" t="s">
        <v>123</v>
      </c>
      <c r="W16" s="92" t="s">
        <v>119</v>
      </c>
      <c r="X16" s="92" t="s">
        <v>126</v>
      </c>
      <c r="Y16" s="92" t="s">
        <v>121</v>
      </c>
      <c r="Z16" s="92" t="s">
        <v>122</v>
      </c>
      <c r="AA16" s="92" t="s">
        <v>129</v>
      </c>
      <c r="AB16" s="92" t="s">
        <v>88</v>
      </c>
      <c r="AC16" s="92" t="s">
        <v>89</v>
      </c>
      <c r="AD16" s="92" t="s">
        <v>90</v>
      </c>
      <c r="AE16" s="92" t="s">
        <v>91</v>
      </c>
      <c r="AF16" s="92" t="s">
        <v>134</v>
      </c>
      <c r="AG16" s="92" t="s">
        <v>131</v>
      </c>
      <c r="AH16" s="92" t="s">
        <v>132</v>
      </c>
      <c r="AI16" s="92" t="s">
        <v>133</v>
      </c>
      <c r="AJ16" s="92" t="s">
        <v>135</v>
      </c>
      <c r="AK16" s="92" t="s">
        <v>92</v>
      </c>
      <c r="AL16" s="92"/>
    </row>
    <row r="17" spans="1:43" ht="15.5" hidden="1" x14ac:dyDescent="0.35">
      <c r="A17" s="93">
        <v>1</v>
      </c>
      <c r="B17" s="18" t="s">
        <v>297</v>
      </c>
      <c r="C17" s="53">
        <f ca="1">--TRIM(RIGHT(SUBSTITUTE(LEFT(B17,_xlfn.AGGREGATE(16,6,FIND({0,1,2,3,4,5,6,7,8,9},B17,ROW(INDIRECT("1:"&amp;LEN(B17)))),1))," ",REPT(" ",LEN(B17))),LEN(B17)))</f>
        <v>1</v>
      </c>
      <c r="D17" s="75">
        <v>1</v>
      </c>
      <c r="E17" s="75">
        <v>1</v>
      </c>
      <c r="F17" s="75">
        <v>2</v>
      </c>
      <c r="G17" s="75">
        <v>1</v>
      </c>
      <c r="H17" s="75">
        <v>1</v>
      </c>
      <c r="I17" s="75">
        <v>1</v>
      </c>
      <c r="J17" s="75">
        <v>1</v>
      </c>
      <c r="K17" s="75">
        <v>1</v>
      </c>
      <c r="L17" s="75">
        <v>1</v>
      </c>
      <c r="M17" s="75">
        <v>1</v>
      </c>
      <c r="N17" s="94">
        <f ca="1">(((E17/C17*10)+(40/(1+C17)*F17)+(7.5/(C17)*G17)+(7.5/(C17)*H17)+(10/C17*I17)+(10/C17*J17)+(5/C17*K17)+(5/C17*L17)+(5/C17*M17))/100)</f>
        <v>1</v>
      </c>
      <c r="O17" s="94">
        <f ca="1">((((D17/C17)*20)+((E17/C17)*25)+(30/(C17+1)*F17)+(5/C17*G17)+(5/C17*H17)+(5/C17*I17)+(5/C17*J17)+(0/C17*K17)+(0/C17*L17)+(5/C17*M17))/100)</f>
        <v>1</v>
      </c>
      <c r="P17" s="95" t="str">
        <f ca="1">IF(Z17=100%,"All work Completed. Possession granted to the Building.",IF(Y17=100%,"All work Completed, Waiting for OC",AO17&amp;""&amp;AP17&amp;""&amp;AM17&amp;""&amp;AN17&amp;" "&amp;AQ17))</f>
        <v>All work Completed. Possession granted to the Building.</v>
      </c>
      <c r="Q17" s="19">
        <f ca="1">((100/C17)*D17)/100</f>
        <v>1</v>
      </c>
      <c r="R17" s="19">
        <f ca="1">((100/C17)*E17)/100</f>
        <v>1</v>
      </c>
      <c r="S17" s="19">
        <f ca="1">((100/(1+C17))*F17)/100</f>
        <v>1</v>
      </c>
      <c r="T17" s="19">
        <f ca="1">((100/C17)*G17)/100</f>
        <v>1</v>
      </c>
      <c r="U17" s="19">
        <f ca="1">((100/C17)*H17)/100</f>
        <v>1</v>
      </c>
      <c r="V17" s="19">
        <f ca="1">((100/(C17))*I17)/100</f>
        <v>1</v>
      </c>
      <c r="W17" s="19">
        <f ca="1">((100/C17)*J17)/100</f>
        <v>1</v>
      </c>
      <c r="X17" s="19">
        <f ca="1">((100/C17)*K17)/100</f>
        <v>1</v>
      </c>
      <c r="Y17" s="19">
        <f ca="1">((100/(C17))*L17)/100</f>
        <v>1</v>
      </c>
      <c r="Z17" s="19">
        <f ca="1">((100/(C17))*M17)/100</f>
        <v>1</v>
      </c>
      <c r="AA17" s="96">
        <f ca="1">C17*25%</f>
        <v>0.25</v>
      </c>
      <c r="AB17" s="97">
        <f ca="1">C17*50%</f>
        <v>0.5</v>
      </c>
      <c r="AC17" s="97">
        <f ca="1">C17</f>
        <v>1</v>
      </c>
      <c r="AD17" s="98">
        <f ca="1">(IF(M2&gt;1,(C17/(M2+2)),C17/4))</f>
        <v>0.25</v>
      </c>
      <c r="AE17" s="98">
        <f ca="1">(IF(M2&gt;1,(C17/(M2+2)+AD17),C17/4+AD17))</f>
        <v>0.5</v>
      </c>
      <c r="AF17" s="98">
        <f>(IF(M2&gt;1,(C17/(M2+2)+AE17),0))</f>
        <v>0</v>
      </c>
      <c r="AG17" s="98">
        <f>(IF(M2&gt;2,(C17/(M2+2)+AF17),0))</f>
        <v>0</v>
      </c>
      <c r="AH17" s="99">
        <f>(IF(M2&gt;3,(C17/(M2+2)+AG17),0))</f>
        <v>0</v>
      </c>
      <c r="AI17" s="98">
        <f>(IF(M2&gt;4,(C17/(M2+2)+AH17),0))</f>
        <v>0</v>
      </c>
      <c r="AJ17" s="98">
        <f ca="1">(IF(M2=1,(C17/(M2+3)+AE17),IF(M2=0,(C17/4+AE17),IF(M2&gt;1,0))))</f>
        <v>0.75</v>
      </c>
      <c r="AK17" s="98">
        <f ca="1">(IF(M2&gt;1.5,(C17/(M2+2)+AE17+MAX(0,AF17-AE17)+MAX(0,AG17-AF17)+MAX(0,AH17-AG17)+MAX(0,AI17-AH17)+MAX(0,AJ17-AI17)),IF(M2=1,(C17/(M2+3)+AJ17),IF(M2=0,C17/4+AJ17))))</f>
        <v>1</v>
      </c>
      <c r="AL17" s="100" t="str">
        <f t="shared" ref="AL17:AL30" si="0">(IF(W83=(1+T83),"",IF(W83&gt;0,", RCC upto "&amp;W83&amp;" Slab","")))&amp;(IF(X83=T83,"",IF(X83&gt;0,", Brickwork upto "&amp;X83&amp;" Floor","")))&amp;(IF(Y83=T83,"",IF(Y83&gt;0,", Internal Plaster upto "&amp;Y83&amp;" Floor","")))&amp;(IF(Z83=T83,"",IF(Z83&gt;0,", External Plaster upto "&amp;Z83&amp;" Floor","")))&amp;(IF(AA83=T83,"",IF(AA83&gt;0,", Flooring upto "&amp;AA83&amp;" Floor","")))&amp;(IF(AB83=T83,"",IF(AB83&gt;0,", Painting upto "&amp;AB83&amp;" Floor","")))&amp;(IF(AC83=T83,"",IF(AC83&gt;0,", Finishing upto "&amp;AC83&amp;" Floor","")))&amp;(IF(AD83=T83,"",IF(AD83&gt;0,", Possession upto "&amp;AD83&amp;" Floor","")))</f>
        <v/>
      </c>
      <c r="AM17" s="100" t="str">
        <f ca="1">(IF(D17=0,"Work not yet Started.",IF(Q17=25%,"Piling work in process",IF(Q17=50%,"Excavation work in process",IF(Q17=100%,"","0")))))&amp;(IF(E17=0%,"",IF(E17=AD17,", Footing work is process",IF(E17=AE17,", Footing work Completed",IF(E17=AF17,", 1st Basement Completed",IF(E17=AG17,", 1st &amp; 2nd Basement Completed",IF(E17=AH17,", 1st to 3rd Basement Completed",IF(E17=AI17,", 1st to 4th Basement Completed",IF(E17=AJ17,", Plinth work is process",IF(E17=AK17,"","0"))))))))))</f>
        <v/>
      </c>
      <c r="AN17" s="100" t="str">
        <f ca="1">(IF(F17=(1+C17),"",IF(F17&gt;0,", RCC upto "&amp;F17&amp;" Slab","")))&amp;(IF(G17=C17,"",IF(G17&gt;0,", Brickwork upto "&amp;G17&amp;" Floor","")))&amp;(IF(H17=C17,"",IF(H17&gt;0,", Internal Plaster upto "&amp;H17&amp;" Floor","")))&amp;(IF(I17=C17,"",IF(I17&gt;0,", External Plaster upto "&amp;I17&amp;" Floor","")))&amp;(IF(J17=C17,"",IF(J17&gt;0,", Flooring upto "&amp;J17&amp;" Floor","")))&amp;(IF(K17=C17,"",IF(K17&gt;0,", Painting upto "&amp;K17&amp;" Floor","")))&amp;(IF(L17=C17,"",IF(L17&gt;0,", Finishing upto "&amp;L17&amp;" Floor","")))&amp;(IF(M17=C17,"",IF(M17&gt;0,", Possession upto "&amp;M17&amp;" Floor","")))</f>
        <v/>
      </c>
      <c r="AO17" s="100" t="str">
        <f ca="1">IF(Q17=100%,"Excavation","")&amp;IF(R17=100%,", Plinth","")&amp;IF(S17=100%,", RCC Slab","")&amp;IF(T17=100%,", Brickwork","")&amp;IF(U17=100%,", Internal Plaster","")&amp;IF(V17=100%,", External Plaster","")&amp;IF(W17=100%,", Flooring","")&amp;IF(X17=100%,", Painting","")&amp;IF(Y17=100%,", Building common Amenities","")</f>
        <v>Excavation, Plinth, RCC Slab, Brickwork, Internal Plaster, External Plaster, Flooring, Painting, Building common Amenities</v>
      </c>
      <c r="AP17" s="100" t="str">
        <f ca="1">IF(AO17&lt;&gt;""," Completed","")</f>
        <v xml:space="preserve"> Completed</v>
      </c>
      <c r="AQ17" s="100" t="str">
        <f ca="1">IF(AN17&lt;&gt;"","Completed","")</f>
        <v/>
      </c>
    </row>
    <row r="18" spans="1:43" ht="15.5" hidden="1" x14ac:dyDescent="0.35">
      <c r="A18" s="93">
        <v>2</v>
      </c>
      <c r="B18" s="18" t="s">
        <v>297</v>
      </c>
      <c r="C18" s="53">
        <f ca="1">--TRIM(RIGHT(SUBSTITUTE(LEFT(B18,_xlfn.AGGREGATE(16,6,FIND({0,1,2,3,4,5,6,7,8,9},B18,ROW(INDIRECT("1:"&amp;LEN(B18)))),1))," ",REPT(" ",LEN(B18))),LEN(B18)))</f>
        <v>1</v>
      </c>
      <c r="D18" s="75">
        <v>1</v>
      </c>
      <c r="E18" s="75">
        <v>1</v>
      </c>
      <c r="F18" s="75">
        <v>2</v>
      </c>
      <c r="G18" s="75">
        <v>1</v>
      </c>
      <c r="H18" s="75">
        <v>1</v>
      </c>
      <c r="I18" s="75">
        <v>1</v>
      </c>
      <c r="J18" s="75">
        <v>0</v>
      </c>
      <c r="K18" s="75">
        <v>0</v>
      </c>
      <c r="L18" s="75">
        <v>0</v>
      </c>
      <c r="M18" s="75">
        <v>0</v>
      </c>
      <c r="N18" s="94">
        <f t="shared" ref="N18:N38" ca="1" si="1">(((E18/C18*10)+(40/(1+C18)*F18)+(7.5/(C18)*G18)+(7.5/(C18)*H18)+(10/C18*I18)+(10/C18*J18)+(5/C18*K18)+(5/C18*L18)+(5/C18*M18))/100)</f>
        <v>0.75</v>
      </c>
      <c r="O18" s="94">
        <f t="shared" ref="O18:O38" ca="1" si="2">((((D18/C18)*20)+((E18/C18)*25)+(30/(C18+1)*F18)+(5/C18*G18)+(5/C18*H18)+(5/C18*I18)+(5/C18*J18)+(0/C18*K18)+(0/C18*L18)+(5/C18*M18))/100)</f>
        <v>0.9</v>
      </c>
      <c r="P18" s="95" t="str">
        <f t="shared" ref="P18:P38" ca="1" si="3">IF(Z18=100%,"All work Completed. Possession granted to the Building.",IF(Y18=100%,"All work Completed, Waiting for OC",AO18&amp;""&amp;AP18&amp;""&amp;AM18&amp;""&amp;AN18&amp;" "&amp;AQ18))</f>
        <v xml:space="preserve">Excavation, Plinth, RCC Slab, Brickwork, Internal Plaster, External Plaster Completed </v>
      </c>
      <c r="Q18" s="19">
        <f t="shared" ref="Q18:Q69" ca="1" si="4">((100/C18)*D18)/100</f>
        <v>1</v>
      </c>
      <c r="R18" s="19">
        <f t="shared" ref="R18:R69" ca="1" si="5">((100/C18)*E18)/100</f>
        <v>1</v>
      </c>
      <c r="S18" s="19">
        <f t="shared" ref="S18:S69" ca="1" si="6">((100/(1+C18))*F18)/100</f>
        <v>1</v>
      </c>
      <c r="T18" s="19">
        <f t="shared" ref="T18:T69" ca="1" si="7">((100/C18)*G18)/100</f>
        <v>1</v>
      </c>
      <c r="U18" s="19">
        <f t="shared" ref="U18:U69" ca="1" si="8">((100/C18)*H18)/100</f>
        <v>1</v>
      </c>
      <c r="V18" s="19">
        <f t="shared" ref="V18:V69" ca="1" si="9">((100/(C18))*I18)/100</f>
        <v>1</v>
      </c>
      <c r="W18" s="19">
        <f t="shared" ref="W18:W69" ca="1" si="10">((100/C18)*J18)/100</f>
        <v>0</v>
      </c>
      <c r="X18" s="19">
        <f t="shared" ref="X18:X69" ca="1" si="11">((100/C18)*K18)/100</f>
        <v>0</v>
      </c>
      <c r="Y18" s="19">
        <f t="shared" ref="Y18:Y69" ca="1" si="12">((100/(C18))*L18)/100</f>
        <v>0</v>
      </c>
      <c r="Z18" s="19">
        <f t="shared" ref="Z18:Z69" ca="1" si="13">((100/(C18))*M18)/100</f>
        <v>0</v>
      </c>
      <c r="AA18" s="96">
        <f t="shared" ref="AA18:AA69" ca="1" si="14">C18*25%</f>
        <v>0.25</v>
      </c>
      <c r="AB18" s="97">
        <f t="shared" ref="AB18:AB69" ca="1" si="15">C18*50%</f>
        <v>0.5</v>
      </c>
      <c r="AC18" s="97">
        <f t="shared" ref="AC18:AC69" ca="1" si="16">C18</f>
        <v>1</v>
      </c>
      <c r="AD18" s="98">
        <f t="shared" ref="AD18:AD30" ca="1" si="17">(IF(M3&gt;1,(C18/(M3+2)),C18/4))</f>
        <v>0.25</v>
      </c>
      <c r="AE18" s="98">
        <f t="shared" ref="AE18:AE30" ca="1" si="18">(IF(M3&gt;1,(C18/(M3+2)+AD18),C18/4+AD18))</f>
        <v>0.5</v>
      </c>
      <c r="AF18" s="98">
        <f t="shared" ref="AF18:AF30" si="19">(IF(M3&gt;1,(C18/(M3+2)+AE18),0))</f>
        <v>0</v>
      </c>
      <c r="AG18" s="98">
        <f t="shared" ref="AG18:AG30" si="20">(IF(M3&gt;2,(C18/(M3+2)+AF18),0))</f>
        <v>0</v>
      </c>
      <c r="AH18" s="99">
        <f t="shared" ref="AH18:AH30" si="21">(IF(M3&gt;3,(C18/(M3+2)+AG18),0))</f>
        <v>0</v>
      </c>
      <c r="AI18" s="98">
        <f t="shared" ref="AI18:AI30" si="22">(IF(M3&gt;4,(C18/(M3+2)+AH18),0))</f>
        <v>0</v>
      </c>
      <c r="AJ18" s="98">
        <f t="shared" ref="AJ18:AJ30" ca="1" si="23">(IF(M3=1,(C18/(M3+3)+AE18),IF(M3=0,(C18/4+AE18),IF(M3&gt;1,0))))</f>
        <v>0.75</v>
      </c>
      <c r="AK18" s="98">
        <f t="shared" ref="AK18:AK30" ca="1" si="24">(IF(M3&gt;1.5,(C18/(M3+2)+AE18+MAX(0,AF18-AE18)+MAX(0,AG18-AF18)+MAX(0,AH18-AG18)+MAX(0,AI18-AH18)+MAX(0,AJ18-AI18)),IF(M3=1,(C18/(M3+3)+AJ18),IF(M3=0,C18/4+AJ18))))</f>
        <v>1</v>
      </c>
      <c r="AL18" s="100" t="str">
        <f t="shared" si="0"/>
        <v/>
      </c>
      <c r="AM18" s="100" t="str">
        <f t="shared" ref="AM18:AM69" ca="1" si="25">(IF(D18=0,"Work not yet Started.",IF(Q18=25%,"Piling work in process",IF(Q18=50%,"Excavation work in process",IF(Q18=100%,"","0")))))&amp;(IF(E18=0%,"",IF(E18=AD18,", Footing work is process",IF(E18=AE18,", Footing work Completed",IF(E18=AF18,", 1st Basement Completed",IF(E18=AG18,", 1st &amp; 2nd Basement Completed",IF(E18=AH18,", 1st to 3rd Basement Completed",IF(E18=AI18,", 1st to 4th Basement Completed",IF(E18=AJ18,", Plinth work is process",IF(E18=AK18,"","0"))))))))))</f>
        <v/>
      </c>
      <c r="AN18" s="100" t="str">
        <f t="shared" ref="AN18:AN69" ca="1" si="26">(IF(F18=(1+C18),"",IF(F18&gt;0,", RCC upto "&amp;F18&amp;" Slab","")))&amp;(IF(G18=C18,"",IF(G18&gt;0,", Brickwork upto "&amp;G18&amp;" Floor","")))&amp;(IF(H18=C18,"",IF(H18&gt;0,", Internal Plaster upto "&amp;H18&amp;" Floor","")))&amp;(IF(I18=C18,"",IF(I18&gt;0,", External Plaster upto "&amp;I18&amp;" Floor","")))&amp;(IF(J18=C18,"",IF(J18&gt;0,", Flooring upto "&amp;J18&amp;" Floor","")))&amp;(IF(K18=C18,"",IF(K18&gt;0,", Painting upto "&amp;K18&amp;" Floor","")))&amp;(IF(L18=C18,"",IF(L18&gt;0,", Finishing upto "&amp;L18&amp;" Floor","")))&amp;(IF(M18=C18,"",IF(M18&gt;0,", Possession upto "&amp;M18&amp;" Floor","")))</f>
        <v/>
      </c>
      <c r="AO18" s="100" t="str">
        <f t="shared" ref="AO18:AO69" ca="1" si="27">IF(Q18=100%,"Excavation","")&amp;IF(R18=100%,", Plinth","")&amp;IF(S18=100%,", RCC Slab","")&amp;IF(T18=100%,", Brickwork","")&amp;IF(U18=100%,", Internal Plaster","")&amp;IF(V18=100%,", External Plaster","")&amp;IF(W18=100%,", Flooring","")&amp;IF(X18=100%,", Painting","")&amp;IF(Y18=100%,", Building common Amenities","")</f>
        <v>Excavation, Plinth, RCC Slab, Brickwork, Internal Plaster, External Plaster</v>
      </c>
      <c r="AP18" s="100" t="str">
        <f t="shared" ref="AP18:AP69" ca="1" si="28">IF(AO18&lt;&gt;""," Completed","")</f>
        <v xml:space="preserve"> Completed</v>
      </c>
      <c r="AQ18" s="100" t="str">
        <f t="shared" ref="AQ18:AQ69" ca="1" si="29">IF(AN18&lt;&gt;"","Completed","")</f>
        <v/>
      </c>
    </row>
    <row r="19" spans="1:43" ht="15.5" x14ac:dyDescent="0.35">
      <c r="A19" s="93">
        <v>1</v>
      </c>
      <c r="B19" s="18" t="s">
        <v>297</v>
      </c>
      <c r="C19" s="53">
        <f ca="1">--TRIM(RIGHT(SUBSTITUTE(LEFT(B19,_xlfn.AGGREGATE(16,6,FIND({0,1,2,3,4,5,6,7,8,9},B19,ROW(INDIRECT("1:"&amp;LEN(B19)))),1))," ",REPT(" ",LEN(B19))),LEN(B19)))</f>
        <v>1</v>
      </c>
      <c r="D19" s="75">
        <v>0</v>
      </c>
      <c r="E19" s="75">
        <v>0</v>
      </c>
      <c r="F19" s="75">
        <v>0</v>
      </c>
      <c r="G19" s="75">
        <v>0</v>
      </c>
      <c r="H19" s="75">
        <v>0</v>
      </c>
      <c r="I19" s="75">
        <v>0</v>
      </c>
      <c r="J19" s="75">
        <v>0</v>
      </c>
      <c r="K19" s="75">
        <v>0</v>
      </c>
      <c r="L19" s="75">
        <v>0</v>
      </c>
      <c r="M19" s="75">
        <v>0</v>
      </c>
      <c r="N19" s="94">
        <f t="shared" ca="1" si="1"/>
        <v>0</v>
      </c>
      <c r="O19" s="94">
        <f t="shared" ca="1" si="2"/>
        <v>0</v>
      </c>
      <c r="P19" s="108" t="str">
        <f t="shared" ca="1" si="3"/>
        <v xml:space="preserve">Work not yet Started. </v>
      </c>
      <c r="Q19" s="19">
        <f t="shared" ca="1" si="4"/>
        <v>0</v>
      </c>
      <c r="R19" s="19">
        <f t="shared" ca="1" si="5"/>
        <v>0</v>
      </c>
      <c r="S19" s="19">
        <f t="shared" ca="1" si="6"/>
        <v>0</v>
      </c>
      <c r="T19" s="19">
        <f t="shared" ca="1" si="7"/>
        <v>0</v>
      </c>
      <c r="U19" s="19">
        <f t="shared" ca="1" si="8"/>
        <v>0</v>
      </c>
      <c r="V19" s="19">
        <f t="shared" ca="1" si="9"/>
        <v>0</v>
      </c>
      <c r="W19" s="19">
        <f t="shared" ca="1" si="10"/>
        <v>0</v>
      </c>
      <c r="X19" s="19">
        <f t="shared" ca="1" si="11"/>
        <v>0</v>
      </c>
      <c r="Y19" s="19">
        <f t="shared" ca="1" si="12"/>
        <v>0</v>
      </c>
      <c r="Z19" s="19">
        <f t="shared" ca="1" si="13"/>
        <v>0</v>
      </c>
      <c r="AA19" s="96">
        <f t="shared" ca="1" si="14"/>
        <v>0.25</v>
      </c>
      <c r="AB19" s="97">
        <f t="shared" ca="1" si="15"/>
        <v>0.5</v>
      </c>
      <c r="AC19" s="97">
        <f t="shared" ca="1" si="16"/>
        <v>1</v>
      </c>
      <c r="AD19" s="98">
        <f t="shared" ca="1" si="17"/>
        <v>0.25</v>
      </c>
      <c r="AE19" s="98">
        <f t="shared" ca="1" si="18"/>
        <v>0.5</v>
      </c>
      <c r="AF19" s="98">
        <f t="shared" si="19"/>
        <v>0</v>
      </c>
      <c r="AG19" s="98">
        <f t="shared" si="20"/>
        <v>0</v>
      </c>
      <c r="AH19" s="99">
        <f t="shared" si="21"/>
        <v>0</v>
      </c>
      <c r="AI19" s="98">
        <f t="shared" si="22"/>
        <v>0</v>
      </c>
      <c r="AJ19" s="98">
        <f t="shared" ca="1" si="23"/>
        <v>0.75</v>
      </c>
      <c r="AK19" s="98">
        <f t="shared" ca="1" si="24"/>
        <v>1</v>
      </c>
      <c r="AL19" s="100" t="str">
        <f t="shared" si="0"/>
        <v/>
      </c>
      <c r="AM19" s="100" t="str">
        <f t="shared" si="25"/>
        <v>Work not yet Started.</v>
      </c>
      <c r="AN19" s="100" t="str">
        <f t="shared" ca="1" si="26"/>
        <v/>
      </c>
      <c r="AO19" s="100" t="str">
        <f t="shared" ca="1" si="27"/>
        <v/>
      </c>
      <c r="AP19" s="100" t="str">
        <f t="shared" ca="1" si="28"/>
        <v/>
      </c>
      <c r="AQ19" s="100" t="str">
        <f t="shared" ca="1" si="29"/>
        <v/>
      </c>
    </row>
    <row r="20" spans="1:43" ht="15.5" x14ac:dyDescent="0.35">
      <c r="A20" s="93">
        <v>2</v>
      </c>
      <c r="B20" s="18" t="s">
        <v>297</v>
      </c>
      <c r="C20" s="53">
        <f ca="1">--TRIM(RIGHT(SUBSTITUTE(LEFT(B20,_xlfn.AGGREGATE(16,6,FIND({0,1,2,3,4,5,6,7,8,9},B20,ROW(INDIRECT("1:"&amp;LEN(B20)))),1))," ",REPT(" ",LEN(B20))),LEN(B20)))</f>
        <v>1</v>
      </c>
      <c r="D20" s="75">
        <v>0</v>
      </c>
      <c r="E20" s="75">
        <v>0</v>
      </c>
      <c r="F20" s="75">
        <v>0</v>
      </c>
      <c r="G20" s="75">
        <v>0</v>
      </c>
      <c r="H20" s="75">
        <v>0</v>
      </c>
      <c r="I20" s="75">
        <v>0</v>
      </c>
      <c r="J20" s="75">
        <v>0</v>
      </c>
      <c r="K20" s="75">
        <v>0</v>
      </c>
      <c r="L20" s="75">
        <v>0</v>
      </c>
      <c r="M20" s="75">
        <v>0</v>
      </c>
      <c r="N20" s="94">
        <f t="shared" ca="1" si="1"/>
        <v>0</v>
      </c>
      <c r="O20" s="94">
        <f t="shared" ca="1" si="2"/>
        <v>0</v>
      </c>
      <c r="P20" s="108" t="str">
        <f t="shared" ca="1" si="3"/>
        <v xml:space="preserve">Work not yet Started. </v>
      </c>
      <c r="Q20" s="19">
        <f t="shared" ca="1" si="4"/>
        <v>0</v>
      </c>
      <c r="R20" s="19">
        <f t="shared" ca="1" si="5"/>
        <v>0</v>
      </c>
      <c r="S20" s="19">
        <f t="shared" ca="1" si="6"/>
        <v>0</v>
      </c>
      <c r="T20" s="19">
        <f t="shared" ca="1" si="7"/>
        <v>0</v>
      </c>
      <c r="U20" s="19">
        <f t="shared" ca="1" si="8"/>
        <v>0</v>
      </c>
      <c r="V20" s="19">
        <f t="shared" ca="1" si="9"/>
        <v>0</v>
      </c>
      <c r="W20" s="19">
        <f t="shared" ca="1" si="10"/>
        <v>0</v>
      </c>
      <c r="X20" s="19">
        <f t="shared" ca="1" si="11"/>
        <v>0</v>
      </c>
      <c r="Y20" s="19">
        <f t="shared" ca="1" si="12"/>
        <v>0</v>
      </c>
      <c r="Z20" s="19">
        <f t="shared" ca="1" si="13"/>
        <v>0</v>
      </c>
      <c r="AA20" s="96">
        <f t="shared" ca="1" si="14"/>
        <v>0.25</v>
      </c>
      <c r="AB20" s="97">
        <f t="shared" ca="1" si="15"/>
        <v>0.5</v>
      </c>
      <c r="AC20" s="97">
        <f t="shared" ca="1" si="16"/>
        <v>1</v>
      </c>
      <c r="AD20" s="98">
        <f t="shared" ca="1" si="17"/>
        <v>0.25</v>
      </c>
      <c r="AE20" s="98">
        <f t="shared" ca="1" si="18"/>
        <v>0.5</v>
      </c>
      <c r="AF20" s="98">
        <f t="shared" si="19"/>
        <v>0</v>
      </c>
      <c r="AG20" s="98">
        <f t="shared" si="20"/>
        <v>0</v>
      </c>
      <c r="AH20" s="99">
        <f t="shared" si="21"/>
        <v>0</v>
      </c>
      <c r="AI20" s="98">
        <f t="shared" si="22"/>
        <v>0</v>
      </c>
      <c r="AJ20" s="98">
        <f t="shared" ca="1" si="23"/>
        <v>0.75</v>
      </c>
      <c r="AK20" s="98">
        <f t="shared" ca="1" si="24"/>
        <v>1</v>
      </c>
      <c r="AL20" s="100" t="str">
        <f t="shared" si="0"/>
        <v/>
      </c>
      <c r="AM20" s="100" t="str">
        <f t="shared" si="25"/>
        <v>Work not yet Started.</v>
      </c>
      <c r="AN20" s="100" t="str">
        <f t="shared" ca="1" si="26"/>
        <v/>
      </c>
      <c r="AO20" s="100" t="str">
        <f t="shared" ca="1" si="27"/>
        <v/>
      </c>
      <c r="AP20" s="100" t="str">
        <f t="shared" ca="1" si="28"/>
        <v/>
      </c>
      <c r="AQ20" s="100" t="str">
        <f t="shared" ca="1" si="29"/>
        <v/>
      </c>
    </row>
    <row r="21" spans="1:43" ht="15.5" x14ac:dyDescent="0.35">
      <c r="A21" s="93">
        <v>3</v>
      </c>
      <c r="B21" s="18" t="s">
        <v>297</v>
      </c>
      <c r="C21" s="53">
        <f ca="1">--TRIM(RIGHT(SUBSTITUTE(LEFT(B21,_xlfn.AGGREGATE(16,6,FIND({0,1,2,3,4,5,6,7,8,9},B21,ROW(INDIRECT("1:"&amp;LEN(B21)))),1))," ",REPT(" ",LEN(B21))),LEN(B21)))</f>
        <v>1</v>
      </c>
      <c r="D21" s="75">
        <v>0</v>
      </c>
      <c r="E21" s="75">
        <v>0</v>
      </c>
      <c r="F21" s="75">
        <v>0</v>
      </c>
      <c r="G21" s="75">
        <v>0</v>
      </c>
      <c r="H21" s="75">
        <v>0</v>
      </c>
      <c r="I21" s="75">
        <v>0</v>
      </c>
      <c r="J21" s="75">
        <v>0</v>
      </c>
      <c r="K21" s="75">
        <v>0</v>
      </c>
      <c r="L21" s="75">
        <v>0</v>
      </c>
      <c r="M21" s="75">
        <v>0</v>
      </c>
      <c r="N21" s="94">
        <f t="shared" ca="1" si="1"/>
        <v>0</v>
      </c>
      <c r="O21" s="94">
        <f t="shared" ca="1" si="2"/>
        <v>0</v>
      </c>
      <c r="P21" s="108" t="str">
        <f t="shared" ca="1" si="3"/>
        <v xml:space="preserve">Work not yet Started. </v>
      </c>
      <c r="Q21" s="19">
        <f t="shared" ca="1" si="4"/>
        <v>0</v>
      </c>
      <c r="R21" s="19">
        <f t="shared" ca="1" si="5"/>
        <v>0</v>
      </c>
      <c r="S21" s="19">
        <f t="shared" ca="1" si="6"/>
        <v>0</v>
      </c>
      <c r="T21" s="19">
        <f t="shared" ca="1" si="7"/>
        <v>0</v>
      </c>
      <c r="U21" s="19">
        <f t="shared" ca="1" si="8"/>
        <v>0</v>
      </c>
      <c r="V21" s="19">
        <f t="shared" ca="1" si="9"/>
        <v>0</v>
      </c>
      <c r="W21" s="19">
        <f t="shared" ca="1" si="10"/>
        <v>0</v>
      </c>
      <c r="X21" s="19">
        <f t="shared" ca="1" si="11"/>
        <v>0</v>
      </c>
      <c r="Y21" s="19">
        <f t="shared" ca="1" si="12"/>
        <v>0</v>
      </c>
      <c r="Z21" s="19">
        <f t="shared" ca="1" si="13"/>
        <v>0</v>
      </c>
      <c r="AA21" s="96">
        <f t="shared" ca="1" si="14"/>
        <v>0.25</v>
      </c>
      <c r="AB21" s="97">
        <f t="shared" ca="1" si="15"/>
        <v>0.5</v>
      </c>
      <c r="AC21" s="97">
        <f t="shared" ca="1" si="16"/>
        <v>1</v>
      </c>
      <c r="AD21" s="98">
        <f t="shared" ca="1" si="17"/>
        <v>0.25</v>
      </c>
      <c r="AE21" s="98">
        <f t="shared" ca="1" si="18"/>
        <v>0.5</v>
      </c>
      <c r="AF21" s="98">
        <f t="shared" si="19"/>
        <v>0</v>
      </c>
      <c r="AG21" s="98">
        <f t="shared" si="20"/>
        <v>0</v>
      </c>
      <c r="AH21" s="99">
        <f t="shared" si="21"/>
        <v>0</v>
      </c>
      <c r="AI21" s="98">
        <f t="shared" si="22"/>
        <v>0</v>
      </c>
      <c r="AJ21" s="98">
        <f t="shared" ca="1" si="23"/>
        <v>0.75</v>
      </c>
      <c r="AK21" s="98">
        <f t="shared" ca="1" si="24"/>
        <v>1</v>
      </c>
      <c r="AL21" s="100" t="str">
        <f t="shared" si="0"/>
        <v/>
      </c>
      <c r="AM21" s="100" t="str">
        <f t="shared" si="25"/>
        <v>Work not yet Started.</v>
      </c>
      <c r="AN21" s="100" t="str">
        <f t="shared" ca="1" si="26"/>
        <v/>
      </c>
      <c r="AO21" s="100" t="str">
        <f t="shared" ca="1" si="27"/>
        <v/>
      </c>
      <c r="AP21" s="100" t="str">
        <f t="shared" ca="1" si="28"/>
        <v/>
      </c>
      <c r="AQ21" s="100" t="str">
        <f t="shared" ca="1" si="29"/>
        <v/>
      </c>
    </row>
    <row r="22" spans="1:43" ht="15.5" x14ac:dyDescent="0.35">
      <c r="A22" s="93">
        <v>4</v>
      </c>
      <c r="B22" s="18" t="s">
        <v>297</v>
      </c>
      <c r="C22" s="53">
        <f ca="1">--TRIM(RIGHT(SUBSTITUTE(LEFT(B22,_xlfn.AGGREGATE(16,6,FIND({0,1,2,3,4,5,6,7,8,9},B22,ROW(INDIRECT("1:"&amp;LEN(B22)))),1))," ",REPT(" ",LEN(B22))),LEN(B22)))</f>
        <v>1</v>
      </c>
      <c r="D22" s="75">
        <v>0</v>
      </c>
      <c r="E22" s="75">
        <v>0</v>
      </c>
      <c r="F22" s="75">
        <v>0</v>
      </c>
      <c r="G22" s="75">
        <v>0</v>
      </c>
      <c r="H22" s="75">
        <v>0</v>
      </c>
      <c r="I22" s="75">
        <v>0</v>
      </c>
      <c r="J22" s="75">
        <v>0</v>
      </c>
      <c r="K22" s="75">
        <v>0</v>
      </c>
      <c r="L22" s="75">
        <v>0</v>
      </c>
      <c r="M22" s="75">
        <v>0</v>
      </c>
      <c r="N22" s="94">
        <f t="shared" ca="1" si="1"/>
        <v>0</v>
      </c>
      <c r="O22" s="94">
        <f t="shared" ca="1" si="2"/>
        <v>0</v>
      </c>
      <c r="P22" s="108" t="str">
        <f t="shared" ca="1" si="3"/>
        <v xml:space="preserve">Work not yet Started. </v>
      </c>
      <c r="Q22" s="19">
        <f t="shared" ca="1" si="4"/>
        <v>0</v>
      </c>
      <c r="R22" s="19">
        <f t="shared" ca="1" si="5"/>
        <v>0</v>
      </c>
      <c r="S22" s="19">
        <f t="shared" ca="1" si="6"/>
        <v>0</v>
      </c>
      <c r="T22" s="19">
        <f t="shared" ca="1" si="7"/>
        <v>0</v>
      </c>
      <c r="U22" s="19">
        <f t="shared" ca="1" si="8"/>
        <v>0</v>
      </c>
      <c r="V22" s="19">
        <f t="shared" ca="1" si="9"/>
        <v>0</v>
      </c>
      <c r="W22" s="19">
        <f t="shared" ca="1" si="10"/>
        <v>0</v>
      </c>
      <c r="X22" s="19">
        <f t="shared" ca="1" si="11"/>
        <v>0</v>
      </c>
      <c r="Y22" s="19">
        <f t="shared" ca="1" si="12"/>
        <v>0</v>
      </c>
      <c r="Z22" s="19">
        <f t="shared" ca="1" si="13"/>
        <v>0</v>
      </c>
      <c r="AA22" s="96">
        <f t="shared" ca="1" si="14"/>
        <v>0.25</v>
      </c>
      <c r="AB22" s="97">
        <f t="shared" ca="1" si="15"/>
        <v>0.5</v>
      </c>
      <c r="AC22" s="97">
        <f t="shared" ca="1" si="16"/>
        <v>1</v>
      </c>
      <c r="AD22" s="98">
        <f t="shared" ca="1" si="17"/>
        <v>0.25</v>
      </c>
      <c r="AE22" s="98">
        <f t="shared" ca="1" si="18"/>
        <v>0.5</v>
      </c>
      <c r="AF22" s="98">
        <f t="shared" si="19"/>
        <v>0</v>
      </c>
      <c r="AG22" s="98">
        <f t="shared" si="20"/>
        <v>0</v>
      </c>
      <c r="AH22" s="99">
        <f t="shared" si="21"/>
        <v>0</v>
      </c>
      <c r="AI22" s="98">
        <f t="shared" si="22"/>
        <v>0</v>
      </c>
      <c r="AJ22" s="98">
        <f t="shared" ca="1" si="23"/>
        <v>0.75</v>
      </c>
      <c r="AK22" s="98">
        <f t="shared" ca="1" si="24"/>
        <v>1</v>
      </c>
      <c r="AL22" s="100" t="str">
        <f t="shared" si="0"/>
        <v/>
      </c>
      <c r="AM22" s="100" t="str">
        <f t="shared" si="25"/>
        <v>Work not yet Started.</v>
      </c>
      <c r="AN22" s="100" t="str">
        <f t="shared" ca="1" si="26"/>
        <v/>
      </c>
      <c r="AO22" s="100" t="str">
        <f t="shared" ca="1" si="27"/>
        <v/>
      </c>
      <c r="AP22" s="100" t="str">
        <f t="shared" ca="1" si="28"/>
        <v/>
      </c>
      <c r="AQ22" s="100" t="str">
        <f t="shared" ca="1" si="29"/>
        <v/>
      </c>
    </row>
    <row r="23" spans="1:43" ht="15.5" x14ac:dyDescent="0.35">
      <c r="A23" s="93">
        <v>5</v>
      </c>
      <c r="B23" s="18" t="s">
        <v>297</v>
      </c>
      <c r="C23" s="53">
        <f ca="1">--TRIM(RIGHT(SUBSTITUTE(LEFT(B23,_xlfn.AGGREGATE(16,6,FIND({0,1,2,3,4,5,6,7,8,9},B23,ROW(INDIRECT("1:"&amp;LEN(B23)))),1))," ",REPT(" ",LEN(B23))),LEN(B23)))</f>
        <v>1</v>
      </c>
      <c r="D23" s="75">
        <v>0</v>
      </c>
      <c r="E23" s="75">
        <v>0</v>
      </c>
      <c r="F23" s="75">
        <v>0</v>
      </c>
      <c r="G23" s="75">
        <v>0</v>
      </c>
      <c r="H23" s="75">
        <v>0</v>
      </c>
      <c r="I23" s="75">
        <v>0</v>
      </c>
      <c r="J23" s="75">
        <v>0</v>
      </c>
      <c r="K23" s="75">
        <v>0</v>
      </c>
      <c r="L23" s="75">
        <v>0</v>
      </c>
      <c r="M23" s="75">
        <v>0</v>
      </c>
      <c r="N23" s="94">
        <f t="shared" ca="1" si="1"/>
        <v>0</v>
      </c>
      <c r="O23" s="94">
        <f t="shared" ca="1" si="2"/>
        <v>0</v>
      </c>
      <c r="P23" s="108" t="str">
        <f t="shared" ca="1" si="3"/>
        <v xml:space="preserve">Work not yet Started. </v>
      </c>
      <c r="Q23" s="19">
        <f t="shared" ca="1" si="4"/>
        <v>0</v>
      </c>
      <c r="R23" s="19">
        <f t="shared" ca="1" si="5"/>
        <v>0</v>
      </c>
      <c r="S23" s="19">
        <f t="shared" ca="1" si="6"/>
        <v>0</v>
      </c>
      <c r="T23" s="19">
        <f t="shared" ca="1" si="7"/>
        <v>0</v>
      </c>
      <c r="U23" s="19">
        <f t="shared" ca="1" si="8"/>
        <v>0</v>
      </c>
      <c r="V23" s="19">
        <f t="shared" ca="1" si="9"/>
        <v>0</v>
      </c>
      <c r="W23" s="19">
        <f t="shared" ca="1" si="10"/>
        <v>0</v>
      </c>
      <c r="X23" s="19">
        <f t="shared" ca="1" si="11"/>
        <v>0</v>
      </c>
      <c r="Y23" s="19">
        <f t="shared" ca="1" si="12"/>
        <v>0</v>
      </c>
      <c r="Z23" s="19">
        <f t="shared" ca="1" si="13"/>
        <v>0</v>
      </c>
      <c r="AA23" s="96">
        <f t="shared" ca="1" si="14"/>
        <v>0.25</v>
      </c>
      <c r="AB23" s="97">
        <f t="shared" ca="1" si="15"/>
        <v>0.5</v>
      </c>
      <c r="AC23" s="97">
        <f t="shared" ca="1" si="16"/>
        <v>1</v>
      </c>
      <c r="AD23" s="98">
        <f t="shared" ca="1" si="17"/>
        <v>0.25</v>
      </c>
      <c r="AE23" s="98">
        <f t="shared" ca="1" si="18"/>
        <v>0.5</v>
      </c>
      <c r="AF23" s="98">
        <f t="shared" si="19"/>
        <v>0</v>
      </c>
      <c r="AG23" s="98">
        <f t="shared" si="20"/>
        <v>0</v>
      </c>
      <c r="AH23" s="99">
        <f t="shared" si="21"/>
        <v>0</v>
      </c>
      <c r="AI23" s="98">
        <f t="shared" si="22"/>
        <v>0</v>
      </c>
      <c r="AJ23" s="98">
        <f t="shared" ca="1" si="23"/>
        <v>0.75</v>
      </c>
      <c r="AK23" s="98">
        <f t="shared" ca="1" si="24"/>
        <v>1</v>
      </c>
      <c r="AL23" s="100" t="str">
        <f t="shared" si="0"/>
        <v/>
      </c>
      <c r="AM23" s="100" t="str">
        <f t="shared" si="25"/>
        <v>Work not yet Started.</v>
      </c>
      <c r="AN23" s="100" t="str">
        <f t="shared" ca="1" si="26"/>
        <v/>
      </c>
      <c r="AO23" s="100" t="str">
        <f t="shared" ca="1" si="27"/>
        <v/>
      </c>
      <c r="AP23" s="100" t="str">
        <f t="shared" ca="1" si="28"/>
        <v/>
      </c>
      <c r="AQ23" s="100" t="str">
        <f t="shared" ca="1" si="29"/>
        <v/>
      </c>
    </row>
    <row r="24" spans="1:43" ht="15.5" x14ac:dyDescent="0.35">
      <c r="A24" s="93">
        <v>6</v>
      </c>
      <c r="B24" s="18" t="s">
        <v>297</v>
      </c>
      <c r="C24" s="53">
        <v>1</v>
      </c>
      <c r="D24" s="75">
        <v>0</v>
      </c>
      <c r="E24" s="75">
        <v>0</v>
      </c>
      <c r="F24" s="75">
        <v>0</v>
      </c>
      <c r="G24" s="75">
        <v>0</v>
      </c>
      <c r="H24" s="75">
        <v>0</v>
      </c>
      <c r="I24" s="75">
        <v>0</v>
      </c>
      <c r="J24" s="75">
        <v>0</v>
      </c>
      <c r="K24" s="75">
        <v>0</v>
      </c>
      <c r="L24" s="75">
        <v>0</v>
      </c>
      <c r="M24" s="75">
        <v>0</v>
      </c>
      <c r="N24" s="94">
        <v>0</v>
      </c>
      <c r="O24" s="94">
        <v>0</v>
      </c>
      <c r="P24" s="108" t="str">
        <f t="shared" si="3"/>
        <v xml:space="preserve">Work not yet Started. </v>
      </c>
      <c r="Q24" s="19">
        <f t="shared" si="4"/>
        <v>0</v>
      </c>
      <c r="R24" s="19">
        <f t="shared" si="5"/>
        <v>0</v>
      </c>
      <c r="S24" s="19">
        <f t="shared" si="6"/>
        <v>0</v>
      </c>
      <c r="T24" s="19">
        <f t="shared" si="7"/>
        <v>0</v>
      </c>
      <c r="U24" s="19">
        <f t="shared" si="8"/>
        <v>0</v>
      </c>
      <c r="V24" s="19">
        <f t="shared" si="9"/>
        <v>0</v>
      </c>
      <c r="W24" s="19">
        <f t="shared" si="10"/>
        <v>0</v>
      </c>
      <c r="X24" s="19">
        <f t="shared" si="11"/>
        <v>0</v>
      </c>
      <c r="Y24" s="19">
        <f t="shared" si="12"/>
        <v>0</v>
      </c>
      <c r="Z24" s="19">
        <f t="shared" si="13"/>
        <v>0</v>
      </c>
      <c r="AA24" s="96">
        <f t="shared" si="14"/>
        <v>0.25</v>
      </c>
      <c r="AB24" s="97">
        <f t="shared" si="15"/>
        <v>0.5</v>
      </c>
      <c r="AC24" s="97">
        <f t="shared" si="16"/>
        <v>1</v>
      </c>
      <c r="AD24" s="98">
        <f t="shared" si="17"/>
        <v>0.25</v>
      </c>
      <c r="AE24" s="98">
        <f t="shared" si="18"/>
        <v>0.5</v>
      </c>
      <c r="AF24" s="98">
        <f t="shared" si="19"/>
        <v>0</v>
      </c>
      <c r="AG24" s="98">
        <f t="shared" si="20"/>
        <v>0</v>
      </c>
      <c r="AH24" s="99">
        <f t="shared" si="21"/>
        <v>0</v>
      </c>
      <c r="AI24" s="98">
        <f t="shared" si="22"/>
        <v>0</v>
      </c>
      <c r="AJ24" s="98">
        <f t="shared" si="23"/>
        <v>0.75</v>
      </c>
      <c r="AK24" s="98">
        <f t="shared" si="24"/>
        <v>1</v>
      </c>
      <c r="AL24" s="100" t="str">
        <f t="shared" si="0"/>
        <v/>
      </c>
      <c r="AM24" s="100" t="str">
        <f t="shared" si="25"/>
        <v>Work not yet Started.</v>
      </c>
      <c r="AN24" s="100" t="str">
        <f t="shared" si="26"/>
        <v/>
      </c>
      <c r="AO24" s="100" t="str">
        <f t="shared" si="27"/>
        <v/>
      </c>
      <c r="AP24" s="100" t="str">
        <f t="shared" si="28"/>
        <v/>
      </c>
      <c r="AQ24" s="100" t="str">
        <f t="shared" si="29"/>
        <v/>
      </c>
    </row>
    <row r="25" spans="1:43" ht="15.5" x14ac:dyDescent="0.35">
      <c r="A25" s="93">
        <v>7</v>
      </c>
      <c r="B25" s="18" t="s">
        <v>297</v>
      </c>
      <c r="C25" s="53">
        <f ca="1">--TRIM(RIGHT(SUBSTITUTE(LEFT(B25,_xlfn.AGGREGATE(16,6,FIND({0,1,2,3,4,5,6,7,8,9},B25,ROW(INDIRECT("1:"&amp;LEN(B25)))),1))," ",REPT(" ",LEN(B25))),LEN(B25)))</f>
        <v>1</v>
      </c>
      <c r="D25" s="75">
        <v>0</v>
      </c>
      <c r="E25" s="75">
        <v>0</v>
      </c>
      <c r="F25" s="75">
        <v>0</v>
      </c>
      <c r="G25" s="75">
        <v>0</v>
      </c>
      <c r="H25" s="75">
        <v>0</v>
      </c>
      <c r="I25" s="75">
        <v>0</v>
      </c>
      <c r="J25" s="75">
        <v>0</v>
      </c>
      <c r="K25" s="75">
        <v>0</v>
      </c>
      <c r="L25" s="75">
        <v>0</v>
      </c>
      <c r="M25" s="75">
        <v>0</v>
      </c>
      <c r="N25" s="94">
        <f t="shared" ca="1" si="1"/>
        <v>0</v>
      </c>
      <c r="O25" s="94">
        <f t="shared" ca="1" si="2"/>
        <v>0</v>
      </c>
      <c r="P25" s="108" t="str">
        <f t="shared" ca="1" si="3"/>
        <v xml:space="preserve">Work not yet Started. </v>
      </c>
      <c r="Q25" s="19">
        <f t="shared" ca="1" si="4"/>
        <v>0</v>
      </c>
      <c r="R25" s="19">
        <f t="shared" ca="1" si="5"/>
        <v>0</v>
      </c>
      <c r="S25" s="19">
        <f t="shared" ca="1" si="6"/>
        <v>0</v>
      </c>
      <c r="T25" s="19">
        <f t="shared" ca="1" si="7"/>
        <v>0</v>
      </c>
      <c r="U25" s="19">
        <f t="shared" ca="1" si="8"/>
        <v>0</v>
      </c>
      <c r="V25" s="19">
        <f t="shared" ca="1" si="9"/>
        <v>0</v>
      </c>
      <c r="W25" s="19">
        <f t="shared" ca="1" si="10"/>
        <v>0</v>
      </c>
      <c r="X25" s="19">
        <f t="shared" ca="1" si="11"/>
        <v>0</v>
      </c>
      <c r="Y25" s="19">
        <f t="shared" ca="1" si="12"/>
        <v>0</v>
      </c>
      <c r="Z25" s="19">
        <f t="shared" ca="1" si="13"/>
        <v>0</v>
      </c>
      <c r="AA25" s="96">
        <f t="shared" ca="1" si="14"/>
        <v>0.25</v>
      </c>
      <c r="AB25" s="97">
        <f t="shared" ca="1" si="15"/>
        <v>0.5</v>
      </c>
      <c r="AC25" s="97">
        <f t="shared" ca="1" si="16"/>
        <v>1</v>
      </c>
      <c r="AD25" s="98">
        <f t="shared" ca="1" si="17"/>
        <v>0.25</v>
      </c>
      <c r="AE25" s="98">
        <f t="shared" ca="1" si="18"/>
        <v>0.5</v>
      </c>
      <c r="AF25" s="98">
        <f t="shared" si="19"/>
        <v>0</v>
      </c>
      <c r="AG25" s="98">
        <f t="shared" si="20"/>
        <v>0</v>
      </c>
      <c r="AH25" s="99">
        <f t="shared" si="21"/>
        <v>0</v>
      </c>
      <c r="AI25" s="98">
        <f t="shared" si="22"/>
        <v>0</v>
      </c>
      <c r="AJ25" s="98">
        <f t="shared" ca="1" si="23"/>
        <v>0.75</v>
      </c>
      <c r="AK25" s="98">
        <f t="shared" ca="1" si="24"/>
        <v>1</v>
      </c>
      <c r="AL25" s="100" t="str">
        <f t="shared" si="0"/>
        <v/>
      </c>
      <c r="AM25" s="100" t="str">
        <f t="shared" si="25"/>
        <v>Work not yet Started.</v>
      </c>
      <c r="AN25" s="100" t="str">
        <f t="shared" ca="1" si="26"/>
        <v/>
      </c>
      <c r="AO25" s="100" t="str">
        <f t="shared" ca="1" si="27"/>
        <v/>
      </c>
      <c r="AP25" s="100" t="str">
        <f t="shared" ca="1" si="28"/>
        <v/>
      </c>
      <c r="AQ25" s="100" t="str">
        <f t="shared" ca="1" si="29"/>
        <v/>
      </c>
    </row>
    <row r="26" spans="1:43" ht="15.5" x14ac:dyDescent="0.35">
      <c r="A26" s="93">
        <v>8</v>
      </c>
      <c r="B26" s="18" t="s">
        <v>297</v>
      </c>
      <c r="C26" s="53">
        <f ca="1">--TRIM(RIGHT(SUBSTITUTE(LEFT(B26,_xlfn.AGGREGATE(16,6,FIND({0,1,2,3,4,5,6,7,8,9},B26,ROW(INDIRECT("1:"&amp;LEN(B26)))),1))," ",REPT(" ",LEN(B26))),LEN(B26)))</f>
        <v>1</v>
      </c>
      <c r="D26" s="75">
        <v>0</v>
      </c>
      <c r="E26" s="75">
        <v>0</v>
      </c>
      <c r="F26" s="75">
        <v>0</v>
      </c>
      <c r="G26" s="75">
        <v>0</v>
      </c>
      <c r="H26" s="75">
        <v>0</v>
      </c>
      <c r="I26" s="75">
        <v>0</v>
      </c>
      <c r="J26" s="75">
        <v>0</v>
      </c>
      <c r="K26" s="75">
        <v>0</v>
      </c>
      <c r="L26" s="75">
        <v>0</v>
      </c>
      <c r="M26" s="75">
        <v>0</v>
      </c>
      <c r="N26" s="94">
        <f t="shared" ca="1" si="1"/>
        <v>0</v>
      </c>
      <c r="O26" s="94">
        <f t="shared" ca="1" si="2"/>
        <v>0</v>
      </c>
      <c r="P26" s="108" t="str">
        <f t="shared" ca="1" si="3"/>
        <v xml:space="preserve">Work not yet Started. </v>
      </c>
      <c r="Q26" s="19">
        <f t="shared" ca="1" si="4"/>
        <v>0</v>
      </c>
      <c r="R26" s="19">
        <f t="shared" ca="1" si="5"/>
        <v>0</v>
      </c>
      <c r="S26" s="19">
        <f t="shared" ca="1" si="6"/>
        <v>0</v>
      </c>
      <c r="T26" s="19">
        <f t="shared" ca="1" si="7"/>
        <v>0</v>
      </c>
      <c r="U26" s="19">
        <f t="shared" ca="1" si="8"/>
        <v>0</v>
      </c>
      <c r="V26" s="19">
        <f t="shared" ca="1" si="9"/>
        <v>0</v>
      </c>
      <c r="W26" s="19">
        <f t="shared" ca="1" si="10"/>
        <v>0</v>
      </c>
      <c r="X26" s="19">
        <f t="shared" ca="1" si="11"/>
        <v>0</v>
      </c>
      <c r="Y26" s="19">
        <f t="shared" ca="1" si="12"/>
        <v>0</v>
      </c>
      <c r="Z26" s="19">
        <f t="shared" ca="1" si="13"/>
        <v>0</v>
      </c>
      <c r="AA26" s="96">
        <f t="shared" ca="1" si="14"/>
        <v>0.25</v>
      </c>
      <c r="AB26" s="97">
        <f t="shared" ca="1" si="15"/>
        <v>0.5</v>
      </c>
      <c r="AC26" s="97">
        <f t="shared" ca="1" si="16"/>
        <v>1</v>
      </c>
      <c r="AD26" s="98">
        <f t="shared" ca="1" si="17"/>
        <v>0.25</v>
      </c>
      <c r="AE26" s="98">
        <f t="shared" ca="1" si="18"/>
        <v>0.5</v>
      </c>
      <c r="AF26" s="98">
        <f t="shared" si="19"/>
        <v>0</v>
      </c>
      <c r="AG26" s="98">
        <f t="shared" si="20"/>
        <v>0</v>
      </c>
      <c r="AH26" s="99">
        <f t="shared" si="21"/>
        <v>0</v>
      </c>
      <c r="AI26" s="98">
        <f t="shared" si="22"/>
        <v>0</v>
      </c>
      <c r="AJ26" s="98">
        <f t="shared" ca="1" si="23"/>
        <v>0.75</v>
      </c>
      <c r="AK26" s="98">
        <f t="shared" ca="1" si="24"/>
        <v>1</v>
      </c>
      <c r="AL26" s="100" t="str">
        <f t="shared" si="0"/>
        <v/>
      </c>
      <c r="AM26" s="100" t="str">
        <f t="shared" si="25"/>
        <v>Work not yet Started.</v>
      </c>
      <c r="AN26" s="100" t="str">
        <f t="shared" ca="1" si="26"/>
        <v/>
      </c>
      <c r="AO26" s="100" t="str">
        <f t="shared" ca="1" si="27"/>
        <v/>
      </c>
      <c r="AP26" s="100" t="str">
        <f t="shared" ca="1" si="28"/>
        <v/>
      </c>
      <c r="AQ26" s="100" t="str">
        <f t="shared" ca="1" si="29"/>
        <v/>
      </c>
    </row>
    <row r="27" spans="1:43" ht="15.5" x14ac:dyDescent="0.35">
      <c r="A27" s="93">
        <v>9</v>
      </c>
      <c r="B27" s="18" t="s">
        <v>297</v>
      </c>
      <c r="C27" s="53">
        <f ca="1">--TRIM(RIGHT(SUBSTITUTE(LEFT(B27,_xlfn.AGGREGATE(16,6,FIND({0,1,2,3,4,5,6,7,8,9},B27,ROW(INDIRECT("1:"&amp;LEN(B27)))),1))," ",REPT(" ",LEN(B27))),LEN(B27)))</f>
        <v>1</v>
      </c>
      <c r="D27" s="75">
        <v>0</v>
      </c>
      <c r="E27" s="75">
        <v>0</v>
      </c>
      <c r="F27" s="75">
        <v>0</v>
      </c>
      <c r="G27" s="75">
        <v>0</v>
      </c>
      <c r="H27" s="75">
        <v>0</v>
      </c>
      <c r="I27" s="75">
        <v>0</v>
      </c>
      <c r="J27" s="75">
        <v>0</v>
      </c>
      <c r="K27" s="75">
        <v>0</v>
      </c>
      <c r="L27" s="75">
        <v>0</v>
      </c>
      <c r="M27" s="75">
        <v>0</v>
      </c>
      <c r="N27" s="94">
        <f t="shared" ca="1" si="1"/>
        <v>0</v>
      </c>
      <c r="O27" s="94">
        <f t="shared" ca="1" si="2"/>
        <v>0</v>
      </c>
      <c r="P27" s="108" t="str">
        <f t="shared" ca="1" si="3"/>
        <v xml:space="preserve">Work not yet Started. </v>
      </c>
      <c r="Q27" s="19">
        <f t="shared" ca="1" si="4"/>
        <v>0</v>
      </c>
      <c r="R27" s="19">
        <f t="shared" ca="1" si="5"/>
        <v>0</v>
      </c>
      <c r="S27" s="19">
        <f t="shared" ca="1" si="6"/>
        <v>0</v>
      </c>
      <c r="T27" s="19">
        <f t="shared" ca="1" si="7"/>
        <v>0</v>
      </c>
      <c r="U27" s="19">
        <f t="shared" ca="1" si="8"/>
        <v>0</v>
      </c>
      <c r="V27" s="19">
        <f t="shared" ca="1" si="9"/>
        <v>0</v>
      </c>
      <c r="W27" s="19">
        <f t="shared" ca="1" si="10"/>
        <v>0</v>
      </c>
      <c r="X27" s="19">
        <f t="shared" ca="1" si="11"/>
        <v>0</v>
      </c>
      <c r="Y27" s="19">
        <f t="shared" ca="1" si="12"/>
        <v>0</v>
      </c>
      <c r="Z27" s="19">
        <f t="shared" ca="1" si="13"/>
        <v>0</v>
      </c>
      <c r="AA27" s="96">
        <f t="shared" ca="1" si="14"/>
        <v>0.25</v>
      </c>
      <c r="AB27" s="97">
        <f t="shared" ca="1" si="15"/>
        <v>0.5</v>
      </c>
      <c r="AC27" s="97">
        <f t="shared" ca="1" si="16"/>
        <v>1</v>
      </c>
      <c r="AD27" s="98">
        <f t="shared" ca="1" si="17"/>
        <v>0.25</v>
      </c>
      <c r="AE27" s="98">
        <f t="shared" ca="1" si="18"/>
        <v>0.5</v>
      </c>
      <c r="AF27" s="98">
        <f t="shared" si="19"/>
        <v>0</v>
      </c>
      <c r="AG27" s="98">
        <f t="shared" si="20"/>
        <v>0</v>
      </c>
      <c r="AH27" s="99">
        <f t="shared" si="21"/>
        <v>0</v>
      </c>
      <c r="AI27" s="98">
        <f t="shared" si="22"/>
        <v>0</v>
      </c>
      <c r="AJ27" s="98">
        <f t="shared" ca="1" si="23"/>
        <v>0.75</v>
      </c>
      <c r="AK27" s="98">
        <f t="shared" ca="1" si="24"/>
        <v>1</v>
      </c>
      <c r="AL27" s="100" t="str">
        <f t="shared" si="0"/>
        <v/>
      </c>
      <c r="AM27" s="100" t="str">
        <f t="shared" si="25"/>
        <v>Work not yet Started.</v>
      </c>
      <c r="AN27" s="100" t="str">
        <f t="shared" ca="1" si="26"/>
        <v/>
      </c>
      <c r="AO27" s="100" t="str">
        <f t="shared" ca="1" si="27"/>
        <v/>
      </c>
      <c r="AP27" s="100" t="str">
        <f t="shared" ca="1" si="28"/>
        <v/>
      </c>
      <c r="AQ27" s="100" t="str">
        <f t="shared" ca="1" si="29"/>
        <v/>
      </c>
    </row>
    <row r="28" spans="1:43" ht="15.5" x14ac:dyDescent="0.35">
      <c r="A28" s="93">
        <v>10</v>
      </c>
      <c r="B28" s="18" t="s">
        <v>297</v>
      </c>
      <c r="C28" s="53">
        <f ca="1">--TRIM(RIGHT(SUBSTITUTE(LEFT(B28,_xlfn.AGGREGATE(16,6,FIND({0,1,2,3,4,5,6,7,8,9},B28,ROW(INDIRECT("1:"&amp;LEN(B28)))),1))," ",REPT(" ",LEN(B28))),LEN(B28)))</f>
        <v>1</v>
      </c>
      <c r="D28" s="75">
        <v>0</v>
      </c>
      <c r="E28" s="75">
        <v>0</v>
      </c>
      <c r="F28" s="75">
        <v>0</v>
      </c>
      <c r="G28" s="75">
        <v>0</v>
      </c>
      <c r="H28" s="75">
        <v>0</v>
      </c>
      <c r="I28" s="75">
        <v>0</v>
      </c>
      <c r="J28" s="75">
        <v>0</v>
      </c>
      <c r="K28" s="75">
        <v>0</v>
      </c>
      <c r="L28" s="75">
        <v>0</v>
      </c>
      <c r="M28" s="75">
        <v>0</v>
      </c>
      <c r="N28" s="94">
        <f t="shared" ca="1" si="1"/>
        <v>0</v>
      </c>
      <c r="O28" s="94">
        <f t="shared" ca="1" si="2"/>
        <v>0</v>
      </c>
      <c r="P28" s="108" t="str">
        <f t="shared" ca="1" si="3"/>
        <v xml:space="preserve">Work not yet Started. </v>
      </c>
      <c r="Q28" s="19">
        <f t="shared" ca="1" si="4"/>
        <v>0</v>
      </c>
      <c r="R28" s="19">
        <f t="shared" ca="1" si="5"/>
        <v>0</v>
      </c>
      <c r="S28" s="19">
        <f t="shared" ca="1" si="6"/>
        <v>0</v>
      </c>
      <c r="T28" s="19">
        <f t="shared" ca="1" si="7"/>
        <v>0</v>
      </c>
      <c r="U28" s="19">
        <f t="shared" ca="1" si="8"/>
        <v>0</v>
      </c>
      <c r="V28" s="19">
        <f t="shared" ca="1" si="9"/>
        <v>0</v>
      </c>
      <c r="W28" s="19">
        <f t="shared" ca="1" si="10"/>
        <v>0</v>
      </c>
      <c r="X28" s="19">
        <f t="shared" ca="1" si="11"/>
        <v>0</v>
      </c>
      <c r="Y28" s="19">
        <f t="shared" ca="1" si="12"/>
        <v>0</v>
      </c>
      <c r="Z28" s="19">
        <f t="shared" ca="1" si="13"/>
        <v>0</v>
      </c>
      <c r="AA28" s="96">
        <f t="shared" ca="1" si="14"/>
        <v>0.25</v>
      </c>
      <c r="AB28" s="97">
        <f t="shared" ca="1" si="15"/>
        <v>0.5</v>
      </c>
      <c r="AC28" s="97">
        <f t="shared" ca="1" si="16"/>
        <v>1</v>
      </c>
      <c r="AD28" s="98">
        <f t="shared" ca="1" si="17"/>
        <v>0.25</v>
      </c>
      <c r="AE28" s="98">
        <f t="shared" ca="1" si="18"/>
        <v>0.5</v>
      </c>
      <c r="AF28" s="98">
        <f t="shared" si="19"/>
        <v>0</v>
      </c>
      <c r="AG28" s="98">
        <f t="shared" si="20"/>
        <v>0</v>
      </c>
      <c r="AH28" s="99">
        <f t="shared" si="21"/>
        <v>0</v>
      </c>
      <c r="AI28" s="98">
        <f t="shared" si="22"/>
        <v>0</v>
      </c>
      <c r="AJ28" s="98">
        <f t="shared" ca="1" si="23"/>
        <v>0.75</v>
      </c>
      <c r="AK28" s="98">
        <f t="shared" ca="1" si="24"/>
        <v>1</v>
      </c>
      <c r="AL28" s="100" t="str">
        <f t="shared" si="0"/>
        <v/>
      </c>
      <c r="AM28" s="100" t="str">
        <f t="shared" si="25"/>
        <v>Work not yet Started.</v>
      </c>
      <c r="AN28" s="100" t="str">
        <f t="shared" ca="1" si="26"/>
        <v/>
      </c>
      <c r="AO28" s="100" t="str">
        <f t="shared" ca="1" si="27"/>
        <v/>
      </c>
      <c r="AP28" s="100" t="str">
        <f t="shared" ca="1" si="28"/>
        <v/>
      </c>
      <c r="AQ28" s="100" t="str">
        <f t="shared" ca="1" si="29"/>
        <v/>
      </c>
    </row>
    <row r="29" spans="1:43" ht="15.5" x14ac:dyDescent="0.35">
      <c r="A29" s="93">
        <v>11</v>
      </c>
      <c r="B29" s="18" t="s">
        <v>297</v>
      </c>
      <c r="C29" s="53">
        <f ca="1">--TRIM(RIGHT(SUBSTITUTE(LEFT(B29,_xlfn.AGGREGATE(16,6,FIND({0,1,2,3,4,5,6,7,8,9},B29,ROW(INDIRECT("1:"&amp;LEN(B29)))),1))," ",REPT(" ",LEN(B29))),LEN(B29)))</f>
        <v>1</v>
      </c>
      <c r="D29" s="75">
        <v>0</v>
      </c>
      <c r="E29" s="75">
        <v>0</v>
      </c>
      <c r="F29" s="75">
        <v>0</v>
      </c>
      <c r="G29" s="75">
        <v>0</v>
      </c>
      <c r="H29" s="75">
        <v>0</v>
      </c>
      <c r="I29" s="75">
        <v>0</v>
      </c>
      <c r="J29" s="75">
        <v>0</v>
      </c>
      <c r="K29" s="75">
        <v>0</v>
      </c>
      <c r="L29" s="75">
        <v>0</v>
      </c>
      <c r="M29" s="75">
        <v>0</v>
      </c>
      <c r="N29" s="94">
        <f t="shared" ca="1" si="1"/>
        <v>0</v>
      </c>
      <c r="O29" s="94">
        <f t="shared" ca="1" si="2"/>
        <v>0</v>
      </c>
      <c r="P29" s="108" t="str">
        <f t="shared" ca="1" si="3"/>
        <v xml:space="preserve">Work not yet Started. </v>
      </c>
      <c r="Q29" s="19">
        <f t="shared" ca="1" si="4"/>
        <v>0</v>
      </c>
      <c r="R29" s="19">
        <f t="shared" ca="1" si="5"/>
        <v>0</v>
      </c>
      <c r="S29" s="19">
        <f t="shared" ca="1" si="6"/>
        <v>0</v>
      </c>
      <c r="T29" s="19">
        <f t="shared" ca="1" si="7"/>
        <v>0</v>
      </c>
      <c r="U29" s="19">
        <f t="shared" ca="1" si="8"/>
        <v>0</v>
      </c>
      <c r="V29" s="19">
        <f t="shared" ca="1" si="9"/>
        <v>0</v>
      </c>
      <c r="W29" s="19">
        <f t="shared" ca="1" si="10"/>
        <v>0</v>
      </c>
      <c r="X29" s="19">
        <f t="shared" ca="1" si="11"/>
        <v>0</v>
      </c>
      <c r="Y29" s="19">
        <f t="shared" ca="1" si="12"/>
        <v>0</v>
      </c>
      <c r="Z29" s="19">
        <f t="shared" ca="1" si="13"/>
        <v>0</v>
      </c>
      <c r="AA29" s="96">
        <f t="shared" ca="1" si="14"/>
        <v>0.25</v>
      </c>
      <c r="AB29" s="97">
        <f t="shared" ca="1" si="15"/>
        <v>0.5</v>
      </c>
      <c r="AC29" s="97">
        <f t="shared" ca="1" si="16"/>
        <v>1</v>
      </c>
      <c r="AD29" s="98">
        <f t="shared" ca="1" si="17"/>
        <v>0.25</v>
      </c>
      <c r="AE29" s="98">
        <f t="shared" ca="1" si="18"/>
        <v>0.5</v>
      </c>
      <c r="AF29" s="98">
        <f t="shared" si="19"/>
        <v>0</v>
      </c>
      <c r="AG29" s="98">
        <f t="shared" si="20"/>
        <v>0</v>
      </c>
      <c r="AH29" s="99">
        <f t="shared" si="21"/>
        <v>0</v>
      </c>
      <c r="AI29" s="98">
        <f t="shared" si="22"/>
        <v>0</v>
      </c>
      <c r="AJ29" s="98">
        <f t="shared" ca="1" si="23"/>
        <v>0.75</v>
      </c>
      <c r="AK29" s="98">
        <f t="shared" ca="1" si="24"/>
        <v>1</v>
      </c>
      <c r="AL29" s="100" t="str">
        <f t="shared" si="0"/>
        <v/>
      </c>
      <c r="AM29" s="100" t="str">
        <f t="shared" si="25"/>
        <v>Work not yet Started.</v>
      </c>
      <c r="AN29" s="100" t="str">
        <f t="shared" ca="1" si="26"/>
        <v/>
      </c>
      <c r="AO29" s="100" t="str">
        <f t="shared" ca="1" si="27"/>
        <v/>
      </c>
      <c r="AP29" s="100" t="str">
        <f t="shared" ca="1" si="28"/>
        <v/>
      </c>
      <c r="AQ29" s="100" t="str">
        <f t="shared" ca="1" si="29"/>
        <v/>
      </c>
    </row>
    <row r="30" spans="1:43" ht="15.5" x14ac:dyDescent="0.35">
      <c r="A30" s="93">
        <v>12</v>
      </c>
      <c r="B30" s="18" t="s">
        <v>297</v>
      </c>
      <c r="C30" s="53">
        <f ca="1">--TRIM(RIGHT(SUBSTITUTE(LEFT(B30,_xlfn.AGGREGATE(16,6,FIND({0,1,2,3,4,5,6,7,8,9},B30,ROW(INDIRECT("1:"&amp;LEN(B30)))),1))," ",REPT(" ",LEN(B30))),LEN(B30)))</f>
        <v>1</v>
      </c>
      <c r="D30" s="75">
        <v>0</v>
      </c>
      <c r="E30" s="75">
        <v>0</v>
      </c>
      <c r="F30" s="75">
        <v>0</v>
      </c>
      <c r="G30" s="75">
        <v>0</v>
      </c>
      <c r="H30" s="75">
        <v>0</v>
      </c>
      <c r="I30" s="75">
        <v>0</v>
      </c>
      <c r="J30" s="75">
        <v>0</v>
      </c>
      <c r="K30" s="75">
        <v>0</v>
      </c>
      <c r="L30" s="75">
        <v>0</v>
      </c>
      <c r="M30" s="75">
        <v>0</v>
      </c>
      <c r="N30" s="94">
        <f t="shared" ca="1" si="1"/>
        <v>0</v>
      </c>
      <c r="O30" s="94">
        <f t="shared" ca="1" si="2"/>
        <v>0</v>
      </c>
      <c r="P30" s="108" t="str">
        <f t="shared" ca="1" si="3"/>
        <v xml:space="preserve">Work not yet Started. </v>
      </c>
      <c r="Q30" s="19">
        <f t="shared" ca="1" si="4"/>
        <v>0</v>
      </c>
      <c r="R30" s="19">
        <f t="shared" ca="1" si="5"/>
        <v>0</v>
      </c>
      <c r="S30" s="19">
        <f t="shared" ca="1" si="6"/>
        <v>0</v>
      </c>
      <c r="T30" s="19">
        <f t="shared" ca="1" si="7"/>
        <v>0</v>
      </c>
      <c r="U30" s="19">
        <f t="shared" ca="1" si="8"/>
        <v>0</v>
      </c>
      <c r="V30" s="19">
        <f t="shared" ca="1" si="9"/>
        <v>0</v>
      </c>
      <c r="W30" s="19">
        <f t="shared" ca="1" si="10"/>
        <v>0</v>
      </c>
      <c r="X30" s="19">
        <f t="shared" ca="1" si="11"/>
        <v>0</v>
      </c>
      <c r="Y30" s="19">
        <f t="shared" ca="1" si="12"/>
        <v>0</v>
      </c>
      <c r="Z30" s="19">
        <f t="shared" ca="1" si="13"/>
        <v>0</v>
      </c>
      <c r="AA30" s="96">
        <f t="shared" ca="1" si="14"/>
        <v>0.25</v>
      </c>
      <c r="AB30" s="97">
        <f t="shared" ca="1" si="15"/>
        <v>0.5</v>
      </c>
      <c r="AC30" s="97">
        <f t="shared" ca="1" si="16"/>
        <v>1</v>
      </c>
      <c r="AD30" s="98">
        <f t="shared" ca="1" si="17"/>
        <v>0.25</v>
      </c>
      <c r="AE30" s="98">
        <f t="shared" ca="1" si="18"/>
        <v>0.5</v>
      </c>
      <c r="AF30" s="98">
        <f t="shared" si="19"/>
        <v>0</v>
      </c>
      <c r="AG30" s="98">
        <f t="shared" si="20"/>
        <v>0</v>
      </c>
      <c r="AH30" s="99">
        <f t="shared" si="21"/>
        <v>0</v>
      </c>
      <c r="AI30" s="98">
        <f t="shared" si="22"/>
        <v>0</v>
      </c>
      <c r="AJ30" s="98">
        <f t="shared" ca="1" si="23"/>
        <v>0.75</v>
      </c>
      <c r="AK30" s="98">
        <f t="shared" ca="1" si="24"/>
        <v>1</v>
      </c>
      <c r="AL30" s="100" t="str">
        <f t="shared" si="0"/>
        <v/>
      </c>
      <c r="AM30" s="100" t="str">
        <f t="shared" si="25"/>
        <v>Work not yet Started.</v>
      </c>
      <c r="AN30" s="100" t="str">
        <f t="shared" ca="1" si="26"/>
        <v/>
      </c>
      <c r="AO30" s="100" t="str">
        <f t="shared" ca="1" si="27"/>
        <v/>
      </c>
      <c r="AP30" s="100" t="str">
        <f t="shared" ca="1" si="28"/>
        <v/>
      </c>
      <c r="AQ30" s="100" t="str">
        <f t="shared" ca="1" si="29"/>
        <v/>
      </c>
    </row>
    <row r="31" spans="1:43" ht="15.5" x14ac:dyDescent="0.35">
      <c r="A31" s="93">
        <v>13</v>
      </c>
      <c r="B31" s="18" t="s">
        <v>297</v>
      </c>
      <c r="C31" s="53">
        <f ca="1">--TRIM(RIGHT(SUBSTITUTE(LEFT(B31,_xlfn.AGGREGATE(16,6,FIND({0,1,2,3,4,5,6,7,8,9},B31,ROW(INDIRECT("1:"&amp;LEN(B31)))),1))," ",REPT(" ",LEN(B31))),LEN(B31)))</f>
        <v>1</v>
      </c>
      <c r="D31" s="75">
        <v>0</v>
      </c>
      <c r="E31" s="75">
        <v>0</v>
      </c>
      <c r="F31" s="75">
        <v>0</v>
      </c>
      <c r="G31" s="75">
        <v>0</v>
      </c>
      <c r="H31" s="75">
        <v>0</v>
      </c>
      <c r="I31" s="75">
        <v>0</v>
      </c>
      <c r="J31" s="75">
        <v>0</v>
      </c>
      <c r="K31" s="75">
        <v>0</v>
      </c>
      <c r="L31" s="75">
        <v>0</v>
      </c>
      <c r="M31" s="75">
        <v>0</v>
      </c>
      <c r="N31" s="94">
        <f t="shared" ca="1" si="1"/>
        <v>0</v>
      </c>
      <c r="O31" s="94">
        <f t="shared" ca="1" si="2"/>
        <v>0</v>
      </c>
      <c r="P31" s="108" t="str">
        <f t="shared" ca="1" si="3"/>
        <v xml:space="preserve">Work not yet Started. </v>
      </c>
      <c r="Q31" s="19">
        <f t="shared" ca="1" si="4"/>
        <v>0</v>
      </c>
      <c r="R31" s="19">
        <f t="shared" ca="1" si="5"/>
        <v>0</v>
      </c>
      <c r="S31" s="19">
        <f t="shared" ca="1" si="6"/>
        <v>0</v>
      </c>
      <c r="T31" s="19">
        <f t="shared" ca="1" si="7"/>
        <v>0</v>
      </c>
      <c r="U31" s="19">
        <f t="shared" ca="1" si="8"/>
        <v>0</v>
      </c>
      <c r="V31" s="19">
        <f t="shared" ca="1" si="9"/>
        <v>0</v>
      </c>
      <c r="W31" s="19">
        <f t="shared" ca="1" si="10"/>
        <v>0</v>
      </c>
      <c r="X31" s="19">
        <f t="shared" ca="1" si="11"/>
        <v>0</v>
      </c>
      <c r="Y31" s="19">
        <f t="shared" ca="1" si="12"/>
        <v>0</v>
      </c>
      <c r="Z31" s="19">
        <f t="shared" ca="1" si="13"/>
        <v>0</v>
      </c>
      <c r="AA31" s="96">
        <f t="shared" ca="1" si="14"/>
        <v>0.25</v>
      </c>
      <c r="AB31" s="97">
        <f t="shared" ca="1" si="15"/>
        <v>0.5</v>
      </c>
      <c r="AC31" s="97">
        <f t="shared" ca="1" si="16"/>
        <v>1</v>
      </c>
      <c r="AD31" s="98">
        <f t="shared" ref="AD31:AD54" ca="1" si="30">(IF(M17&gt;1,(C31/(M17+2)),C31/4))</f>
        <v>0.25</v>
      </c>
      <c r="AE31" s="98">
        <f t="shared" ref="AE31:AE54" ca="1" si="31">(IF(M17&gt;1,(C31/(M17+2)+AD31),C31/4+AD31))</f>
        <v>0.5</v>
      </c>
      <c r="AF31" s="98">
        <f t="shared" ref="AF31:AF54" si="32">(IF(M17&gt;1,(C31/(M17+2)+AE31),0))</f>
        <v>0</v>
      </c>
      <c r="AG31" s="98">
        <f t="shared" ref="AG31:AG54" si="33">(IF(M17&gt;2,(C31/(M17+2)+AF31),0))</f>
        <v>0</v>
      </c>
      <c r="AH31" s="99">
        <f t="shared" ref="AH31:AH54" si="34">(IF(M17&gt;3,(C31/(M17+2)+AG31),0))</f>
        <v>0</v>
      </c>
      <c r="AI31" s="98">
        <f t="shared" ref="AI31:AI54" si="35">(IF(M17&gt;4,(C31/(M17+2)+AH31),0))</f>
        <v>0</v>
      </c>
      <c r="AJ31" s="98">
        <f t="shared" ref="AJ31:AJ54" ca="1" si="36">(IF(M17=1,(C31/(M17+3)+AE31),IF(M17=0,(C31/4+AE31),IF(M17&gt;1,0))))</f>
        <v>0.75</v>
      </c>
      <c r="AK31" s="98">
        <f t="shared" ref="AK31:AK54" ca="1" si="37">(IF(M17&gt;1.5,(C31/(M17+2)+AE31+MAX(0,AF31-AE31)+MAX(0,AG31-AF31)+MAX(0,AH31-AG31)+MAX(0,AI31-AH31)+MAX(0,AJ31-AI31)),IF(M17=1,(C31/(M17+3)+AJ31),IF(M17=0,C31/4+AJ31))))</f>
        <v>1</v>
      </c>
      <c r="AL31" s="100" t="str">
        <f t="shared" ref="AL31:AL44" si="38">(IF(W98=(1+T98),"",IF(W98&gt;0,", RCC upto "&amp;W98&amp;" Slab","")))&amp;(IF(X98=T98,"",IF(X98&gt;0,", Brickwork upto "&amp;X98&amp;" Floor","")))&amp;(IF(Y98=T98,"",IF(Y98&gt;0,", Internal Plaster upto "&amp;Y98&amp;" Floor","")))&amp;(IF(Z98=T98,"",IF(Z98&gt;0,", External Plaster upto "&amp;Z98&amp;" Floor","")))&amp;(IF(AA98=T98,"",IF(AA98&gt;0,", Flooring upto "&amp;AA98&amp;" Floor","")))&amp;(IF(AB98=T98,"",IF(AB98&gt;0,", Painting upto "&amp;AB98&amp;" Floor","")))&amp;(IF(AC98=T98,"",IF(AC98&gt;0,", Finishing upto "&amp;AC98&amp;" Floor","")))&amp;(IF(AD98=T98,"",IF(AD98&gt;0,", Possession upto "&amp;AD98&amp;" Floor","")))</f>
        <v/>
      </c>
      <c r="AM31" s="100" t="str">
        <f t="shared" si="25"/>
        <v>Work not yet Started.</v>
      </c>
      <c r="AN31" s="100" t="str">
        <f t="shared" ca="1" si="26"/>
        <v/>
      </c>
      <c r="AO31" s="100" t="str">
        <f t="shared" ca="1" si="27"/>
        <v/>
      </c>
      <c r="AP31" s="100" t="str">
        <f t="shared" ca="1" si="28"/>
        <v/>
      </c>
      <c r="AQ31" s="100" t="str">
        <f t="shared" ca="1" si="29"/>
        <v/>
      </c>
    </row>
    <row r="32" spans="1:43" ht="15.5" x14ac:dyDescent="0.35">
      <c r="A32" s="93">
        <v>14</v>
      </c>
      <c r="B32" s="18" t="s">
        <v>297</v>
      </c>
      <c r="C32" s="53">
        <f ca="1">--TRIM(RIGHT(SUBSTITUTE(LEFT(B32,_xlfn.AGGREGATE(16,6,FIND({0,1,2,3,4,5,6,7,8,9},B32,ROW(INDIRECT("1:"&amp;LEN(B32)))),1))," ",REPT(" ",LEN(B32))),LEN(B32)))</f>
        <v>1</v>
      </c>
      <c r="D32" s="75">
        <v>0</v>
      </c>
      <c r="E32" s="75">
        <v>0</v>
      </c>
      <c r="F32" s="75">
        <v>0</v>
      </c>
      <c r="G32" s="75">
        <v>0</v>
      </c>
      <c r="H32" s="75">
        <v>0</v>
      </c>
      <c r="I32" s="75">
        <v>0</v>
      </c>
      <c r="J32" s="75">
        <v>0</v>
      </c>
      <c r="K32" s="75">
        <v>0</v>
      </c>
      <c r="L32" s="75">
        <v>0</v>
      </c>
      <c r="M32" s="75">
        <v>0</v>
      </c>
      <c r="N32" s="94">
        <f t="shared" ca="1" si="1"/>
        <v>0</v>
      </c>
      <c r="O32" s="94">
        <f t="shared" ca="1" si="2"/>
        <v>0</v>
      </c>
      <c r="P32" s="108" t="str">
        <f t="shared" ca="1" si="3"/>
        <v xml:space="preserve">Work not yet Started. </v>
      </c>
      <c r="Q32" s="19">
        <f t="shared" ca="1" si="4"/>
        <v>0</v>
      </c>
      <c r="R32" s="19">
        <f t="shared" ca="1" si="5"/>
        <v>0</v>
      </c>
      <c r="S32" s="19">
        <f t="shared" ca="1" si="6"/>
        <v>0</v>
      </c>
      <c r="T32" s="19">
        <f t="shared" ca="1" si="7"/>
        <v>0</v>
      </c>
      <c r="U32" s="19">
        <f t="shared" ca="1" si="8"/>
        <v>0</v>
      </c>
      <c r="V32" s="19">
        <f t="shared" ca="1" si="9"/>
        <v>0</v>
      </c>
      <c r="W32" s="19">
        <f t="shared" ca="1" si="10"/>
        <v>0</v>
      </c>
      <c r="X32" s="19">
        <f t="shared" ca="1" si="11"/>
        <v>0</v>
      </c>
      <c r="Y32" s="19">
        <f t="shared" ca="1" si="12"/>
        <v>0</v>
      </c>
      <c r="Z32" s="19">
        <f t="shared" ca="1" si="13"/>
        <v>0</v>
      </c>
      <c r="AA32" s="96">
        <f t="shared" ca="1" si="14"/>
        <v>0.25</v>
      </c>
      <c r="AB32" s="97">
        <f t="shared" ca="1" si="15"/>
        <v>0.5</v>
      </c>
      <c r="AC32" s="97">
        <f t="shared" ca="1" si="16"/>
        <v>1</v>
      </c>
      <c r="AD32" s="98">
        <f t="shared" ca="1" si="30"/>
        <v>0.25</v>
      </c>
      <c r="AE32" s="98">
        <f t="shared" ca="1" si="31"/>
        <v>0.5</v>
      </c>
      <c r="AF32" s="98">
        <f t="shared" si="32"/>
        <v>0</v>
      </c>
      <c r="AG32" s="98">
        <f t="shared" si="33"/>
        <v>0</v>
      </c>
      <c r="AH32" s="99">
        <f t="shared" si="34"/>
        <v>0</v>
      </c>
      <c r="AI32" s="98">
        <f t="shared" si="35"/>
        <v>0</v>
      </c>
      <c r="AJ32" s="98">
        <f t="shared" ca="1" si="36"/>
        <v>0.75</v>
      </c>
      <c r="AK32" s="98">
        <f t="shared" ca="1" si="37"/>
        <v>1</v>
      </c>
      <c r="AL32" s="100" t="str">
        <f t="shared" si="38"/>
        <v/>
      </c>
      <c r="AM32" s="100" t="str">
        <f t="shared" si="25"/>
        <v>Work not yet Started.</v>
      </c>
      <c r="AN32" s="100" t="str">
        <f t="shared" ca="1" si="26"/>
        <v/>
      </c>
      <c r="AO32" s="100" t="str">
        <f t="shared" ca="1" si="27"/>
        <v/>
      </c>
      <c r="AP32" s="100" t="str">
        <f t="shared" ca="1" si="28"/>
        <v/>
      </c>
      <c r="AQ32" s="100" t="str">
        <f t="shared" ca="1" si="29"/>
        <v/>
      </c>
    </row>
    <row r="33" spans="1:43" ht="15.5" x14ac:dyDescent="0.35">
      <c r="A33" s="93">
        <v>15</v>
      </c>
      <c r="B33" s="18" t="s">
        <v>297</v>
      </c>
      <c r="C33" s="53">
        <f ca="1">--TRIM(RIGHT(SUBSTITUTE(LEFT(B33,_xlfn.AGGREGATE(16,6,FIND({0,1,2,3,4,5,6,7,8,9},B33,ROW(INDIRECT("1:"&amp;LEN(B33)))),1))," ",REPT(" ",LEN(B33))),LEN(B33)))</f>
        <v>1</v>
      </c>
      <c r="D33" s="75">
        <v>0</v>
      </c>
      <c r="E33" s="75">
        <v>0</v>
      </c>
      <c r="F33" s="75">
        <v>0</v>
      </c>
      <c r="G33" s="75">
        <v>0</v>
      </c>
      <c r="H33" s="75">
        <v>0</v>
      </c>
      <c r="I33" s="75">
        <v>0</v>
      </c>
      <c r="J33" s="75">
        <v>0</v>
      </c>
      <c r="K33" s="75">
        <v>0</v>
      </c>
      <c r="L33" s="75">
        <v>0</v>
      </c>
      <c r="M33" s="75">
        <v>0</v>
      </c>
      <c r="N33" s="94">
        <f t="shared" ca="1" si="1"/>
        <v>0</v>
      </c>
      <c r="O33" s="94">
        <f t="shared" ca="1" si="2"/>
        <v>0</v>
      </c>
      <c r="P33" s="108" t="str">
        <f t="shared" ca="1" si="3"/>
        <v xml:space="preserve">Work not yet Started. </v>
      </c>
      <c r="Q33" s="19">
        <f t="shared" ca="1" si="4"/>
        <v>0</v>
      </c>
      <c r="R33" s="19">
        <f t="shared" ca="1" si="5"/>
        <v>0</v>
      </c>
      <c r="S33" s="19">
        <f t="shared" ca="1" si="6"/>
        <v>0</v>
      </c>
      <c r="T33" s="19">
        <f t="shared" ca="1" si="7"/>
        <v>0</v>
      </c>
      <c r="U33" s="19">
        <f t="shared" ca="1" si="8"/>
        <v>0</v>
      </c>
      <c r="V33" s="19">
        <f t="shared" ca="1" si="9"/>
        <v>0</v>
      </c>
      <c r="W33" s="19">
        <f t="shared" ca="1" si="10"/>
        <v>0</v>
      </c>
      <c r="X33" s="19">
        <f t="shared" ca="1" si="11"/>
        <v>0</v>
      </c>
      <c r="Y33" s="19">
        <f t="shared" ca="1" si="12"/>
        <v>0</v>
      </c>
      <c r="Z33" s="19">
        <f t="shared" ca="1" si="13"/>
        <v>0</v>
      </c>
      <c r="AA33" s="96">
        <f t="shared" ca="1" si="14"/>
        <v>0.25</v>
      </c>
      <c r="AB33" s="97">
        <f t="shared" ca="1" si="15"/>
        <v>0.5</v>
      </c>
      <c r="AC33" s="97">
        <f t="shared" ca="1" si="16"/>
        <v>1</v>
      </c>
      <c r="AD33" s="98">
        <f t="shared" ca="1" si="30"/>
        <v>0.25</v>
      </c>
      <c r="AE33" s="98">
        <f t="shared" ca="1" si="31"/>
        <v>0.5</v>
      </c>
      <c r="AF33" s="98">
        <f t="shared" si="32"/>
        <v>0</v>
      </c>
      <c r="AG33" s="98">
        <f t="shared" si="33"/>
        <v>0</v>
      </c>
      <c r="AH33" s="99">
        <f t="shared" si="34"/>
        <v>0</v>
      </c>
      <c r="AI33" s="98">
        <f t="shared" si="35"/>
        <v>0</v>
      </c>
      <c r="AJ33" s="98">
        <f t="shared" ca="1" si="36"/>
        <v>0.75</v>
      </c>
      <c r="AK33" s="98">
        <f t="shared" ca="1" si="37"/>
        <v>1</v>
      </c>
      <c r="AL33" s="100" t="str">
        <f t="shared" si="38"/>
        <v/>
      </c>
      <c r="AM33" s="100" t="str">
        <f t="shared" si="25"/>
        <v>Work not yet Started.</v>
      </c>
      <c r="AN33" s="100" t="str">
        <f t="shared" ca="1" si="26"/>
        <v/>
      </c>
      <c r="AO33" s="100" t="str">
        <f t="shared" ca="1" si="27"/>
        <v/>
      </c>
      <c r="AP33" s="100" t="str">
        <f t="shared" ca="1" si="28"/>
        <v/>
      </c>
      <c r="AQ33" s="100" t="str">
        <f t="shared" ca="1" si="29"/>
        <v/>
      </c>
    </row>
    <row r="34" spans="1:43" ht="15.5" x14ac:dyDescent="0.35">
      <c r="A34" s="93">
        <v>16</v>
      </c>
      <c r="B34" s="18" t="s">
        <v>297</v>
      </c>
      <c r="C34" s="53">
        <f ca="1">--TRIM(RIGHT(SUBSTITUTE(LEFT(B34,_xlfn.AGGREGATE(16,6,FIND({0,1,2,3,4,5,6,7,8,9},B34,ROW(INDIRECT("1:"&amp;LEN(B34)))),1))," ",REPT(" ",LEN(B34))),LEN(B34)))</f>
        <v>1</v>
      </c>
      <c r="D34" s="75">
        <v>0</v>
      </c>
      <c r="E34" s="75">
        <v>0</v>
      </c>
      <c r="F34" s="75">
        <v>0</v>
      </c>
      <c r="G34" s="75">
        <v>0</v>
      </c>
      <c r="H34" s="75">
        <v>0</v>
      </c>
      <c r="I34" s="75">
        <v>0</v>
      </c>
      <c r="J34" s="75">
        <v>0</v>
      </c>
      <c r="K34" s="75">
        <v>0</v>
      </c>
      <c r="L34" s="75">
        <v>0</v>
      </c>
      <c r="M34" s="75">
        <v>0</v>
      </c>
      <c r="N34" s="94">
        <f t="shared" ca="1" si="1"/>
        <v>0</v>
      </c>
      <c r="O34" s="94">
        <f t="shared" ca="1" si="2"/>
        <v>0</v>
      </c>
      <c r="P34" s="108" t="str">
        <f t="shared" ca="1" si="3"/>
        <v xml:space="preserve">Work not yet Started. </v>
      </c>
      <c r="Q34" s="19">
        <f t="shared" ca="1" si="4"/>
        <v>0</v>
      </c>
      <c r="R34" s="19">
        <f t="shared" ca="1" si="5"/>
        <v>0</v>
      </c>
      <c r="S34" s="19">
        <f t="shared" ca="1" si="6"/>
        <v>0</v>
      </c>
      <c r="T34" s="19">
        <f t="shared" ca="1" si="7"/>
        <v>0</v>
      </c>
      <c r="U34" s="19">
        <f t="shared" ca="1" si="8"/>
        <v>0</v>
      </c>
      <c r="V34" s="19">
        <f t="shared" ca="1" si="9"/>
        <v>0</v>
      </c>
      <c r="W34" s="19">
        <f t="shared" ca="1" si="10"/>
        <v>0</v>
      </c>
      <c r="X34" s="19">
        <f t="shared" ca="1" si="11"/>
        <v>0</v>
      </c>
      <c r="Y34" s="19">
        <f t="shared" ca="1" si="12"/>
        <v>0</v>
      </c>
      <c r="Z34" s="19">
        <f t="shared" ca="1" si="13"/>
        <v>0</v>
      </c>
      <c r="AA34" s="96">
        <f t="shared" ca="1" si="14"/>
        <v>0.25</v>
      </c>
      <c r="AB34" s="97">
        <f t="shared" ca="1" si="15"/>
        <v>0.5</v>
      </c>
      <c r="AC34" s="97">
        <f t="shared" ca="1" si="16"/>
        <v>1</v>
      </c>
      <c r="AD34" s="98">
        <f t="shared" ca="1" si="30"/>
        <v>0.25</v>
      </c>
      <c r="AE34" s="98">
        <f t="shared" ca="1" si="31"/>
        <v>0.5</v>
      </c>
      <c r="AF34" s="98">
        <f t="shared" si="32"/>
        <v>0</v>
      </c>
      <c r="AG34" s="98">
        <f t="shared" si="33"/>
        <v>0</v>
      </c>
      <c r="AH34" s="99">
        <f t="shared" si="34"/>
        <v>0</v>
      </c>
      <c r="AI34" s="98">
        <f t="shared" si="35"/>
        <v>0</v>
      </c>
      <c r="AJ34" s="98">
        <f t="shared" ca="1" si="36"/>
        <v>0.75</v>
      </c>
      <c r="AK34" s="98">
        <f t="shared" ca="1" si="37"/>
        <v>1</v>
      </c>
      <c r="AL34" s="100" t="str">
        <f t="shared" si="38"/>
        <v/>
      </c>
      <c r="AM34" s="100" t="str">
        <f t="shared" si="25"/>
        <v>Work not yet Started.</v>
      </c>
      <c r="AN34" s="100" t="str">
        <f t="shared" ca="1" si="26"/>
        <v/>
      </c>
      <c r="AO34" s="100" t="str">
        <f t="shared" ca="1" si="27"/>
        <v/>
      </c>
      <c r="AP34" s="100" t="str">
        <f t="shared" ca="1" si="28"/>
        <v/>
      </c>
      <c r="AQ34" s="100" t="str">
        <f t="shared" ca="1" si="29"/>
        <v/>
      </c>
    </row>
    <row r="35" spans="1:43" ht="15.5" x14ac:dyDescent="0.35">
      <c r="A35" s="93">
        <v>17</v>
      </c>
      <c r="B35" s="18" t="s">
        <v>297</v>
      </c>
      <c r="C35" s="53">
        <f ca="1">--TRIM(RIGHT(SUBSTITUTE(LEFT(B35,_xlfn.AGGREGATE(16,6,FIND({0,1,2,3,4,5,6,7,8,9},B35,ROW(INDIRECT("1:"&amp;LEN(B35)))),1))," ",REPT(" ",LEN(B35))),LEN(B35)))</f>
        <v>1</v>
      </c>
      <c r="D35" s="75">
        <v>0</v>
      </c>
      <c r="E35" s="75">
        <v>0</v>
      </c>
      <c r="F35" s="75">
        <v>0</v>
      </c>
      <c r="G35" s="75">
        <v>0</v>
      </c>
      <c r="H35" s="75">
        <v>0</v>
      </c>
      <c r="I35" s="75">
        <v>0</v>
      </c>
      <c r="J35" s="75">
        <v>0</v>
      </c>
      <c r="K35" s="75">
        <v>0</v>
      </c>
      <c r="L35" s="75">
        <v>0</v>
      </c>
      <c r="M35" s="75">
        <v>0</v>
      </c>
      <c r="N35" s="94">
        <f t="shared" ca="1" si="1"/>
        <v>0</v>
      </c>
      <c r="O35" s="94">
        <f t="shared" ca="1" si="2"/>
        <v>0</v>
      </c>
      <c r="P35" s="108" t="str">
        <f t="shared" ca="1" si="3"/>
        <v xml:space="preserve">Work not yet Started. </v>
      </c>
      <c r="Q35" s="19">
        <f t="shared" ca="1" si="4"/>
        <v>0</v>
      </c>
      <c r="R35" s="19">
        <f t="shared" ca="1" si="5"/>
        <v>0</v>
      </c>
      <c r="S35" s="19">
        <f t="shared" ca="1" si="6"/>
        <v>0</v>
      </c>
      <c r="T35" s="19">
        <f t="shared" ca="1" si="7"/>
        <v>0</v>
      </c>
      <c r="U35" s="19">
        <f t="shared" ca="1" si="8"/>
        <v>0</v>
      </c>
      <c r="V35" s="19">
        <f t="shared" ca="1" si="9"/>
        <v>0</v>
      </c>
      <c r="W35" s="19">
        <f t="shared" ca="1" si="10"/>
        <v>0</v>
      </c>
      <c r="X35" s="19">
        <f t="shared" ca="1" si="11"/>
        <v>0</v>
      </c>
      <c r="Y35" s="19">
        <f t="shared" ca="1" si="12"/>
        <v>0</v>
      </c>
      <c r="Z35" s="19">
        <f t="shared" ca="1" si="13"/>
        <v>0</v>
      </c>
      <c r="AA35" s="96">
        <f t="shared" ca="1" si="14"/>
        <v>0.25</v>
      </c>
      <c r="AB35" s="97">
        <f t="shared" ca="1" si="15"/>
        <v>0.5</v>
      </c>
      <c r="AC35" s="97">
        <f t="shared" ca="1" si="16"/>
        <v>1</v>
      </c>
      <c r="AD35" s="98">
        <f t="shared" ca="1" si="30"/>
        <v>0.25</v>
      </c>
      <c r="AE35" s="98">
        <f t="shared" ca="1" si="31"/>
        <v>0.5</v>
      </c>
      <c r="AF35" s="98">
        <f t="shared" si="32"/>
        <v>0</v>
      </c>
      <c r="AG35" s="98">
        <f t="shared" si="33"/>
        <v>0</v>
      </c>
      <c r="AH35" s="99">
        <f t="shared" si="34"/>
        <v>0</v>
      </c>
      <c r="AI35" s="98">
        <f t="shared" si="35"/>
        <v>0</v>
      </c>
      <c r="AJ35" s="98">
        <f t="shared" ca="1" si="36"/>
        <v>0.75</v>
      </c>
      <c r="AK35" s="98">
        <f t="shared" ca="1" si="37"/>
        <v>1</v>
      </c>
      <c r="AL35" s="100" t="str">
        <f t="shared" si="38"/>
        <v/>
      </c>
      <c r="AM35" s="100" t="str">
        <f t="shared" si="25"/>
        <v>Work not yet Started.</v>
      </c>
      <c r="AN35" s="100" t="str">
        <f t="shared" ca="1" si="26"/>
        <v/>
      </c>
      <c r="AO35" s="100" t="str">
        <f t="shared" ca="1" si="27"/>
        <v/>
      </c>
      <c r="AP35" s="100" t="str">
        <f t="shared" ca="1" si="28"/>
        <v/>
      </c>
      <c r="AQ35" s="100" t="str">
        <f t="shared" ca="1" si="29"/>
        <v/>
      </c>
    </row>
    <row r="36" spans="1:43" ht="15.5" x14ac:dyDescent="0.35">
      <c r="A36" s="93">
        <v>18</v>
      </c>
      <c r="B36" s="18" t="s">
        <v>297</v>
      </c>
      <c r="C36" s="53">
        <f ca="1">--TRIM(RIGHT(SUBSTITUTE(LEFT(B36,_xlfn.AGGREGATE(16,6,FIND({0,1,2,3,4,5,6,7,8,9},B36,ROW(INDIRECT("1:"&amp;LEN(B36)))),1))," ",REPT(" ",LEN(B36))),LEN(B36)))</f>
        <v>1</v>
      </c>
      <c r="D36" s="75">
        <v>0</v>
      </c>
      <c r="E36" s="75">
        <v>0</v>
      </c>
      <c r="F36" s="75">
        <v>0</v>
      </c>
      <c r="G36" s="75">
        <v>0</v>
      </c>
      <c r="H36" s="75">
        <v>0</v>
      </c>
      <c r="I36" s="75">
        <v>0</v>
      </c>
      <c r="J36" s="75">
        <v>0</v>
      </c>
      <c r="K36" s="75">
        <v>0</v>
      </c>
      <c r="L36" s="75">
        <v>0</v>
      </c>
      <c r="M36" s="75">
        <v>0</v>
      </c>
      <c r="N36" s="94">
        <f t="shared" ca="1" si="1"/>
        <v>0</v>
      </c>
      <c r="O36" s="94">
        <f t="shared" ca="1" si="2"/>
        <v>0</v>
      </c>
      <c r="P36" s="108" t="str">
        <f t="shared" ca="1" si="3"/>
        <v xml:space="preserve">Work not yet Started. </v>
      </c>
      <c r="Q36" s="19">
        <f t="shared" ca="1" si="4"/>
        <v>0</v>
      </c>
      <c r="R36" s="19">
        <f t="shared" ca="1" si="5"/>
        <v>0</v>
      </c>
      <c r="S36" s="19">
        <f t="shared" ca="1" si="6"/>
        <v>0</v>
      </c>
      <c r="T36" s="19">
        <f t="shared" ca="1" si="7"/>
        <v>0</v>
      </c>
      <c r="U36" s="19">
        <f t="shared" ca="1" si="8"/>
        <v>0</v>
      </c>
      <c r="V36" s="19">
        <f t="shared" ca="1" si="9"/>
        <v>0</v>
      </c>
      <c r="W36" s="19">
        <f t="shared" ca="1" si="10"/>
        <v>0</v>
      </c>
      <c r="X36" s="19">
        <f t="shared" ca="1" si="11"/>
        <v>0</v>
      </c>
      <c r="Y36" s="19">
        <f t="shared" ca="1" si="12"/>
        <v>0</v>
      </c>
      <c r="Z36" s="19">
        <f t="shared" ca="1" si="13"/>
        <v>0</v>
      </c>
      <c r="AA36" s="96">
        <f t="shared" ca="1" si="14"/>
        <v>0.25</v>
      </c>
      <c r="AB36" s="97">
        <f t="shared" ca="1" si="15"/>
        <v>0.5</v>
      </c>
      <c r="AC36" s="97">
        <f t="shared" ca="1" si="16"/>
        <v>1</v>
      </c>
      <c r="AD36" s="98">
        <f t="shared" ca="1" si="30"/>
        <v>0.25</v>
      </c>
      <c r="AE36" s="98">
        <f t="shared" ca="1" si="31"/>
        <v>0.5</v>
      </c>
      <c r="AF36" s="98">
        <f t="shared" si="32"/>
        <v>0</v>
      </c>
      <c r="AG36" s="98">
        <f t="shared" si="33"/>
        <v>0</v>
      </c>
      <c r="AH36" s="99">
        <f t="shared" si="34"/>
        <v>0</v>
      </c>
      <c r="AI36" s="98">
        <f t="shared" si="35"/>
        <v>0</v>
      </c>
      <c r="AJ36" s="98">
        <f t="shared" ca="1" si="36"/>
        <v>0.75</v>
      </c>
      <c r="AK36" s="98">
        <f t="shared" ca="1" si="37"/>
        <v>1</v>
      </c>
      <c r="AL36" s="100" t="str">
        <f t="shared" si="38"/>
        <v/>
      </c>
      <c r="AM36" s="100" t="str">
        <f t="shared" si="25"/>
        <v>Work not yet Started.</v>
      </c>
      <c r="AN36" s="100" t="str">
        <f t="shared" ca="1" si="26"/>
        <v/>
      </c>
      <c r="AO36" s="100" t="str">
        <f t="shared" ca="1" si="27"/>
        <v/>
      </c>
      <c r="AP36" s="100" t="str">
        <f t="shared" ca="1" si="28"/>
        <v/>
      </c>
      <c r="AQ36" s="100" t="str">
        <f t="shared" ca="1" si="29"/>
        <v/>
      </c>
    </row>
    <row r="37" spans="1:43" ht="15.5" x14ac:dyDescent="0.35">
      <c r="A37" s="93">
        <v>19</v>
      </c>
      <c r="B37" s="18" t="s">
        <v>297</v>
      </c>
      <c r="C37" s="53">
        <f ca="1">--TRIM(RIGHT(SUBSTITUTE(LEFT(B37,_xlfn.AGGREGATE(16,6,FIND({0,1,2,3,4,5,6,7,8,9},B37,ROW(INDIRECT("1:"&amp;LEN(B37)))),1))," ",REPT(" ",LEN(B37))),LEN(B37)))</f>
        <v>1</v>
      </c>
      <c r="D37" s="75">
        <v>0</v>
      </c>
      <c r="E37" s="75">
        <v>0</v>
      </c>
      <c r="F37" s="75">
        <v>0</v>
      </c>
      <c r="G37" s="75">
        <v>0</v>
      </c>
      <c r="H37" s="75">
        <v>0</v>
      </c>
      <c r="I37" s="75">
        <v>0</v>
      </c>
      <c r="J37" s="75">
        <v>0</v>
      </c>
      <c r="K37" s="75">
        <v>0</v>
      </c>
      <c r="L37" s="75">
        <v>0</v>
      </c>
      <c r="M37" s="75">
        <v>0</v>
      </c>
      <c r="N37" s="94">
        <f t="shared" ca="1" si="1"/>
        <v>0</v>
      </c>
      <c r="O37" s="94">
        <f t="shared" ca="1" si="2"/>
        <v>0</v>
      </c>
      <c r="P37" s="108" t="str">
        <f t="shared" ca="1" si="3"/>
        <v xml:space="preserve">Work not yet Started. </v>
      </c>
      <c r="Q37" s="19">
        <f t="shared" ca="1" si="4"/>
        <v>0</v>
      </c>
      <c r="R37" s="19">
        <f t="shared" ca="1" si="5"/>
        <v>0</v>
      </c>
      <c r="S37" s="19">
        <f t="shared" ca="1" si="6"/>
        <v>0</v>
      </c>
      <c r="T37" s="19">
        <f t="shared" ca="1" si="7"/>
        <v>0</v>
      </c>
      <c r="U37" s="19">
        <f t="shared" ca="1" si="8"/>
        <v>0</v>
      </c>
      <c r="V37" s="19">
        <f t="shared" ca="1" si="9"/>
        <v>0</v>
      </c>
      <c r="W37" s="19">
        <f t="shared" ca="1" si="10"/>
        <v>0</v>
      </c>
      <c r="X37" s="19">
        <f t="shared" ca="1" si="11"/>
        <v>0</v>
      </c>
      <c r="Y37" s="19">
        <f t="shared" ca="1" si="12"/>
        <v>0</v>
      </c>
      <c r="Z37" s="19">
        <f t="shared" ca="1" si="13"/>
        <v>0</v>
      </c>
      <c r="AA37" s="96">
        <f t="shared" ca="1" si="14"/>
        <v>0.25</v>
      </c>
      <c r="AB37" s="97">
        <f t="shared" ca="1" si="15"/>
        <v>0.5</v>
      </c>
      <c r="AC37" s="97">
        <f t="shared" ca="1" si="16"/>
        <v>1</v>
      </c>
      <c r="AD37" s="98">
        <f t="shared" ca="1" si="30"/>
        <v>0.25</v>
      </c>
      <c r="AE37" s="98">
        <f t="shared" ca="1" si="31"/>
        <v>0.5</v>
      </c>
      <c r="AF37" s="98">
        <f t="shared" si="32"/>
        <v>0</v>
      </c>
      <c r="AG37" s="98">
        <f t="shared" si="33"/>
        <v>0</v>
      </c>
      <c r="AH37" s="99">
        <f t="shared" si="34"/>
        <v>0</v>
      </c>
      <c r="AI37" s="98">
        <f t="shared" si="35"/>
        <v>0</v>
      </c>
      <c r="AJ37" s="98">
        <f t="shared" ca="1" si="36"/>
        <v>0.75</v>
      </c>
      <c r="AK37" s="98">
        <f t="shared" ca="1" si="37"/>
        <v>1</v>
      </c>
      <c r="AL37" s="100" t="str">
        <f t="shared" si="38"/>
        <v/>
      </c>
      <c r="AM37" s="100" t="str">
        <f t="shared" si="25"/>
        <v>Work not yet Started.</v>
      </c>
      <c r="AN37" s="100" t="str">
        <f t="shared" ca="1" si="26"/>
        <v/>
      </c>
      <c r="AO37" s="100" t="str">
        <f t="shared" ca="1" si="27"/>
        <v/>
      </c>
      <c r="AP37" s="100" t="str">
        <f t="shared" ca="1" si="28"/>
        <v/>
      </c>
      <c r="AQ37" s="100" t="str">
        <f t="shared" ca="1" si="29"/>
        <v/>
      </c>
    </row>
    <row r="38" spans="1:43" ht="15.5" x14ac:dyDescent="0.35">
      <c r="A38" s="93">
        <v>20</v>
      </c>
      <c r="B38" s="18" t="s">
        <v>297</v>
      </c>
      <c r="C38" s="53">
        <f ca="1">--TRIM(RIGHT(SUBSTITUTE(LEFT(B38,_xlfn.AGGREGATE(16,6,FIND({0,1,2,3,4,5,6,7,8,9},B38,ROW(INDIRECT("1:"&amp;LEN(B38)))),1))," ",REPT(" ",LEN(B38))),LEN(B38)))</f>
        <v>1</v>
      </c>
      <c r="D38" s="75">
        <v>0</v>
      </c>
      <c r="E38" s="75">
        <v>0</v>
      </c>
      <c r="F38" s="75">
        <v>0</v>
      </c>
      <c r="G38" s="75">
        <v>0</v>
      </c>
      <c r="H38" s="75">
        <v>0</v>
      </c>
      <c r="I38" s="75">
        <v>0</v>
      </c>
      <c r="J38" s="75">
        <v>0</v>
      </c>
      <c r="K38" s="75">
        <v>0</v>
      </c>
      <c r="L38" s="75">
        <v>0</v>
      </c>
      <c r="M38" s="75">
        <v>0</v>
      </c>
      <c r="N38" s="94">
        <f t="shared" ca="1" si="1"/>
        <v>0</v>
      </c>
      <c r="O38" s="94">
        <f t="shared" ca="1" si="2"/>
        <v>0</v>
      </c>
      <c r="P38" s="108" t="str">
        <f t="shared" ca="1" si="3"/>
        <v xml:space="preserve">Work not yet Started. </v>
      </c>
      <c r="Q38" s="19">
        <f t="shared" ca="1" si="4"/>
        <v>0</v>
      </c>
      <c r="R38" s="19">
        <f t="shared" ca="1" si="5"/>
        <v>0</v>
      </c>
      <c r="S38" s="19">
        <f t="shared" ca="1" si="6"/>
        <v>0</v>
      </c>
      <c r="T38" s="19">
        <f t="shared" ca="1" si="7"/>
        <v>0</v>
      </c>
      <c r="U38" s="19">
        <f t="shared" ca="1" si="8"/>
        <v>0</v>
      </c>
      <c r="V38" s="19">
        <f t="shared" ca="1" si="9"/>
        <v>0</v>
      </c>
      <c r="W38" s="19">
        <f t="shared" ca="1" si="10"/>
        <v>0</v>
      </c>
      <c r="X38" s="19">
        <f t="shared" ca="1" si="11"/>
        <v>0</v>
      </c>
      <c r="Y38" s="19">
        <f t="shared" ca="1" si="12"/>
        <v>0</v>
      </c>
      <c r="Z38" s="19">
        <f t="shared" ca="1" si="13"/>
        <v>0</v>
      </c>
      <c r="AA38" s="96">
        <f t="shared" ca="1" si="14"/>
        <v>0.25</v>
      </c>
      <c r="AB38" s="97">
        <f t="shared" ca="1" si="15"/>
        <v>0.5</v>
      </c>
      <c r="AC38" s="97">
        <f t="shared" ca="1" si="16"/>
        <v>1</v>
      </c>
      <c r="AD38" s="98">
        <f t="shared" ca="1" si="30"/>
        <v>0.25</v>
      </c>
      <c r="AE38" s="98">
        <f t="shared" ca="1" si="31"/>
        <v>0.5</v>
      </c>
      <c r="AF38" s="98">
        <f t="shared" si="32"/>
        <v>0</v>
      </c>
      <c r="AG38" s="98">
        <f t="shared" si="33"/>
        <v>0</v>
      </c>
      <c r="AH38" s="99">
        <f t="shared" si="34"/>
        <v>0</v>
      </c>
      <c r="AI38" s="98">
        <f t="shared" si="35"/>
        <v>0</v>
      </c>
      <c r="AJ38" s="98">
        <f t="shared" ca="1" si="36"/>
        <v>0.75</v>
      </c>
      <c r="AK38" s="98">
        <f t="shared" ca="1" si="37"/>
        <v>1</v>
      </c>
      <c r="AL38" s="100" t="str">
        <f t="shared" si="38"/>
        <v/>
      </c>
      <c r="AM38" s="100" t="str">
        <f t="shared" si="25"/>
        <v>Work not yet Started.</v>
      </c>
      <c r="AN38" s="100" t="str">
        <f t="shared" ca="1" si="26"/>
        <v/>
      </c>
      <c r="AO38" s="100" t="str">
        <f t="shared" ca="1" si="27"/>
        <v/>
      </c>
      <c r="AP38" s="100" t="str">
        <f t="shared" ca="1" si="28"/>
        <v/>
      </c>
      <c r="AQ38" s="100" t="str">
        <f t="shared" ca="1" si="29"/>
        <v/>
      </c>
    </row>
    <row r="39" spans="1:43" ht="15.5" x14ac:dyDescent="0.35">
      <c r="A39" s="93"/>
      <c r="B39" s="18"/>
      <c r="C39" s="53"/>
      <c r="D39" s="75"/>
      <c r="E39" s="75"/>
      <c r="F39" s="75"/>
      <c r="G39" s="75"/>
      <c r="H39" s="75"/>
      <c r="I39" s="75"/>
      <c r="J39" s="75"/>
      <c r="K39" s="75"/>
      <c r="L39" s="75"/>
      <c r="M39" s="75"/>
      <c r="N39" s="94"/>
      <c r="O39" s="94"/>
      <c r="P39" s="107"/>
      <c r="Q39" s="19" t="e">
        <f t="shared" si="4"/>
        <v>#DIV/0!</v>
      </c>
      <c r="R39" s="19" t="e">
        <f t="shared" si="5"/>
        <v>#DIV/0!</v>
      </c>
      <c r="S39" s="19">
        <f t="shared" si="6"/>
        <v>0</v>
      </c>
      <c r="T39" s="19" t="e">
        <f t="shared" si="7"/>
        <v>#DIV/0!</v>
      </c>
      <c r="U39" s="19" t="e">
        <f t="shared" si="8"/>
        <v>#DIV/0!</v>
      </c>
      <c r="V39" s="19" t="e">
        <f t="shared" si="9"/>
        <v>#DIV/0!</v>
      </c>
      <c r="W39" s="19" t="e">
        <f t="shared" si="10"/>
        <v>#DIV/0!</v>
      </c>
      <c r="X39" s="19" t="e">
        <f t="shared" si="11"/>
        <v>#DIV/0!</v>
      </c>
      <c r="Y39" s="19" t="e">
        <f t="shared" si="12"/>
        <v>#DIV/0!</v>
      </c>
      <c r="Z39" s="19" t="e">
        <f t="shared" si="13"/>
        <v>#DIV/0!</v>
      </c>
      <c r="AA39" s="96">
        <f t="shared" si="14"/>
        <v>0</v>
      </c>
      <c r="AB39" s="97">
        <f t="shared" si="15"/>
        <v>0</v>
      </c>
      <c r="AC39" s="97">
        <f t="shared" si="16"/>
        <v>0</v>
      </c>
      <c r="AD39" s="98">
        <f t="shared" si="30"/>
        <v>0</v>
      </c>
      <c r="AE39" s="98">
        <f t="shared" si="31"/>
        <v>0</v>
      </c>
      <c r="AF39" s="98">
        <f t="shared" si="32"/>
        <v>0</v>
      </c>
      <c r="AG39" s="98">
        <f t="shared" si="33"/>
        <v>0</v>
      </c>
      <c r="AH39" s="99">
        <f t="shared" si="34"/>
        <v>0</v>
      </c>
      <c r="AI39" s="98">
        <f t="shared" si="35"/>
        <v>0</v>
      </c>
      <c r="AJ39" s="98">
        <f t="shared" si="36"/>
        <v>0</v>
      </c>
      <c r="AK39" s="98">
        <f t="shared" si="37"/>
        <v>0</v>
      </c>
      <c r="AL39" s="100" t="str">
        <f t="shared" si="38"/>
        <v/>
      </c>
      <c r="AM39" s="100" t="str">
        <f t="shared" si="25"/>
        <v>Work not yet Started.</v>
      </c>
      <c r="AN39" s="100" t="str">
        <f t="shared" si="26"/>
        <v/>
      </c>
      <c r="AO39" s="100" t="e">
        <f t="shared" si="27"/>
        <v>#DIV/0!</v>
      </c>
      <c r="AP39" s="100" t="e">
        <f t="shared" si="28"/>
        <v>#DIV/0!</v>
      </c>
      <c r="AQ39" s="100" t="str">
        <f t="shared" si="29"/>
        <v/>
      </c>
    </row>
    <row r="40" spans="1:43" ht="15.5" x14ac:dyDescent="0.35">
      <c r="A40" s="93"/>
      <c r="B40" s="18"/>
      <c r="C40" s="53"/>
      <c r="D40" s="75"/>
      <c r="E40" s="75"/>
      <c r="F40" s="75"/>
      <c r="G40" s="75"/>
      <c r="H40" s="75"/>
      <c r="I40" s="75"/>
      <c r="J40" s="75"/>
      <c r="K40" s="75"/>
      <c r="L40" s="75"/>
      <c r="M40" s="75"/>
      <c r="N40" s="94"/>
      <c r="O40" s="94"/>
      <c r="P40" s="107"/>
      <c r="Q40" s="19" t="e">
        <f t="shared" si="4"/>
        <v>#DIV/0!</v>
      </c>
      <c r="R40" s="19" t="e">
        <f t="shared" si="5"/>
        <v>#DIV/0!</v>
      </c>
      <c r="S40" s="19">
        <f t="shared" si="6"/>
        <v>0</v>
      </c>
      <c r="T40" s="19" t="e">
        <f t="shared" si="7"/>
        <v>#DIV/0!</v>
      </c>
      <c r="U40" s="19" t="e">
        <f t="shared" si="8"/>
        <v>#DIV/0!</v>
      </c>
      <c r="V40" s="19" t="e">
        <f t="shared" si="9"/>
        <v>#DIV/0!</v>
      </c>
      <c r="W40" s="19" t="e">
        <f t="shared" si="10"/>
        <v>#DIV/0!</v>
      </c>
      <c r="X40" s="19" t="e">
        <f t="shared" si="11"/>
        <v>#DIV/0!</v>
      </c>
      <c r="Y40" s="19" t="e">
        <f t="shared" si="12"/>
        <v>#DIV/0!</v>
      </c>
      <c r="Z40" s="19" t="e">
        <f t="shared" si="13"/>
        <v>#DIV/0!</v>
      </c>
      <c r="AA40" s="96">
        <f t="shared" si="14"/>
        <v>0</v>
      </c>
      <c r="AB40" s="97">
        <f t="shared" si="15"/>
        <v>0</v>
      </c>
      <c r="AC40" s="97">
        <f t="shared" si="16"/>
        <v>0</v>
      </c>
      <c r="AD40" s="98">
        <f t="shared" si="30"/>
        <v>0</v>
      </c>
      <c r="AE40" s="98">
        <f t="shared" si="31"/>
        <v>0</v>
      </c>
      <c r="AF40" s="98">
        <f t="shared" si="32"/>
        <v>0</v>
      </c>
      <c r="AG40" s="98">
        <f t="shared" si="33"/>
        <v>0</v>
      </c>
      <c r="AH40" s="99">
        <f t="shared" si="34"/>
        <v>0</v>
      </c>
      <c r="AI40" s="98">
        <f t="shared" si="35"/>
        <v>0</v>
      </c>
      <c r="AJ40" s="98">
        <f t="shared" si="36"/>
        <v>0</v>
      </c>
      <c r="AK40" s="98">
        <f t="shared" si="37"/>
        <v>0</v>
      </c>
      <c r="AL40" s="100" t="str">
        <f t="shared" si="38"/>
        <v/>
      </c>
      <c r="AM40" s="100" t="str">
        <f t="shared" si="25"/>
        <v>Work not yet Started.</v>
      </c>
      <c r="AN40" s="100" t="str">
        <f t="shared" si="26"/>
        <v/>
      </c>
      <c r="AO40" s="100" t="e">
        <f t="shared" si="27"/>
        <v>#DIV/0!</v>
      </c>
      <c r="AP40" s="100" t="e">
        <f t="shared" si="28"/>
        <v>#DIV/0!</v>
      </c>
      <c r="AQ40" s="100" t="str">
        <f t="shared" si="29"/>
        <v/>
      </c>
    </row>
    <row r="41" spans="1:43" ht="15.5" x14ac:dyDescent="0.35">
      <c r="A41" s="93"/>
      <c r="B41" s="18"/>
      <c r="C41" s="53"/>
      <c r="D41" s="75"/>
      <c r="E41" s="75"/>
      <c r="F41" s="75"/>
      <c r="G41" s="75"/>
      <c r="H41" s="75"/>
      <c r="I41" s="75"/>
      <c r="J41" s="75"/>
      <c r="K41" s="75"/>
      <c r="L41" s="75"/>
      <c r="M41" s="75"/>
      <c r="N41" s="94"/>
      <c r="O41" s="94"/>
      <c r="P41" s="107"/>
      <c r="Q41" s="19" t="e">
        <f t="shared" si="4"/>
        <v>#DIV/0!</v>
      </c>
      <c r="R41" s="19" t="e">
        <f t="shared" si="5"/>
        <v>#DIV/0!</v>
      </c>
      <c r="S41" s="19">
        <f t="shared" si="6"/>
        <v>0</v>
      </c>
      <c r="T41" s="19" t="e">
        <f t="shared" si="7"/>
        <v>#DIV/0!</v>
      </c>
      <c r="U41" s="19" t="e">
        <f t="shared" si="8"/>
        <v>#DIV/0!</v>
      </c>
      <c r="V41" s="19" t="e">
        <f t="shared" si="9"/>
        <v>#DIV/0!</v>
      </c>
      <c r="W41" s="19" t="e">
        <f t="shared" si="10"/>
        <v>#DIV/0!</v>
      </c>
      <c r="X41" s="19" t="e">
        <f t="shared" si="11"/>
        <v>#DIV/0!</v>
      </c>
      <c r="Y41" s="19" t="e">
        <f t="shared" si="12"/>
        <v>#DIV/0!</v>
      </c>
      <c r="Z41" s="19" t="e">
        <f t="shared" si="13"/>
        <v>#DIV/0!</v>
      </c>
      <c r="AA41" s="96">
        <f t="shared" si="14"/>
        <v>0</v>
      </c>
      <c r="AB41" s="97">
        <f t="shared" si="15"/>
        <v>0</v>
      </c>
      <c r="AC41" s="97">
        <f t="shared" si="16"/>
        <v>0</v>
      </c>
      <c r="AD41" s="98">
        <f t="shared" si="30"/>
        <v>0</v>
      </c>
      <c r="AE41" s="98">
        <f t="shared" si="31"/>
        <v>0</v>
      </c>
      <c r="AF41" s="98">
        <f t="shared" si="32"/>
        <v>0</v>
      </c>
      <c r="AG41" s="98">
        <f t="shared" si="33"/>
        <v>0</v>
      </c>
      <c r="AH41" s="99">
        <f t="shared" si="34"/>
        <v>0</v>
      </c>
      <c r="AI41" s="98">
        <f t="shared" si="35"/>
        <v>0</v>
      </c>
      <c r="AJ41" s="98">
        <f t="shared" si="36"/>
        <v>0</v>
      </c>
      <c r="AK41" s="98">
        <f t="shared" si="37"/>
        <v>0</v>
      </c>
      <c r="AL41" s="100" t="str">
        <f t="shared" si="38"/>
        <v/>
      </c>
      <c r="AM41" s="100" t="str">
        <f t="shared" si="25"/>
        <v>Work not yet Started.</v>
      </c>
      <c r="AN41" s="100" t="str">
        <f t="shared" si="26"/>
        <v/>
      </c>
      <c r="AO41" s="100" t="e">
        <f t="shared" si="27"/>
        <v>#DIV/0!</v>
      </c>
      <c r="AP41" s="100" t="e">
        <f t="shared" si="28"/>
        <v>#DIV/0!</v>
      </c>
      <c r="AQ41" s="100" t="str">
        <f t="shared" si="29"/>
        <v/>
      </c>
    </row>
    <row r="42" spans="1:43" ht="15.5" x14ac:dyDescent="0.35">
      <c r="A42" s="93"/>
      <c r="B42" s="18"/>
      <c r="C42" s="53"/>
      <c r="D42" s="75"/>
      <c r="E42" s="75"/>
      <c r="F42" s="75"/>
      <c r="G42" s="75"/>
      <c r="H42" s="75"/>
      <c r="I42" s="75"/>
      <c r="J42" s="75"/>
      <c r="K42" s="75"/>
      <c r="L42" s="75"/>
      <c r="M42" s="75"/>
      <c r="N42" s="94"/>
      <c r="O42" s="94"/>
      <c r="P42" s="107"/>
      <c r="Q42" s="19" t="e">
        <f t="shared" si="4"/>
        <v>#DIV/0!</v>
      </c>
      <c r="R42" s="19" t="e">
        <f t="shared" si="5"/>
        <v>#DIV/0!</v>
      </c>
      <c r="S42" s="19">
        <f t="shared" si="6"/>
        <v>0</v>
      </c>
      <c r="T42" s="19" t="e">
        <f t="shared" si="7"/>
        <v>#DIV/0!</v>
      </c>
      <c r="U42" s="19" t="e">
        <f t="shared" si="8"/>
        <v>#DIV/0!</v>
      </c>
      <c r="V42" s="19" t="e">
        <f t="shared" si="9"/>
        <v>#DIV/0!</v>
      </c>
      <c r="W42" s="19" t="e">
        <f t="shared" si="10"/>
        <v>#DIV/0!</v>
      </c>
      <c r="X42" s="19" t="e">
        <f t="shared" si="11"/>
        <v>#DIV/0!</v>
      </c>
      <c r="Y42" s="19" t="e">
        <f t="shared" si="12"/>
        <v>#DIV/0!</v>
      </c>
      <c r="Z42" s="19" t="e">
        <f t="shared" si="13"/>
        <v>#DIV/0!</v>
      </c>
      <c r="AA42" s="96">
        <f t="shared" si="14"/>
        <v>0</v>
      </c>
      <c r="AB42" s="97">
        <f t="shared" si="15"/>
        <v>0</v>
      </c>
      <c r="AC42" s="97">
        <f t="shared" si="16"/>
        <v>0</v>
      </c>
      <c r="AD42" s="98">
        <f t="shared" si="30"/>
        <v>0</v>
      </c>
      <c r="AE42" s="98">
        <f t="shared" si="31"/>
        <v>0</v>
      </c>
      <c r="AF42" s="98">
        <f t="shared" si="32"/>
        <v>0</v>
      </c>
      <c r="AG42" s="98">
        <f t="shared" si="33"/>
        <v>0</v>
      </c>
      <c r="AH42" s="99">
        <f t="shared" si="34"/>
        <v>0</v>
      </c>
      <c r="AI42" s="98">
        <f t="shared" si="35"/>
        <v>0</v>
      </c>
      <c r="AJ42" s="98">
        <f t="shared" si="36"/>
        <v>0</v>
      </c>
      <c r="AK42" s="98">
        <f t="shared" si="37"/>
        <v>0</v>
      </c>
      <c r="AL42" s="100" t="str">
        <f t="shared" si="38"/>
        <v/>
      </c>
      <c r="AM42" s="100" t="str">
        <f t="shared" si="25"/>
        <v>Work not yet Started.</v>
      </c>
      <c r="AN42" s="100" t="str">
        <f t="shared" si="26"/>
        <v/>
      </c>
      <c r="AO42" s="100" t="e">
        <f t="shared" si="27"/>
        <v>#DIV/0!</v>
      </c>
      <c r="AP42" s="100" t="e">
        <f t="shared" si="28"/>
        <v>#DIV/0!</v>
      </c>
      <c r="AQ42" s="100" t="str">
        <f t="shared" si="29"/>
        <v/>
      </c>
    </row>
    <row r="43" spans="1:43" ht="15.5" x14ac:dyDescent="0.35">
      <c r="A43" s="93"/>
      <c r="B43" s="18"/>
      <c r="C43" s="53"/>
      <c r="D43" s="75"/>
      <c r="E43" s="75"/>
      <c r="F43" s="75"/>
      <c r="G43" s="75"/>
      <c r="H43" s="75"/>
      <c r="I43" s="75"/>
      <c r="J43" s="75"/>
      <c r="K43" s="75"/>
      <c r="L43" s="75"/>
      <c r="M43" s="75"/>
      <c r="N43" s="94"/>
      <c r="O43" s="94"/>
      <c r="P43" s="107"/>
      <c r="Q43" s="19" t="e">
        <f t="shared" si="4"/>
        <v>#DIV/0!</v>
      </c>
      <c r="R43" s="19" t="e">
        <f t="shared" si="5"/>
        <v>#DIV/0!</v>
      </c>
      <c r="S43" s="19">
        <f t="shared" si="6"/>
        <v>0</v>
      </c>
      <c r="T43" s="19" t="e">
        <f t="shared" si="7"/>
        <v>#DIV/0!</v>
      </c>
      <c r="U43" s="19" t="e">
        <f t="shared" si="8"/>
        <v>#DIV/0!</v>
      </c>
      <c r="V43" s="19" t="e">
        <f t="shared" si="9"/>
        <v>#DIV/0!</v>
      </c>
      <c r="W43" s="19" t="e">
        <f t="shared" si="10"/>
        <v>#DIV/0!</v>
      </c>
      <c r="X43" s="19" t="e">
        <f t="shared" si="11"/>
        <v>#DIV/0!</v>
      </c>
      <c r="Y43" s="19" t="e">
        <f t="shared" si="12"/>
        <v>#DIV/0!</v>
      </c>
      <c r="Z43" s="19" t="e">
        <f t="shared" si="13"/>
        <v>#DIV/0!</v>
      </c>
      <c r="AA43" s="96">
        <f t="shared" si="14"/>
        <v>0</v>
      </c>
      <c r="AB43" s="97">
        <f t="shared" si="15"/>
        <v>0</v>
      </c>
      <c r="AC43" s="97">
        <f t="shared" si="16"/>
        <v>0</v>
      </c>
      <c r="AD43" s="98">
        <f t="shared" si="30"/>
        <v>0</v>
      </c>
      <c r="AE43" s="98">
        <f t="shared" si="31"/>
        <v>0</v>
      </c>
      <c r="AF43" s="98">
        <f t="shared" si="32"/>
        <v>0</v>
      </c>
      <c r="AG43" s="98">
        <f t="shared" si="33"/>
        <v>0</v>
      </c>
      <c r="AH43" s="99">
        <f t="shared" si="34"/>
        <v>0</v>
      </c>
      <c r="AI43" s="98">
        <f t="shared" si="35"/>
        <v>0</v>
      </c>
      <c r="AJ43" s="98">
        <f t="shared" si="36"/>
        <v>0</v>
      </c>
      <c r="AK43" s="98">
        <f t="shared" si="37"/>
        <v>0</v>
      </c>
      <c r="AL43" s="100" t="str">
        <f t="shared" si="38"/>
        <v/>
      </c>
      <c r="AM43" s="100" t="str">
        <f t="shared" si="25"/>
        <v>Work not yet Started.</v>
      </c>
      <c r="AN43" s="100" t="str">
        <f t="shared" si="26"/>
        <v/>
      </c>
      <c r="AO43" s="100" t="e">
        <f t="shared" si="27"/>
        <v>#DIV/0!</v>
      </c>
      <c r="AP43" s="100" t="e">
        <f t="shared" si="28"/>
        <v>#DIV/0!</v>
      </c>
      <c r="AQ43" s="100" t="str">
        <f t="shared" si="29"/>
        <v/>
      </c>
    </row>
    <row r="44" spans="1:43" ht="15.5" x14ac:dyDescent="0.35">
      <c r="A44" s="93"/>
      <c r="B44" s="18"/>
      <c r="C44" s="53"/>
      <c r="D44" s="75"/>
      <c r="E44" s="75"/>
      <c r="F44" s="75"/>
      <c r="G44" s="75"/>
      <c r="H44" s="75"/>
      <c r="I44" s="75"/>
      <c r="J44" s="75"/>
      <c r="K44" s="75"/>
      <c r="L44" s="75"/>
      <c r="M44" s="75"/>
      <c r="N44" s="94"/>
      <c r="O44" s="94"/>
      <c r="P44" s="107"/>
      <c r="Q44" s="19" t="e">
        <f t="shared" si="4"/>
        <v>#DIV/0!</v>
      </c>
      <c r="R44" s="19" t="e">
        <f t="shared" si="5"/>
        <v>#DIV/0!</v>
      </c>
      <c r="S44" s="19">
        <f t="shared" si="6"/>
        <v>0</v>
      </c>
      <c r="T44" s="19" t="e">
        <f t="shared" si="7"/>
        <v>#DIV/0!</v>
      </c>
      <c r="U44" s="19" t="e">
        <f t="shared" si="8"/>
        <v>#DIV/0!</v>
      </c>
      <c r="V44" s="19" t="e">
        <f t="shared" si="9"/>
        <v>#DIV/0!</v>
      </c>
      <c r="W44" s="19" t="e">
        <f t="shared" si="10"/>
        <v>#DIV/0!</v>
      </c>
      <c r="X44" s="19" t="e">
        <f t="shared" si="11"/>
        <v>#DIV/0!</v>
      </c>
      <c r="Y44" s="19" t="e">
        <f t="shared" si="12"/>
        <v>#DIV/0!</v>
      </c>
      <c r="Z44" s="19" t="e">
        <f t="shared" si="13"/>
        <v>#DIV/0!</v>
      </c>
      <c r="AA44" s="96">
        <f t="shared" si="14"/>
        <v>0</v>
      </c>
      <c r="AB44" s="97">
        <f t="shared" si="15"/>
        <v>0</v>
      </c>
      <c r="AC44" s="97">
        <f t="shared" si="16"/>
        <v>0</v>
      </c>
      <c r="AD44" s="98">
        <f t="shared" si="30"/>
        <v>0</v>
      </c>
      <c r="AE44" s="98">
        <f t="shared" si="31"/>
        <v>0</v>
      </c>
      <c r="AF44" s="98">
        <f t="shared" si="32"/>
        <v>0</v>
      </c>
      <c r="AG44" s="98">
        <f t="shared" si="33"/>
        <v>0</v>
      </c>
      <c r="AH44" s="99">
        <f t="shared" si="34"/>
        <v>0</v>
      </c>
      <c r="AI44" s="98">
        <f t="shared" si="35"/>
        <v>0</v>
      </c>
      <c r="AJ44" s="98">
        <f t="shared" si="36"/>
        <v>0</v>
      </c>
      <c r="AK44" s="98">
        <f t="shared" si="37"/>
        <v>0</v>
      </c>
      <c r="AL44" s="100" t="str">
        <f t="shared" si="38"/>
        <v/>
      </c>
      <c r="AM44" s="100" t="str">
        <f t="shared" si="25"/>
        <v>Work not yet Started.</v>
      </c>
      <c r="AN44" s="100" t="str">
        <f t="shared" si="26"/>
        <v/>
      </c>
      <c r="AO44" s="100" t="e">
        <f t="shared" si="27"/>
        <v>#DIV/0!</v>
      </c>
      <c r="AP44" s="100" t="e">
        <f t="shared" si="28"/>
        <v>#DIV/0!</v>
      </c>
      <c r="AQ44" s="100" t="str">
        <f t="shared" si="29"/>
        <v/>
      </c>
    </row>
    <row r="45" spans="1:43" ht="15.5" x14ac:dyDescent="0.35">
      <c r="A45" s="93"/>
      <c r="B45" s="18"/>
      <c r="C45" s="53"/>
      <c r="D45" s="75"/>
      <c r="E45" s="75"/>
      <c r="F45" s="75"/>
      <c r="G45" s="75"/>
      <c r="H45" s="75"/>
      <c r="I45" s="75"/>
      <c r="J45" s="75"/>
      <c r="K45" s="75"/>
      <c r="L45" s="75"/>
      <c r="M45" s="75"/>
      <c r="N45" s="94"/>
      <c r="O45" s="94"/>
      <c r="P45" s="107"/>
      <c r="Q45" s="19" t="e">
        <f t="shared" si="4"/>
        <v>#DIV/0!</v>
      </c>
      <c r="R45" s="19" t="e">
        <f t="shared" si="5"/>
        <v>#DIV/0!</v>
      </c>
      <c r="S45" s="19">
        <f t="shared" si="6"/>
        <v>0</v>
      </c>
      <c r="T45" s="19" t="e">
        <f t="shared" si="7"/>
        <v>#DIV/0!</v>
      </c>
      <c r="U45" s="19" t="e">
        <f t="shared" si="8"/>
        <v>#DIV/0!</v>
      </c>
      <c r="V45" s="19" t="e">
        <f t="shared" si="9"/>
        <v>#DIV/0!</v>
      </c>
      <c r="W45" s="19" t="e">
        <f t="shared" si="10"/>
        <v>#DIV/0!</v>
      </c>
      <c r="X45" s="19" t="e">
        <f t="shared" si="11"/>
        <v>#DIV/0!</v>
      </c>
      <c r="Y45" s="19" t="e">
        <f t="shared" si="12"/>
        <v>#DIV/0!</v>
      </c>
      <c r="Z45" s="19" t="e">
        <f t="shared" si="13"/>
        <v>#DIV/0!</v>
      </c>
      <c r="AA45" s="96">
        <f t="shared" si="14"/>
        <v>0</v>
      </c>
      <c r="AB45" s="97">
        <f t="shared" si="15"/>
        <v>0</v>
      </c>
      <c r="AC45" s="97">
        <f t="shared" si="16"/>
        <v>0</v>
      </c>
      <c r="AD45" s="98">
        <f t="shared" si="30"/>
        <v>0</v>
      </c>
      <c r="AE45" s="98">
        <f t="shared" si="31"/>
        <v>0</v>
      </c>
      <c r="AF45" s="98">
        <f t="shared" si="32"/>
        <v>0</v>
      </c>
      <c r="AG45" s="98">
        <f t="shared" si="33"/>
        <v>0</v>
      </c>
      <c r="AH45" s="99">
        <f t="shared" si="34"/>
        <v>0</v>
      </c>
      <c r="AI45" s="98">
        <f t="shared" si="35"/>
        <v>0</v>
      </c>
      <c r="AJ45" s="98">
        <f t="shared" si="36"/>
        <v>0</v>
      </c>
      <c r="AK45" s="98">
        <f t="shared" si="37"/>
        <v>0</v>
      </c>
      <c r="AL45" s="100" t="str">
        <f t="shared" ref="AL45:AL54" si="39">(IF(W113=(1+T113),"",IF(W113&gt;0,", RCC upto "&amp;W113&amp;" Slab","")))&amp;(IF(X113=T113,"",IF(X113&gt;0,", Brickwork upto "&amp;X113&amp;" Floor","")))&amp;(IF(Y113=T113,"",IF(Y113&gt;0,", Internal Plaster upto "&amp;Y113&amp;" Floor","")))&amp;(IF(Z113=T113,"",IF(Z113&gt;0,", External Plaster upto "&amp;Z113&amp;" Floor","")))&amp;(IF(AA113=T113,"",IF(AA113&gt;0,", Flooring upto "&amp;AA113&amp;" Floor","")))&amp;(IF(AB113=T113,"",IF(AB113&gt;0,", Painting upto "&amp;AB113&amp;" Floor","")))&amp;(IF(AC113=T113,"",IF(AC113&gt;0,", Finishing upto "&amp;AC113&amp;" Floor","")))&amp;(IF(AD113=T113,"",IF(AD113&gt;0,", Possession upto "&amp;AD113&amp;" Floor","")))</f>
        <v/>
      </c>
      <c r="AM45" s="100" t="str">
        <f t="shared" si="25"/>
        <v>Work not yet Started.</v>
      </c>
      <c r="AN45" s="100" t="str">
        <f t="shared" si="26"/>
        <v/>
      </c>
      <c r="AO45" s="100" t="e">
        <f t="shared" si="27"/>
        <v>#DIV/0!</v>
      </c>
      <c r="AP45" s="100" t="e">
        <f t="shared" si="28"/>
        <v>#DIV/0!</v>
      </c>
      <c r="AQ45" s="100" t="str">
        <f t="shared" si="29"/>
        <v/>
      </c>
    </row>
    <row r="46" spans="1:43" ht="15.5" x14ac:dyDescent="0.35">
      <c r="A46" s="101"/>
      <c r="B46" s="18"/>
      <c r="C46" s="53"/>
      <c r="D46" s="75"/>
      <c r="E46" s="75"/>
      <c r="F46" s="75"/>
      <c r="G46" s="75"/>
      <c r="H46" s="75"/>
      <c r="I46" s="75"/>
      <c r="J46" s="75"/>
      <c r="K46" s="75"/>
      <c r="L46" s="75"/>
      <c r="M46" s="75"/>
      <c r="N46" s="94"/>
      <c r="O46" s="94"/>
      <c r="P46" s="107"/>
      <c r="Q46" s="19" t="e">
        <f t="shared" si="4"/>
        <v>#DIV/0!</v>
      </c>
      <c r="R46" s="19" t="e">
        <f t="shared" si="5"/>
        <v>#DIV/0!</v>
      </c>
      <c r="S46" s="19">
        <f t="shared" si="6"/>
        <v>0</v>
      </c>
      <c r="T46" s="19" t="e">
        <f t="shared" si="7"/>
        <v>#DIV/0!</v>
      </c>
      <c r="U46" s="19" t="e">
        <f t="shared" si="8"/>
        <v>#DIV/0!</v>
      </c>
      <c r="V46" s="19" t="e">
        <f t="shared" si="9"/>
        <v>#DIV/0!</v>
      </c>
      <c r="W46" s="19" t="e">
        <f t="shared" si="10"/>
        <v>#DIV/0!</v>
      </c>
      <c r="X46" s="19" t="e">
        <f t="shared" si="11"/>
        <v>#DIV/0!</v>
      </c>
      <c r="Y46" s="19" t="e">
        <f t="shared" si="12"/>
        <v>#DIV/0!</v>
      </c>
      <c r="Z46" s="19" t="e">
        <f t="shared" si="13"/>
        <v>#DIV/0!</v>
      </c>
      <c r="AA46" s="96">
        <f t="shared" si="14"/>
        <v>0</v>
      </c>
      <c r="AB46" s="97">
        <f t="shared" si="15"/>
        <v>0</v>
      </c>
      <c r="AC46" s="97">
        <f t="shared" si="16"/>
        <v>0</v>
      </c>
      <c r="AD46" s="98">
        <f t="shared" si="30"/>
        <v>0</v>
      </c>
      <c r="AE46" s="98">
        <f t="shared" si="31"/>
        <v>0</v>
      </c>
      <c r="AF46" s="98">
        <f t="shared" si="32"/>
        <v>0</v>
      </c>
      <c r="AG46" s="98">
        <f t="shared" si="33"/>
        <v>0</v>
      </c>
      <c r="AH46" s="99">
        <f t="shared" si="34"/>
        <v>0</v>
      </c>
      <c r="AI46" s="98">
        <f t="shared" si="35"/>
        <v>0</v>
      </c>
      <c r="AJ46" s="98">
        <f t="shared" si="36"/>
        <v>0</v>
      </c>
      <c r="AK46" s="98">
        <f t="shared" si="37"/>
        <v>0</v>
      </c>
      <c r="AL46" s="100" t="str">
        <f t="shared" si="39"/>
        <v/>
      </c>
      <c r="AM46" s="100" t="str">
        <f t="shared" si="25"/>
        <v>Work not yet Started.</v>
      </c>
      <c r="AN46" s="100" t="str">
        <f t="shared" si="26"/>
        <v/>
      </c>
      <c r="AO46" s="100" t="e">
        <f t="shared" si="27"/>
        <v>#DIV/0!</v>
      </c>
      <c r="AP46" s="100" t="e">
        <f t="shared" si="28"/>
        <v>#DIV/0!</v>
      </c>
      <c r="AQ46" s="100" t="str">
        <f t="shared" si="29"/>
        <v/>
      </c>
    </row>
    <row r="47" spans="1:43" ht="15.5" x14ac:dyDescent="0.35">
      <c r="A47" s="101"/>
      <c r="B47" s="18"/>
      <c r="C47" s="53"/>
      <c r="D47" s="75"/>
      <c r="E47" s="75"/>
      <c r="F47" s="75"/>
      <c r="G47" s="75"/>
      <c r="H47" s="75"/>
      <c r="I47" s="75"/>
      <c r="J47" s="75"/>
      <c r="K47" s="75"/>
      <c r="L47" s="75"/>
      <c r="M47" s="75"/>
      <c r="N47" s="94"/>
      <c r="O47" s="94"/>
      <c r="P47" s="107"/>
      <c r="Q47" s="19" t="e">
        <f t="shared" si="4"/>
        <v>#DIV/0!</v>
      </c>
      <c r="R47" s="19" t="e">
        <f t="shared" si="5"/>
        <v>#DIV/0!</v>
      </c>
      <c r="S47" s="19">
        <f t="shared" si="6"/>
        <v>0</v>
      </c>
      <c r="T47" s="19" t="e">
        <f t="shared" si="7"/>
        <v>#DIV/0!</v>
      </c>
      <c r="U47" s="19" t="e">
        <f t="shared" si="8"/>
        <v>#DIV/0!</v>
      </c>
      <c r="V47" s="19" t="e">
        <f t="shared" si="9"/>
        <v>#DIV/0!</v>
      </c>
      <c r="W47" s="19" t="e">
        <f t="shared" si="10"/>
        <v>#DIV/0!</v>
      </c>
      <c r="X47" s="19" t="e">
        <f t="shared" si="11"/>
        <v>#DIV/0!</v>
      </c>
      <c r="Y47" s="19" t="e">
        <f t="shared" si="12"/>
        <v>#DIV/0!</v>
      </c>
      <c r="Z47" s="19" t="e">
        <f t="shared" si="13"/>
        <v>#DIV/0!</v>
      </c>
      <c r="AA47" s="96">
        <f t="shared" si="14"/>
        <v>0</v>
      </c>
      <c r="AB47" s="97">
        <f t="shared" si="15"/>
        <v>0</v>
      </c>
      <c r="AC47" s="97">
        <f t="shared" si="16"/>
        <v>0</v>
      </c>
      <c r="AD47" s="98">
        <f t="shared" si="30"/>
        <v>0</v>
      </c>
      <c r="AE47" s="98">
        <f t="shared" si="31"/>
        <v>0</v>
      </c>
      <c r="AF47" s="98">
        <f t="shared" si="32"/>
        <v>0</v>
      </c>
      <c r="AG47" s="98">
        <f t="shared" si="33"/>
        <v>0</v>
      </c>
      <c r="AH47" s="99">
        <f t="shared" si="34"/>
        <v>0</v>
      </c>
      <c r="AI47" s="98">
        <f t="shared" si="35"/>
        <v>0</v>
      </c>
      <c r="AJ47" s="98">
        <f t="shared" si="36"/>
        <v>0</v>
      </c>
      <c r="AK47" s="98">
        <f t="shared" si="37"/>
        <v>0</v>
      </c>
      <c r="AL47" s="100" t="str">
        <f t="shared" si="39"/>
        <v/>
      </c>
      <c r="AM47" s="100" t="str">
        <f t="shared" si="25"/>
        <v>Work not yet Started.</v>
      </c>
      <c r="AN47" s="100" t="str">
        <f t="shared" si="26"/>
        <v/>
      </c>
      <c r="AO47" s="100" t="e">
        <f t="shared" si="27"/>
        <v>#DIV/0!</v>
      </c>
      <c r="AP47" s="100" t="e">
        <f t="shared" si="28"/>
        <v>#DIV/0!</v>
      </c>
      <c r="AQ47" s="100" t="str">
        <f t="shared" si="29"/>
        <v/>
      </c>
    </row>
    <row r="48" spans="1:43" ht="15.5" x14ac:dyDescent="0.35">
      <c r="A48" s="101"/>
      <c r="B48" s="18"/>
      <c r="C48" s="53"/>
      <c r="D48" s="75"/>
      <c r="E48" s="75"/>
      <c r="F48" s="75"/>
      <c r="G48" s="75"/>
      <c r="H48" s="75"/>
      <c r="I48" s="75"/>
      <c r="J48" s="75"/>
      <c r="K48" s="75"/>
      <c r="L48" s="75"/>
      <c r="M48" s="75"/>
      <c r="N48" s="94"/>
      <c r="O48" s="94"/>
      <c r="P48" s="107"/>
      <c r="Q48" s="19" t="e">
        <f t="shared" si="4"/>
        <v>#DIV/0!</v>
      </c>
      <c r="R48" s="19" t="e">
        <f t="shared" si="5"/>
        <v>#DIV/0!</v>
      </c>
      <c r="S48" s="19">
        <f t="shared" si="6"/>
        <v>0</v>
      </c>
      <c r="T48" s="19" t="e">
        <f t="shared" si="7"/>
        <v>#DIV/0!</v>
      </c>
      <c r="U48" s="19" t="e">
        <f t="shared" si="8"/>
        <v>#DIV/0!</v>
      </c>
      <c r="V48" s="19" t="e">
        <f t="shared" si="9"/>
        <v>#DIV/0!</v>
      </c>
      <c r="W48" s="19" t="e">
        <f t="shared" si="10"/>
        <v>#DIV/0!</v>
      </c>
      <c r="X48" s="19" t="e">
        <f t="shared" si="11"/>
        <v>#DIV/0!</v>
      </c>
      <c r="Y48" s="19" t="e">
        <f t="shared" si="12"/>
        <v>#DIV/0!</v>
      </c>
      <c r="Z48" s="19" t="e">
        <f t="shared" si="13"/>
        <v>#DIV/0!</v>
      </c>
      <c r="AA48" s="96">
        <f t="shared" si="14"/>
        <v>0</v>
      </c>
      <c r="AB48" s="97">
        <f t="shared" si="15"/>
        <v>0</v>
      </c>
      <c r="AC48" s="97">
        <f t="shared" si="16"/>
        <v>0</v>
      </c>
      <c r="AD48" s="98">
        <f t="shared" si="30"/>
        <v>0</v>
      </c>
      <c r="AE48" s="98">
        <f t="shared" si="31"/>
        <v>0</v>
      </c>
      <c r="AF48" s="98">
        <f t="shared" si="32"/>
        <v>0</v>
      </c>
      <c r="AG48" s="98">
        <f t="shared" si="33"/>
        <v>0</v>
      </c>
      <c r="AH48" s="99">
        <f t="shared" si="34"/>
        <v>0</v>
      </c>
      <c r="AI48" s="98">
        <f t="shared" si="35"/>
        <v>0</v>
      </c>
      <c r="AJ48" s="98">
        <f t="shared" si="36"/>
        <v>0</v>
      </c>
      <c r="AK48" s="98">
        <f t="shared" si="37"/>
        <v>0</v>
      </c>
      <c r="AL48" s="100" t="str">
        <f t="shared" si="39"/>
        <v/>
      </c>
      <c r="AM48" s="100" t="str">
        <f t="shared" si="25"/>
        <v>Work not yet Started.</v>
      </c>
      <c r="AN48" s="100" t="str">
        <f t="shared" si="26"/>
        <v/>
      </c>
      <c r="AO48" s="100" t="e">
        <f t="shared" si="27"/>
        <v>#DIV/0!</v>
      </c>
      <c r="AP48" s="100" t="e">
        <f t="shared" si="28"/>
        <v>#DIV/0!</v>
      </c>
      <c r="AQ48" s="100" t="str">
        <f t="shared" si="29"/>
        <v/>
      </c>
    </row>
    <row r="49" spans="1:43" ht="15.5" x14ac:dyDescent="0.35">
      <c r="A49" s="101"/>
      <c r="B49" s="18"/>
      <c r="C49" s="53"/>
      <c r="D49" s="75"/>
      <c r="E49" s="75"/>
      <c r="F49" s="75"/>
      <c r="G49" s="75"/>
      <c r="H49" s="75"/>
      <c r="I49" s="75"/>
      <c r="J49" s="75"/>
      <c r="K49" s="75"/>
      <c r="L49" s="75"/>
      <c r="M49" s="75"/>
      <c r="N49" s="94"/>
      <c r="O49" s="94"/>
      <c r="P49" s="107"/>
      <c r="Q49" s="19" t="e">
        <f t="shared" si="4"/>
        <v>#DIV/0!</v>
      </c>
      <c r="R49" s="19" t="e">
        <f t="shared" si="5"/>
        <v>#DIV/0!</v>
      </c>
      <c r="S49" s="19">
        <f t="shared" si="6"/>
        <v>0</v>
      </c>
      <c r="T49" s="19" t="e">
        <f t="shared" si="7"/>
        <v>#DIV/0!</v>
      </c>
      <c r="U49" s="19" t="e">
        <f t="shared" si="8"/>
        <v>#DIV/0!</v>
      </c>
      <c r="V49" s="19" t="e">
        <f t="shared" si="9"/>
        <v>#DIV/0!</v>
      </c>
      <c r="W49" s="19" t="e">
        <f t="shared" si="10"/>
        <v>#DIV/0!</v>
      </c>
      <c r="X49" s="19" t="e">
        <f t="shared" si="11"/>
        <v>#DIV/0!</v>
      </c>
      <c r="Y49" s="19" t="e">
        <f t="shared" si="12"/>
        <v>#DIV/0!</v>
      </c>
      <c r="Z49" s="19" t="e">
        <f t="shared" si="13"/>
        <v>#DIV/0!</v>
      </c>
      <c r="AA49" s="96">
        <f t="shared" si="14"/>
        <v>0</v>
      </c>
      <c r="AB49" s="97">
        <f t="shared" si="15"/>
        <v>0</v>
      </c>
      <c r="AC49" s="97">
        <f t="shared" si="16"/>
        <v>0</v>
      </c>
      <c r="AD49" s="98">
        <f t="shared" si="30"/>
        <v>0</v>
      </c>
      <c r="AE49" s="98">
        <f t="shared" si="31"/>
        <v>0</v>
      </c>
      <c r="AF49" s="98">
        <f t="shared" si="32"/>
        <v>0</v>
      </c>
      <c r="AG49" s="98">
        <f t="shared" si="33"/>
        <v>0</v>
      </c>
      <c r="AH49" s="99">
        <f t="shared" si="34"/>
        <v>0</v>
      </c>
      <c r="AI49" s="98">
        <f t="shared" si="35"/>
        <v>0</v>
      </c>
      <c r="AJ49" s="98">
        <f t="shared" si="36"/>
        <v>0</v>
      </c>
      <c r="AK49" s="98">
        <f t="shared" si="37"/>
        <v>0</v>
      </c>
      <c r="AL49" s="100" t="str">
        <f t="shared" si="39"/>
        <v/>
      </c>
      <c r="AM49" s="100" t="str">
        <f t="shared" si="25"/>
        <v>Work not yet Started.</v>
      </c>
      <c r="AN49" s="100" t="str">
        <f t="shared" si="26"/>
        <v/>
      </c>
      <c r="AO49" s="100" t="e">
        <f t="shared" si="27"/>
        <v>#DIV/0!</v>
      </c>
      <c r="AP49" s="100" t="e">
        <f t="shared" si="28"/>
        <v>#DIV/0!</v>
      </c>
      <c r="AQ49" s="100" t="str">
        <f t="shared" si="29"/>
        <v/>
      </c>
    </row>
    <row r="50" spans="1:43" ht="15.5" x14ac:dyDescent="0.35">
      <c r="A50" s="101"/>
      <c r="B50" s="18"/>
      <c r="C50" s="53"/>
      <c r="D50" s="75"/>
      <c r="E50" s="75"/>
      <c r="F50" s="75"/>
      <c r="G50" s="75"/>
      <c r="H50" s="75"/>
      <c r="I50" s="75"/>
      <c r="J50" s="75"/>
      <c r="K50" s="75"/>
      <c r="L50" s="75"/>
      <c r="M50" s="75"/>
      <c r="N50" s="94"/>
      <c r="O50" s="94"/>
      <c r="P50" s="107"/>
      <c r="Q50" s="19" t="e">
        <f t="shared" si="4"/>
        <v>#DIV/0!</v>
      </c>
      <c r="R50" s="19" t="e">
        <f t="shared" si="5"/>
        <v>#DIV/0!</v>
      </c>
      <c r="S50" s="19">
        <f t="shared" si="6"/>
        <v>0</v>
      </c>
      <c r="T50" s="19" t="e">
        <f t="shared" si="7"/>
        <v>#DIV/0!</v>
      </c>
      <c r="U50" s="19" t="e">
        <f t="shared" si="8"/>
        <v>#DIV/0!</v>
      </c>
      <c r="V50" s="19" t="e">
        <f t="shared" si="9"/>
        <v>#DIV/0!</v>
      </c>
      <c r="W50" s="19" t="e">
        <f t="shared" si="10"/>
        <v>#DIV/0!</v>
      </c>
      <c r="X50" s="19" t="e">
        <f t="shared" si="11"/>
        <v>#DIV/0!</v>
      </c>
      <c r="Y50" s="19" t="e">
        <f t="shared" si="12"/>
        <v>#DIV/0!</v>
      </c>
      <c r="Z50" s="19" t="e">
        <f t="shared" si="13"/>
        <v>#DIV/0!</v>
      </c>
      <c r="AA50" s="96">
        <f t="shared" si="14"/>
        <v>0</v>
      </c>
      <c r="AB50" s="97">
        <f t="shared" si="15"/>
        <v>0</v>
      </c>
      <c r="AC50" s="97">
        <f t="shared" si="16"/>
        <v>0</v>
      </c>
      <c r="AD50" s="98">
        <f t="shared" si="30"/>
        <v>0</v>
      </c>
      <c r="AE50" s="98">
        <f t="shared" si="31"/>
        <v>0</v>
      </c>
      <c r="AF50" s="98">
        <f t="shared" si="32"/>
        <v>0</v>
      </c>
      <c r="AG50" s="98">
        <f t="shared" si="33"/>
        <v>0</v>
      </c>
      <c r="AH50" s="99">
        <f t="shared" si="34"/>
        <v>0</v>
      </c>
      <c r="AI50" s="98">
        <f t="shared" si="35"/>
        <v>0</v>
      </c>
      <c r="AJ50" s="98">
        <f t="shared" si="36"/>
        <v>0</v>
      </c>
      <c r="AK50" s="98">
        <f t="shared" si="37"/>
        <v>0</v>
      </c>
      <c r="AL50" s="100" t="str">
        <f t="shared" si="39"/>
        <v/>
      </c>
      <c r="AM50" s="100" t="str">
        <f t="shared" si="25"/>
        <v>Work not yet Started.</v>
      </c>
      <c r="AN50" s="100" t="str">
        <f t="shared" si="26"/>
        <v/>
      </c>
      <c r="AO50" s="100" t="e">
        <f t="shared" si="27"/>
        <v>#DIV/0!</v>
      </c>
      <c r="AP50" s="100" t="e">
        <f t="shared" si="28"/>
        <v>#DIV/0!</v>
      </c>
      <c r="AQ50" s="100" t="str">
        <f t="shared" si="29"/>
        <v/>
      </c>
    </row>
    <row r="51" spans="1:43" ht="15.5" x14ac:dyDescent="0.35">
      <c r="A51" s="101"/>
      <c r="B51" s="18"/>
      <c r="C51" s="53"/>
      <c r="D51" s="75"/>
      <c r="E51" s="75"/>
      <c r="F51" s="75"/>
      <c r="G51" s="75"/>
      <c r="H51" s="75"/>
      <c r="I51" s="75"/>
      <c r="J51" s="75"/>
      <c r="K51" s="75"/>
      <c r="L51" s="75"/>
      <c r="M51" s="75"/>
      <c r="N51" s="94"/>
      <c r="O51" s="94"/>
      <c r="P51" s="107"/>
      <c r="Q51" s="19" t="e">
        <f t="shared" si="4"/>
        <v>#DIV/0!</v>
      </c>
      <c r="R51" s="19" t="e">
        <f t="shared" si="5"/>
        <v>#DIV/0!</v>
      </c>
      <c r="S51" s="19">
        <f t="shared" si="6"/>
        <v>0</v>
      </c>
      <c r="T51" s="19" t="e">
        <f t="shared" si="7"/>
        <v>#DIV/0!</v>
      </c>
      <c r="U51" s="19" t="e">
        <f t="shared" si="8"/>
        <v>#DIV/0!</v>
      </c>
      <c r="V51" s="19" t="e">
        <f t="shared" si="9"/>
        <v>#DIV/0!</v>
      </c>
      <c r="W51" s="19" t="e">
        <f t="shared" si="10"/>
        <v>#DIV/0!</v>
      </c>
      <c r="X51" s="19" t="e">
        <f t="shared" si="11"/>
        <v>#DIV/0!</v>
      </c>
      <c r="Y51" s="19" t="e">
        <f t="shared" si="12"/>
        <v>#DIV/0!</v>
      </c>
      <c r="Z51" s="19" t="e">
        <f t="shared" si="13"/>
        <v>#DIV/0!</v>
      </c>
      <c r="AA51" s="96">
        <f t="shared" si="14"/>
        <v>0</v>
      </c>
      <c r="AB51" s="97">
        <f t="shared" si="15"/>
        <v>0</v>
      </c>
      <c r="AC51" s="97">
        <f t="shared" si="16"/>
        <v>0</v>
      </c>
      <c r="AD51" s="98">
        <f t="shared" si="30"/>
        <v>0</v>
      </c>
      <c r="AE51" s="98">
        <f t="shared" si="31"/>
        <v>0</v>
      </c>
      <c r="AF51" s="98">
        <f t="shared" si="32"/>
        <v>0</v>
      </c>
      <c r="AG51" s="98">
        <f t="shared" si="33"/>
        <v>0</v>
      </c>
      <c r="AH51" s="99">
        <f t="shared" si="34"/>
        <v>0</v>
      </c>
      <c r="AI51" s="98">
        <f t="shared" si="35"/>
        <v>0</v>
      </c>
      <c r="AJ51" s="98">
        <f t="shared" si="36"/>
        <v>0</v>
      </c>
      <c r="AK51" s="98">
        <f t="shared" si="37"/>
        <v>0</v>
      </c>
      <c r="AL51" s="100" t="str">
        <f t="shared" si="39"/>
        <v/>
      </c>
      <c r="AM51" s="100" t="str">
        <f t="shared" si="25"/>
        <v>Work not yet Started.</v>
      </c>
      <c r="AN51" s="100" t="str">
        <f t="shared" si="26"/>
        <v/>
      </c>
      <c r="AO51" s="100" t="e">
        <f t="shared" si="27"/>
        <v>#DIV/0!</v>
      </c>
      <c r="AP51" s="100" t="e">
        <f t="shared" si="28"/>
        <v>#DIV/0!</v>
      </c>
      <c r="AQ51" s="100" t="str">
        <f t="shared" si="29"/>
        <v/>
      </c>
    </row>
    <row r="52" spans="1:43" ht="15.5" x14ac:dyDescent="0.35">
      <c r="A52" s="101"/>
      <c r="B52" s="18"/>
      <c r="C52" s="53"/>
      <c r="D52" s="75"/>
      <c r="E52" s="75"/>
      <c r="F52" s="75"/>
      <c r="G52" s="75"/>
      <c r="H52" s="75"/>
      <c r="I52" s="75"/>
      <c r="J52" s="75"/>
      <c r="K52" s="75"/>
      <c r="L52" s="75"/>
      <c r="M52" s="75"/>
      <c r="N52" s="94"/>
      <c r="O52" s="94"/>
      <c r="P52" s="107"/>
      <c r="Q52" s="19" t="e">
        <f t="shared" si="4"/>
        <v>#DIV/0!</v>
      </c>
      <c r="R52" s="19" t="e">
        <f t="shared" si="5"/>
        <v>#DIV/0!</v>
      </c>
      <c r="S52" s="19">
        <f t="shared" si="6"/>
        <v>0</v>
      </c>
      <c r="T52" s="19" t="e">
        <f t="shared" si="7"/>
        <v>#DIV/0!</v>
      </c>
      <c r="U52" s="19" t="e">
        <f t="shared" si="8"/>
        <v>#DIV/0!</v>
      </c>
      <c r="V52" s="19" t="e">
        <f t="shared" si="9"/>
        <v>#DIV/0!</v>
      </c>
      <c r="W52" s="19" t="e">
        <f t="shared" si="10"/>
        <v>#DIV/0!</v>
      </c>
      <c r="X52" s="19" t="e">
        <f t="shared" si="11"/>
        <v>#DIV/0!</v>
      </c>
      <c r="Y52" s="19" t="e">
        <f t="shared" si="12"/>
        <v>#DIV/0!</v>
      </c>
      <c r="Z52" s="19" t="e">
        <f t="shared" si="13"/>
        <v>#DIV/0!</v>
      </c>
      <c r="AA52" s="96">
        <f t="shared" si="14"/>
        <v>0</v>
      </c>
      <c r="AB52" s="97">
        <f t="shared" si="15"/>
        <v>0</v>
      </c>
      <c r="AC52" s="97">
        <f t="shared" si="16"/>
        <v>0</v>
      </c>
      <c r="AD52" s="98">
        <f t="shared" si="30"/>
        <v>0</v>
      </c>
      <c r="AE52" s="98">
        <f t="shared" si="31"/>
        <v>0</v>
      </c>
      <c r="AF52" s="98">
        <f t="shared" si="32"/>
        <v>0</v>
      </c>
      <c r="AG52" s="98">
        <f t="shared" si="33"/>
        <v>0</v>
      </c>
      <c r="AH52" s="99">
        <f t="shared" si="34"/>
        <v>0</v>
      </c>
      <c r="AI52" s="98">
        <f t="shared" si="35"/>
        <v>0</v>
      </c>
      <c r="AJ52" s="98">
        <f t="shared" si="36"/>
        <v>0</v>
      </c>
      <c r="AK52" s="98">
        <f t="shared" si="37"/>
        <v>0</v>
      </c>
      <c r="AL52" s="100" t="str">
        <f t="shared" si="39"/>
        <v/>
      </c>
      <c r="AM52" s="100" t="str">
        <f t="shared" si="25"/>
        <v>Work not yet Started.</v>
      </c>
      <c r="AN52" s="100" t="str">
        <f t="shared" si="26"/>
        <v/>
      </c>
      <c r="AO52" s="100" t="e">
        <f t="shared" si="27"/>
        <v>#DIV/0!</v>
      </c>
      <c r="AP52" s="100" t="e">
        <f t="shared" si="28"/>
        <v>#DIV/0!</v>
      </c>
      <c r="AQ52" s="100" t="str">
        <f t="shared" si="29"/>
        <v/>
      </c>
    </row>
    <row r="53" spans="1:43" ht="15.5" x14ac:dyDescent="0.35">
      <c r="A53" s="101"/>
      <c r="B53" s="18"/>
      <c r="C53" s="53"/>
      <c r="D53" s="75"/>
      <c r="E53" s="75"/>
      <c r="F53" s="75"/>
      <c r="G53" s="75"/>
      <c r="H53" s="75"/>
      <c r="I53" s="75"/>
      <c r="J53" s="75"/>
      <c r="K53" s="75"/>
      <c r="L53" s="75"/>
      <c r="M53" s="75"/>
      <c r="N53" s="94"/>
      <c r="O53" s="94"/>
      <c r="P53" s="107"/>
      <c r="Q53" s="19" t="e">
        <f t="shared" si="4"/>
        <v>#DIV/0!</v>
      </c>
      <c r="R53" s="19" t="e">
        <f t="shared" si="5"/>
        <v>#DIV/0!</v>
      </c>
      <c r="S53" s="19">
        <f t="shared" si="6"/>
        <v>0</v>
      </c>
      <c r="T53" s="19" t="e">
        <f t="shared" si="7"/>
        <v>#DIV/0!</v>
      </c>
      <c r="U53" s="19" t="e">
        <f t="shared" si="8"/>
        <v>#DIV/0!</v>
      </c>
      <c r="V53" s="19" t="e">
        <f t="shared" si="9"/>
        <v>#DIV/0!</v>
      </c>
      <c r="W53" s="19" t="e">
        <f t="shared" si="10"/>
        <v>#DIV/0!</v>
      </c>
      <c r="X53" s="19" t="e">
        <f t="shared" si="11"/>
        <v>#DIV/0!</v>
      </c>
      <c r="Y53" s="19" t="e">
        <f t="shared" si="12"/>
        <v>#DIV/0!</v>
      </c>
      <c r="Z53" s="19" t="e">
        <f t="shared" si="13"/>
        <v>#DIV/0!</v>
      </c>
      <c r="AA53" s="96">
        <f t="shared" si="14"/>
        <v>0</v>
      </c>
      <c r="AB53" s="97">
        <f t="shared" si="15"/>
        <v>0</v>
      </c>
      <c r="AC53" s="97">
        <f t="shared" si="16"/>
        <v>0</v>
      </c>
      <c r="AD53" s="98">
        <f t="shared" si="30"/>
        <v>0</v>
      </c>
      <c r="AE53" s="98">
        <f t="shared" si="31"/>
        <v>0</v>
      </c>
      <c r="AF53" s="98">
        <f t="shared" si="32"/>
        <v>0</v>
      </c>
      <c r="AG53" s="98">
        <f t="shared" si="33"/>
        <v>0</v>
      </c>
      <c r="AH53" s="99">
        <f t="shared" si="34"/>
        <v>0</v>
      </c>
      <c r="AI53" s="98">
        <f t="shared" si="35"/>
        <v>0</v>
      </c>
      <c r="AJ53" s="98">
        <f t="shared" si="36"/>
        <v>0</v>
      </c>
      <c r="AK53" s="98">
        <f t="shared" si="37"/>
        <v>0</v>
      </c>
      <c r="AL53" s="100" t="str">
        <f t="shared" si="39"/>
        <v/>
      </c>
      <c r="AM53" s="100" t="str">
        <f t="shared" si="25"/>
        <v>Work not yet Started.</v>
      </c>
      <c r="AN53" s="100" t="str">
        <f t="shared" si="26"/>
        <v/>
      </c>
      <c r="AO53" s="100" t="e">
        <f t="shared" si="27"/>
        <v>#DIV/0!</v>
      </c>
      <c r="AP53" s="100" t="e">
        <f t="shared" si="28"/>
        <v>#DIV/0!</v>
      </c>
      <c r="AQ53" s="100" t="str">
        <f t="shared" si="29"/>
        <v/>
      </c>
    </row>
    <row r="54" spans="1:43" ht="15.5" x14ac:dyDescent="0.35">
      <c r="A54" s="101"/>
      <c r="B54" s="18"/>
      <c r="C54" s="53"/>
      <c r="D54" s="75"/>
      <c r="E54" s="75"/>
      <c r="F54" s="75"/>
      <c r="G54" s="75"/>
      <c r="H54" s="75"/>
      <c r="I54" s="75"/>
      <c r="J54" s="75"/>
      <c r="K54" s="75"/>
      <c r="L54" s="75"/>
      <c r="M54" s="75"/>
      <c r="N54" s="94"/>
      <c r="O54" s="94"/>
      <c r="P54" s="107"/>
      <c r="Q54" s="19" t="e">
        <f t="shared" si="4"/>
        <v>#DIV/0!</v>
      </c>
      <c r="R54" s="19" t="e">
        <f t="shared" si="5"/>
        <v>#DIV/0!</v>
      </c>
      <c r="S54" s="19">
        <f t="shared" si="6"/>
        <v>0</v>
      </c>
      <c r="T54" s="19" t="e">
        <f t="shared" si="7"/>
        <v>#DIV/0!</v>
      </c>
      <c r="U54" s="19" t="e">
        <f t="shared" si="8"/>
        <v>#DIV/0!</v>
      </c>
      <c r="V54" s="19" t="e">
        <f t="shared" si="9"/>
        <v>#DIV/0!</v>
      </c>
      <c r="W54" s="19" t="e">
        <f t="shared" si="10"/>
        <v>#DIV/0!</v>
      </c>
      <c r="X54" s="19" t="e">
        <f t="shared" si="11"/>
        <v>#DIV/0!</v>
      </c>
      <c r="Y54" s="19" t="e">
        <f t="shared" si="12"/>
        <v>#DIV/0!</v>
      </c>
      <c r="Z54" s="19" t="e">
        <f t="shared" si="13"/>
        <v>#DIV/0!</v>
      </c>
      <c r="AA54" s="96">
        <f t="shared" si="14"/>
        <v>0</v>
      </c>
      <c r="AB54" s="97">
        <f t="shared" si="15"/>
        <v>0</v>
      </c>
      <c r="AC54" s="97">
        <f t="shared" si="16"/>
        <v>0</v>
      </c>
      <c r="AD54" s="98">
        <f t="shared" si="30"/>
        <v>0</v>
      </c>
      <c r="AE54" s="98">
        <f t="shared" si="31"/>
        <v>0</v>
      </c>
      <c r="AF54" s="98">
        <f t="shared" si="32"/>
        <v>0</v>
      </c>
      <c r="AG54" s="98">
        <f t="shared" si="33"/>
        <v>0</v>
      </c>
      <c r="AH54" s="99">
        <f t="shared" si="34"/>
        <v>0</v>
      </c>
      <c r="AI54" s="98">
        <f t="shared" si="35"/>
        <v>0</v>
      </c>
      <c r="AJ54" s="98">
        <f t="shared" si="36"/>
        <v>0</v>
      </c>
      <c r="AK54" s="98">
        <f t="shared" si="37"/>
        <v>0</v>
      </c>
      <c r="AL54" s="100" t="str">
        <f t="shared" si="39"/>
        <v/>
      </c>
      <c r="AM54" s="100" t="str">
        <f t="shared" si="25"/>
        <v>Work not yet Started.</v>
      </c>
      <c r="AN54" s="100" t="str">
        <f t="shared" si="26"/>
        <v/>
      </c>
      <c r="AO54" s="100" t="e">
        <f t="shared" si="27"/>
        <v>#DIV/0!</v>
      </c>
      <c r="AP54" s="100" t="e">
        <f t="shared" si="28"/>
        <v>#DIV/0!</v>
      </c>
      <c r="AQ54" s="100" t="str">
        <f t="shared" si="29"/>
        <v/>
      </c>
    </row>
    <row r="55" spans="1:43" ht="15.5" x14ac:dyDescent="0.35">
      <c r="A55" s="101"/>
      <c r="B55" s="18"/>
      <c r="C55" s="53"/>
      <c r="D55" s="75"/>
      <c r="E55" s="75"/>
      <c r="F55" s="75"/>
      <c r="G55" s="75"/>
      <c r="H55" s="75"/>
      <c r="I55" s="75"/>
      <c r="J55" s="75"/>
      <c r="K55" s="75"/>
      <c r="L55" s="75"/>
      <c r="M55" s="75"/>
      <c r="N55" s="94"/>
      <c r="O55" s="94"/>
      <c r="P55" s="107"/>
      <c r="Q55" s="19" t="e">
        <f t="shared" si="4"/>
        <v>#DIV/0!</v>
      </c>
      <c r="R55" s="19" t="e">
        <f t="shared" si="5"/>
        <v>#DIV/0!</v>
      </c>
      <c r="S55" s="19">
        <f t="shared" si="6"/>
        <v>0</v>
      </c>
      <c r="T55" s="19" t="e">
        <f t="shared" si="7"/>
        <v>#DIV/0!</v>
      </c>
      <c r="U55" s="19" t="e">
        <f t="shared" si="8"/>
        <v>#DIV/0!</v>
      </c>
      <c r="V55" s="19" t="e">
        <f t="shared" si="9"/>
        <v>#DIV/0!</v>
      </c>
      <c r="W55" s="19" t="e">
        <f t="shared" si="10"/>
        <v>#DIV/0!</v>
      </c>
      <c r="X55" s="19" t="e">
        <f t="shared" si="11"/>
        <v>#DIV/0!</v>
      </c>
      <c r="Y55" s="19" t="e">
        <f t="shared" si="12"/>
        <v>#DIV/0!</v>
      </c>
      <c r="Z55" s="19" t="e">
        <f t="shared" si="13"/>
        <v>#DIV/0!</v>
      </c>
      <c r="AA55" s="96">
        <f t="shared" si="14"/>
        <v>0</v>
      </c>
      <c r="AB55" s="97">
        <f t="shared" si="15"/>
        <v>0</v>
      </c>
      <c r="AC55" s="97">
        <f t="shared" si="16"/>
        <v>0</v>
      </c>
      <c r="AD55" s="98">
        <f t="shared" ref="AD55:AD67" si="40">(IF(M40&gt;1,(C55/(M40+2)),C55/4))</f>
        <v>0</v>
      </c>
      <c r="AE55" s="98">
        <f t="shared" ref="AE55:AE67" si="41">(IF(M40&gt;1,(C55/(M40+2)+AD55),C55/4+AD55))</f>
        <v>0</v>
      </c>
      <c r="AF55" s="98">
        <f t="shared" ref="AF55:AF67" si="42">(IF(M40&gt;1,(C55/(M40+2)+AE55),0))</f>
        <v>0</v>
      </c>
      <c r="AG55" s="98">
        <f t="shared" ref="AG55:AG67" si="43">(IF(M40&gt;2,(C55/(M40+2)+AF55),0))</f>
        <v>0</v>
      </c>
      <c r="AH55" s="99">
        <f t="shared" ref="AH55:AH67" si="44">(IF(M40&gt;3,(C55/(M40+2)+AG55),0))</f>
        <v>0</v>
      </c>
      <c r="AI55" s="98">
        <f t="shared" ref="AI55:AI67" si="45">(IF(M40&gt;4,(C55/(M40+2)+AH55),0))</f>
        <v>0</v>
      </c>
      <c r="AJ55" s="98">
        <f t="shared" ref="AJ55:AJ67" si="46">(IF(M40=1,(C55/(M40+3)+AE55),IF(M40=0,(C55/4+AE55),IF(M40&gt;1,0))))</f>
        <v>0</v>
      </c>
      <c r="AK55" s="98">
        <f t="shared" ref="AK55:AK67" si="47">(IF(M40&gt;1.5,(C55/(M40+2)+AE55+MAX(0,AF55-AE55)+MAX(0,AG55-AF55)+MAX(0,AH55-AG55)+MAX(0,AI55-AH55)+MAX(0,AJ55-AI55)),IF(M40=1,(C55/(M40+3)+AJ55),IF(M40=0,C55/4+AJ55))))</f>
        <v>0</v>
      </c>
      <c r="AL55" s="100" t="str">
        <f t="shared" ref="AL55:AL67" si="48">(IF(W121=(1+T121),"",IF(W121&gt;0,", RCC upto "&amp;W121&amp;" Slab","")))&amp;(IF(X121=T121,"",IF(X121&gt;0,", Brickwork upto "&amp;X121&amp;" Floor","")))&amp;(IF(Y121=T121,"",IF(Y121&gt;0,", Internal Plaster upto "&amp;Y121&amp;" Floor","")))&amp;(IF(Z121=T121,"",IF(Z121&gt;0,", External Plaster upto "&amp;Z121&amp;" Floor","")))&amp;(IF(AA121=T121,"",IF(AA121&gt;0,", Flooring upto "&amp;AA121&amp;" Floor","")))&amp;(IF(AB121=T121,"",IF(AB121&gt;0,", Painting upto "&amp;AB121&amp;" Floor","")))&amp;(IF(AC121=T121,"",IF(AC121&gt;0,", Finishing upto "&amp;AC121&amp;" Floor","")))&amp;(IF(AD121=T121,"",IF(AD121&gt;0,", Possession upto "&amp;AD121&amp;" Floor","")))</f>
        <v/>
      </c>
      <c r="AM55" s="100" t="str">
        <f t="shared" si="25"/>
        <v>Work not yet Started.</v>
      </c>
      <c r="AN55" s="100" t="str">
        <f t="shared" si="26"/>
        <v/>
      </c>
      <c r="AO55" s="100" t="e">
        <f t="shared" si="27"/>
        <v>#DIV/0!</v>
      </c>
      <c r="AP55" s="100" t="e">
        <f t="shared" si="28"/>
        <v>#DIV/0!</v>
      </c>
      <c r="AQ55" s="100" t="str">
        <f t="shared" si="29"/>
        <v/>
      </c>
    </row>
    <row r="56" spans="1:43" ht="15.5" x14ac:dyDescent="0.35">
      <c r="A56" s="101"/>
      <c r="B56" s="18"/>
      <c r="C56" s="53"/>
      <c r="D56" s="75"/>
      <c r="E56" s="75"/>
      <c r="F56" s="75"/>
      <c r="G56" s="75"/>
      <c r="H56" s="75"/>
      <c r="I56" s="75"/>
      <c r="J56" s="75"/>
      <c r="K56" s="75"/>
      <c r="L56" s="75"/>
      <c r="M56" s="75"/>
      <c r="N56" s="94"/>
      <c r="O56" s="94"/>
      <c r="P56" s="107"/>
      <c r="Q56" s="19" t="e">
        <f t="shared" si="4"/>
        <v>#DIV/0!</v>
      </c>
      <c r="R56" s="19" t="e">
        <f t="shared" si="5"/>
        <v>#DIV/0!</v>
      </c>
      <c r="S56" s="19">
        <f t="shared" si="6"/>
        <v>0</v>
      </c>
      <c r="T56" s="19" t="e">
        <f t="shared" si="7"/>
        <v>#DIV/0!</v>
      </c>
      <c r="U56" s="19" t="e">
        <f t="shared" si="8"/>
        <v>#DIV/0!</v>
      </c>
      <c r="V56" s="19" t="e">
        <f t="shared" si="9"/>
        <v>#DIV/0!</v>
      </c>
      <c r="W56" s="19" t="e">
        <f t="shared" si="10"/>
        <v>#DIV/0!</v>
      </c>
      <c r="X56" s="19" t="e">
        <f t="shared" si="11"/>
        <v>#DIV/0!</v>
      </c>
      <c r="Y56" s="19" t="e">
        <f t="shared" si="12"/>
        <v>#DIV/0!</v>
      </c>
      <c r="Z56" s="19" t="e">
        <f t="shared" si="13"/>
        <v>#DIV/0!</v>
      </c>
      <c r="AA56" s="96">
        <f t="shared" si="14"/>
        <v>0</v>
      </c>
      <c r="AB56" s="97">
        <f t="shared" si="15"/>
        <v>0</v>
      </c>
      <c r="AC56" s="97">
        <f t="shared" si="16"/>
        <v>0</v>
      </c>
      <c r="AD56" s="98">
        <f t="shared" si="40"/>
        <v>0</v>
      </c>
      <c r="AE56" s="98">
        <f t="shared" si="41"/>
        <v>0</v>
      </c>
      <c r="AF56" s="98">
        <f t="shared" si="42"/>
        <v>0</v>
      </c>
      <c r="AG56" s="98">
        <f t="shared" si="43"/>
        <v>0</v>
      </c>
      <c r="AH56" s="99">
        <f t="shared" si="44"/>
        <v>0</v>
      </c>
      <c r="AI56" s="98">
        <f t="shared" si="45"/>
        <v>0</v>
      </c>
      <c r="AJ56" s="98">
        <f t="shared" si="46"/>
        <v>0</v>
      </c>
      <c r="AK56" s="98">
        <f t="shared" si="47"/>
        <v>0</v>
      </c>
      <c r="AL56" s="100" t="str">
        <f t="shared" si="48"/>
        <v/>
      </c>
      <c r="AM56" s="100" t="str">
        <f t="shared" si="25"/>
        <v>Work not yet Started.</v>
      </c>
      <c r="AN56" s="100" t="str">
        <f t="shared" si="26"/>
        <v/>
      </c>
      <c r="AO56" s="100" t="e">
        <f t="shared" si="27"/>
        <v>#DIV/0!</v>
      </c>
      <c r="AP56" s="100" t="e">
        <f t="shared" si="28"/>
        <v>#DIV/0!</v>
      </c>
      <c r="AQ56" s="100" t="str">
        <f t="shared" si="29"/>
        <v/>
      </c>
    </row>
    <row r="57" spans="1:43" ht="15.5" x14ac:dyDescent="0.35">
      <c r="A57" s="101"/>
      <c r="B57" s="18"/>
      <c r="C57" s="53"/>
      <c r="D57" s="75"/>
      <c r="E57" s="75"/>
      <c r="F57" s="75"/>
      <c r="G57" s="75"/>
      <c r="H57" s="75"/>
      <c r="I57" s="75"/>
      <c r="J57" s="75"/>
      <c r="K57" s="75"/>
      <c r="L57" s="75"/>
      <c r="M57" s="75"/>
      <c r="N57" s="94"/>
      <c r="O57" s="94"/>
      <c r="P57" s="107"/>
      <c r="Q57" s="19" t="e">
        <f t="shared" si="4"/>
        <v>#DIV/0!</v>
      </c>
      <c r="R57" s="19" t="e">
        <f t="shared" si="5"/>
        <v>#DIV/0!</v>
      </c>
      <c r="S57" s="19">
        <f t="shared" si="6"/>
        <v>0</v>
      </c>
      <c r="T57" s="19" t="e">
        <f t="shared" si="7"/>
        <v>#DIV/0!</v>
      </c>
      <c r="U57" s="19" t="e">
        <f t="shared" si="8"/>
        <v>#DIV/0!</v>
      </c>
      <c r="V57" s="19" t="e">
        <f t="shared" si="9"/>
        <v>#DIV/0!</v>
      </c>
      <c r="W57" s="19" t="e">
        <f t="shared" si="10"/>
        <v>#DIV/0!</v>
      </c>
      <c r="X57" s="19" t="e">
        <f t="shared" si="11"/>
        <v>#DIV/0!</v>
      </c>
      <c r="Y57" s="19" t="e">
        <f t="shared" si="12"/>
        <v>#DIV/0!</v>
      </c>
      <c r="Z57" s="19" t="e">
        <f t="shared" si="13"/>
        <v>#DIV/0!</v>
      </c>
      <c r="AA57" s="96">
        <f t="shared" si="14"/>
        <v>0</v>
      </c>
      <c r="AB57" s="97">
        <f t="shared" si="15"/>
        <v>0</v>
      </c>
      <c r="AC57" s="97">
        <f t="shared" si="16"/>
        <v>0</v>
      </c>
      <c r="AD57" s="98">
        <f t="shared" si="40"/>
        <v>0</v>
      </c>
      <c r="AE57" s="98">
        <f t="shared" si="41"/>
        <v>0</v>
      </c>
      <c r="AF57" s="98">
        <f t="shared" si="42"/>
        <v>0</v>
      </c>
      <c r="AG57" s="98">
        <f t="shared" si="43"/>
        <v>0</v>
      </c>
      <c r="AH57" s="99">
        <f t="shared" si="44"/>
        <v>0</v>
      </c>
      <c r="AI57" s="98">
        <f t="shared" si="45"/>
        <v>0</v>
      </c>
      <c r="AJ57" s="98">
        <f t="shared" si="46"/>
        <v>0</v>
      </c>
      <c r="AK57" s="98">
        <f t="shared" si="47"/>
        <v>0</v>
      </c>
      <c r="AL57" s="100" t="str">
        <f t="shared" si="48"/>
        <v/>
      </c>
      <c r="AM57" s="100" t="str">
        <f t="shared" si="25"/>
        <v>Work not yet Started.</v>
      </c>
      <c r="AN57" s="100" t="str">
        <f t="shared" si="26"/>
        <v/>
      </c>
      <c r="AO57" s="100" t="e">
        <f t="shared" si="27"/>
        <v>#DIV/0!</v>
      </c>
      <c r="AP57" s="100" t="e">
        <f t="shared" si="28"/>
        <v>#DIV/0!</v>
      </c>
      <c r="AQ57" s="100" t="str">
        <f t="shared" si="29"/>
        <v/>
      </c>
    </row>
    <row r="58" spans="1:43" ht="15.5" x14ac:dyDescent="0.35">
      <c r="A58" s="101"/>
      <c r="B58" s="18"/>
      <c r="C58" s="53"/>
      <c r="D58" s="75"/>
      <c r="E58" s="75"/>
      <c r="F58" s="75"/>
      <c r="G58" s="75"/>
      <c r="H58" s="75"/>
      <c r="I58" s="75"/>
      <c r="J58" s="75"/>
      <c r="K58" s="75"/>
      <c r="L58" s="75"/>
      <c r="M58" s="75"/>
      <c r="N58" s="94"/>
      <c r="O58" s="94"/>
      <c r="P58" s="106"/>
      <c r="Q58" s="19" t="e">
        <f t="shared" si="4"/>
        <v>#DIV/0!</v>
      </c>
      <c r="R58" s="19" t="e">
        <f t="shared" si="5"/>
        <v>#DIV/0!</v>
      </c>
      <c r="S58" s="19">
        <f t="shared" si="6"/>
        <v>0</v>
      </c>
      <c r="T58" s="19" t="e">
        <f t="shared" si="7"/>
        <v>#DIV/0!</v>
      </c>
      <c r="U58" s="19" t="e">
        <f t="shared" si="8"/>
        <v>#DIV/0!</v>
      </c>
      <c r="V58" s="19" t="e">
        <f t="shared" si="9"/>
        <v>#DIV/0!</v>
      </c>
      <c r="W58" s="19" t="e">
        <f t="shared" si="10"/>
        <v>#DIV/0!</v>
      </c>
      <c r="X58" s="19" t="e">
        <f t="shared" si="11"/>
        <v>#DIV/0!</v>
      </c>
      <c r="Y58" s="19" t="e">
        <f t="shared" si="12"/>
        <v>#DIV/0!</v>
      </c>
      <c r="Z58" s="19" t="e">
        <f t="shared" si="13"/>
        <v>#DIV/0!</v>
      </c>
      <c r="AA58" s="96">
        <f t="shared" si="14"/>
        <v>0</v>
      </c>
      <c r="AB58" s="97">
        <f t="shared" si="15"/>
        <v>0</v>
      </c>
      <c r="AC58" s="97">
        <f t="shared" si="16"/>
        <v>0</v>
      </c>
      <c r="AD58" s="98">
        <f t="shared" si="40"/>
        <v>0</v>
      </c>
      <c r="AE58" s="98">
        <f t="shared" si="41"/>
        <v>0</v>
      </c>
      <c r="AF58" s="98">
        <f t="shared" si="42"/>
        <v>0</v>
      </c>
      <c r="AG58" s="98">
        <f t="shared" si="43"/>
        <v>0</v>
      </c>
      <c r="AH58" s="99">
        <f t="shared" si="44"/>
        <v>0</v>
      </c>
      <c r="AI58" s="98">
        <f t="shared" si="45"/>
        <v>0</v>
      </c>
      <c r="AJ58" s="98">
        <f t="shared" si="46"/>
        <v>0</v>
      </c>
      <c r="AK58" s="98">
        <f t="shared" si="47"/>
        <v>0</v>
      </c>
      <c r="AL58" s="100" t="str">
        <f t="shared" si="48"/>
        <v/>
      </c>
      <c r="AM58" s="100" t="str">
        <f t="shared" si="25"/>
        <v>Work not yet Started.</v>
      </c>
      <c r="AN58" s="100" t="str">
        <f t="shared" si="26"/>
        <v/>
      </c>
      <c r="AO58" s="100" t="e">
        <f t="shared" si="27"/>
        <v>#DIV/0!</v>
      </c>
      <c r="AP58" s="100" t="e">
        <f t="shared" si="28"/>
        <v>#DIV/0!</v>
      </c>
      <c r="AQ58" s="100" t="str">
        <f t="shared" si="29"/>
        <v/>
      </c>
    </row>
    <row r="59" spans="1:43" ht="15.5" x14ac:dyDescent="0.35">
      <c r="A59" s="101"/>
      <c r="B59" s="18"/>
      <c r="C59" s="53"/>
      <c r="D59" s="75"/>
      <c r="E59" s="75"/>
      <c r="F59" s="75"/>
      <c r="G59" s="75"/>
      <c r="H59" s="75"/>
      <c r="I59" s="75"/>
      <c r="J59" s="75"/>
      <c r="K59" s="75"/>
      <c r="L59" s="75"/>
      <c r="M59" s="75"/>
      <c r="N59" s="94"/>
      <c r="O59" s="94"/>
      <c r="P59" s="107"/>
      <c r="Q59" s="19" t="e">
        <f t="shared" si="4"/>
        <v>#DIV/0!</v>
      </c>
      <c r="R59" s="19" t="e">
        <f t="shared" si="5"/>
        <v>#DIV/0!</v>
      </c>
      <c r="S59" s="19">
        <f t="shared" si="6"/>
        <v>0</v>
      </c>
      <c r="T59" s="19" t="e">
        <f t="shared" si="7"/>
        <v>#DIV/0!</v>
      </c>
      <c r="U59" s="19" t="e">
        <f t="shared" si="8"/>
        <v>#DIV/0!</v>
      </c>
      <c r="V59" s="19" t="e">
        <f t="shared" si="9"/>
        <v>#DIV/0!</v>
      </c>
      <c r="W59" s="19" t="e">
        <f t="shared" si="10"/>
        <v>#DIV/0!</v>
      </c>
      <c r="X59" s="19" t="e">
        <f t="shared" si="11"/>
        <v>#DIV/0!</v>
      </c>
      <c r="Y59" s="19" t="e">
        <f t="shared" si="12"/>
        <v>#DIV/0!</v>
      </c>
      <c r="Z59" s="19" t="e">
        <f t="shared" si="13"/>
        <v>#DIV/0!</v>
      </c>
      <c r="AA59" s="96">
        <f t="shared" si="14"/>
        <v>0</v>
      </c>
      <c r="AB59" s="97">
        <f t="shared" si="15"/>
        <v>0</v>
      </c>
      <c r="AC59" s="97">
        <f t="shared" si="16"/>
        <v>0</v>
      </c>
      <c r="AD59" s="98">
        <f t="shared" si="40"/>
        <v>0</v>
      </c>
      <c r="AE59" s="98">
        <f t="shared" si="41"/>
        <v>0</v>
      </c>
      <c r="AF59" s="98">
        <f t="shared" si="42"/>
        <v>0</v>
      </c>
      <c r="AG59" s="98">
        <f t="shared" si="43"/>
        <v>0</v>
      </c>
      <c r="AH59" s="99">
        <f t="shared" si="44"/>
        <v>0</v>
      </c>
      <c r="AI59" s="98">
        <f t="shared" si="45"/>
        <v>0</v>
      </c>
      <c r="AJ59" s="98">
        <f t="shared" si="46"/>
        <v>0</v>
      </c>
      <c r="AK59" s="98">
        <f t="shared" si="47"/>
        <v>0</v>
      </c>
      <c r="AL59" s="100" t="str">
        <f t="shared" si="48"/>
        <v/>
      </c>
      <c r="AM59" s="100" t="str">
        <f t="shared" si="25"/>
        <v>Work not yet Started.</v>
      </c>
      <c r="AN59" s="100" t="str">
        <f t="shared" si="26"/>
        <v/>
      </c>
      <c r="AO59" s="100" t="e">
        <f t="shared" si="27"/>
        <v>#DIV/0!</v>
      </c>
      <c r="AP59" s="100" t="e">
        <f t="shared" si="28"/>
        <v>#DIV/0!</v>
      </c>
      <c r="AQ59" s="100" t="str">
        <f t="shared" si="29"/>
        <v/>
      </c>
    </row>
    <row r="60" spans="1:43" ht="15.5" x14ac:dyDescent="0.35">
      <c r="A60" s="93"/>
      <c r="B60" s="18"/>
      <c r="C60" s="53"/>
      <c r="D60" s="75"/>
      <c r="E60" s="75"/>
      <c r="F60" s="75"/>
      <c r="G60" s="75"/>
      <c r="H60" s="75"/>
      <c r="I60" s="75"/>
      <c r="J60" s="75"/>
      <c r="K60" s="75"/>
      <c r="L60" s="75"/>
      <c r="M60" s="75"/>
      <c r="N60" s="94"/>
      <c r="O60" s="94"/>
      <c r="P60" s="107"/>
      <c r="Q60" s="19" t="e">
        <f t="shared" si="4"/>
        <v>#DIV/0!</v>
      </c>
      <c r="R60" s="19" t="e">
        <f t="shared" si="5"/>
        <v>#DIV/0!</v>
      </c>
      <c r="S60" s="19">
        <f t="shared" si="6"/>
        <v>0</v>
      </c>
      <c r="T60" s="19" t="e">
        <f t="shared" si="7"/>
        <v>#DIV/0!</v>
      </c>
      <c r="U60" s="19" t="e">
        <f t="shared" si="8"/>
        <v>#DIV/0!</v>
      </c>
      <c r="V60" s="19" t="e">
        <f t="shared" si="9"/>
        <v>#DIV/0!</v>
      </c>
      <c r="W60" s="19" t="e">
        <f t="shared" si="10"/>
        <v>#DIV/0!</v>
      </c>
      <c r="X60" s="19" t="e">
        <f t="shared" si="11"/>
        <v>#DIV/0!</v>
      </c>
      <c r="Y60" s="19" t="e">
        <f t="shared" si="12"/>
        <v>#DIV/0!</v>
      </c>
      <c r="Z60" s="19" t="e">
        <f t="shared" si="13"/>
        <v>#DIV/0!</v>
      </c>
      <c r="AA60" s="96">
        <f t="shared" si="14"/>
        <v>0</v>
      </c>
      <c r="AB60" s="97">
        <f t="shared" si="15"/>
        <v>0</v>
      </c>
      <c r="AC60" s="97">
        <f t="shared" si="16"/>
        <v>0</v>
      </c>
      <c r="AD60" s="98">
        <f t="shared" si="40"/>
        <v>0</v>
      </c>
      <c r="AE60" s="98">
        <f t="shared" si="41"/>
        <v>0</v>
      </c>
      <c r="AF60" s="98">
        <f t="shared" si="42"/>
        <v>0</v>
      </c>
      <c r="AG60" s="98">
        <f t="shared" si="43"/>
        <v>0</v>
      </c>
      <c r="AH60" s="99">
        <f t="shared" si="44"/>
        <v>0</v>
      </c>
      <c r="AI60" s="98">
        <f t="shared" si="45"/>
        <v>0</v>
      </c>
      <c r="AJ60" s="98">
        <f t="shared" si="46"/>
        <v>0</v>
      </c>
      <c r="AK60" s="98">
        <f t="shared" si="47"/>
        <v>0</v>
      </c>
      <c r="AL60" s="100" t="str">
        <f t="shared" si="48"/>
        <v/>
      </c>
      <c r="AM60" s="100" t="str">
        <f t="shared" si="25"/>
        <v>Work not yet Started.</v>
      </c>
      <c r="AN60" s="100" t="str">
        <f t="shared" si="26"/>
        <v/>
      </c>
      <c r="AO60" s="100" t="e">
        <f t="shared" si="27"/>
        <v>#DIV/0!</v>
      </c>
      <c r="AP60" s="100" t="e">
        <f t="shared" si="28"/>
        <v>#DIV/0!</v>
      </c>
      <c r="AQ60" s="100" t="str">
        <f t="shared" si="29"/>
        <v/>
      </c>
    </row>
    <row r="61" spans="1:43" ht="15.5" x14ac:dyDescent="0.35">
      <c r="A61" s="93"/>
      <c r="B61" s="18"/>
      <c r="C61" s="53"/>
      <c r="D61" s="75"/>
      <c r="E61" s="75"/>
      <c r="F61" s="75"/>
      <c r="G61" s="75"/>
      <c r="H61" s="75"/>
      <c r="I61" s="75"/>
      <c r="J61" s="75"/>
      <c r="K61" s="75"/>
      <c r="L61" s="75"/>
      <c r="M61" s="75"/>
      <c r="N61" s="94"/>
      <c r="O61" s="94"/>
      <c r="P61" s="107"/>
      <c r="Q61" s="19" t="e">
        <f t="shared" si="4"/>
        <v>#DIV/0!</v>
      </c>
      <c r="R61" s="19" t="e">
        <f t="shared" si="5"/>
        <v>#DIV/0!</v>
      </c>
      <c r="S61" s="19">
        <f t="shared" si="6"/>
        <v>0</v>
      </c>
      <c r="T61" s="19" t="e">
        <f t="shared" si="7"/>
        <v>#DIV/0!</v>
      </c>
      <c r="U61" s="19" t="e">
        <f t="shared" si="8"/>
        <v>#DIV/0!</v>
      </c>
      <c r="V61" s="19" t="e">
        <f t="shared" si="9"/>
        <v>#DIV/0!</v>
      </c>
      <c r="W61" s="19" t="e">
        <f t="shared" si="10"/>
        <v>#DIV/0!</v>
      </c>
      <c r="X61" s="19" t="e">
        <f t="shared" si="11"/>
        <v>#DIV/0!</v>
      </c>
      <c r="Y61" s="19" t="e">
        <f t="shared" si="12"/>
        <v>#DIV/0!</v>
      </c>
      <c r="Z61" s="19" t="e">
        <f t="shared" si="13"/>
        <v>#DIV/0!</v>
      </c>
      <c r="AA61" s="96">
        <f t="shared" si="14"/>
        <v>0</v>
      </c>
      <c r="AB61" s="97">
        <f t="shared" si="15"/>
        <v>0</v>
      </c>
      <c r="AC61" s="97">
        <f t="shared" si="16"/>
        <v>0</v>
      </c>
      <c r="AD61" s="98">
        <f t="shared" si="40"/>
        <v>0</v>
      </c>
      <c r="AE61" s="98">
        <f t="shared" si="41"/>
        <v>0</v>
      </c>
      <c r="AF61" s="98">
        <f t="shared" si="42"/>
        <v>0</v>
      </c>
      <c r="AG61" s="98">
        <f t="shared" si="43"/>
        <v>0</v>
      </c>
      <c r="AH61" s="99">
        <f t="shared" si="44"/>
        <v>0</v>
      </c>
      <c r="AI61" s="98">
        <f t="shared" si="45"/>
        <v>0</v>
      </c>
      <c r="AJ61" s="98">
        <f t="shared" si="46"/>
        <v>0</v>
      </c>
      <c r="AK61" s="98">
        <f t="shared" si="47"/>
        <v>0</v>
      </c>
      <c r="AL61" s="100" t="str">
        <f t="shared" si="48"/>
        <v/>
      </c>
      <c r="AM61" s="100" t="str">
        <f t="shared" si="25"/>
        <v>Work not yet Started.</v>
      </c>
      <c r="AN61" s="100" t="str">
        <f t="shared" si="26"/>
        <v/>
      </c>
      <c r="AO61" s="100" t="e">
        <f t="shared" si="27"/>
        <v>#DIV/0!</v>
      </c>
      <c r="AP61" s="100" t="e">
        <f t="shared" si="28"/>
        <v>#DIV/0!</v>
      </c>
      <c r="AQ61" s="100" t="str">
        <f t="shared" si="29"/>
        <v/>
      </c>
    </row>
    <row r="62" spans="1:43" ht="15.5" x14ac:dyDescent="0.35">
      <c r="A62" s="93"/>
      <c r="B62" s="18"/>
      <c r="C62" s="53"/>
      <c r="D62" s="75"/>
      <c r="E62" s="75"/>
      <c r="F62" s="75"/>
      <c r="G62" s="75"/>
      <c r="H62" s="75"/>
      <c r="I62" s="75"/>
      <c r="J62" s="75"/>
      <c r="K62" s="75"/>
      <c r="L62" s="75"/>
      <c r="M62" s="75"/>
      <c r="N62" s="94"/>
      <c r="O62" s="94"/>
      <c r="P62" s="107"/>
      <c r="Q62" s="19" t="e">
        <f t="shared" si="4"/>
        <v>#DIV/0!</v>
      </c>
      <c r="R62" s="19" t="e">
        <f t="shared" si="5"/>
        <v>#DIV/0!</v>
      </c>
      <c r="S62" s="19">
        <f t="shared" si="6"/>
        <v>0</v>
      </c>
      <c r="T62" s="19" t="e">
        <f t="shared" si="7"/>
        <v>#DIV/0!</v>
      </c>
      <c r="U62" s="19" t="e">
        <f t="shared" si="8"/>
        <v>#DIV/0!</v>
      </c>
      <c r="V62" s="19" t="e">
        <f t="shared" si="9"/>
        <v>#DIV/0!</v>
      </c>
      <c r="W62" s="19" t="e">
        <f t="shared" si="10"/>
        <v>#DIV/0!</v>
      </c>
      <c r="X62" s="19" t="e">
        <f t="shared" si="11"/>
        <v>#DIV/0!</v>
      </c>
      <c r="Y62" s="19" t="e">
        <f t="shared" si="12"/>
        <v>#DIV/0!</v>
      </c>
      <c r="Z62" s="19" t="e">
        <f t="shared" si="13"/>
        <v>#DIV/0!</v>
      </c>
      <c r="AA62" s="96">
        <f t="shared" si="14"/>
        <v>0</v>
      </c>
      <c r="AB62" s="97">
        <f t="shared" si="15"/>
        <v>0</v>
      </c>
      <c r="AC62" s="97">
        <f t="shared" si="16"/>
        <v>0</v>
      </c>
      <c r="AD62" s="98">
        <f t="shared" si="40"/>
        <v>0</v>
      </c>
      <c r="AE62" s="98">
        <f t="shared" si="41"/>
        <v>0</v>
      </c>
      <c r="AF62" s="98">
        <f t="shared" si="42"/>
        <v>0</v>
      </c>
      <c r="AG62" s="98">
        <f t="shared" si="43"/>
        <v>0</v>
      </c>
      <c r="AH62" s="99">
        <f t="shared" si="44"/>
        <v>0</v>
      </c>
      <c r="AI62" s="98">
        <f t="shared" si="45"/>
        <v>0</v>
      </c>
      <c r="AJ62" s="98">
        <f t="shared" si="46"/>
        <v>0</v>
      </c>
      <c r="AK62" s="98">
        <f t="shared" si="47"/>
        <v>0</v>
      </c>
      <c r="AL62" s="100" t="str">
        <f t="shared" si="48"/>
        <v/>
      </c>
      <c r="AM62" s="100" t="str">
        <f t="shared" si="25"/>
        <v>Work not yet Started.</v>
      </c>
      <c r="AN62" s="100" t="str">
        <f t="shared" si="26"/>
        <v/>
      </c>
      <c r="AO62" s="100" t="e">
        <f t="shared" si="27"/>
        <v>#DIV/0!</v>
      </c>
      <c r="AP62" s="100" t="e">
        <f t="shared" si="28"/>
        <v>#DIV/0!</v>
      </c>
      <c r="AQ62" s="100" t="str">
        <f t="shared" si="29"/>
        <v/>
      </c>
    </row>
    <row r="63" spans="1:43" ht="15.5" x14ac:dyDescent="0.35">
      <c r="A63" s="93"/>
      <c r="B63" s="18"/>
      <c r="C63" s="53"/>
      <c r="D63" s="75"/>
      <c r="E63" s="75"/>
      <c r="F63" s="75"/>
      <c r="G63" s="75"/>
      <c r="H63" s="75"/>
      <c r="I63" s="75"/>
      <c r="J63" s="75"/>
      <c r="K63" s="75"/>
      <c r="L63" s="75"/>
      <c r="M63" s="75"/>
      <c r="N63" s="94"/>
      <c r="O63" s="94"/>
      <c r="P63" s="107"/>
      <c r="Q63" s="19" t="e">
        <f t="shared" si="4"/>
        <v>#DIV/0!</v>
      </c>
      <c r="R63" s="19" t="e">
        <f t="shared" si="5"/>
        <v>#DIV/0!</v>
      </c>
      <c r="S63" s="19">
        <f t="shared" si="6"/>
        <v>0</v>
      </c>
      <c r="T63" s="19" t="e">
        <f t="shared" si="7"/>
        <v>#DIV/0!</v>
      </c>
      <c r="U63" s="19" t="e">
        <f t="shared" si="8"/>
        <v>#DIV/0!</v>
      </c>
      <c r="V63" s="19" t="e">
        <f t="shared" si="9"/>
        <v>#DIV/0!</v>
      </c>
      <c r="W63" s="19" t="e">
        <f t="shared" si="10"/>
        <v>#DIV/0!</v>
      </c>
      <c r="X63" s="19" t="e">
        <f t="shared" si="11"/>
        <v>#DIV/0!</v>
      </c>
      <c r="Y63" s="19" t="e">
        <f t="shared" si="12"/>
        <v>#DIV/0!</v>
      </c>
      <c r="Z63" s="19" t="e">
        <f t="shared" si="13"/>
        <v>#DIV/0!</v>
      </c>
      <c r="AA63" s="96">
        <f t="shared" si="14"/>
        <v>0</v>
      </c>
      <c r="AB63" s="97">
        <f t="shared" si="15"/>
        <v>0</v>
      </c>
      <c r="AC63" s="97">
        <f t="shared" si="16"/>
        <v>0</v>
      </c>
      <c r="AD63" s="98">
        <f t="shared" si="40"/>
        <v>0</v>
      </c>
      <c r="AE63" s="98">
        <f t="shared" si="41"/>
        <v>0</v>
      </c>
      <c r="AF63" s="98">
        <f t="shared" si="42"/>
        <v>0</v>
      </c>
      <c r="AG63" s="98">
        <f t="shared" si="43"/>
        <v>0</v>
      </c>
      <c r="AH63" s="99">
        <f t="shared" si="44"/>
        <v>0</v>
      </c>
      <c r="AI63" s="98">
        <f t="shared" si="45"/>
        <v>0</v>
      </c>
      <c r="AJ63" s="98">
        <f t="shared" si="46"/>
        <v>0</v>
      </c>
      <c r="AK63" s="98">
        <f t="shared" si="47"/>
        <v>0</v>
      </c>
      <c r="AL63" s="100" t="str">
        <f t="shared" si="48"/>
        <v/>
      </c>
      <c r="AM63" s="100" t="str">
        <f t="shared" si="25"/>
        <v>Work not yet Started.</v>
      </c>
      <c r="AN63" s="100" t="str">
        <f t="shared" si="26"/>
        <v/>
      </c>
      <c r="AO63" s="100" t="e">
        <f t="shared" si="27"/>
        <v>#DIV/0!</v>
      </c>
      <c r="AP63" s="100" t="e">
        <f t="shared" si="28"/>
        <v>#DIV/0!</v>
      </c>
      <c r="AQ63" s="100" t="str">
        <f t="shared" si="29"/>
        <v/>
      </c>
    </row>
    <row r="64" spans="1:43" ht="15.5" x14ac:dyDescent="0.35">
      <c r="A64" s="93"/>
      <c r="B64" s="18"/>
      <c r="C64" s="53"/>
      <c r="D64" s="75"/>
      <c r="E64" s="75"/>
      <c r="F64" s="75"/>
      <c r="G64" s="75"/>
      <c r="H64" s="75"/>
      <c r="I64" s="75"/>
      <c r="J64" s="75"/>
      <c r="K64" s="75"/>
      <c r="L64" s="75"/>
      <c r="M64" s="75"/>
      <c r="N64" s="94"/>
      <c r="O64" s="94"/>
      <c r="P64" s="107"/>
      <c r="Q64" s="19" t="e">
        <f t="shared" si="4"/>
        <v>#DIV/0!</v>
      </c>
      <c r="R64" s="19" t="e">
        <f t="shared" si="5"/>
        <v>#DIV/0!</v>
      </c>
      <c r="S64" s="19">
        <f t="shared" si="6"/>
        <v>0</v>
      </c>
      <c r="T64" s="19" t="e">
        <f t="shared" si="7"/>
        <v>#DIV/0!</v>
      </c>
      <c r="U64" s="19" t="e">
        <f t="shared" si="8"/>
        <v>#DIV/0!</v>
      </c>
      <c r="V64" s="19" t="e">
        <f t="shared" si="9"/>
        <v>#DIV/0!</v>
      </c>
      <c r="W64" s="19" t="e">
        <f t="shared" si="10"/>
        <v>#DIV/0!</v>
      </c>
      <c r="X64" s="19" t="e">
        <f t="shared" si="11"/>
        <v>#DIV/0!</v>
      </c>
      <c r="Y64" s="19" t="e">
        <f t="shared" si="12"/>
        <v>#DIV/0!</v>
      </c>
      <c r="Z64" s="19" t="e">
        <f t="shared" si="13"/>
        <v>#DIV/0!</v>
      </c>
      <c r="AA64" s="96">
        <f t="shared" si="14"/>
        <v>0</v>
      </c>
      <c r="AB64" s="97">
        <f t="shared" si="15"/>
        <v>0</v>
      </c>
      <c r="AC64" s="97">
        <f t="shared" si="16"/>
        <v>0</v>
      </c>
      <c r="AD64" s="98">
        <f t="shared" si="40"/>
        <v>0</v>
      </c>
      <c r="AE64" s="98">
        <f t="shared" si="41"/>
        <v>0</v>
      </c>
      <c r="AF64" s="98">
        <f t="shared" si="42"/>
        <v>0</v>
      </c>
      <c r="AG64" s="98">
        <f t="shared" si="43"/>
        <v>0</v>
      </c>
      <c r="AH64" s="99">
        <f t="shared" si="44"/>
        <v>0</v>
      </c>
      <c r="AI64" s="98">
        <f t="shared" si="45"/>
        <v>0</v>
      </c>
      <c r="AJ64" s="98">
        <f t="shared" si="46"/>
        <v>0</v>
      </c>
      <c r="AK64" s="98">
        <f t="shared" si="47"/>
        <v>0</v>
      </c>
      <c r="AL64" s="100" t="str">
        <f t="shared" si="48"/>
        <v/>
      </c>
      <c r="AM64" s="100" t="str">
        <f t="shared" si="25"/>
        <v>Work not yet Started.</v>
      </c>
      <c r="AN64" s="100" t="str">
        <f t="shared" si="26"/>
        <v/>
      </c>
      <c r="AO64" s="100" t="e">
        <f t="shared" si="27"/>
        <v>#DIV/0!</v>
      </c>
      <c r="AP64" s="100" t="e">
        <f t="shared" si="28"/>
        <v>#DIV/0!</v>
      </c>
      <c r="AQ64" s="100" t="str">
        <f t="shared" si="29"/>
        <v/>
      </c>
    </row>
    <row r="65" spans="1:43" ht="15.5" x14ac:dyDescent="0.35">
      <c r="A65" s="93"/>
      <c r="B65" s="18"/>
      <c r="C65" s="53"/>
      <c r="D65" s="75"/>
      <c r="E65" s="75"/>
      <c r="F65" s="75"/>
      <c r="G65" s="75"/>
      <c r="H65" s="75"/>
      <c r="I65" s="75"/>
      <c r="J65" s="75"/>
      <c r="K65" s="75"/>
      <c r="L65" s="75"/>
      <c r="M65" s="75"/>
      <c r="N65" s="94"/>
      <c r="O65" s="94"/>
      <c r="P65" s="107"/>
      <c r="Q65" s="19" t="e">
        <f t="shared" si="4"/>
        <v>#DIV/0!</v>
      </c>
      <c r="R65" s="19" t="e">
        <f t="shared" si="5"/>
        <v>#DIV/0!</v>
      </c>
      <c r="S65" s="19">
        <f t="shared" si="6"/>
        <v>0</v>
      </c>
      <c r="T65" s="19" t="e">
        <f t="shared" si="7"/>
        <v>#DIV/0!</v>
      </c>
      <c r="U65" s="19" t="e">
        <f t="shared" si="8"/>
        <v>#DIV/0!</v>
      </c>
      <c r="V65" s="19" t="e">
        <f t="shared" si="9"/>
        <v>#DIV/0!</v>
      </c>
      <c r="W65" s="19" t="e">
        <f t="shared" si="10"/>
        <v>#DIV/0!</v>
      </c>
      <c r="X65" s="19" t="e">
        <f t="shared" si="11"/>
        <v>#DIV/0!</v>
      </c>
      <c r="Y65" s="19" t="e">
        <f t="shared" si="12"/>
        <v>#DIV/0!</v>
      </c>
      <c r="Z65" s="19" t="e">
        <f t="shared" si="13"/>
        <v>#DIV/0!</v>
      </c>
      <c r="AA65" s="96">
        <f t="shared" si="14"/>
        <v>0</v>
      </c>
      <c r="AB65" s="97">
        <f t="shared" si="15"/>
        <v>0</v>
      </c>
      <c r="AC65" s="97">
        <f t="shared" si="16"/>
        <v>0</v>
      </c>
      <c r="AD65" s="98">
        <f t="shared" si="40"/>
        <v>0</v>
      </c>
      <c r="AE65" s="98">
        <f t="shared" si="41"/>
        <v>0</v>
      </c>
      <c r="AF65" s="98">
        <f t="shared" si="42"/>
        <v>0</v>
      </c>
      <c r="AG65" s="98">
        <f t="shared" si="43"/>
        <v>0</v>
      </c>
      <c r="AH65" s="99">
        <f t="shared" si="44"/>
        <v>0</v>
      </c>
      <c r="AI65" s="98">
        <f t="shared" si="45"/>
        <v>0</v>
      </c>
      <c r="AJ65" s="98">
        <f t="shared" si="46"/>
        <v>0</v>
      </c>
      <c r="AK65" s="98">
        <f t="shared" si="47"/>
        <v>0</v>
      </c>
      <c r="AL65" s="100" t="str">
        <f t="shared" si="48"/>
        <v/>
      </c>
      <c r="AM65" s="100" t="str">
        <f t="shared" si="25"/>
        <v>Work not yet Started.</v>
      </c>
      <c r="AN65" s="100" t="str">
        <f t="shared" si="26"/>
        <v/>
      </c>
      <c r="AO65" s="100" t="e">
        <f t="shared" si="27"/>
        <v>#DIV/0!</v>
      </c>
      <c r="AP65" s="100" t="e">
        <f t="shared" si="28"/>
        <v>#DIV/0!</v>
      </c>
      <c r="AQ65" s="100" t="str">
        <f t="shared" si="29"/>
        <v/>
      </c>
    </row>
    <row r="66" spans="1:43" ht="15.5" x14ac:dyDescent="0.35">
      <c r="A66" s="93"/>
      <c r="B66" s="18"/>
      <c r="C66" s="53"/>
      <c r="D66" s="75"/>
      <c r="E66" s="75"/>
      <c r="F66" s="75"/>
      <c r="G66" s="75"/>
      <c r="H66" s="75"/>
      <c r="I66" s="75"/>
      <c r="J66" s="75"/>
      <c r="K66" s="75"/>
      <c r="L66" s="75"/>
      <c r="M66" s="75"/>
      <c r="N66" s="94"/>
      <c r="O66" s="94"/>
      <c r="P66" s="107"/>
      <c r="Q66" s="19" t="e">
        <f t="shared" si="4"/>
        <v>#DIV/0!</v>
      </c>
      <c r="R66" s="19" t="e">
        <f t="shared" si="5"/>
        <v>#DIV/0!</v>
      </c>
      <c r="S66" s="19">
        <f t="shared" si="6"/>
        <v>0</v>
      </c>
      <c r="T66" s="19" t="e">
        <f t="shared" si="7"/>
        <v>#DIV/0!</v>
      </c>
      <c r="U66" s="19" t="e">
        <f t="shared" si="8"/>
        <v>#DIV/0!</v>
      </c>
      <c r="V66" s="19" t="e">
        <f t="shared" si="9"/>
        <v>#DIV/0!</v>
      </c>
      <c r="W66" s="19" t="e">
        <f t="shared" si="10"/>
        <v>#DIV/0!</v>
      </c>
      <c r="X66" s="19" t="e">
        <f t="shared" si="11"/>
        <v>#DIV/0!</v>
      </c>
      <c r="Y66" s="19" t="e">
        <f t="shared" si="12"/>
        <v>#DIV/0!</v>
      </c>
      <c r="Z66" s="19" t="e">
        <f t="shared" si="13"/>
        <v>#DIV/0!</v>
      </c>
      <c r="AA66" s="96">
        <f t="shared" si="14"/>
        <v>0</v>
      </c>
      <c r="AB66" s="97">
        <f t="shared" si="15"/>
        <v>0</v>
      </c>
      <c r="AC66" s="97">
        <f t="shared" si="16"/>
        <v>0</v>
      </c>
      <c r="AD66" s="98">
        <f t="shared" si="40"/>
        <v>0</v>
      </c>
      <c r="AE66" s="98">
        <f t="shared" si="41"/>
        <v>0</v>
      </c>
      <c r="AF66" s="98">
        <f t="shared" si="42"/>
        <v>0</v>
      </c>
      <c r="AG66" s="98">
        <f t="shared" si="43"/>
        <v>0</v>
      </c>
      <c r="AH66" s="99">
        <f t="shared" si="44"/>
        <v>0</v>
      </c>
      <c r="AI66" s="98">
        <f t="shared" si="45"/>
        <v>0</v>
      </c>
      <c r="AJ66" s="98">
        <f t="shared" si="46"/>
        <v>0</v>
      </c>
      <c r="AK66" s="98">
        <f t="shared" si="47"/>
        <v>0</v>
      </c>
      <c r="AL66" s="100" t="str">
        <f t="shared" si="48"/>
        <v/>
      </c>
      <c r="AM66" s="100" t="str">
        <f t="shared" si="25"/>
        <v>Work not yet Started.</v>
      </c>
      <c r="AN66" s="100" t="str">
        <f t="shared" si="26"/>
        <v/>
      </c>
      <c r="AO66" s="100" t="e">
        <f t="shared" si="27"/>
        <v>#DIV/0!</v>
      </c>
      <c r="AP66" s="100" t="e">
        <f t="shared" si="28"/>
        <v>#DIV/0!</v>
      </c>
      <c r="AQ66" s="100" t="str">
        <f t="shared" si="29"/>
        <v/>
      </c>
    </row>
    <row r="67" spans="1:43" ht="15.5" x14ac:dyDescent="0.35">
      <c r="A67" s="93"/>
      <c r="B67" s="18"/>
      <c r="C67" s="53"/>
      <c r="D67" s="75"/>
      <c r="E67" s="75"/>
      <c r="F67" s="75"/>
      <c r="G67" s="75"/>
      <c r="H67" s="75"/>
      <c r="I67" s="75"/>
      <c r="J67" s="75"/>
      <c r="K67" s="75"/>
      <c r="L67" s="75"/>
      <c r="M67" s="75"/>
      <c r="N67" s="94"/>
      <c r="O67" s="94"/>
      <c r="P67" s="107"/>
      <c r="Q67" s="19" t="e">
        <f t="shared" si="4"/>
        <v>#DIV/0!</v>
      </c>
      <c r="R67" s="19" t="e">
        <f t="shared" si="5"/>
        <v>#DIV/0!</v>
      </c>
      <c r="S67" s="19">
        <f t="shared" si="6"/>
        <v>0</v>
      </c>
      <c r="T67" s="19" t="e">
        <f t="shared" si="7"/>
        <v>#DIV/0!</v>
      </c>
      <c r="U67" s="19" t="e">
        <f t="shared" si="8"/>
        <v>#DIV/0!</v>
      </c>
      <c r="V67" s="19" t="e">
        <f t="shared" si="9"/>
        <v>#DIV/0!</v>
      </c>
      <c r="W67" s="19" t="e">
        <f t="shared" si="10"/>
        <v>#DIV/0!</v>
      </c>
      <c r="X67" s="19" t="e">
        <f t="shared" si="11"/>
        <v>#DIV/0!</v>
      </c>
      <c r="Y67" s="19" t="e">
        <f t="shared" si="12"/>
        <v>#DIV/0!</v>
      </c>
      <c r="Z67" s="19" t="e">
        <f t="shared" si="13"/>
        <v>#DIV/0!</v>
      </c>
      <c r="AA67" s="96">
        <f t="shared" si="14"/>
        <v>0</v>
      </c>
      <c r="AB67" s="97">
        <f t="shared" si="15"/>
        <v>0</v>
      </c>
      <c r="AC67" s="97">
        <f t="shared" si="16"/>
        <v>0</v>
      </c>
      <c r="AD67" s="98">
        <f t="shared" si="40"/>
        <v>0</v>
      </c>
      <c r="AE67" s="98">
        <f t="shared" si="41"/>
        <v>0</v>
      </c>
      <c r="AF67" s="98">
        <f t="shared" si="42"/>
        <v>0</v>
      </c>
      <c r="AG67" s="98">
        <f t="shared" si="43"/>
        <v>0</v>
      </c>
      <c r="AH67" s="99">
        <f t="shared" si="44"/>
        <v>0</v>
      </c>
      <c r="AI67" s="98">
        <f t="shared" si="45"/>
        <v>0</v>
      </c>
      <c r="AJ67" s="98">
        <f t="shared" si="46"/>
        <v>0</v>
      </c>
      <c r="AK67" s="98">
        <f t="shared" si="47"/>
        <v>0</v>
      </c>
      <c r="AL67" s="100" t="str">
        <f t="shared" si="48"/>
        <v/>
      </c>
      <c r="AM67" s="100" t="str">
        <f t="shared" si="25"/>
        <v>Work not yet Started.</v>
      </c>
      <c r="AN67" s="100" t="str">
        <f t="shared" si="26"/>
        <v/>
      </c>
      <c r="AO67" s="100" t="e">
        <f t="shared" si="27"/>
        <v>#DIV/0!</v>
      </c>
      <c r="AP67" s="100" t="e">
        <f t="shared" si="28"/>
        <v>#DIV/0!</v>
      </c>
      <c r="AQ67" s="100" t="str">
        <f t="shared" si="29"/>
        <v/>
      </c>
    </row>
    <row r="68" spans="1:43" ht="15.5" x14ac:dyDescent="0.35">
      <c r="A68" s="93"/>
      <c r="B68" s="18"/>
      <c r="C68" s="53"/>
      <c r="D68" s="75"/>
      <c r="E68" s="75"/>
      <c r="F68" s="75"/>
      <c r="G68" s="75"/>
      <c r="H68" s="75"/>
      <c r="I68" s="75"/>
      <c r="J68" s="75"/>
      <c r="K68" s="75"/>
      <c r="L68" s="75"/>
      <c r="M68" s="75"/>
      <c r="N68" s="94"/>
      <c r="O68" s="94"/>
      <c r="P68" s="107"/>
      <c r="Q68" s="19" t="e">
        <f t="shared" si="4"/>
        <v>#DIV/0!</v>
      </c>
      <c r="R68" s="19" t="e">
        <f t="shared" si="5"/>
        <v>#DIV/0!</v>
      </c>
      <c r="S68" s="19">
        <f t="shared" si="6"/>
        <v>0</v>
      </c>
      <c r="T68" s="19" t="e">
        <f t="shared" si="7"/>
        <v>#DIV/0!</v>
      </c>
      <c r="U68" s="19" t="e">
        <f t="shared" si="8"/>
        <v>#DIV/0!</v>
      </c>
      <c r="V68" s="19" t="e">
        <f t="shared" si="9"/>
        <v>#DIV/0!</v>
      </c>
      <c r="W68" s="19" t="e">
        <f t="shared" si="10"/>
        <v>#DIV/0!</v>
      </c>
      <c r="X68" s="19" t="e">
        <f t="shared" si="11"/>
        <v>#DIV/0!</v>
      </c>
      <c r="Y68" s="19" t="e">
        <f t="shared" si="12"/>
        <v>#DIV/0!</v>
      </c>
      <c r="Z68" s="19" t="e">
        <f t="shared" si="13"/>
        <v>#DIV/0!</v>
      </c>
      <c r="AA68" s="96">
        <f t="shared" si="14"/>
        <v>0</v>
      </c>
      <c r="AB68" s="97">
        <f t="shared" si="15"/>
        <v>0</v>
      </c>
      <c r="AC68" s="97">
        <f t="shared" si="16"/>
        <v>0</v>
      </c>
      <c r="AD68" s="98">
        <f t="shared" ref="AD68:AD69" si="49">(IF(M54&gt;1,(C68/(M54+2)),C68/4))</f>
        <v>0</v>
      </c>
      <c r="AE68" s="98">
        <f t="shared" ref="AE68:AE69" si="50">(IF(M54&gt;1,(C68/(M54+2)+AD68),C68/4+AD68))</f>
        <v>0</v>
      </c>
      <c r="AF68" s="98">
        <f t="shared" ref="AF68:AF69" si="51">(IF(M54&gt;1,(C68/(M54+2)+AE68),0))</f>
        <v>0</v>
      </c>
      <c r="AG68" s="98">
        <f t="shared" ref="AG68:AG69" si="52">(IF(M54&gt;2,(C68/(M54+2)+AF68),0))</f>
        <v>0</v>
      </c>
      <c r="AH68" s="99">
        <f t="shared" ref="AH68:AH69" si="53">(IF(M54&gt;3,(C68/(M54+2)+AG68),0))</f>
        <v>0</v>
      </c>
      <c r="AI68" s="98">
        <f t="shared" ref="AI68:AI69" si="54">(IF(M54&gt;4,(C68/(M54+2)+AH68),0))</f>
        <v>0</v>
      </c>
      <c r="AJ68" s="98">
        <f t="shared" ref="AJ68:AJ69" si="55">(IF(M54=1,(C68/(M54+3)+AE68),IF(M54=0,(C68/4+AE68),IF(M54&gt;1,0))))</f>
        <v>0</v>
      </c>
      <c r="AK68" s="98">
        <f t="shared" ref="AK68:AK69" si="56">(IF(M54&gt;1.5,(C68/(M54+2)+AE68+MAX(0,AF68-AE68)+MAX(0,AG68-AF68)+MAX(0,AH68-AG68)+MAX(0,AI68-AH68)+MAX(0,AJ68-AI68)),IF(M54=1,(C68/(M54+3)+AJ68),IF(M54=0,C68/4+AJ68))))</f>
        <v>0</v>
      </c>
      <c r="AL68" s="100" t="str">
        <f>(IF(W135=(1+T135),"",IF(W135&gt;0,", RCC upto "&amp;W135&amp;" Slab","")))&amp;(IF(X135=T135,"",IF(X135&gt;0,", Brickwork upto "&amp;X135&amp;" Floor","")))&amp;(IF(Y135=T135,"",IF(Y135&gt;0,", Internal Plaster upto "&amp;Y135&amp;" Floor","")))&amp;(IF(Z135=T135,"",IF(Z135&gt;0,", External Plaster upto "&amp;Z135&amp;" Floor","")))&amp;(IF(AA135=T135,"",IF(AA135&gt;0,", Flooring upto "&amp;AA135&amp;" Floor","")))&amp;(IF(AB135=T135,"",IF(AB135&gt;0,", Painting upto "&amp;AB135&amp;" Floor","")))&amp;(IF(AC135=T135,"",IF(AC135&gt;0,", Finishing upto "&amp;AC135&amp;" Floor","")))&amp;(IF(AD135=T135,"",IF(AD135&gt;0,", Possession upto "&amp;AD135&amp;" Floor","")))</f>
        <v/>
      </c>
      <c r="AM68" s="100" t="str">
        <f t="shared" si="25"/>
        <v>Work not yet Started.</v>
      </c>
      <c r="AN68" s="100" t="str">
        <f t="shared" si="26"/>
        <v/>
      </c>
      <c r="AO68" s="100" t="e">
        <f t="shared" si="27"/>
        <v>#DIV/0!</v>
      </c>
      <c r="AP68" s="100" t="e">
        <f t="shared" si="28"/>
        <v>#DIV/0!</v>
      </c>
      <c r="AQ68" s="100" t="str">
        <f t="shared" si="29"/>
        <v/>
      </c>
    </row>
    <row r="69" spans="1:43" ht="15.5" x14ac:dyDescent="0.35">
      <c r="A69" s="93"/>
      <c r="B69" s="18"/>
      <c r="C69" s="53"/>
      <c r="D69" s="75"/>
      <c r="E69" s="75"/>
      <c r="F69" s="75"/>
      <c r="G69" s="75"/>
      <c r="H69" s="75"/>
      <c r="I69" s="75"/>
      <c r="J69" s="75"/>
      <c r="K69" s="75"/>
      <c r="L69" s="75"/>
      <c r="M69" s="75"/>
      <c r="N69" s="94"/>
      <c r="O69" s="94"/>
      <c r="P69" s="107"/>
      <c r="Q69" s="19" t="e">
        <f t="shared" si="4"/>
        <v>#DIV/0!</v>
      </c>
      <c r="R69" s="19" t="e">
        <f t="shared" si="5"/>
        <v>#DIV/0!</v>
      </c>
      <c r="S69" s="19">
        <f t="shared" si="6"/>
        <v>0</v>
      </c>
      <c r="T69" s="19" t="e">
        <f t="shared" si="7"/>
        <v>#DIV/0!</v>
      </c>
      <c r="U69" s="19" t="e">
        <f t="shared" si="8"/>
        <v>#DIV/0!</v>
      </c>
      <c r="V69" s="19" t="e">
        <f t="shared" si="9"/>
        <v>#DIV/0!</v>
      </c>
      <c r="W69" s="19" t="e">
        <f t="shared" si="10"/>
        <v>#DIV/0!</v>
      </c>
      <c r="X69" s="19" t="e">
        <f t="shared" si="11"/>
        <v>#DIV/0!</v>
      </c>
      <c r="Y69" s="19" t="e">
        <f t="shared" si="12"/>
        <v>#DIV/0!</v>
      </c>
      <c r="Z69" s="19" t="e">
        <f t="shared" si="13"/>
        <v>#DIV/0!</v>
      </c>
      <c r="AA69" s="96">
        <f t="shared" si="14"/>
        <v>0</v>
      </c>
      <c r="AB69" s="97">
        <f t="shared" si="15"/>
        <v>0</v>
      </c>
      <c r="AC69" s="97">
        <f t="shared" si="16"/>
        <v>0</v>
      </c>
      <c r="AD69" s="98">
        <f t="shared" si="49"/>
        <v>0</v>
      </c>
      <c r="AE69" s="98">
        <f t="shared" si="50"/>
        <v>0</v>
      </c>
      <c r="AF69" s="98">
        <f t="shared" si="51"/>
        <v>0</v>
      </c>
      <c r="AG69" s="98">
        <f t="shared" si="52"/>
        <v>0</v>
      </c>
      <c r="AH69" s="99">
        <f t="shared" si="53"/>
        <v>0</v>
      </c>
      <c r="AI69" s="98">
        <f t="shared" si="54"/>
        <v>0</v>
      </c>
      <c r="AJ69" s="98">
        <f t="shared" si="55"/>
        <v>0</v>
      </c>
      <c r="AK69" s="98">
        <f t="shared" si="56"/>
        <v>0</v>
      </c>
      <c r="AL69" s="100" t="str">
        <f>(IF(W136=(1+T136),"",IF(W136&gt;0,", RCC upto "&amp;W136&amp;" Slab","")))&amp;(IF(X136=T136,"",IF(X136&gt;0,", Brickwork upto "&amp;X136&amp;" Floor","")))&amp;(IF(Y136=T136,"",IF(Y136&gt;0,", Internal Plaster upto "&amp;Y136&amp;" Floor","")))&amp;(IF(Z136=T136,"",IF(Z136&gt;0,", External Plaster upto "&amp;Z136&amp;" Floor","")))&amp;(IF(AA136=T136,"",IF(AA136&gt;0,", Flooring upto "&amp;AA136&amp;" Floor","")))&amp;(IF(AB136=T136,"",IF(AB136&gt;0,", Painting upto "&amp;AB136&amp;" Floor","")))&amp;(IF(AC136=T136,"",IF(AC136&gt;0,", Finishing upto "&amp;AC136&amp;" Floor","")))&amp;(IF(AD136=T136,"",IF(AD136&gt;0,", Possession upto "&amp;AD136&amp;" Floor","")))</f>
        <v/>
      </c>
      <c r="AM69" s="100" t="str">
        <f t="shared" si="25"/>
        <v>Work not yet Started.</v>
      </c>
      <c r="AN69" s="100" t="str">
        <f t="shared" si="26"/>
        <v/>
      </c>
      <c r="AO69" s="100" t="e">
        <f t="shared" si="27"/>
        <v>#DIV/0!</v>
      </c>
      <c r="AP69" s="100" t="e">
        <f t="shared" si="28"/>
        <v>#DIV/0!</v>
      </c>
      <c r="AQ69" s="100" t="str">
        <f t="shared" si="29"/>
        <v/>
      </c>
    </row>
  </sheetData>
  <mergeCells count="20">
    <mergeCell ref="A1:B1"/>
    <mergeCell ref="C1:H1"/>
    <mergeCell ref="A3:B3"/>
    <mergeCell ref="C3:H3"/>
    <mergeCell ref="A4:B4"/>
    <mergeCell ref="E4:F4"/>
    <mergeCell ref="G4:H4"/>
    <mergeCell ref="B16:C16"/>
    <mergeCell ref="A5:B5"/>
    <mergeCell ref="E5:F14"/>
    <mergeCell ref="G5:H14"/>
    <mergeCell ref="A6:B6"/>
    <mergeCell ref="A7:B7"/>
    <mergeCell ref="A8:B8"/>
    <mergeCell ref="A9:B9"/>
    <mergeCell ref="A10:B10"/>
    <mergeCell ref="A11:B11"/>
    <mergeCell ref="A12:B12"/>
    <mergeCell ref="A13:B13"/>
    <mergeCell ref="A14:B1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I16"/>
  <sheetViews>
    <sheetView zoomScale="85" zoomScaleNormal="85" workbookViewId="0">
      <selection activeCell="C28" sqref="C28"/>
    </sheetView>
  </sheetViews>
  <sheetFormatPr defaultColWidth="8.7265625" defaultRowHeight="14.5" x14ac:dyDescent="0.35"/>
  <cols>
    <col min="1" max="1" width="8.7265625" style="1"/>
    <col min="2" max="2" width="22.1796875" style="1" customWidth="1"/>
    <col min="3" max="3" width="37" style="1" customWidth="1"/>
    <col min="4" max="5" width="11.453125" style="1" customWidth="1"/>
    <col min="6" max="6" width="14" style="1" customWidth="1"/>
    <col min="7" max="7" width="20" style="1" customWidth="1"/>
    <col min="8" max="8" width="16.453125" style="1" customWidth="1"/>
    <col min="9" max="16384" width="8.7265625" style="1"/>
  </cols>
  <sheetData>
    <row r="1" spans="1:9" ht="15" customHeight="1" x14ac:dyDescent="0.35"/>
    <row r="2" spans="1:9" ht="15" customHeight="1" x14ac:dyDescent="0.35">
      <c r="A2" s="2"/>
      <c r="B2" s="2"/>
      <c r="C2" s="2"/>
      <c r="D2" s="2"/>
      <c r="E2" s="2"/>
      <c r="F2" s="2"/>
      <c r="G2" s="2"/>
      <c r="H2" s="2"/>
    </row>
    <row r="3" spans="1:9" ht="15.75" customHeight="1" x14ac:dyDescent="0.35">
      <c r="A3" s="2"/>
      <c r="B3" s="261" t="s">
        <v>95</v>
      </c>
      <c r="C3" s="261"/>
      <c r="D3" s="261"/>
      <c r="E3" s="261"/>
      <c r="F3" s="261"/>
      <c r="G3" s="261"/>
      <c r="H3" s="261"/>
    </row>
    <row r="4" spans="1:9" x14ac:dyDescent="0.35">
      <c r="A4" s="2"/>
      <c r="B4" s="3" t="s">
        <v>96</v>
      </c>
      <c r="C4" s="3" t="s">
        <v>97</v>
      </c>
      <c r="D4" s="3" t="s">
        <v>62</v>
      </c>
      <c r="E4" s="3" t="s">
        <v>98</v>
      </c>
      <c r="F4" s="3" t="s">
        <v>104</v>
      </c>
      <c r="G4" s="3" t="s">
        <v>105</v>
      </c>
      <c r="H4" s="3" t="s">
        <v>99</v>
      </c>
    </row>
    <row r="5" spans="1:9" ht="15" customHeight="1" x14ac:dyDescent="0.35">
      <c r="A5" s="2"/>
      <c r="B5" s="5" t="s">
        <v>100</v>
      </c>
      <c r="C5" s="6"/>
      <c r="D5" s="5"/>
      <c r="E5" s="5"/>
      <c r="F5" s="7">
        <f>E5*1.6</f>
        <v>0</v>
      </c>
      <c r="G5" s="7" t="e">
        <f>H5/F5</f>
        <v>#DIV/0!</v>
      </c>
      <c r="H5" s="8"/>
    </row>
    <row r="6" spans="1:9" x14ac:dyDescent="0.35">
      <c r="A6" s="2"/>
      <c r="B6" s="5" t="s">
        <v>100</v>
      </c>
      <c r="C6" s="9"/>
      <c r="D6" s="5"/>
      <c r="E6" s="5"/>
      <c r="F6" s="7">
        <f t="shared" ref="F6:F11" si="0">E6*1.6</f>
        <v>0</v>
      </c>
      <c r="G6" s="7" t="e">
        <f t="shared" ref="G6:G11" si="1">H6/F6</f>
        <v>#DIV/0!</v>
      </c>
      <c r="H6" s="8"/>
    </row>
    <row r="7" spans="1:9" ht="15" customHeight="1" x14ac:dyDescent="0.35">
      <c r="A7" s="2"/>
      <c r="B7" s="5" t="s">
        <v>100</v>
      </c>
      <c r="C7" s="6"/>
      <c r="D7" s="5"/>
      <c r="E7" s="5"/>
      <c r="F7" s="7">
        <f t="shared" si="0"/>
        <v>0</v>
      </c>
      <c r="G7" s="7" t="e">
        <f t="shared" si="1"/>
        <v>#DIV/0!</v>
      </c>
      <c r="H7" s="8"/>
    </row>
    <row r="8" spans="1:9" x14ac:dyDescent="0.35">
      <c r="A8" s="2"/>
      <c r="B8" s="5" t="s">
        <v>100</v>
      </c>
      <c r="C8" s="9"/>
      <c r="D8" s="5"/>
      <c r="E8" s="5"/>
      <c r="F8" s="7">
        <f t="shared" si="0"/>
        <v>0</v>
      </c>
      <c r="G8" s="7" t="e">
        <f t="shared" si="1"/>
        <v>#DIV/0!</v>
      </c>
      <c r="H8" s="8"/>
    </row>
    <row r="9" spans="1:9" ht="15" customHeight="1" x14ac:dyDescent="0.35">
      <c r="A9" s="2"/>
      <c r="B9" s="5" t="s">
        <v>100</v>
      </c>
      <c r="C9" s="9"/>
      <c r="D9" s="5"/>
      <c r="E9" s="5"/>
      <c r="F9" s="7">
        <f t="shared" si="0"/>
        <v>0</v>
      </c>
      <c r="G9" s="7" t="e">
        <f t="shared" si="1"/>
        <v>#DIV/0!</v>
      </c>
      <c r="H9" s="8"/>
    </row>
    <row r="10" spans="1:9" ht="15" customHeight="1" x14ac:dyDescent="0.35">
      <c r="A10" s="2"/>
      <c r="B10" s="5" t="s">
        <v>101</v>
      </c>
      <c r="C10" s="6"/>
      <c r="D10" s="5"/>
      <c r="E10" s="5"/>
      <c r="F10" s="7">
        <f t="shared" si="0"/>
        <v>0</v>
      </c>
      <c r="G10" s="7" t="e">
        <f t="shared" si="1"/>
        <v>#DIV/0!</v>
      </c>
      <c r="H10" s="8"/>
    </row>
    <row r="11" spans="1:9" ht="15" customHeight="1" x14ac:dyDescent="0.35">
      <c r="A11" s="2"/>
      <c r="B11" s="5" t="s">
        <v>101</v>
      </c>
      <c r="C11" s="6"/>
      <c r="D11" s="5"/>
      <c r="E11" s="5"/>
      <c r="F11" s="7">
        <f t="shared" si="0"/>
        <v>0</v>
      </c>
      <c r="G11" s="7" t="e">
        <f t="shared" si="1"/>
        <v>#DIV/0!</v>
      </c>
      <c r="H11" s="8"/>
    </row>
    <row r="12" spans="1:9" ht="15" customHeight="1" x14ac:dyDescent="0.35">
      <c r="A12" s="2"/>
      <c r="B12" s="10" t="s">
        <v>102</v>
      </c>
      <c r="C12" s="5"/>
      <c r="D12" s="5"/>
      <c r="E12" s="5"/>
      <c r="F12" s="5"/>
      <c r="G12" s="11" t="e">
        <f>AVERAGE(G5:G11)</f>
        <v>#DIV/0!</v>
      </c>
      <c r="H12" s="5"/>
    </row>
    <row r="13" spans="1:9" ht="15" customHeight="1" x14ac:dyDescent="0.35">
      <c r="B13" s="10" t="s">
        <v>103</v>
      </c>
      <c r="C13" s="5"/>
      <c r="D13" s="5"/>
      <c r="E13" s="5"/>
      <c r="F13" s="12"/>
      <c r="G13" s="10"/>
      <c r="H13" s="10"/>
      <c r="I13" s="4"/>
    </row>
    <row r="14" spans="1:9" ht="15" customHeight="1" x14ac:dyDescent="0.35"/>
    <row r="15" spans="1:9" ht="15" customHeight="1" x14ac:dyDescent="0.35"/>
    <row r="16" spans="1:9" ht="15" customHeight="1" x14ac:dyDescent="0.35"/>
  </sheetData>
  <mergeCells count="1">
    <mergeCell ref="B3:H3"/>
  </mergeCells>
  <pageMargins left="0.7" right="0.7" top="0.75" bottom="0.75" header="0.3" footer="0.3"/>
  <pageSetup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3:K69"/>
  <sheetViews>
    <sheetView topLeftCell="A55" zoomScale="130" zoomScaleNormal="130" workbookViewId="0">
      <selection activeCell="C43" sqref="C43:D69"/>
    </sheetView>
  </sheetViews>
  <sheetFormatPr defaultRowHeight="14.5" x14ac:dyDescent="0.35"/>
  <cols>
    <col min="4" max="4" width="13.81640625" bestFit="1" customWidth="1"/>
    <col min="5" max="5" width="10.453125" bestFit="1" customWidth="1"/>
    <col min="6" max="6" width="12.453125" bestFit="1" customWidth="1"/>
    <col min="7" max="7" width="18.1796875" customWidth="1"/>
    <col min="8" max="8" width="10.54296875" bestFit="1" customWidth="1"/>
  </cols>
  <sheetData>
    <row r="3" spans="2:11" x14ac:dyDescent="0.35">
      <c r="J3">
        <v>1</v>
      </c>
      <c r="K3">
        <v>2</v>
      </c>
    </row>
    <row r="4" spans="2:11" x14ac:dyDescent="0.35">
      <c r="B4" s="54"/>
      <c r="C4" s="54" t="s">
        <v>11</v>
      </c>
      <c r="D4" s="55" t="s">
        <v>165</v>
      </c>
      <c r="E4" s="55" t="s">
        <v>175</v>
      </c>
      <c r="F4" s="55" t="s">
        <v>161</v>
      </c>
      <c r="G4" s="55" t="s">
        <v>180</v>
      </c>
      <c r="H4" s="55" t="s">
        <v>198</v>
      </c>
      <c r="J4" t="s">
        <v>180</v>
      </c>
      <c r="K4" t="s">
        <v>196</v>
      </c>
    </row>
    <row r="5" spans="2:11" x14ac:dyDescent="0.35">
      <c r="B5" s="54"/>
      <c r="C5" s="54"/>
      <c r="D5" s="55" t="s">
        <v>166</v>
      </c>
      <c r="E5" s="55" t="s">
        <v>173</v>
      </c>
      <c r="F5" s="55" t="s">
        <v>195</v>
      </c>
      <c r="G5" s="55" t="s">
        <v>181</v>
      </c>
      <c r="H5" s="55" t="s">
        <v>199</v>
      </c>
    </row>
    <row r="6" spans="2:11" x14ac:dyDescent="0.35">
      <c r="B6" s="54"/>
      <c r="C6" s="54"/>
      <c r="D6" s="55" t="s">
        <v>167</v>
      </c>
      <c r="E6" s="55" t="s">
        <v>174</v>
      </c>
      <c r="F6" s="55" t="s">
        <v>196</v>
      </c>
      <c r="G6" s="55" t="s">
        <v>182</v>
      </c>
      <c r="H6" s="55" t="s">
        <v>212</v>
      </c>
    </row>
    <row r="7" spans="2:11" x14ac:dyDescent="0.35">
      <c r="B7" s="54"/>
      <c r="C7" s="54"/>
      <c r="D7" s="55" t="s">
        <v>168</v>
      </c>
      <c r="E7" s="55" t="s">
        <v>176</v>
      </c>
      <c r="F7" s="55" t="s">
        <v>197</v>
      </c>
      <c r="G7" s="55" t="s">
        <v>183</v>
      </c>
      <c r="H7" s="55" t="s">
        <v>200</v>
      </c>
    </row>
    <row r="8" spans="2:11" x14ac:dyDescent="0.35">
      <c r="B8" s="54"/>
      <c r="C8" s="54"/>
      <c r="D8" s="55" t="s">
        <v>169</v>
      </c>
      <c r="E8" s="55" t="s">
        <v>177</v>
      </c>
      <c r="F8" s="55"/>
      <c r="G8" s="55" t="s">
        <v>184</v>
      </c>
      <c r="H8" s="55" t="s">
        <v>201</v>
      </c>
    </row>
    <row r="9" spans="2:11" x14ac:dyDescent="0.35">
      <c r="B9" s="54"/>
      <c r="C9" s="54"/>
      <c r="D9" s="55" t="s">
        <v>170</v>
      </c>
      <c r="E9" s="55" t="s">
        <v>175</v>
      </c>
      <c r="F9" s="55"/>
      <c r="G9" s="55" t="s">
        <v>185</v>
      </c>
      <c r="H9" s="55" t="s">
        <v>202</v>
      </c>
    </row>
    <row r="10" spans="2:11" x14ac:dyDescent="0.35">
      <c r="B10" s="54"/>
      <c r="C10" s="54"/>
      <c r="D10" s="55" t="s">
        <v>171</v>
      </c>
      <c r="E10" s="55" t="s">
        <v>178</v>
      </c>
      <c r="F10" s="55"/>
      <c r="G10" s="55" t="s">
        <v>186</v>
      </c>
      <c r="H10" s="55" t="s">
        <v>203</v>
      </c>
    </row>
    <row r="11" spans="2:11" x14ac:dyDescent="0.35">
      <c r="B11" s="54"/>
      <c r="C11" s="54"/>
      <c r="D11" s="55" t="s">
        <v>172</v>
      </c>
      <c r="E11" s="55" t="s">
        <v>179</v>
      </c>
      <c r="F11" s="55"/>
      <c r="G11" s="55" t="s">
        <v>187</v>
      </c>
      <c r="H11" s="55" t="s">
        <v>204</v>
      </c>
    </row>
    <row r="12" spans="2:11" x14ac:dyDescent="0.35">
      <c r="B12" s="54"/>
      <c r="C12" s="54"/>
      <c r="D12" s="55"/>
      <c r="E12" s="55"/>
      <c r="F12" s="55"/>
      <c r="G12" s="55" t="s">
        <v>188</v>
      </c>
      <c r="H12" s="55" t="s">
        <v>205</v>
      </c>
    </row>
    <row r="13" spans="2:11" x14ac:dyDescent="0.35">
      <c r="B13" s="54"/>
      <c r="C13" s="54"/>
      <c r="D13" s="55"/>
      <c r="E13" s="55"/>
      <c r="F13" s="55"/>
      <c r="G13" s="55" t="s">
        <v>189</v>
      </c>
      <c r="H13" s="55" t="s">
        <v>206</v>
      </c>
    </row>
    <row r="14" spans="2:11" x14ac:dyDescent="0.35">
      <c r="B14" s="54"/>
      <c r="C14" s="54"/>
      <c r="D14" s="55"/>
      <c r="E14" s="55"/>
      <c r="F14" s="55"/>
      <c r="G14" s="55" t="s">
        <v>190</v>
      </c>
      <c r="H14" s="55" t="s">
        <v>207</v>
      </c>
    </row>
    <row r="15" spans="2:11" x14ac:dyDescent="0.35">
      <c r="B15" s="54"/>
      <c r="C15" s="54"/>
      <c r="D15" s="55"/>
      <c r="E15" s="55"/>
      <c r="F15" s="55"/>
      <c r="G15" s="55" t="s">
        <v>191</v>
      </c>
      <c r="H15" s="55" t="s">
        <v>208</v>
      </c>
    </row>
    <row r="16" spans="2:11" x14ac:dyDescent="0.35">
      <c r="B16" s="54"/>
      <c r="C16" s="54"/>
      <c r="D16" s="55"/>
      <c r="E16" s="55"/>
      <c r="F16" s="55"/>
      <c r="G16" s="55" t="s">
        <v>192</v>
      </c>
      <c r="H16" s="55" t="s">
        <v>209</v>
      </c>
    </row>
    <row r="17" spans="2:8" x14ac:dyDescent="0.35">
      <c r="B17" s="54"/>
      <c r="C17" s="54"/>
      <c r="D17" s="55"/>
      <c r="E17" s="55"/>
      <c r="F17" s="55"/>
      <c r="G17" s="55" t="s">
        <v>193</v>
      </c>
      <c r="H17" s="55" t="s">
        <v>210</v>
      </c>
    </row>
    <row r="18" spans="2:8" x14ac:dyDescent="0.35">
      <c r="B18" s="54"/>
      <c r="C18" s="54"/>
      <c r="D18" s="55"/>
      <c r="E18" s="55"/>
      <c r="F18" s="55"/>
      <c r="G18" s="55" t="s">
        <v>194</v>
      </c>
      <c r="H18" s="55" t="s">
        <v>211</v>
      </c>
    </row>
    <row r="24" spans="2:8" x14ac:dyDescent="0.35">
      <c r="C24" t="s">
        <v>158</v>
      </c>
    </row>
    <row r="25" spans="2:8" x14ac:dyDescent="0.35">
      <c r="C25" t="s">
        <v>213</v>
      </c>
    </row>
    <row r="26" spans="2:8" x14ac:dyDescent="0.35">
      <c r="C26" t="s">
        <v>214</v>
      </c>
    </row>
    <row r="27" spans="2:8" x14ac:dyDescent="0.35">
      <c r="C27" t="s">
        <v>215</v>
      </c>
    </row>
    <row r="28" spans="2:8" x14ac:dyDescent="0.35">
      <c r="C28" t="s">
        <v>216</v>
      </c>
    </row>
    <row r="29" spans="2:8" x14ac:dyDescent="0.35">
      <c r="C29" t="s">
        <v>217</v>
      </c>
    </row>
    <row r="30" spans="2:8" x14ac:dyDescent="0.35">
      <c r="C30" t="s">
        <v>158</v>
      </c>
    </row>
    <row r="33" spans="3:11" x14ac:dyDescent="0.35">
      <c r="J33">
        <v>1</v>
      </c>
      <c r="K33">
        <v>2</v>
      </c>
    </row>
    <row r="34" spans="3:11" x14ac:dyDescent="0.35">
      <c r="C34" s="57" t="s">
        <v>222</v>
      </c>
      <c r="D34" s="55" t="s">
        <v>220</v>
      </c>
      <c r="E34" s="55" t="s">
        <v>225</v>
      </c>
      <c r="F34" s="55" t="s">
        <v>223</v>
      </c>
      <c r="G34" s="55" t="s">
        <v>224</v>
      </c>
      <c r="H34" s="55" t="s">
        <v>226</v>
      </c>
      <c r="J34" t="s">
        <v>180</v>
      </c>
      <c r="K34" t="s">
        <v>196</v>
      </c>
    </row>
    <row r="35" spans="3:11" x14ac:dyDescent="0.35">
      <c r="C35" s="54" t="s">
        <v>221</v>
      </c>
      <c r="D35" s="55" t="s">
        <v>159</v>
      </c>
      <c r="E35" s="55" t="s">
        <v>230</v>
      </c>
      <c r="F35" s="55" t="s">
        <v>232</v>
      </c>
      <c r="G35" s="55" t="s">
        <v>234</v>
      </c>
      <c r="H35" s="55"/>
    </row>
    <row r="36" spans="3:11" x14ac:dyDescent="0.35">
      <c r="C36" s="54"/>
      <c r="D36" s="55" t="s">
        <v>227</v>
      </c>
      <c r="E36" s="55" t="s">
        <v>231</v>
      </c>
      <c r="F36" s="55" t="s">
        <v>233</v>
      </c>
      <c r="G36" s="55" t="s">
        <v>235</v>
      </c>
      <c r="H36" s="55"/>
    </row>
    <row r="37" spans="3:11" x14ac:dyDescent="0.35">
      <c r="C37" s="54"/>
      <c r="D37" s="55" t="s">
        <v>228</v>
      </c>
      <c r="E37" s="55"/>
      <c r="F37" s="55"/>
      <c r="G37" s="55" t="s">
        <v>236</v>
      </c>
      <c r="H37" s="55"/>
    </row>
    <row r="38" spans="3:11" x14ac:dyDescent="0.35">
      <c r="C38" s="54"/>
      <c r="D38" s="55" t="s">
        <v>229</v>
      </c>
      <c r="E38" s="55"/>
      <c r="F38" s="55"/>
      <c r="G38" s="55" t="s">
        <v>236</v>
      </c>
      <c r="H38" s="55"/>
    </row>
    <row r="39" spans="3:11" x14ac:dyDescent="0.35">
      <c r="C39" s="54"/>
      <c r="D39" s="55"/>
      <c r="E39" s="55"/>
      <c r="F39" s="55"/>
      <c r="G39" s="55" t="s">
        <v>237</v>
      </c>
      <c r="H39" s="55"/>
    </row>
    <row r="40" spans="3:11" x14ac:dyDescent="0.35">
      <c r="C40" s="54"/>
      <c r="D40" s="55"/>
      <c r="E40" s="55"/>
      <c r="F40" s="55"/>
      <c r="G40" s="55" t="s">
        <v>238</v>
      </c>
      <c r="H40" s="55"/>
    </row>
    <row r="41" spans="3:11" x14ac:dyDescent="0.35">
      <c r="C41" s="54"/>
      <c r="D41" s="55"/>
      <c r="E41" s="55"/>
      <c r="F41" s="55"/>
      <c r="G41" s="55"/>
      <c r="H41" s="55"/>
    </row>
    <row r="43" spans="3:11" x14ac:dyDescent="0.35">
      <c r="C43" t="s">
        <v>239</v>
      </c>
    </row>
    <row r="44" spans="3:11" x14ac:dyDescent="0.35">
      <c r="C44" t="s">
        <v>161</v>
      </c>
      <c r="D44" t="s">
        <v>240</v>
      </c>
    </row>
    <row r="45" spans="3:11" x14ac:dyDescent="0.35">
      <c r="D45" t="s">
        <v>241</v>
      </c>
    </row>
    <row r="46" spans="3:11" x14ac:dyDescent="0.35">
      <c r="D46" t="s">
        <v>242</v>
      </c>
    </row>
    <row r="47" spans="3:11" x14ac:dyDescent="0.35">
      <c r="D47" t="s">
        <v>243</v>
      </c>
    </row>
    <row r="48" spans="3:11" x14ac:dyDescent="0.35">
      <c r="D48" t="s">
        <v>244</v>
      </c>
    </row>
    <row r="49" spans="3:4" x14ac:dyDescent="0.35">
      <c r="C49" t="s">
        <v>165</v>
      </c>
      <c r="D49" t="s">
        <v>245</v>
      </c>
    </row>
    <row r="50" spans="3:4" x14ac:dyDescent="0.35">
      <c r="D50" t="s">
        <v>246</v>
      </c>
    </row>
    <row r="51" spans="3:4" x14ac:dyDescent="0.35">
      <c r="D51" t="s">
        <v>247</v>
      </c>
    </row>
    <row r="52" spans="3:4" x14ac:dyDescent="0.35">
      <c r="D52" t="s">
        <v>250</v>
      </c>
    </row>
    <row r="53" spans="3:4" x14ac:dyDescent="0.35">
      <c r="D53" t="s">
        <v>248</v>
      </c>
    </row>
    <row r="54" spans="3:4" x14ac:dyDescent="0.35">
      <c r="D54" t="s">
        <v>249</v>
      </c>
    </row>
    <row r="55" spans="3:4" x14ac:dyDescent="0.35">
      <c r="D55" t="s">
        <v>251</v>
      </c>
    </row>
    <row r="56" spans="3:4" x14ac:dyDescent="0.35">
      <c r="D56" t="s">
        <v>252</v>
      </c>
    </row>
    <row r="57" spans="3:4" x14ac:dyDescent="0.35">
      <c r="D57" t="s">
        <v>253</v>
      </c>
    </row>
    <row r="58" spans="3:4" x14ac:dyDescent="0.35">
      <c r="D58" t="s">
        <v>255</v>
      </c>
    </row>
    <row r="59" spans="3:4" x14ac:dyDescent="0.35">
      <c r="D59" t="s">
        <v>264</v>
      </c>
    </row>
    <row r="60" spans="3:4" x14ac:dyDescent="0.35">
      <c r="C60" t="s">
        <v>180</v>
      </c>
      <c r="D60" t="s">
        <v>256</v>
      </c>
    </row>
    <row r="61" spans="3:4" x14ac:dyDescent="0.35">
      <c r="D61" t="s">
        <v>254</v>
      </c>
    </row>
    <row r="62" spans="3:4" x14ac:dyDescent="0.35">
      <c r="D62" t="s">
        <v>244</v>
      </c>
    </row>
    <row r="63" spans="3:4" x14ac:dyDescent="0.35">
      <c r="D63" t="s">
        <v>257</v>
      </c>
    </row>
    <row r="64" spans="3:4" x14ac:dyDescent="0.35">
      <c r="D64" t="s">
        <v>258</v>
      </c>
    </row>
    <row r="65" spans="3:4" x14ac:dyDescent="0.35">
      <c r="D65" t="s">
        <v>259</v>
      </c>
    </row>
    <row r="66" spans="3:4" x14ac:dyDescent="0.35">
      <c r="D66" t="s">
        <v>260</v>
      </c>
    </row>
    <row r="67" spans="3:4" x14ac:dyDescent="0.35">
      <c r="C67" t="s">
        <v>175</v>
      </c>
      <c r="D67" t="s">
        <v>261</v>
      </c>
    </row>
    <row r="68" spans="3:4" x14ac:dyDescent="0.35">
      <c r="D68" t="s">
        <v>262</v>
      </c>
    </row>
    <row r="69" spans="3:4" x14ac:dyDescent="0.35">
      <c r="D69" t="s">
        <v>263</v>
      </c>
    </row>
  </sheetData>
  <dataValidations count="2">
    <dataValidation type="list" allowBlank="1" showInputMessage="1" showErrorMessage="1" sqref="J4 J34">
      <formula1>$D$4:$H$4</formula1>
    </dataValidation>
    <dataValidation type="list" allowBlank="1" showInputMessage="1" showErrorMessage="1" sqref="K4 K34">
      <formula1>OFFSET($D$4,1,MATCH($J4,$D$4:$H$4,0)-1,15,1)</formula1>
    </dataValidation>
  </dataValidation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C26"/>
  <sheetViews>
    <sheetView topLeftCell="A9" workbookViewId="0">
      <selection activeCell="D22" sqref="D22"/>
    </sheetView>
  </sheetViews>
  <sheetFormatPr defaultRowHeight="14.5" x14ac:dyDescent="0.35"/>
  <cols>
    <col min="2" max="2" width="3" bestFit="1" customWidth="1"/>
    <col min="3" max="3" width="130" customWidth="1"/>
  </cols>
  <sheetData>
    <row r="2" spans="2:3" ht="15" customHeight="1" x14ac:dyDescent="0.35">
      <c r="B2" s="58">
        <v>1</v>
      </c>
      <c r="C2" s="61" t="s">
        <v>270</v>
      </c>
    </row>
    <row r="3" spans="2:3" x14ac:dyDescent="0.35">
      <c r="B3" s="58">
        <v>2</v>
      </c>
      <c r="C3" s="59" t="s">
        <v>271</v>
      </c>
    </row>
    <row r="4" spans="2:3" x14ac:dyDescent="0.35">
      <c r="B4" s="58">
        <v>3</v>
      </c>
      <c r="C4" s="60" t="s">
        <v>272</v>
      </c>
    </row>
    <row r="5" spans="2:3" x14ac:dyDescent="0.35">
      <c r="B5" s="58">
        <v>4</v>
      </c>
      <c r="C5" s="59" t="s">
        <v>273</v>
      </c>
    </row>
    <row r="6" spans="2:3" x14ac:dyDescent="0.35">
      <c r="B6" s="58">
        <v>5</v>
      </c>
      <c r="C6" s="60" t="s">
        <v>274</v>
      </c>
    </row>
    <row r="7" spans="2:3" ht="29" x14ac:dyDescent="0.35">
      <c r="B7" s="58">
        <v>6</v>
      </c>
      <c r="C7" s="59" t="s">
        <v>275</v>
      </c>
    </row>
    <row r="8" spans="2:3" ht="72.5" x14ac:dyDescent="0.35">
      <c r="B8" s="58">
        <v>7</v>
      </c>
      <c r="C8" s="59" t="s">
        <v>276</v>
      </c>
    </row>
    <row r="9" spans="2:3" x14ac:dyDescent="0.35">
      <c r="B9" s="58">
        <v>8</v>
      </c>
      <c r="C9" s="60" t="s">
        <v>277</v>
      </c>
    </row>
    <row r="10" spans="2:3" x14ac:dyDescent="0.35">
      <c r="B10" s="58">
        <v>9</v>
      </c>
      <c r="C10" s="60" t="s">
        <v>278</v>
      </c>
    </row>
    <row r="11" spans="2:3" x14ac:dyDescent="0.35">
      <c r="B11" s="58">
        <v>10</v>
      </c>
      <c r="C11" s="60" t="s">
        <v>279</v>
      </c>
    </row>
    <row r="12" spans="2:3" x14ac:dyDescent="0.35">
      <c r="B12" s="58">
        <v>11</v>
      </c>
      <c r="C12" s="60" t="s">
        <v>280</v>
      </c>
    </row>
    <row r="13" spans="2:3" x14ac:dyDescent="0.35">
      <c r="B13" s="58">
        <v>12</v>
      </c>
      <c r="C13" s="60" t="s">
        <v>281</v>
      </c>
    </row>
    <row r="14" spans="2:3" x14ac:dyDescent="0.35">
      <c r="B14" s="58">
        <v>13</v>
      </c>
      <c r="C14" s="60" t="s">
        <v>282</v>
      </c>
    </row>
    <row r="15" spans="2:3" x14ac:dyDescent="0.35">
      <c r="B15" s="58">
        <v>14</v>
      </c>
      <c r="C15" s="60" t="s">
        <v>272</v>
      </c>
    </row>
    <row r="16" spans="2:3" x14ac:dyDescent="0.35">
      <c r="B16" s="58">
        <v>15</v>
      </c>
      <c r="C16" s="60" t="s">
        <v>285</v>
      </c>
    </row>
    <row r="17" spans="2:3" ht="31.5" customHeight="1" x14ac:dyDescent="0.35">
      <c r="B17" s="67">
        <v>16</v>
      </c>
      <c r="C17" s="69" t="s">
        <v>286</v>
      </c>
    </row>
    <row r="18" spans="2:3" x14ac:dyDescent="0.35">
      <c r="B18" s="68">
        <v>17</v>
      </c>
      <c r="C18" s="69" t="s">
        <v>287</v>
      </c>
    </row>
    <row r="19" spans="2:3" x14ac:dyDescent="0.35">
      <c r="B19" s="67">
        <v>18</v>
      </c>
      <c r="C19" s="58" t="s">
        <v>288</v>
      </c>
    </row>
    <row r="20" spans="2:3" x14ac:dyDescent="0.35">
      <c r="B20" s="68">
        <v>19</v>
      </c>
      <c r="C20" s="58"/>
    </row>
    <row r="21" spans="2:3" x14ac:dyDescent="0.35">
      <c r="B21" s="70">
        <v>20</v>
      </c>
      <c r="C21" s="58"/>
    </row>
    <row r="22" spans="2:3" x14ac:dyDescent="0.35">
      <c r="B22" s="58"/>
      <c r="C22" s="58"/>
    </row>
    <row r="23" spans="2:3" x14ac:dyDescent="0.35">
      <c r="B23" s="58"/>
      <c r="C23" s="58"/>
    </row>
    <row r="24" spans="2:3" x14ac:dyDescent="0.35">
      <c r="B24" s="58"/>
      <c r="C24" s="58"/>
    </row>
    <row r="25" spans="2:3" x14ac:dyDescent="0.35">
      <c r="B25" s="58"/>
      <c r="C25" s="58"/>
    </row>
    <row r="26" spans="2:3" x14ac:dyDescent="0.35">
      <c r="B26" s="58"/>
      <c r="C26" s="58"/>
    </row>
  </sheetData>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Report</vt:lpstr>
      <vt:lpstr>Construction %</vt:lpstr>
      <vt:lpstr>valuation</vt:lpstr>
      <vt:lpstr>Research</vt:lpstr>
      <vt:lpstr>Remarks</vt:lpstr>
      <vt:lpstr>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Hp Elitebook 840 G6</cp:lastModifiedBy>
  <cp:lastPrinted>2025-07-18T05:40:07Z</cp:lastPrinted>
  <dcterms:created xsi:type="dcterms:W3CDTF">2019-07-16T09:29:46Z</dcterms:created>
  <dcterms:modified xsi:type="dcterms:W3CDTF">2025-07-18T05:40:41Z</dcterms:modified>
</cp:coreProperties>
</file>