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14302 - Star Signature City Star Opal\"/>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Report!$A$1:$H$246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2" i="3" l="1"/>
  <c r="I96" i="3"/>
  <c r="I82" i="3"/>
  <c r="E86" i="3"/>
  <c r="G86" i="3"/>
  <c r="G85" i="3"/>
  <c r="E85" i="3"/>
  <c r="G93" i="3" l="1"/>
  <c r="G94" i="3"/>
  <c r="G95" i="3"/>
  <c r="G96" i="3"/>
  <c r="G92" i="3"/>
  <c r="F96" i="3"/>
  <c r="F95" i="3"/>
  <c r="F93" i="3"/>
  <c r="F92" i="3"/>
  <c r="E92" i="3"/>
  <c r="E93" i="3"/>
  <c r="E94" i="3"/>
  <c r="F94" i="3"/>
  <c r="E95" i="3"/>
  <c r="E96" i="3"/>
  <c r="C19" i="3" l="1"/>
  <c r="D110" i="3" l="1"/>
  <c r="D108" i="3"/>
  <c r="H92" i="3"/>
  <c r="H93" i="3"/>
  <c r="H94" i="3"/>
  <c r="H95" i="3"/>
  <c r="H96" i="3"/>
  <c r="A59"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7" i="3" l="1"/>
  <c r="C18" i="3"/>
  <c r="D60" i="3" l="1"/>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93" i="3"/>
  <c r="A94" i="3" s="1"/>
  <c r="A95" i="3" s="1"/>
  <c r="A96" i="3" s="1"/>
  <c r="F7" i="4" l="1"/>
  <c r="J4" i="4" s="1"/>
  <c r="H7" i="4" s="1"/>
  <c r="G4" i="3" l="1"/>
  <c r="D109" i="3" l="1"/>
  <c r="J72" i="3"/>
  <c r="J71" i="3"/>
  <c r="H60" i="3"/>
  <c r="J67" i="3" l="1"/>
  <c r="D69" i="3"/>
  <c r="D66" i="3"/>
  <c r="D64" i="3"/>
  <c r="J65" i="3"/>
  <c r="D73" i="3"/>
  <c r="D71" i="3"/>
  <c r="D68" i="3"/>
  <c r="D65" i="3"/>
  <c r="J66" i="3"/>
  <c r="C62" i="3" s="1"/>
  <c r="J64" i="3"/>
  <c r="D72" i="3"/>
  <c r="D70" i="3"/>
  <c r="D67" i="3"/>
  <c r="J68" i="3" l="1"/>
  <c r="J73" i="3" s="1"/>
  <c r="J69" i="3" l="1"/>
  <c r="J70" i="3" l="1"/>
  <c r="J74" i="3" l="1"/>
  <c r="C63" i="3" s="1"/>
  <c r="D62" i="3" l="1"/>
  <c r="E62" i="3"/>
  <c r="G74" i="3" s="1"/>
  <c r="D63" i="3" l="1"/>
  <c r="I62" i="3"/>
  <c r="G62"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2" authorId="0" shapeId="0">
      <text>
        <r>
          <rPr>
            <b/>
            <sz val="16"/>
            <color indexed="81"/>
            <rFont val="Tahoma"/>
            <family val="2"/>
          </rPr>
          <t>From RERA</t>
        </r>
      </text>
    </comment>
    <comment ref="G28" authorId="0" shapeId="0">
      <text>
        <r>
          <rPr>
            <b/>
            <sz val="12"/>
            <color indexed="81"/>
            <rFont val="Tahoma"/>
            <family val="2"/>
          </rPr>
          <t>SACHIN:</t>
        </r>
        <r>
          <rPr>
            <sz val="12"/>
            <color indexed="81"/>
            <rFont val="Tahoma"/>
            <family val="2"/>
          </rPr>
          <t xml:space="preserve">
Road size should be in metre</t>
        </r>
      </text>
    </comment>
    <comment ref="G80"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<sst xmlns="http://schemas.openxmlformats.org/spreadsheetml/2006/main" count="500" uniqueCount="350">
  <si>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</si>
  <si>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</si>
  <si>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</si>
  <si>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</si>
  <si>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</si>
  <si>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</si>
  <si>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</si>
  <si>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</si>
  <si>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</si>
  <si>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</si>
  <si>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</si>
  <si>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</si>
  <si>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</si>
  <si>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</si>
  <si>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</si>
  <si>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</si>
  <si>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</si>
  <si>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</si>
  <si>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</si>
  <si>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</si>
  <si>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</si>
  <si>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</si>
  <si>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</si>
  <si>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</si>
  <si>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</si>
  <si>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</si>
  <si>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</si>
  <si>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</si>
  <si>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</si>
  <si>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</si>
  <si>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</si>
  <si>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</si>
  <si>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</si>
  <si>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</si>
  <si>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</si>
  <si>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</si>
  <si>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</si>
  <si>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</si>
  <si>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</si>
  <si>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</si>
  <si>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</si>
  <si>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</si>
  <si>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</si>
  <si>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</si>
  <si>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</si>
  <si>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</si>
  <si>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</si>
  <si>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</si>
  <si>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</si>
  <si>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</si>
  <si>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</si>
  <si>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</si>
  <si>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</si>
  <si>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</si>
  <si>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</si>
  <si>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</si>
  <si>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</si>
  <si>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</si>
  <si>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</si>
  <si>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</si>
  <si>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</si>
  <si>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</si>
  <si>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</si>
  <si>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</si>
  <si>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</si>
  <si>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</si>
  <si>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</si>
  <si>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</si>
  <si>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</si>
  <si>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</si>
  <si>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</si>
  <si>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</si>
  <si>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</si>
  <si>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</si>
  <si>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</si>
  <si>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</si>
  <si>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</si>
  <si>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</si>
  <si>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</si>
  <si>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</si>
  <si>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</si>
  <si>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</si>
  <si>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</si>
  <si>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</si>
  <si>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</si>
  <si>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</si>
  <si>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</si>
  <si>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</si>
  <si>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</si>
  <si>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</si>
  <si>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</si>
  <si>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</si>
  <si>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</si>
  <si>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</si>
  <si>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</si>
  <si>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</si>
  <si>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</si>
  <si>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</si>
  <si>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</si>
  <si>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</si>
  <si>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</si>
  <si>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</si>
  <si>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</si>
  <si>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</si>
  <si>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</si>
  <si>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</si>
  <si>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</si>
  <si>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</si>
  <si>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</si>
  <si>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</si>
  <si>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</si>
  <si>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</si>
  <si>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</si>
  <si>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</si>
  <si>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</si>
  <si>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</si>
  <si>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</si>
  <si>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</si>
  <si>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</si>
  <si>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</si>
  <si>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</si>
  <si>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</si>
  <si>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</si>
  <si>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</si>
  <si>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</si>
  <si>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</si>
  <si>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</si>
  <si>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</si>
  <si>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</si>
  <si>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</si>
  <si>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</si>
  <si>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</si>
  <si>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</si>
  <si>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</si>
  <si>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</si>
  <si>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</si>
  <si>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</si>
  <si>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</si>
  <si>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</si>
  <si>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</si>
  <si>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</si>
  <si>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</si>
  <si>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</si>
  <si>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</si>
  <si>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</si>
  <si>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</si>
  <si>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</si>
  <si>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</si>
  <si>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</si>
  <si>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</si>
  <si>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</si>
  <si>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</si>
  <si>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</si>
  <si>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</si>
  <si>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</si>
  <si>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</si>
  <si>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</si>
  <si>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</si>
  <si>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</si>
  <si>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</si>
  <si>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</si>
  <si>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</si>
  <si>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</si>
  <si>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</si>
  <si>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</si>
  <si>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</si>
  <si>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</si>
  <si>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</si>
  <si>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</si>
  <si>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</si>
  <si>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</si>
  <si>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</si>
  <si>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</si>
  <si>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</si>
  <si>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</si>
  <si>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</si>
  <si>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</si>
  <si>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</si>
  <si>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</si>
  <si>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</si>
  <si>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</si>
  <si>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</si>
  <si>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</si>
  <si>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</si>
  <si>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</si>
  <si>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</si>
  <si>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</si>
  <si>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</si>
  <si>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</si>
  <si>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</si>
  <si>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</si>
  <si>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</si>
  <si>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</si>
  <si>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</si>
  <si>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</si>
  <si>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</si>
  <si>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</si>
  <si>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</si>
  <si>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</si>
  <si>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</si>
  <si>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</si>
  <si>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</si>
  <si>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</si>
  <si>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</si>
  <si>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</si>
  <si>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</si>
  <si>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</si>
  <si>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</si>
  <si>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</si>
  <si>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</si>
  <si>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</si>
  <si>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</si>
  <si>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</si>
  <si>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</si>
  <si>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</si>
  <si>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</si>
  <si>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</si>
  <si>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</si>
  <si>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</si>
  <si>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</si>
  <si>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</si>
  <si>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</si>
  <si>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</si>
  <si>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</si>
  <si>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</si>
  <si>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</si>
  <si>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</si>
  <si>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</si>
  <si>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</si>
  <si>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</si>
  <si>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</si>
  <si>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</si>
  <si>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</si>
  <si>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</si>
  <si>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</si>
  <si>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</si>
  <si>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</si>
  <si>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</si>
  <si>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</si>
  <si>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</si>
  <si>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</si>
  <si>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9m</t>
  </si>
  <si>
    <t xml:space="preserve">CC Details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</si>
  <si>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</si>
  <si>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</si>
  <si>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</si>
  <si>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</si>
  <si>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</si>
  <si>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</si>
  <si>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</si>
  <si>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</si>
  <si>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</si>
  <si>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</si>
  <si>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</si>
  <si>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</si>
  <si>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</si>
  <si>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</si>
  <si>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</si>
  <si>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</si>
  <si>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</si>
  <si>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</si>
  <si>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</si>
  <si>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</si>
  <si>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</si>
  <si>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</si>
  <si>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</si>
  <si>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</si>
  <si>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</si>
  <si>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</si>
  <si>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</si>
  <si>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</si>
  <si>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</si>
  <si>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</si>
  <si>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</si>
  <si>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</si>
  <si>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</si>
  <si>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</si>
  <si>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</si>
  <si>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</si>
  <si>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</si>
  <si>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</si>
  <si>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</si>
  <si>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</si>
  <si>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</si>
  <si>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</si>
  <si>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</si>
  <si>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</si>
  <si>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</si>
  <si>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</si>
  <si>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</si>
  <si>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</si>
  <si>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</si>
  <si>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</si>
  <si>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</si>
  <si>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</si>
  <si>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</si>
  <si>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</si>
  <si>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</si>
  <si>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</si>
  <si>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</si>
  <si>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</si>
  <si>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</si>
  <si>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Star Signature City - Star Opal</t>
  </si>
  <si>
    <t>Miss Rupali</t>
  </si>
  <si>
    <t>Godrej One, Mumbai</t>
  </si>
  <si>
    <t xml:space="preserve">Mr. Yadnyesh Patil </t>
  </si>
  <si>
    <t>M/s. Star Builders &amp; Developers</t>
  </si>
  <si>
    <t>Gut No. 279/280/2/305/1 at Makane, Palghar, Palghar, 401102.</t>
  </si>
  <si>
    <t>Existing &amp; Proposed Group Housing Scheme (Commercial &amp; Residential Buildings) On Land Bearing G.No. 279/280/2/305/1, Vill - Makane, Tal - Pakghar, Dist - Palghar.</t>
  </si>
  <si>
    <t xml:space="preserve">Star Signature City - Star Opal, G. No. 279/280/2/305/1, near Nutan Nagar Building, Internal Road, Makane Kapse, Makane, Saphale West, Palghar, Palghar - 421503. </t>
  </si>
  <si>
    <t>Approved Layout &amp; Floor Plans, CC, RERA certificate</t>
  </si>
  <si>
    <t>Collector Of Palghar</t>
  </si>
  <si>
    <t>Bassein Catholic Cooperative Bank Limited</t>
  </si>
  <si>
    <t>19.575659,72.813913</t>
  </si>
  <si>
    <t>https://maps.app.goo.gl/uaSm3byYXNJDMhcK8</t>
  </si>
  <si>
    <t xml:space="preserve">Entrance Gate, Parking, Lift, Compound Wall etc. </t>
  </si>
  <si>
    <t>Middle</t>
  </si>
  <si>
    <t>Building No. 12</t>
  </si>
  <si>
    <t>G + 1st to 7th Floor</t>
  </si>
  <si>
    <t>Ground Floor For Entrance Lobby &amp; Parking</t>
  </si>
  <si>
    <t>1st to 7th Floor For Residential</t>
  </si>
  <si>
    <t>1BHK</t>
  </si>
  <si>
    <t xml:space="preserve"> -</t>
  </si>
  <si>
    <t>Mahsul/K-1/M.J1/VSP/SR/CR/20/21</t>
  </si>
  <si>
    <t>Balcony + AP Area</t>
  </si>
  <si>
    <t>Flats = 35</t>
  </si>
  <si>
    <t>As per RERA Site Flats = 35</t>
  </si>
  <si>
    <t>15.5 KM from Global City Avenue Bus Stop</t>
  </si>
  <si>
    <t>About 0.60 KM from Trimurti Vidyalaya</t>
  </si>
  <si>
    <t>About 2.50 KM from Prime Hospital</t>
  </si>
  <si>
    <t>Internal Road</t>
  </si>
  <si>
    <t>Adj Gut No. 280</t>
  </si>
  <si>
    <t>Open Plot</t>
  </si>
  <si>
    <t>1. Approx. 1.0 KM from Shree Samarth Market.
2. Approx. 1.80 KM from T Mart.</t>
  </si>
  <si>
    <t>0.70 KM from Saphale Railway Station
7.20 KM from Kelve Road Railway Station</t>
  </si>
  <si>
    <t>Mr. Deepraj 9930244425</t>
  </si>
  <si>
    <t>Star Signature City, S. No. 279, 280/2, 305/1, Village Makane, Saphale West, Dis - Palghar</t>
  </si>
  <si>
    <t>P99000076877</t>
  </si>
  <si>
    <t>Nutan Nagar Building /Santoshi mata temple</t>
  </si>
  <si>
    <t>Internal Road/ Bldg No. 09</t>
  </si>
  <si>
    <t>Bldg No. 07 Kamdhenu Flora</t>
  </si>
  <si>
    <t>Adj Gut No. 304</t>
  </si>
  <si>
    <t>Building No. 10</t>
  </si>
  <si>
    <t>Building No. 11</t>
  </si>
  <si>
    <t>Gr + 1st to 7th Floor (1851.19 Sqm Builtp area)</t>
  </si>
  <si>
    <t xml:space="preserve">Construction work is in process at the time of Visit (labour found)
</t>
  </si>
  <si>
    <t xml:space="preserve">We considered Gross carpet area = Net carpet + Balcony + AP Area.
</t>
  </si>
  <si>
    <t>5000 to 6000</t>
  </si>
  <si>
    <t>Permissible Built up Area (In Sq.Mt) Bldg No. 12</t>
  </si>
  <si>
    <t>Please check for Ec &amp; Fire Noc.</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</si>
</sst>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18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3" fillId="2" borderId="1" xfId="0" applyFont="1" applyFill="1" applyBorder="1" applyAlignment="1">
      <alignment vertical="top"/>
    </xf>
    <xf numFmtId="1" fontId="3" fillId="4" borderId="1"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2"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xf>
    <xf numFmtId="0" fontId="3"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3" xfId="0" applyFont="1" applyBorder="1" applyAlignment="1">
      <alignment horizontal="left" vertical="top" wrapText="1"/>
    </xf>
    <xf numFmtId="9" fontId="3" fillId="4" borderId="2" xfId="1" applyNumberFormat="1" applyFont="1" applyFill="1" applyBorder="1" applyAlignment="1" applyProtection="1">
      <alignment horizontal="center" vertical="center" wrapText="1"/>
      <protection hidden="1"/>
    </xf>
    <xf numFmtId="9" fontId="3" fillId="4" borderId="5"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9" fontId="3" fillId="4" borderId="7" xfId="1" applyNumberFormat="1" applyFont="1" applyFill="1" applyBorder="1" applyAlignment="1" applyProtection="1">
      <alignment horizontal="center" vertical="center" wrapText="1"/>
      <protection hidden="1"/>
    </xf>
    <xf numFmtId="9" fontId="3" fillId="4" borderId="9" xfId="1" applyNumberFormat="1" applyFont="1" applyFill="1" applyBorder="1" applyAlignment="1" applyProtection="1">
      <alignment horizontal="center" vertical="center" wrapText="1"/>
      <protection hidden="1"/>
    </xf>
    <xf numFmtId="9" fontId="3" fillId="4" borderId="10" xfId="1" applyNumberFormat="1" applyFont="1" applyFill="1" applyBorder="1" applyAlignment="1" applyProtection="1">
      <alignment horizontal="center" vertical="center" wrapText="1"/>
      <protection hidden="1"/>
    </xf>
    <xf numFmtId="9" fontId="3" fillId="4" borderId="11" xfId="1" applyNumberFormat="1" applyFont="1" applyFill="1" applyBorder="1" applyAlignment="1" applyProtection="1">
      <alignment horizontal="center" vertical="center" wrapText="1"/>
      <protection hidden="1"/>
    </xf>
    <xf numFmtId="9" fontId="3" fillId="4" borderId="12" xfId="1" applyNumberFormat="1" applyFont="1" applyFill="1" applyBorder="1" applyAlignment="1" applyProtection="1">
      <alignment horizontal="center" vertical="center" wrapText="1"/>
      <protection hidden="1"/>
    </xf>
    <xf numFmtId="9" fontId="3" fillId="4" borderId="13" xfId="1" applyNumberFormat="1" applyFont="1" applyFill="1" applyBorder="1" applyAlignment="1" applyProtection="1">
      <alignment horizontal="center" vertical="center" wrapText="1"/>
      <protection hidden="1"/>
    </xf>
    <xf numFmtId="0" fontId="25" fillId="4" borderId="1" xfId="2" applyFont="1" applyFill="1" applyBorder="1" applyAlignment="1">
      <alignment horizontal="left" vertical="top" wrapText="1"/>
    </xf>
    <xf numFmtId="0" fontId="2" fillId="2" borderId="1" xfId="0" applyFont="1" applyFill="1" applyBorder="1" applyAlignment="1">
      <alignment horizontal="center" vertical="top"/>
    </xf>
    <xf numFmtId="17"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3" fillId="4" borderId="1" xfId="1" applyFont="1" applyFill="1" applyBorder="1" applyAlignment="1" applyProtection="1">
      <alignment horizontal="center" vertical="center" wrapText="1"/>
      <protection hidden="1"/>
    </xf>
    <xf numFmtId="9" fontId="7" fillId="4" borderId="1" xfId="1" applyNumberFormat="1" applyFont="1" applyFill="1" applyBorder="1" applyAlignment="1" applyProtection="1">
      <alignment horizontal="left" vertical="top"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4" fillId="4" borderId="1" xfId="0" applyFont="1" applyFill="1" applyBorder="1" applyAlignment="1">
      <alignment horizontal="left" vertical="top"/>
    </xf>
    <xf numFmtId="0" fontId="8"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3" fillId="0" borderId="2" xfId="0" applyFont="1" applyBorder="1" applyAlignment="1">
      <alignment horizontal="left" vertical="top" wrapText="1"/>
    </xf>
    <xf numFmtId="0" fontId="3" fillId="0" borderId="5" xfId="0" applyFont="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3" fillId="4" borderId="1" xfId="0" applyFont="1" applyFill="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1034144</xdr:colOff>
      <xdr:row>155</xdr:row>
      <xdr:rowOff>163286</xdr:rowOff>
    </xdr:from>
    <xdr:to>
      <xdr:col>7</xdr:col>
      <xdr:colOff>748393</xdr:colOff>
      <xdr:row>202</xdr:row>
      <xdr:rowOff>136071</xdr:rowOff>
    </xdr:to>
    <xdr:grpSp>
      <xdr:nvGrpSpPr>
        <xdr:cNvPr id="2" name="Group 1"/>
        <xdr:cNvGrpSpPr/>
      </xdr:nvGrpSpPr>
      <xdr:grpSpPr>
        <a:xfrm>
          <a:off x="1034144" y="49584429"/>
          <a:ext cx="7905749" cy="12123963"/>
          <a:chOff x="847725" y="46691549"/>
          <a:chExt cx="4755211" cy="7981950"/>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201677" y="46691549"/>
            <a:ext cx="4065647" cy="3235031"/>
          </a:xfrm>
          <a:prstGeom prst="rect">
            <a:avLst/>
          </a:prstGeom>
          <a:ln>
            <a:solidFill>
              <a:schemeClr val="tx1"/>
            </a:solidFill>
          </a:ln>
        </xdr:spPr>
      </xdr:pic>
      <xdr:grpSp>
        <xdr:nvGrpSpPr>
          <xdr:cNvPr id="4" name="Group 3"/>
          <xdr:cNvGrpSpPr/>
        </xdr:nvGrpSpPr>
        <xdr:grpSpPr>
          <a:xfrm>
            <a:off x="847725" y="50047584"/>
            <a:ext cx="4755211" cy="4625915"/>
            <a:chOff x="847725" y="55114884"/>
            <a:chExt cx="4755211" cy="4625915"/>
          </a:xfrm>
        </xdr:grpSpPr>
        <xdr:grpSp>
          <xdr:nvGrpSpPr>
            <xdr:cNvPr id="5" name="Group 4"/>
            <xdr:cNvGrpSpPr/>
          </xdr:nvGrpSpPr>
          <xdr:grpSpPr>
            <a:xfrm>
              <a:off x="847725" y="55114884"/>
              <a:ext cx="4755211" cy="4625915"/>
              <a:chOff x="847725" y="55114884"/>
              <a:chExt cx="4755211" cy="4625915"/>
            </a:xfrm>
          </xdr:grpSpPr>
          <xdr:pic>
            <xdr:nvPicPr>
              <xdr:cNvPr id="7" name="Picture 6"/>
              <xdr:cNvPicPr>
                <a:picLocks noChangeAspect="1"/>
              </xdr:cNvPicPr>
            </xdr:nvPicPr>
            <xdr:blipFill>
              <a:blip xmlns:r="http://schemas.openxmlformats.org/officeDocument/2006/relationships" r:embed="rId2"/>
              <a:stretch>
                <a:fillRect/>
              </a:stretch>
            </xdr:blipFill>
            <xdr:spPr>
              <a:xfrm>
                <a:off x="847725" y="55114884"/>
                <a:ext cx="4755211" cy="4625915"/>
              </a:xfrm>
              <a:prstGeom prst="rect">
                <a:avLst/>
              </a:prstGeom>
              <a:ln>
                <a:solidFill>
                  <a:schemeClr val="tx1"/>
                </a:solidFill>
              </a:ln>
            </xdr:spPr>
          </xdr:pic>
          <xdr:sp macro="" textlink="">
            <xdr:nvSpPr>
              <xdr:cNvPr id="8" name="Rectangle 7"/>
              <xdr:cNvSpPr/>
            </xdr:nvSpPr>
            <xdr:spPr>
              <a:xfrm rot="3209059">
                <a:off x="2933564" y="57121271"/>
                <a:ext cx="686088" cy="4095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6" name="TextBox 5"/>
            <xdr:cNvSpPr txBox="1"/>
          </xdr:nvSpPr>
          <xdr:spPr>
            <a:xfrm rot="2613666">
              <a:off x="2809875" y="56835675"/>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Building</a:t>
              </a:r>
              <a:r>
                <a:rPr lang="en-IN" sz="1200" b="1" baseline="0">
                  <a:solidFill>
                    <a:srgbClr val="FF0000"/>
                  </a:solidFill>
                </a:rPr>
                <a:t> No. 12</a:t>
              </a:r>
              <a:endParaRPr lang="en-IN" sz="1200" b="1">
                <a:solidFill>
                  <a:srgbClr val="FF0000"/>
                </a:solidFill>
              </a:endParaRPr>
            </a:p>
          </xdr:txBody>
        </xdr:sp>
      </xdr:grpSp>
    </xdr:grpSp>
    <xdr:clientData/>
  </xdr:twoCellAnchor>
  <xdr:twoCellAnchor>
    <xdr:from>
      <xdr:col>2</xdr:col>
      <xdr:colOff>95248</xdr:colOff>
      <xdr:row>205</xdr:row>
      <xdr:rowOff>163286</xdr:rowOff>
    </xdr:from>
    <xdr:to>
      <xdr:col>6</xdr:col>
      <xdr:colOff>898070</xdr:colOff>
      <xdr:row>233</xdr:row>
      <xdr:rowOff>186013</xdr:rowOff>
    </xdr:to>
    <xdr:grpSp>
      <xdr:nvGrpSpPr>
        <xdr:cNvPr id="9" name="Group 8"/>
        <xdr:cNvGrpSpPr/>
      </xdr:nvGrpSpPr>
      <xdr:grpSpPr>
        <a:xfrm>
          <a:off x="2435677" y="62511215"/>
          <a:ext cx="5483679" cy="7261727"/>
          <a:chOff x="1027460" y="55071253"/>
          <a:chExt cx="4448174" cy="6486120"/>
        </a:xfrm>
      </xdr:grpSpPr>
      <xdr:pic>
        <xdr:nvPicPr>
          <xdr:cNvPr id="10" name="Picture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486619" y="55071253"/>
            <a:ext cx="3545151" cy="2574047"/>
          </a:xfrm>
          <a:prstGeom prst="rect">
            <a:avLst/>
          </a:prstGeom>
          <a:ln>
            <a:solidFill>
              <a:schemeClr val="tx1"/>
            </a:solidFill>
          </a:ln>
        </xdr:spPr>
      </xdr:pic>
      <xdr:grpSp>
        <xdr:nvGrpSpPr>
          <xdr:cNvPr id="11" name="Group 10"/>
          <xdr:cNvGrpSpPr/>
        </xdr:nvGrpSpPr>
        <xdr:grpSpPr>
          <a:xfrm>
            <a:off x="1027460" y="57755539"/>
            <a:ext cx="4448174" cy="3801834"/>
            <a:chOff x="1020419" y="62774800"/>
            <a:chExt cx="4448174" cy="3801834"/>
          </a:xfrm>
        </xdr:grpSpPr>
        <xdr:grpSp>
          <xdr:nvGrpSpPr>
            <xdr:cNvPr id="12" name="Group 11"/>
            <xdr:cNvGrpSpPr/>
          </xdr:nvGrpSpPr>
          <xdr:grpSpPr>
            <a:xfrm>
              <a:off x="1020419" y="62774800"/>
              <a:ext cx="4448174" cy="3801834"/>
              <a:chOff x="1019177" y="62822839"/>
              <a:chExt cx="4448174" cy="3801834"/>
            </a:xfrm>
          </xdr:grpSpPr>
          <xdr:pic>
            <xdr:nvPicPr>
              <xdr:cNvPr id="15" name="Picture 1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l="9753" r="10077"/>
              <a:stretch/>
            </xdr:blipFill>
            <xdr:spPr>
              <a:xfrm>
                <a:off x="1019177" y="62822839"/>
                <a:ext cx="4448174" cy="3801834"/>
              </a:xfrm>
              <a:prstGeom prst="rect">
                <a:avLst/>
              </a:prstGeom>
              <a:ln>
                <a:solidFill>
                  <a:schemeClr val="tx1"/>
                </a:solidFill>
              </a:ln>
            </xdr:spPr>
          </xdr:pic>
          <xdr:sp macro="" textlink="">
            <xdr:nvSpPr>
              <xdr:cNvPr id="16" name="Freeform 15"/>
              <xdr:cNvSpPr/>
            </xdr:nvSpPr>
            <xdr:spPr>
              <a:xfrm>
                <a:off x="2333625" y="63636526"/>
                <a:ext cx="2286000" cy="1905000"/>
              </a:xfrm>
              <a:custGeom>
                <a:avLst/>
                <a:gdLst>
                  <a:gd name="connsiteX0" fmla="*/ 1257300 w 2266950"/>
                  <a:gd name="connsiteY0" fmla="*/ 1876425 h 1876425"/>
                  <a:gd name="connsiteX1" fmla="*/ 2266950 w 2266950"/>
                  <a:gd name="connsiteY1" fmla="*/ 1333500 h 1876425"/>
                  <a:gd name="connsiteX2" fmla="*/ 1628775 w 2266950"/>
                  <a:gd name="connsiteY2" fmla="*/ 685800 h 1876425"/>
                  <a:gd name="connsiteX3" fmla="*/ 1409700 w 2266950"/>
                  <a:gd name="connsiteY3" fmla="*/ 866775 h 1876425"/>
                  <a:gd name="connsiteX4" fmla="*/ 1257300 w 2266950"/>
                  <a:gd name="connsiteY4" fmla="*/ 733425 h 1876425"/>
                  <a:gd name="connsiteX5" fmla="*/ 1047750 w 2266950"/>
                  <a:gd name="connsiteY5" fmla="*/ 781050 h 1876425"/>
                  <a:gd name="connsiteX6" fmla="*/ 962025 w 2266950"/>
                  <a:gd name="connsiteY6" fmla="*/ 533400 h 1876425"/>
                  <a:gd name="connsiteX7" fmla="*/ 1095375 w 2266950"/>
                  <a:gd name="connsiteY7" fmla="*/ 381000 h 1876425"/>
                  <a:gd name="connsiteX8" fmla="*/ 1047750 w 2266950"/>
                  <a:gd name="connsiteY8" fmla="*/ 333375 h 1876425"/>
                  <a:gd name="connsiteX9" fmla="*/ 742950 w 2266950"/>
                  <a:gd name="connsiteY9" fmla="*/ 371475 h 1876425"/>
                  <a:gd name="connsiteX10" fmla="*/ 704850 w 2266950"/>
                  <a:gd name="connsiteY10" fmla="*/ 0 h 1876425"/>
                  <a:gd name="connsiteX11" fmla="*/ 0 w 2266950"/>
                  <a:gd name="connsiteY11" fmla="*/ 76200 h 1876425"/>
                  <a:gd name="connsiteX12" fmla="*/ 38100 w 2266950"/>
                  <a:gd name="connsiteY12" fmla="*/ 619125 h 1876425"/>
                  <a:gd name="connsiteX13" fmla="*/ 142875 w 2266950"/>
                  <a:gd name="connsiteY13" fmla="*/ 942975 h 1876425"/>
                  <a:gd name="connsiteX14" fmla="*/ 333375 w 2266950"/>
                  <a:gd name="connsiteY14" fmla="*/ 1247775 h 1876425"/>
                  <a:gd name="connsiteX15" fmla="*/ 342900 w 2266950"/>
                  <a:gd name="connsiteY15" fmla="*/ 1457325 h 1876425"/>
                  <a:gd name="connsiteX16" fmla="*/ 628650 w 2266950"/>
                  <a:gd name="connsiteY16" fmla="*/ 1352550 h 1876425"/>
                  <a:gd name="connsiteX17" fmla="*/ 1038225 w 2266950"/>
                  <a:gd name="connsiteY17" fmla="*/ 1666875 h 1876425"/>
                  <a:gd name="connsiteX18" fmla="*/ 1257300 w 2266950"/>
                  <a:gd name="connsiteY18" fmla="*/ 1876425 h 18764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266950" h="1876425">
                    <a:moveTo>
                      <a:pt x="1257300" y="1876425"/>
                    </a:moveTo>
                    <a:lnTo>
                      <a:pt x="2266950" y="1333500"/>
                    </a:lnTo>
                    <a:lnTo>
                      <a:pt x="1628775" y="685800"/>
                    </a:lnTo>
                    <a:lnTo>
                      <a:pt x="1409700" y="866775"/>
                    </a:lnTo>
                    <a:lnTo>
                      <a:pt x="1257300" y="733425"/>
                    </a:lnTo>
                    <a:lnTo>
                      <a:pt x="1047750" y="781050"/>
                    </a:lnTo>
                    <a:lnTo>
                      <a:pt x="962025" y="533400"/>
                    </a:lnTo>
                    <a:lnTo>
                      <a:pt x="1095375" y="381000"/>
                    </a:lnTo>
                    <a:lnTo>
                      <a:pt x="1047750" y="333375"/>
                    </a:lnTo>
                    <a:lnTo>
                      <a:pt x="742950" y="371475"/>
                    </a:lnTo>
                    <a:lnTo>
                      <a:pt x="704850" y="0"/>
                    </a:lnTo>
                    <a:lnTo>
                      <a:pt x="0" y="76200"/>
                    </a:lnTo>
                    <a:lnTo>
                      <a:pt x="38100" y="619125"/>
                    </a:lnTo>
                    <a:lnTo>
                      <a:pt x="142875" y="942975"/>
                    </a:lnTo>
                    <a:lnTo>
                      <a:pt x="333375" y="1247775"/>
                    </a:lnTo>
                    <a:lnTo>
                      <a:pt x="342900" y="1457325"/>
                    </a:lnTo>
                    <a:lnTo>
                      <a:pt x="628650" y="1352550"/>
                    </a:lnTo>
                    <a:lnTo>
                      <a:pt x="1038225" y="1666875"/>
                    </a:lnTo>
                    <a:lnTo>
                      <a:pt x="1257300" y="1876425"/>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13" name="Rectangle 12"/>
            <xdr:cNvSpPr/>
          </xdr:nvSpPr>
          <xdr:spPr>
            <a:xfrm rot="7805512">
              <a:off x="3560970" y="64408248"/>
              <a:ext cx="137936" cy="30536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TextBox 13"/>
            <xdr:cNvSpPr txBox="1"/>
          </xdr:nvSpPr>
          <xdr:spPr>
            <a:xfrm rot="2613666">
              <a:off x="2900570" y="64572128"/>
              <a:ext cx="1234397"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50" b="1">
                  <a:solidFill>
                    <a:srgbClr val="FF0000"/>
                  </a:solidFill>
                </a:rPr>
                <a:t>Building</a:t>
              </a:r>
              <a:r>
                <a:rPr lang="en-IN" sz="1050" b="1" baseline="0">
                  <a:solidFill>
                    <a:srgbClr val="FF0000"/>
                  </a:solidFill>
                </a:rPr>
                <a:t> No. 12</a:t>
              </a:r>
              <a:endParaRPr lang="en-IN" sz="1050" b="1">
                <a:solidFill>
                  <a:srgbClr val="FF0000"/>
                </a:solidFill>
              </a:endParaRPr>
            </a:p>
          </xdr:txBody>
        </xdr:sp>
      </xdr:grpSp>
    </xdr:grpSp>
    <xdr:clientData/>
  </xdr:twoCellAnchor>
  <xdr:twoCellAnchor>
    <xdr:from>
      <xdr:col>0</xdr:col>
      <xdr:colOff>299357</xdr:colOff>
      <xdr:row>111</xdr:row>
      <xdr:rowOff>81643</xdr:rowOff>
    </xdr:from>
    <xdr:to>
      <xdr:col>7</xdr:col>
      <xdr:colOff>775608</xdr:colOff>
      <xdr:row>144</xdr:row>
      <xdr:rowOff>190502</xdr:rowOff>
    </xdr:to>
    <xdr:grpSp>
      <xdr:nvGrpSpPr>
        <xdr:cNvPr id="17" name="Group 16"/>
        <xdr:cNvGrpSpPr/>
      </xdr:nvGrpSpPr>
      <xdr:grpSpPr>
        <a:xfrm>
          <a:off x="299357" y="38127214"/>
          <a:ext cx="8667751" cy="8640538"/>
          <a:chOff x="0" y="0"/>
          <a:chExt cx="6858000" cy="6818990"/>
        </a:xfrm>
      </xdr:grpSpPr>
      <xdr:grpSp>
        <xdr:nvGrpSpPr>
          <xdr:cNvPr id="18" name="Group 17"/>
          <xdr:cNvGrpSpPr/>
        </xdr:nvGrpSpPr>
        <xdr:grpSpPr>
          <a:xfrm>
            <a:off x="0" y="2671910"/>
            <a:ext cx="6836293" cy="2160000"/>
            <a:chOff x="0" y="2671910"/>
            <a:chExt cx="6836293" cy="2160000"/>
          </a:xfrm>
        </xdr:grpSpPr>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00709" y="2671910"/>
              <a:ext cx="1618311"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17982" y="2671910"/>
              <a:ext cx="1618311" cy="21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83436" y="2671910"/>
              <a:ext cx="1618311"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671910"/>
              <a:ext cx="1618311" cy="2160000"/>
            </a:xfrm>
            <a:prstGeom prst="rect">
              <a:avLst/>
            </a:prstGeom>
            <a:ln>
              <a:solidFill>
                <a:schemeClr val="tx1"/>
              </a:solidFill>
            </a:ln>
          </xdr:spPr>
        </xdr:pic>
      </xdr:grpSp>
      <xdr:grpSp>
        <xdr:nvGrpSpPr>
          <xdr:cNvPr id="19" name="Group 18"/>
          <xdr:cNvGrpSpPr/>
        </xdr:nvGrpSpPr>
        <xdr:grpSpPr>
          <a:xfrm>
            <a:off x="0" y="0"/>
            <a:ext cx="6858000" cy="2520000"/>
            <a:chOff x="0" y="0"/>
            <a:chExt cx="6858000" cy="2520000"/>
          </a:xfrm>
        </xdr:grpSpPr>
        <xdr:grpSp>
          <xdr:nvGrpSpPr>
            <xdr:cNvPr id="24" name="Group 23"/>
            <xdr:cNvGrpSpPr/>
          </xdr:nvGrpSpPr>
          <xdr:grpSpPr>
            <a:xfrm>
              <a:off x="0" y="0"/>
              <a:ext cx="3357291" cy="2520000"/>
              <a:chOff x="0" y="0"/>
              <a:chExt cx="3357291" cy="2520000"/>
            </a:xfrm>
          </xdr:grpSpPr>
          <xdr:pic>
            <xdr:nvPicPr>
              <xdr:cNvPr id="28" name="Picture 2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3357291" cy="2520000"/>
              </a:xfrm>
              <a:prstGeom prst="rect">
                <a:avLst/>
              </a:prstGeom>
              <a:ln>
                <a:solidFill>
                  <a:schemeClr val="tx1"/>
                </a:solidFill>
              </a:ln>
            </xdr:spPr>
          </xdr:pic>
          <xdr:sp macro="" textlink="">
            <xdr:nvSpPr>
              <xdr:cNvPr id="29" name="TextBox 15"/>
              <xdr:cNvSpPr txBox="1"/>
            </xdr:nvSpPr>
            <xdr:spPr>
              <a:xfrm>
                <a:off x="723900" y="222250"/>
                <a:ext cx="163859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No. 12</a:t>
                </a:r>
                <a:endParaRPr lang="en-IN" b="1"/>
              </a:p>
            </xdr:txBody>
          </xdr:sp>
        </xdr:grpSp>
        <xdr:grpSp>
          <xdr:nvGrpSpPr>
            <xdr:cNvPr id="25" name="Group 24"/>
            <xdr:cNvGrpSpPr/>
          </xdr:nvGrpSpPr>
          <xdr:grpSpPr>
            <a:xfrm>
              <a:off x="3500709" y="0"/>
              <a:ext cx="3357291" cy="2520000"/>
              <a:chOff x="3500709" y="0"/>
              <a:chExt cx="3357291" cy="2520000"/>
            </a:xfrm>
          </xdr:grpSpPr>
          <xdr:pic>
            <xdr:nvPicPr>
              <xdr:cNvPr id="26" name="Picture 2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00709" y="0"/>
                <a:ext cx="3357291" cy="2520000"/>
              </a:xfrm>
              <a:prstGeom prst="rect">
                <a:avLst/>
              </a:prstGeom>
              <a:ln>
                <a:solidFill>
                  <a:schemeClr val="tx1"/>
                </a:solidFill>
              </a:ln>
            </xdr:spPr>
          </xdr:pic>
          <xdr:sp macro="" textlink="">
            <xdr:nvSpPr>
              <xdr:cNvPr id="27" name="TextBox 35"/>
              <xdr:cNvSpPr txBox="1"/>
            </xdr:nvSpPr>
            <xdr:spPr>
              <a:xfrm>
                <a:off x="4360059" y="0"/>
                <a:ext cx="163859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No. 12</a:t>
                </a:r>
                <a:endParaRPr lang="en-IN" b="1"/>
              </a:p>
            </xdr:txBody>
          </xdr:sp>
        </xdr:grpSp>
      </xdr:grpSp>
      <xdr:grpSp>
        <xdr:nvGrpSpPr>
          <xdr:cNvPr id="20" name="Group 19"/>
          <xdr:cNvGrpSpPr/>
        </xdr:nvGrpSpPr>
        <xdr:grpSpPr>
          <a:xfrm>
            <a:off x="1393804" y="5018990"/>
            <a:ext cx="4248980" cy="1800000"/>
            <a:chOff x="1393804" y="5018990"/>
            <a:chExt cx="4248980" cy="1800000"/>
          </a:xfrm>
        </xdr:grpSpPr>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94190" y="5018990"/>
              <a:ext cx="1348594" cy="180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93804" y="5018990"/>
              <a:ext cx="1348594" cy="180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43997" y="5018990"/>
              <a:ext cx="1348594" cy="180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uaSm3byYXNJDMhcK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246"/>
  <sheetViews>
    <sheetView tabSelected="1" view="pageBreakPreview" zoomScale="70" zoomScaleNormal="85" zoomScaleSheetLayoutView="70" zoomScalePageLayoutView="70" workbookViewId="0">
      <selection activeCell="L7" sqref="L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6" t="s">
        <v>38</v>
      </c>
      <c r="B1" s="127"/>
      <c r="C1" s="127"/>
      <c r="D1" s="127"/>
      <c r="E1" s="127"/>
      <c r="F1" s="127"/>
      <c r="G1" s="127"/>
      <c r="H1" s="128"/>
    </row>
    <row r="2" spans="1:11" ht="42" customHeight="1" x14ac:dyDescent="0.25">
      <c r="A2" s="80" t="s">
        <v>10</v>
      </c>
      <c r="B2" s="80"/>
      <c r="C2" s="107" t="s">
        <v>87</v>
      </c>
      <c r="D2" s="107"/>
      <c r="E2" s="80" t="s">
        <v>12</v>
      </c>
      <c r="F2" s="80"/>
      <c r="G2" s="161">
        <v>45850</v>
      </c>
      <c r="H2" s="161"/>
      <c r="J2" s="159"/>
      <c r="K2" s="160"/>
    </row>
    <row r="3" spans="1:11" ht="42.75" customHeight="1" x14ac:dyDescent="0.25">
      <c r="A3" s="80" t="s">
        <v>39</v>
      </c>
      <c r="B3" s="80"/>
      <c r="C3" s="107" t="s">
        <v>302</v>
      </c>
      <c r="D3" s="107"/>
      <c r="E3" s="80" t="s">
        <v>156</v>
      </c>
      <c r="F3" s="80"/>
      <c r="G3" s="161">
        <v>45853</v>
      </c>
      <c r="H3" s="161"/>
    </row>
    <row r="4" spans="1:11" ht="43.5" customHeight="1" x14ac:dyDescent="0.25">
      <c r="A4" s="80" t="s">
        <v>36</v>
      </c>
      <c r="B4" s="80"/>
      <c r="C4" s="107" t="s">
        <v>335</v>
      </c>
      <c r="D4" s="107"/>
      <c r="E4" s="80" t="s">
        <v>33</v>
      </c>
      <c r="F4" s="80"/>
      <c r="G4" s="107" t="str">
        <f ca="1">TEXT(TODAY(),"DD/MM/YYYY")</f>
        <v>15/07/2025</v>
      </c>
      <c r="H4" s="107"/>
    </row>
    <row r="5" spans="1:11" ht="20.25" x14ac:dyDescent="0.25">
      <c r="A5" s="115" t="s">
        <v>40</v>
      </c>
      <c r="B5" s="115"/>
      <c r="C5" s="115"/>
      <c r="D5" s="115"/>
      <c r="E5" s="115"/>
      <c r="F5" s="115"/>
      <c r="G5" s="115"/>
      <c r="H5" s="115"/>
    </row>
    <row r="6" spans="1:11" ht="43.5" customHeight="1" x14ac:dyDescent="0.25">
      <c r="A6" s="80" t="s">
        <v>29</v>
      </c>
      <c r="B6" s="80"/>
      <c r="C6" s="107" t="s">
        <v>304</v>
      </c>
      <c r="D6" s="107"/>
      <c r="E6" s="80" t="s">
        <v>35</v>
      </c>
      <c r="F6" s="80"/>
      <c r="G6" s="107" t="s">
        <v>303</v>
      </c>
      <c r="H6" s="107"/>
    </row>
    <row r="7" spans="1:11" ht="45.75" customHeight="1" x14ac:dyDescent="0.25">
      <c r="A7" s="80" t="s">
        <v>42</v>
      </c>
      <c r="B7" s="80"/>
      <c r="C7" s="107" t="s">
        <v>306</v>
      </c>
      <c r="D7" s="107"/>
      <c r="E7" s="80" t="s">
        <v>43</v>
      </c>
      <c r="F7" s="80"/>
      <c r="G7" s="107" t="s">
        <v>306</v>
      </c>
      <c r="H7" s="107"/>
    </row>
    <row r="8" spans="1:11" ht="40.5" customHeight="1" x14ac:dyDescent="0.25">
      <c r="A8" s="80" t="s">
        <v>44</v>
      </c>
      <c r="B8" s="80"/>
      <c r="C8" s="107" t="s">
        <v>336</v>
      </c>
      <c r="D8" s="107"/>
      <c r="E8" s="107"/>
      <c r="F8" s="107"/>
      <c r="G8" s="107"/>
      <c r="H8" s="107"/>
    </row>
    <row r="9" spans="1:11" ht="20.25" x14ac:dyDescent="0.25">
      <c r="A9" s="136" t="s">
        <v>147</v>
      </c>
      <c r="B9" s="33" t="s">
        <v>41</v>
      </c>
      <c r="C9" s="107" t="s">
        <v>307</v>
      </c>
      <c r="D9" s="107"/>
      <c r="E9" s="107"/>
      <c r="F9" s="107"/>
      <c r="G9" s="107"/>
      <c r="H9" s="107"/>
    </row>
    <row r="10" spans="1:11" ht="44.25" customHeight="1" x14ac:dyDescent="0.25">
      <c r="A10" s="136"/>
      <c r="B10" s="33" t="s">
        <v>11</v>
      </c>
      <c r="C10" s="107" t="s">
        <v>308</v>
      </c>
      <c r="D10" s="107"/>
      <c r="E10" s="107"/>
      <c r="F10" s="107"/>
      <c r="G10" s="107"/>
      <c r="H10" s="107"/>
    </row>
    <row r="11" spans="1:11" ht="42" customHeight="1" x14ac:dyDescent="0.25">
      <c r="A11" s="136"/>
      <c r="B11" s="33" t="s">
        <v>5</v>
      </c>
      <c r="C11" s="107" t="s">
        <v>309</v>
      </c>
      <c r="D11" s="107"/>
      <c r="E11" s="107"/>
      <c r="F11" s="107"/>
      <c r="G11" s="107"/>
      <c r="H11" s="107"/>
    </row>
    <row r="12" spans="1:11" ht="40.5" customHeight="1" x14ac:dyDescent="0.25">
      <c r="A12" s="80" t="s">
        <v>34</v>
      </c>
      <c r="B12" s="80"/>
      <c r="C12" s="107" t="s">
        <v>310</v>
      </c>
      <c r="D12" s="107"/>
      <c r="E12" s="107"/>
      <c r="F12" s="107"/>
      <c r="G12" s="107"/>
      <c r="H12" s="107"/>
    </row>
    <row r="13" spans="1:11" ht="20.100000000000001" customHeight="1" x14ac:dyDescent="0.25">
      <c r="A13" s="115" t="s">
        <v>45</v>
      </c>
      <c r="B13" s="115"/>
      <c r="C13" s="115"/>
      <c r="D13" s="115"/>
      <c r="E13" s="115"/>
      <c r="F13" s="115"/>
      <c r="G13" s="115"/>
      <c r="H13" s="115"/>
    </row>
    <row r="14" spans="1:11" ht="41.25" customHeight="1" x14ac:dyDescent="0.25">
      <c r="A14" s="80" t="s">
        <v>27</v>
      </c>
      <c r="B14" s="80" t="s">
        <v>4</v>
      </c>
      <c r="C14" s="107" t="s">
        <v>88</v>
      </c>
      <c r="D14" s="107"/>
      <c r="E14" s="80" t="s">
        <v>46</v>
      </c>
      <c r="F14" s="80" t="s">
        <v>4</v>
      </c>
      <c r="G14" s="107" t="s">
        <v>311</v>
      </c>
      <c r="H14" s="107"/>
    </row>
    <row r="15" spans="1:11" ht="41.25" customHeight="1" x14ac:dyDescent="0.25">
      <c r="A15" s="80" t="s">
        <v>47</v>
      </c>
      <c r="B15" s="80" t="s">
        <v>4</v>
      </c>
      <c r="C15" s="107" t="s">
        <v>337</v>
      </c>
      <c r="D15" s="107"/>
      <c r="E15" s="80" t="s">
        <v>48</v>
      </c>
      <c r="F15" s="80" t="s">
        <v>4</v>
      </c>
      <c r="G15" s="161">
        <v>46934</v>
      </c>
      <c r="H15" s="107"/>
    </row>
    <row r="16" spans="1:11" ht="41.25" customHeight="1" x14ac:dyDescent="0.25">
      <c r="A16" s="80" t="s">
        <v>49</v>
      </c>
      <c r="B16" s="80" t="s">
        <v>4</v>
      </c>
      <c r="C16" s="161">
        <v>45476</v>
      </c>
      <c r="D16" s="107"/>
      <c r="E16" s="80" t="s">
        <v>50</v>
      </c>
      <c r="F16" s="80" t="s">
        <v>4</v>
      </c>
      <c r="G16" s="116">
        <v>45505</v>
      </c>
      <c r="H16" s="107"/>
    </row>
    <row r="17" spans="1:8" ht="41.25" customHeight="1" x14ac:dyDescent="0.25">
      <c r="A17" s="80" t="s">
        <v>51</v>
      </c>
      <c r="B17" s="80" t="s">
        <v>4</v>
      </c>
      <c r="C17" s="161">
        <v>46934</v>
      </c>
      <c r="D17" s="107"/>
      <c r="E17" s="80" t="s">
        <v>52</v>
      </c>
      <c r="F17" s="80" t="s">
        <v>4</v>
      </c>
      <c r="G17" s="107" t="s">
        <v>312</v>
      </c>
      <c r="H17" s="107"/>
    </row>
    <row r="18" spans="1:8" ht="41.25" customHeight="1" x14ac:dyDescent="0.25">
      <c r="A18" s="80" t="s">
        <v>53</v>
      </c>
      <c r="B18" s="80" t="s">
        <v>4</v>
      </c>
      <c r="C18" s="107" t="str">
        <f>IF(AND(ISNUMBER(SEARCH("Flat",G22)),ISNUMBER(SEARCH("Shop",G22)),ISNUMBER(SEARCH("Office",G22))),"Residential + Commercial",IF(AND(ISNUMBER(SEARCH("Flat",G22)),ISNUMBER(SEARCH("Shop",G22))),"Residential + Commercial",IF(AND(ISNUMBER(SEARCH("Flat",G22)),ISNUMBER(SEARCH("Office",G22))),"Residential + Commercial",IF(AND(ISNUMBER(SEARCH("Shop",G22)),ISNUMBER(SEARCH("Office",G22))),"Commercial",IF(ISNUMBER(SEARCH("Shop",G22)),"Commercial",IF(ISNUMBER(SEARCH("Office",G22)),"Commercial",IF(ISNUMBER(SEARCH("Flat",G22)),"Residential")))))))</f>
        <v>Residential</v>
      </c>
      <c r="D18" s="107"/>
      <c r="E18" s="80" t="s">
        <v>95</v>
      </c>
      <c r="F18" s="80" t="s">
        <v>4</v>
      </c>
      <c r="G18" s="107">
        <v>13345.25</v>
      </c>
      <c r="H18" s="107"/>
    </row>
    <row r="19" spans="1:8" ht="41.25" customHeight="1" x14ac:dyDescent="0.25">
      <c r="A19" s="80" t="s">
        <v>54</v>
      </c>
      <c r="B19" s="80" t="s">
        <v>4</v>
      </c>
      <c r="C19" s="79">
        <f>14233.4/G19</f>
        <v>1.1000003864151875</v>
      </c>
      <c r="D19" s="79"/>
      <c r="E19" s="80" t="s">
        <v>240</v>
      </c>
      <c r="F19" s="80" t="s">
        <v>4</v>
      </c>
      <c r="G19" s="107">
        <v>12939.45</v>
      </c>
      <c r="H19" s="107"/>
    </row>
    <row r="20" spans="1:8" ht="41.25" customHeight="1" x14ac:dyDescent="0.25">
      <c r="A20" s="80" t="s">
        <v>93</v>
      </c>
      <c r="B20" s="80" t="s">
        <v>4</v>
      </c>
      <c r="C20" s="107">
        <v>27923.23</v>
      </c>
      <c r="D20" s="107"/>
      <c r="E20" s="80" t="s">
        <v>94</v>
      </c>
      <c r="F20" s="80" t="s">
        <v>4</v>
      </c>
      <c r="G20" s="107">
        <v>27781.35</v>
      </c>
      <c r="H20" s="107"/>
    </row>
    <row r="21" spans="1:8" ht="41.25" customHeight="1" x14ac:dyDescent="0.25">
      <c r="A21" s="80" t="s">
        <v>348</v>
      </c>
      <c r="B21" s="80" t="s">
        <v>4</v>
      </c>
      <c r="C21" s="129">
        <v>1851.19</v>
      </c>
      <c r="D21" s="130"/>
      <c r="E21" s="130"/>
      <c r="F21" s="130"/>
      <c r="G21" s="130"/>
      <c r="H21" s="131"/>
    </row>
    <row r="22" spans="1:8" ht="41.25" customHeight="1" x14ac:dyDescent="0.25">
      <c r="A22" s="80" t="s">
        <v>56</v>
      </c>
      <c r="B22" s="80" t="s">
        <v>4</v>
      </c>
      <c r="C22" s="107" t="s">
        <v>325</v>
      </c>
      <c r="D22" s="107"/>
      <c r="E22" s="80" t="s">
        <v>55</v>
      </c>
      <c r="F22" s="80" t="s">
        <v>4</v>
      </c>
      <c r="G22" s="107" t="s">
        <v>326</v>
      </c>
      <c r="H22" s="107"/>
    </row>
    <row r="23" spans="1:8" ht="47.25" customHeight="1" x14ac:dyDescent="0.25">
      <c r="A23" s="80" t="s">
        <v>160</v>
      </c>
      <c r="B23" s="80" t="s">
        <v>4</v>
      </c>
      <c r="C23" s="107" t="s">
        <v>313</v>
      </c>
      <c r="D23" s="107"/>
      <c r="E23" s="80" t="s">
        <v>161</v>
      </c>
      <c r="F23" s="80" t="s">
        <v>4</v>
      </c>
      <c r="G23" s="107" t="s">
        <v>338</v>
      </c>
      <c r="H23" s="107"/>
    </row>
    <row r="24" spans="1:8" ht="20.25" x14ac:dyDescent="0.25">
      <c r="A24" s="80" t="s">
        <v>158</v>
      </c>
      <c r="B24" s="80" t="s">
        <v>4</v>
      </c>
      <c r="C24" s="114" t="s">
        <v>314</v>
      </c>
      <c r="D24" s="107"/>
      <c r="E24" s="107"/>
      <c r="F24" s="107"/>
      <c r="G24" s="107"/>
      <c r="H24" s="107"/>
    </row>
    <row r="25" spans="1:8" ht="20.25" x14ac:dyDescent="0.25">
      <c r="A25" s="80" t="s">
        <v>25</v>
      </c>
      <c r="B25" s="80" t="s">
        <v>4</v>
      </c>
      <c r="C25" s="107" t="s">
        <v>315</v>
      </c>
      <c r="D25" s="107"/>
      <c r="E25" s="107"/>
      <c r="F25" s="107"/>
      <c r="G25" s="107"/>
      <c r="H25" s="107"/>
    </row>
    <row r="26" spans="1:8" ht="24" customHeight="1" x14ac:dyDescent="0.25">
      <c r="A26" s="115" t="s">
        <v>20</v>
      </c>
      <c r="B26" s="115"/>
      <c r="C26" s="115"/>
      <c r="D26" s="115"/>
      <c r="E26" s="115"/>
      <c r="F26" s="115"/>
      <c r="G26" s="115"/>
      <c r="H26" s="115"/>
    </row>
    <row r="27" spans="1:8" ht="43.5" customHeight="1" x14ac:dyDescent="0.25">
      <c r="A27" s="80" t="s">
        <v>26</v>
      </c>
      <c r="B27" s="80" t="s">
        <v>4</v>
      </c>
      <c r="C27" s="107" t="str">
        <f>IF(AND(G27="Upper"),"Developed","Developing")</f>
        <v>Developing</v>
      </c>
      <c r="D27" s="107"/>
      <c r="E27" s="80" t="s">
        <v>13</v>
      </c>
      <c r="F27" s="80" t="s">
        <v>4</v>
      </c>
      <c r="G27" s="107" t="s">
        <v>316</v>
      </c>
      <c r="H27" s="107"/>
    </row>
    <row r="28" spans="1:8" ht="43.5" customHeight="1" x14ac:dyDescent="0.25">
      <c r="A28" s="80" t="s">
        <v>14</v>
      </c>
      <c r="B28" s="80" t="s">
        <v>4</v>
      </c>
      <c r="C28" s="107" t="s">
        <v>300</v>
      </c>
      <c r="D28" s="107"/>
      <c r="E28" s="80" t="s">
        <v>148</v>
      </c>
      <c r="F28" s="80" t="s">
        <v>4</v>
      </c>
      <c r="G28" s="107" t="s">
        <v>241</v>
      </c>
      <c r="H28" s="107"/>
    </row>
    <row r="29" spans="1:8" ht="43.5" customHeight="1" x14ac:dyDescent="0.25">
      <c r="A29" s="80" t="s">
        <v>23</v>
      </c>
      <c r="B29" s="80" t="s">
        <v>4</v>
      </c>
      <c r="C29" s="107" t="s">
        <v>97</v>
      </c>
      <c r="D29" s="107"/>
      <c r="E29" s="80" t="s">
        <v>16</v>
      </c>
      <c r="F29" s="80" t="s">
        <v>4</v>
      </c>
      <c r="G29" s="107" t="s">
        <v>327</v>
      </c>
      <c r="H29" s="107"/>
    </row>
    <row r="30" spans="1:8" ht="43.5" customHeight="1" x14ac:dyDescent="0.25">
      <c r="A30" s="80" t="s">
        <v>106</v>
      </c>
      <c r="B30" s="80" t="s">
        <v>4</v>
      </c>
      <c r="C30" s="107" t="s">
        <v>328</v>
      </c>
      <c r="D30" s="107"/>
      <c r="E30" s="80" t="s">
        <v>107</v>
      </c>
      <c r="F30" s="80" t="s">
        <v>4</v>
      </c>
      <c r="G30" s="107" t="s">
        <v>329</v>
      </c>
      <c r="H30" s="107"/>
    </row>
    <row r="31" spans="1:8" ht="84" customHeight="1" x14ac:dyDescent="0.25">
      <c r="A31" s="80" t="s">
        <v>17</v>
      </c>
      <c r="B31" s="80" t="s">
        <v>4</v>
      </c>
      <c r="C31" s="107" t="s">
        <v>333</v>
      </c>
      <c r="D31" s="107"/>
      <c r="E31" s="80" t="s">
        <v>15</v>
      </c>
      <c r="F31" s="80" t="s">
        <v>4</v>
      </c>
      <c r="G31" s="107" t="s">
        <v>334</v>
      </c>
      <c r="H31" s="107"/>
    </row>
    <row r="32" spans="1:8" ht="20.25" x14ac:dyDescent="0.25">
      <c r="A32" s="80" t="s">
        <v>112</v>
      </c>
      <c r="B32" s="80" t="s">
        <v>4</v>
      </c>
      <c r="C32" s="107" t="s">
        <v>113</v>
      </c>
      <c r="D32" s="107"/>
      <c r="E32" s="80" t="s">
        <v>114</v>
      </c>
      <c r="F32" s="80" t="s">
        <v>4</v>
      </c>
      <c r="G32" s="107" t="s">
        <v>113</v>
      </c>
      <c r="H32" s="107"/>
    </row>
    <row r="33" spans="1:15" ht="21.75" customHeight="1" x14ac:dyDescent="0.25">
      <c r="A33" s="80" t="s">
        <v>115</v>
      </c>
      <c r="B33" s="80" t="s">
        <v>4</v>
      </c>
      <c r="C33" s="107" t="s">
        <v>113</v>
      </c>
      <c r="D33" s="107"/>
      <c r="E33" s="107"/>
      <c r="F33" s="107"/>
      <c r="G33" s="107"/>
      <c r="H33" s="107"/>
    </row>
    <row r="34" spans="1:15" ht="20.25" x14ac:dyDescent="0.25">
      <c r="A34" s="137" t="s">
        <v>37</v>
      </c>
      <c r="B34" s="137"/>
      <c r="C34" s="137"/>
      <c r="D34" s="137"/>
      <c r="E34" s="137"/>
      <c r="F34" s="137"/>
      <c r="G34" s="137"/>
      <c r="H34" s="137"/>
    </row>
    <row r="35" spans="1:15" ht="43.5" customHeight="1" x14ac:dyDescent="0.25">
      <c r="A35" s="80" t="s">
        <v>18</v>
      </c>
      <c r="B35" s="80"/>
      <c r="C35" s="107" t="s">
        <v>98</v>
      </c>
      <c r="D35" s="107"/>
      <c r="E35" s="80" t="s">
        <v>19</v>
      </c>
      <c r="F35" s="80" t="s">
        <v>4</v>
      </c>
      <c r="G35" s="107" t="s">
        <v>99</v>
      </c>
      <c r="H35" s="107"/>
    </row>
    <row r="36" spans="1:15" ht="43.5" customHeight="1" x14ac:dyDescent="0.25">
      <c r="A36" s="80" t="s">
        <v>22</v>
      </c>
      <c r="B36" s="80"/>
      <c r="C36" s="107" t="s">
        <v>99</v>
      </c>
      <c r="D36" s="107"/>
      <c r="E36" s="80" t="s">
        <v>32</v>
      </c>
      <c r="F36" s="80" t="s">
        <v>4</v>
      </c>
      <c r="G36" s="107" t="s">
        <v>99</v>
      </c>
      <c r="H36" s="107"/>
    </row>
    <row r="37" spans="1:15" ht="20.25" x14ac:dyDescent="0.25">
      <c r="A37" s="80" t="s">
        <v>31</v>
      </c>
      <c r="B37" s="80"/>
      <c r="C37" s="107" t="s">
        <v>100</v>
      </c>
      <c r="D37" s="107"/>
      <c r="E37" s="80" t="s">
        <v>21</v>
      </c>
      <c r="F37" s="80" t="s">
        <v>4</v>
      </c>
      <c r="G37" s="107" t="s">
        <v>101</v>
      </c>
      <c r="H37" s="107"/>
    </row>
    <row r="38" spans="1:15" ht="20.25" x14ac:dyDescent="0.25">
      <c r="A38" s="115" t="s">
        <v>0</v>
      </c>
      <c r="B38" s="115"/>
      <c r="C38" s="115"/>
      <c r="D38" s="115"/>
      <c r="E38" s="115"/>
      <c r="F38" s="115"/>
      <c r="G38" s="115"/>
      <c r="H38" s="115"/>
    </row>
    <row r="39" spans="1:15" ht="20.25" x14ac:dyDescent="0.25">
      <c r="A39" s="105" t="s">
        <v>0</v>
      </c>
      <c r="B39" s="105"/>
      <c r="C39" s="105" t="s">
        <v>226</v>
      </c>
      <c r="D39" s="105"/>
      <c r="E39" s="105"/>
      <c r="F39" s="105" t="s">
        <v>7</v>
      </c>
      <c r="G39" s="105"/>
      <c r="H39" s="105"/>
      <c r="J39" s="162" t="s">
        <v>1</v>
      </c>
      <c r="K39" s="163"/>
      <c r="L39" s="2" t="s">
        <v>6</v>
      </c>
      <c r="M39" s="162" t="s">
        <v>2</v>
      </c>
      <c r="N39" s="163"/>
      <c r="O39" s="2" t="s">
        <v>3</v>
      </c>
    </row>
    <row r="40" spans="1:15" ht="20.25" x14ac:dyDescent="0.25">
      <c r="A40" s="136" t="s">
        <v>2</v>
      </c>
      <c r="B40" s="136"/>
      <c r="C40" s="138" t="s">
        <v>341</v>
      </c>
      <c r="D40" s="138"/>
      <c r="E40" s="138"/>
      <c r="F40" s="138" t="s">
        <v>332</v>
      </c>
      <c r="G40" s="138"/>
      <c r="H40" s="138"/>
    </row>
    <row r="41" spans="1:15" ht="20.25" x14ac:dyDescent="0.25">
      <c r="A41" s="136" t="s">
        <v>3</v>
      </c>
      <c r="B41" s="136"/>
      <c r="C41" s="138" t="s">
        <v>342</v>
      </c>
      <c r="D41" s="138"/>
      <c r="E41" s="138"/>
      <c r="F41" s="138" t="s">
        <v>339</v>
      </c>
      <c r="G41" s="138"/>
      <c r="H41" s="138"/>
    </row>
    <row r="42" spans="1:15" ht="20.25" x14ac:dyDescent="0.25">
      <c r="A42" s="136" t="s">
        <v>1</v>
      </c>
      <c r="B42" s="136"/>
      <c r="C42" s="138" t="s">
        <v>331</v>
      </c>
      <c r="D42" s="138"/>
      <c r="E42" s="138"/>
      <c r="F42" s="138" t="s">
        <v>340</v>
      </c>
      <c r="G42" s="138"/>
      <c r="H42" s="138"/>
    </row>
    <row r="43" spans="1:15" ht="20.25" x14ac:dyDescent="0.25">
      <c r="A43" s="136" t="s">
        <v>6</v>
      </c>
      <c r="B43" s="136"/>
      <c r="C43" s="138" t="s">
        <v>343</v>
      </c>
      <c r="D43" s="138"/>
      <c r="E43" s="138"/>
      <c r="F43" s="138" t="s">
        <v>330</v>
      </c>
      <c r="G43" s="138"/>
      <c r="H43" s="138"/>
    </row>
    <row r="44" spans="1:15" ht="44.25" customHeight="1" x14ac:dyDescent="0.25">
      <c r="A44" s="80" t="s">
        <v>227</v>
      </c>
      <c r="B44" s="80"/>
      <c r="C44" s="107" t="s">
        <v>97</v>
      </c>
      <c r="D44" s="107"/>
      <c r="E44" s="107"/>
      <c r="F44" s="107"/>
      <c r="G44" s="107"/>
      <c r="H44" s="107"/>
    </row>
    <row r="45" spans="1:15" ht="20.25" x14ac:dyDescent="0.25">
      <c r="A45" s="115" t="s">
        <v>57</v>
      </c>
      <c r="B45" s="115"/>
      <c r="C45" s="115"/>
      <c r="D45" s="115"/>
      <c r="E45" s="115"/>
      <c r="F45" s="115"/>
      <c r="G45" s="115"/>
      <c r="H45" s="115"/>
    </row>
    <row r="46" spans="1:15" ht="21" customHeight="1" x14ac:dyDescent="0.25">
      <c r="A46" s="105" t="s">
        <v>58</v>
      </c>
      <c r="B46" s="105"/>
      <c r="C46" s="2" t="s">
        <v>59</v>
      </c>
      <c r="D46" s="105" t="s">
        <v>146</v>
      </c>
      <c r="E46" s="105"/>
      <c r="F46" s="105"/>
      <c r="G46" s="105" t="s">
        <v>60</v>
      </c>
      <c r="H46" s="105"/>
    </row>
    <row r="47" spans="1:15" ht="20.25" x14ac:dyDescent="0.25">
      <c r="A47" s="106" t="s">
        <v>317</v>
      </c>
      <c r="B47" s="106"/>
      <c r="C47" s="32" t="s">
        <v>89</v>
      </c>
      <c r="D47" s="107" t="s">
        <v>318</v>
      </c>
      <c r="E47" s="107"/>
      <c r="F47" s="107"/>
      <c r="G47" s="107" t="s">
        <v>318</v>
      </c>
      <c r="H47" s="107"/>
    </row>
    <row r="48" spans="1:15" ht="20.25" x14ac:dyDescent="0.25">
      <c r="A48" s="115" t="s">
        <v>61</v>
      </c>
      <c r="B48" s="115"/>
      <c r="C48" s="115"/>
      <c r="D48" s="115"/>
      <c r="E48" s="115"/>
      <c r="F48" s="115"/>
      <c r="G48" s="115"/>
      <c r="H48" s="115"/>
    </row>
    <row r="49" spans="1:14" ht="42.75" customHeight="1" x14ac:dyDescent="0.25">
      <c r="A49" s="80" t="s">
        <v>62</v>
      </c>
      <c r="B49" s="80" t="s">
        <v>4</v>
      </c>
      <c r="C49" s="164" t="s">
        <v>97</v>
      </c>
      <c r="D49" s="164"/>
      <c r="E49" s="164"/>
      <c r="F49" s="164"/>
      <c r="G49" s="164"/>
      <c r="H49" s="164"/>
    </row>
    <row r="50" spans="1:14" ht="44.25" customHeight="1" x14ac:dyDescent="0.25">
      <c r="A50" s="80" t="s">
        <v>63</v>
      </c>
      <c r="B50" s="80" t="s">
        <v>4</v>
      </c>
      <c r="C50" s="107" t="s">
        <v>323</v>
      </c>
      <c r="D50" s="107"/>
      <c r="E50" s="107"/>
      <c r="F50" s="107"/>
      <c r="G50" s="49" t="s">
        <v>228</v>
      </c>
      <c r="H50" s="72">
        <v>44371</v>
      </c>
    </row>
    <row r="51" spans="1:14" ht="44.25" customHeight="1" x14ac:dyDescent="0.25">
      <c r="A51" s="80" t="s">
        <v>64</v>
      </c>
      <c r="B51" s="80" t="s">
        <v>4</v>
      </c>
      <c r="C51" s="107" t="s">
        <v>323</v>
      </c>
      <c r="D51" s="107"/>
      <c r="E51" s="107"/>
      <c r="F51" s="107"/>
      <c r="G51" s="49" t="s">
        <v>228</v>
      </c>
      <c r="H51" s="72">
        <v>44371</v>
      </c>
    </row>
    <row r="52" spans="1:14" ht="44.25" customHeight="1" x14ac:dyDescent="0.25">
      <c r="A52" s="80" t="s">
        <v>242</v>
      </c>
      <c r="B52" s="80"/>
      <c r="C52" s="107" t="s">
        <v>323</v>
      </c>
      <c r="D52" s="107"/>
      <c r="E52" s="107"/>
      <c r="F52" s="107"/>
      <c r="G52" s="49" t="s">
        <v>228</v>
      </c>
      <c r="H52" s="72">
        <v>44371</v>
      </c>
    </row>
    <row r="53" spans="1:14" ht="20.25" x14ac:dyDescent="0.25">
      <c r="A53" s="80"/>
      <c r="B53" s="80"/>
      <c r="C53" s="129" t="s">
        <v>344</v>
      </c>
      <c r="D53" s="130"/>
      <c r="E53" s="130"/>
      <c r="F53" s="130"/>
      <c r="G53" s="130"/>
      <c r="H53" s="131"/>
    </row>
    <row r="54" spans="1:14" ht="46.5" hidden="1" customHeight="1" x14ac:dyDescent="0.25">
      <c r="A54" s="80" t="s">
        <v>65</v>
      </c>
      <c r="B54" s="80" t="s">
        <v>4</v>
      </c>
      <c r="C54" s="107"/>
      <c r="D54" s="107"/>
      <c r="E54" s="107"/>
      <c r="F54" s="107"/>
      <c r="G54" s="49" t="s">
        <v>229</v>
      </c>
      <c r="H54" s="34"/>
    </row>
    <row r="55" spans="1:14" ht="45" hidden="1" customHeight="1" x14ac:dyDescent="0.25">
      <c r="A55" s="80" t="s">
        <v>67</v>
      </c>
      <c r="B55" s="80" t="s">
        <v>4</v>
      </c>
      <c r="C55" s="107"/>
      <c r="D55" s="107"/>
      <c r="E55" s="107"/>
      <c r="F55" s="107"/>
      <c r="G55" s="49" t="s">
        <v>229</v>
      </c>
      <c r="H55" s="34"/>
    </row>
    <row r="56" spans="1:14" ht="46.5" hidden="1" customHeight="1" x14ac:dyDescent="0.25">
      <c r="A56" s="80" t="s">
        <v>66</v>
      </c>
      <c r="B56" s="80" t="s">
        <v>4</v>
      </c>
      <c r="C56" s="107"/>
      <c r="D56" s="107"/>
      <c r="E56" s="107"/>
      <c r="F56" s="107"/>
      <c r="G56" s="49" t="s">
        <v>229</v>
      </c>
      <c r="H56" s="34"/>
      <c r="N56" s="69" t="s">
        <v>301</v>
      </c>
    </row>
    <row r="57" spans="1:14" ht="45" hidden="1" customHeight="1" x14ac:dyDescent="0.25">
      <c r="A57" s="80" t="s">
        <v>68</v>
      </c>
      <c r="B57" s="80" t="s">
        <v>4</v>
      </c>
      <c r="C57" s="107"/>
      <c r="D57" s="107"/>
      <c r="E57" s="107"/>
      <c r="F57" s="107"/>
      <c r="G57" s="49" t="s">
        <v>229</v>
      </c>
      <c r="H57" s="34"/>
    </row>
    <row r="58" spans="1:14" ht="20.25" x14ac:dyDescent="0.25">
      <c r="A58" s="115" t="s">
        <v>69</v>
      </c>
      <c r="B58" s="115"/>
      <c r="C58" s="115"/>
      <c r="D58" s="115"/>
      <c r="E58" s="115"/>
      <c r="F58" s="115"/>
      <c r="G58" s="115"/>
      <c r="H58" s="115"/>
    </row>
    <row r="59" spans="1:14" ht="20.25" customHeight="1" x14ac:dyDescent="0.25">
      <c r="A59" s="125" t="str">
        <f>CONCATENATE((IF(OR(A47="",A47="NA"),"",A47)),"= ",(IF(OR(D47="",D47="NA"),"",D47)),".")</f>
        <v>Building No. 12= G + 1st to 7th Floor.</v>
      </c>
      <c r="B59" s="125"/>
      <c r="C59" s="125"/>
      <c r="D59" s="74" t="s">
        <v>116</v>
      </c>
      <c r="E59" s="124" t="s">
        <v>103</v>
      </c>
      <c r="F59" s="124"/>
      <c r="G59" s="74" t="s">
        <v>117</v>
      </c>
      <c r="H59" s="74" t="s">
        <v>118</v>
      </c>
    </row>
    <row r="60" spans="1:14" ht="20.25" x14ac:dyDescent="0.25">
      <c r="A60" s="125"/>
      <c r="B60" s="125"/>
      <c r="C60" s="125"/>
      <c r="D60" s="74">
        <f>IF(AND(ISNUMBER(SEARCH("1B",A59))),1,IF(AND(ISNUMBER(SEARCH("2B",A59))),2,IF(AND(ISNUMBER(SEARCH("3B",A59))),3,IF(AND(ISNUMBER(SEARCH("4B",A59))),4,IF(ISNUMBER(SEARCH("5B",A59)),5,0)))))</f>
        <v>0</v>
      </c>
      <c r="E60" s="124">
        <v>1</v>
      </c>
      <c r="F60" s="124"/>
      <c r="G60" s="74">
        <v>0</v>
      </c>
      <c r="H60" s="74">
        <f ca="1">--TRIM(RIGHT(SUBSTITUTE(LEFT(A59,_xlfn.AGGREGATE(16,6,FIND({0,1,2,3,4,5,6,7,8,9},A59,ROW(INDIRECT("1:"&amp;LEN(A59)))),1))," ",REPT(" ",LEN(A59))),LEN(A59)))</f>
        <v>7</v>
      </c>
    </row>
    <row r="61" spans="1:14" ht="20.25" customHeight="1" thickBot="1" x14ac:dyDescent="0.3">
      <c r="A61" s="123" t="s">
        <v>120</v>
      </c>
      <c r="B61" s="123"/>
      <c r="C61" s="75" t="s">
        <v>130</v>
      </c>
      <c r="D61" s="75" t="s">
        <v>131</v>
      </c>
      <c r="E61" s="123" t="s">
        <v>121</v>
      </c>
      <c r="F61" s="123"/>
      <c r="G61" s="76" t="s">
        <v>119</v>
      </c>
      <c r="H61" s="76"/>
    </row>
    <row r="62" spans="1:14" ht="20.25" customHeight="1" x14ac:dyDescent="0.3">
      <c r="A62" s="104" t="s">
        <v>133</v>
      </c>
      <c r="B62" s="104"/>
      <c r="C62" s="77">
        <f ca="1">J66</f>
        <v>7</v>
      </c>
      <c r="D62" s="78">
        <f ca="1">((100/H60)*C62)/100</f>
        <v>1</v>
      </c>
      <c r="E62" s="108">
        <f ca="1">(((C62/H60*10)+(C63/H60*15)+(25/(E60+G60+H60)*C64)+(5/(H60)*C65)+(2.5/(H60)*C66)+(2.5/(H60)*C67)+(5/H60*C68)+(10/H60*C69)+(2.5/H60*C70)+(2.5/H60*C71)+(10/H60*C72)+(10/H60*C73))/100)</f>
        <v>0.28125</v>
      </c>
      <c r="F62" s="109"/>
      <c r="G62" s="104" t="str">
        <f ca="1">I62</f>
        <v>Excavation work Completed. Plinth work completed, RCC upto 1 Slab Completed</v>
      </c>
      <c r="H62" s="104"/>
      <c r="I62" s="16"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","0")))&amp;(IF(C63=0%,"",IF(C63=J67,"Footing work is process",IF(C63=J68,"Footing work Completed",IF(C63=J69,"1st Basement Completed",IF(C63=J70,"1st &amp; 2nd Basement Completed",IF(C63=J71,"1st to 3rd Basement Completed",IF(C63=J72,"1st to 4th Basement Completed",IF(C63=J73,"Plinth work is process",IF(C63=J74,"Plinth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upto 1 Slab Completed</v>
      </c>
      <c r="J62" s="18"/>
    </row>
    <row r="63" spans="1:14" ht="20.25" x14ac:dyDescent="0.3">
      <c r="A63" s="104" t="s">
        <v>104</v>
      </c>
      <c r="B63" s="104"/>
      <c r="C63" s="77">
        <f ca="1">J74</f>
        <v>7</v>
      </c>
      <c r="D63" s="78">
        <f ca="1">((100/H60)*C63)/100</f>
        <v>1</v>
      </c>
      <c r="E63" s="110"/>
      <c r="F63" s="111"/>
      <c r="G63" s="104"/>
      <c r="H63" s="104"/>
      <c r="I63" s="17" t="s">
        <v>122</v>
      </c>
      <c r="J63" s="18"/>
    </row>
    <row r="64" spans="1:14" ht="21" customHeight="1" x14ac:dyDescent="0.3">
      <c r="A64" s="104" t="s">
        <v>134</v>
      </c>
      <c r="B64" s="104"/>
      <c r="C64" s="74">
        <v>1</v>
      </c>
      <c r="D64" s="78">
        <f ca="1">((100/(E60+G60+H60))*C64)/100</f>
        <v>0.125</v>
      </c>
      <c r="E64" s="110"/>
      <c r="F64" s="111"/>
      <c r="G64" s="104"/>
      <c r="H64" s="104"/>
      <c r="I64" s="20" t="s">
        <v>132</v>
      </c>
      <c r="J64" s="19">
        <f ca="1">H60*25%</f>
        <v>1.75</v>
      </c>
    </row>
    <row r="65" spans="1:11" ht="21" customHeight="1" x14ac:dyDescent="0.3">
      <c r="A65" s="104" t="s">
        <v>135</v>
      </c>
      <c r="B65" s="104"/>
      <c r="C65" s="74">
        <v>0</v>
      </c>
      <c r="D65" s="78">
        <f ca="1">((100/H60)*C65)/100</f>
        <v>0</v>
      </c>
      <c r="E65" s="110"/>
      <c r="F65" s="111"/>
      <c r="G65" s="104"/>
      <c r="H65" s="104"/>
      <c r="I65" s="20" t="s">
        <v>123</v>
      </c>
      <c r="J65" s="23">
        <f ca="1">H60*50%</f>
        <v>3.5</v>
      </c>
    </row>
    <row r="66" spans="1:11" ht="21" customHeight="1" x14ac:dyDescent="0.3">
      <c r="A66" s="102" t="s">
        <v>136</v>
      </c>
      <c r="B66" s="103"/>
      <c r="C66" s="74">
        <v>0</v>
      </c>
      <c r="D66" s="78">
        <f ca="1">((100/H60)*C66)/100</f>
        <v>0</v>
      </c>
      <c r="E66" s="110"/>
      <c r="F66" s="111"/>
      <c r="G66" s="104"/>
      <c r="H66" s="104"/>
      <c r="I66" s="20" t="s">
        <v>124</v>
      </c>
      <c r="J66" s="23">
        <f ca="1">H60</f>
        <v>7</v>
      </c>
    </row>
    <row r="67" spans="1:11" ht="21" customHeight="1" x14ac:dyDescent="0.35">
      <c r="A67" s="102" t="s">
        <v>167</v>
      </c>
      <c r="B67" s="103"/>
      <c r="C67" s="74">
        <v>0</v>
      </c>
      <c r="D67" s="78">
        <f ca="1">((100/H60)*C67)/100</f>
        <v>0</v>
      </c>
      <c r="E67" s="110"/>
      <c r="F67" s="111"/>
      <c r="G67" s="104"/>
      <c r="H67" s="104"/>
      <c r="I67" s="20" t="s">
        <v>125</v>
      </c>
      <c r="J67" s="24">
        <f ca="1">(IF(D60&gt;1,(H60/(D60+2)),H60*0.2))</f>
        <v>1.4000000000000001</v>
      </c>
    </row>
    <row r="68" spans="1:11" ht="21" x14ac:dyDescent="0.35">
      <c r="A68" s="102" t="s">
        <v>164</v>
      </c>
      <c r="B68" s="103"/>
      <c r="C68" s="74">
        <v>0</v>
      </c>
      <c r="D68" s="78">
        <f ca="1">((100/(H60))*C68)/100</f>
        <v>0</v>
      </c>
      <c r="E68" s="110"/>
      <c r="F68" s="111"/>
      <c r="G68" s="104"/>
      <c r="H68" s="104"/>
      <c r="I68" s="20" t="s">
        <v>126</v>
      </c>
      <c r="J68" s="24">
        <f ca="1">(IF(D60&gt;1,(H60/(D60+2)+J67),H60*0.2+J67))</f>
        <v>2.8000000000000003</v>
      </c>
    </row>
    <row r="69" spans="1:11" ht="21" x14ac:dyDescent="0.35">
      <c r="A69" s="104" t="s">
        <v>139</v>
      </c>
      <c r="B69" s="104"/>
      <c r="C69" s="74">
        <v>0</v>
      </c>
      <c r="D69" s="78">
        <f ca="1">((100/(H60))*C69)/100</f>
        <v>0</v>
      </c>
      <c r="E69" s="110"/>
      <c r="F69" s="111"/>
      <c r="G69" s="104"/>
      <c r="H69" s="104"/>
      <c r="I69" s="20" t="s">
        <v>137</v>
      </c>
      <c r="J69" s="24">
        <f>(IF(D60&gt;1,(H60/(D60+2)+J68),0))</f>
        <v>0</v>
      </c>
    </row>
    <row r="70" spans="1:11" ht="21" customHeight="1" x14ac:dyDescent="0.35">
      <c r="A70" s="104" t="s">
        <v>166</v>
      </c>
      <c r="B70" s="104"/>
      <c r="C70" s="74">
        <v>0</v>
      </c>
      <c r="D70" s="78">
        <f ca="1">((100/H60)*C70)/100</f>
        <v>0</v>
      </c>
      <c r="E70" s="110"/>
      <c r="F70" s="111"/>
      <c r="G70" s="104"/>
      <c r="H70" s="104"/>
      <c r="I70" s="20" t="s">
        <v>138</v>
      </c>
      <c r="J70" s="24">
        <f>(IF(D60&gt;2,(H60/(D60+2)+J69),0))</f>
        <v>0</v>
      </c>
    </row>
    <row r="71" spans="1:11" ht="21" x14ac:dyDescent="0.35">
      <c r="A71" s="104" t="s">
        <v>165</v>
      </c>
      <c r="B71" s="104"/>
      <c r="C71" s="74">
        <v>0</v>
      </c>
      <c r="D71" s="78">
        <f ca="1">((100/H60)*C71)/100</f>
        <v>0</v>
      </c>
      <c r="E71" s="110"/>
      <c r="F71" s="111"/>
      <c r="G71" s="104"/>
      <c r="H71" s="104"/>
      <c r="I71" s="20" t="s">
        <v>140</v>
      </c>
      <c r="J71" s="25">
        <f>(IF(D60&gt;3,(H60/(D60+2)+J70),0))</f>
        <v>0</v>
      </c>
    </row>
    <row r="72" spans="1:11" ht="21" x14ac:dyDescent="0.35">
      <c r="A72" s="104" t="s">
        <v>142</v>
      </c>
      <c r="B72" s="104"/>
      <c r="C72" s="74">
        <v>0</v>
      </c>
      <c r="D72" s="78">
        <f ca="1">((100/(H60))*C72)/100</f>
        <v>0</v>
      </c>
      <c r="E72" s="110"/>
      <c r="F72" s="111"/>
      <c r="G72" s="104"/>
      <c r="H72" s="104"/>
      <c r="I72" s="20" t="s">
        <v>141</v>
      </c>
      <c r="J72" s="24">
        <f>(IF(D60&gt;4,(H60/(D60+2)+J71),0))</f>
        <v>0</v>
      </c>
    </row>
    <row r="73" spans="1:11" ht="21" x14ac:dyDescent="0.35">
      <c r="A73" s="104" t="s">
        <v>143</v>
      </c>
      <c r="B73" s="104"/>
      <c r="C73" s="74">
        <v>0</v>
      </c>
      <c r="D73" s="78">
        <f ca="1">((100/(H60))*C73)/100</f>
        <v>0</v>
      </c>
      <c r="E73" s="112"/>
      <c r="F73" s="113"/>
      <c r="G73" s="104"/>
      <c r="H73" s="104"/>
      <c r="I73" s="20" t="s">
        <v>127</v>
      </c>
      <c r="J73" s="24">
        <f ca="1">(IF(D60=1,(H60/(D60+3)+J68),IF(D60=0,(H60*0.3+J68),IF(D60&gt;1,0))))</f>
        <v>4.9000000000000004</v>
      </c>
    </row>
    <row r="74" spans="1:11" ht="36.75" customHeight="1" thickBot="1" x14ac:dyDescent="0.4">
      <c r="A74" s="84" t="s">
        <v>129</v>
      </c>
      <c r="B74" s="85"/>
      <c r="C74" s="85"/>
      <c r="D74" s="85"/>
      <c r="E74" s="85"/>
      <c r="F74" s="85"/>
      <c r="G74" s="121">
        <f ca="1">AVERAGE(E62)</f>
        <v>0.28125</v>
      </c>
      <c r="H74" s="122"/>
      <c r="I74" s="22" t="s">
        <v>128</v>
      </c>
      <c r="J74" s="26">
        <f ca="1">(IF(D60&gt;1.5,(H60/(D60+2)+J68+MAX(0,J69-J68)+MAX(0,J70-J69)+MAX(0,J71-J70)+MAX(0,J72-J71)+MAX(0,J73-J72)),IF(D60=1,(H60/(D60+3)+J73),IF(D60=0,H60*0.3+J73))))</f>
        <v>7</v>
      </c>
      <c r="K74" s="21"/>
    </row>
    <row r="75" spans="1:11" ht="20.25" x14ac:dyDescent="0.25">
      <c r="A75" s="126" t="s">
        <v>73</v>
      </c>
      <c r="B75" s="127"/>
      <c r="C75" s="127"/>
      <c r="D75" s="127"/>
      <c r="E75" s="127"/>
      <c r="F75" s="127"/>
      <c r="G75" s="127"/>
      <c r="H75" s="128"/>
    </row>
    <row r="76" spans="1:11" ht="54.75" customHeight="1" x14ac:dyDescent="0.25">
      <c r="A76" s="93" t="s">
        <v>74</v>
      </c>
      <c r="B76" s="94"/>
      <c r="C76" s="95" t="s">
        <v>108</v>
      </c>
      <c r="D76" s="96"/>
      <c r="E76" s="93" t="s">
        <v>144</v>
      </c>
      <c r="F76" s="94" t="s">
        <v>4</v>
      </c>
      <c r="G76" s="151" t="s">
        <v>157</v>
      </c>
      <c r="H76" s="151"/>
    </row>
    <row r="77" spans="1:11" ht="44.25" customHeight="1" x14ac:dyDescent="0.3">
      <c r="A77" s="93" t="s">
        <v>154</v>
      </c>
      <c r="B77" s="94"/>
      <c r="C77" s="97" t="s">
        <v>347</v>
      </c>
      <c r="D77" s="98"/>
      <c r="E77" s="157" t="s">
        <v>155</v>
      </c>
      <c r="F77" s="158" t="s">
        <v>4</v>
      </c>
      <c r="G77" s="107" t="s">
        <v>145</v>
      </c>
      <c r="H77" s="107"/>
      <c r="I77" s="20"/>
      <c r="J77" s="21"/>
    </row>
    <row r="78" spans="1:11" ht="20.25" x14ac:dyDescent="0.25">
      <c r="A78" s="93" t="s">
        <v>75</v>
      </c>
      <c r="B78" s="94"/>
      <c r="C78" s="99">
        <v>100000</v>
      </c>
      <c r="D78" s="100"/>
      <c r="E78" s="93" t="s">
        <v>102</v>
      </c>
      <c r="F78" s="94" t="s">
        <v>4</v>
      </c>
      <c r="G78" s="95" t="s">
        <v>109</v>
      </c>
      <c r="H78" s="96"/>
    </row>
    <row r="79" spans="1:11" ht="20.25" x14ac:dyDescent="0.25">
      <c r="A79" s="126" t="s">
        <v>72</v>
      </c>
      <c r="B79" s="127"/>
      <c r="C79" s="127"/>
      <c r="D79" s="127"/>
      <c r="E79" s="127"/>
      <c r="F79" s="127"/>
      <c r="G79" s="127"/>
      <c r="H79" s="128"/>
    </row>
    <row r="80" spans="1:11" ht="20.25" customHeight="1" x14ac:dyDescent="0.25">
      <c r="A80" s="93" t="s">
        <v>8</v>
      </c>
      <c r="B80" s="101"/>
      <c r="C80" s="101"/>
      <c r="D80" s="101"/>
      <c r="E80" s="101"/>
      <c r="F80" s="94"/>
      <c r="G80" s="117" t="s">
        <v>145</v>
      </c>
      <c r="H80" s="118"/>
    </row>
    <row r="81" spans="1:150 16226:16383" ht="20.25" customHeight="1" x14ac:dyDescent="0.25">
      <c r="A81" s="93" t="s">
        <v>28</v>
      </c>
      <c r="B81" s="101"/>
      <c r="C81" s="101"/>
      <c r="D81" s="101"/>
      <c r="E81" s="101"/>
      <c r="F81" s="94" t="s">
        <v>4</v>
      </c>
      <c r="G81" s="79" t="s">
        <v>145</v>
      </c>
      <c r="H81" s="79"/>
    </row>
    <row r="82" spans="1:150 16226:16383" ht="20.25" customHeight="1" x14ac:dyDescent="0.25">
      <c r="A82" s="93" t="s">
        <v>110</v>
      </c>
      <c r="B82" s="101"/>
      <c r="C82" s="101"/>
      <c r="D82" s="101"/>
      <c r="E82" s="101"/>
      <c r="F82" s="94" t="s">
        <v>4</v>
      </c>
      <c r="G82" s="79" t="s">
        <v>145</v>
      </c>
      <c r="H82" s="79"/>
      <c r="I82" s="79">
        <f>I80*0.8</f>
        <v>0</v>
      </c>
      <c r="J82" s="79"/>
    </row>
    <row r="83" spans="1:150 16226:16383" ht="20.25" x14ac:dyDescent="0.25">
      <c r="A83" s="119" t="s">
        <v>230</v>
      </c>
      <c r="B83" s="120"/>
      <c r="C83" s="120"/>
      <c r="D83" s="120"/>
      <c r="E83" s="120"/>
      <c r="F83" s="120"/>
      <c r="G83" s="120"/>
      <c r="H83" s="88"/>
    </row>
    <row r="84" spans="1:150 16226:16383" s="3" customFormat="1" ht="20.25" x14ac:dyDescent="0.25">
      <c r="A84" s="89" t="s">
        <v>151</v>
      </c>
      <c r="B84" s="90"/>
      <c r="C84" s="89" t="s">
        <v>152</v>
      </c>
      <c r="D84" s="90"/>
      <c r="E84" s="89" t="s">
        <v>150</v>
      </c>
      <c r="F84" s="90"/>
      <c r="G84" s="89" t="s">
        <v>162</v>
      </c>
      <c r="H84" s="9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3" customFormat="1" ht="20.25" x14ac:dyDescent="0.25">
      <c r="A85" s="91" t="s">
        <v>317</v>
      </c>
      <c r="B85" s="92"/>
      <c r="C85" s="89" t="s">
        <v>96</v>
      </c>
      <c r="D85" s="90"/>
      <c r="E85" s="91">
        <f>COUNT(F92:F96)*7</f>
        <v>35</v>
      </c>
      <c r="F85" s="92"/>
      <c r="G85" s="91">
        <f>SUM(H92:H96)*7</f>
        <v>15290.369639999999</v>
      </c>
      <c r="H85" s="92"/>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3" customFormat="1" ht="20.25" x14ac:dyDescent="0.25">
      <c r="A86" s="89" t="s">
        <v>153</v>
      </c>
      <c r="B86" s="90"/>
      <c r="C86" s="89" t="s">
        <v>96</v>
      </c>
      <c r="D86" s="90"/>
      <c r="E86" s="89">
        <f>SUM(E85)</f>
        <v>35</v>
      </c>
      <c r="F86" s="90"/>
      <c r="G86" s="89">
        <f>SUM(G85)</f>
        <v>15290.369639999999</v>
      </c>
      <c r="H86" s="9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ht="20.25" x14ac:dyDescent="0.25">
      <c r="A87" s="86" t="s">
        <v>149</v>
      </c>
      <c r="B87" s="87"/>
      <c r="C87" s="87"/>
      <c r="D87" s="87"/>
      <c r="E87" s="87"/>
      <c r="F87" s="87"/>
      <c r="G87" s="87"/>
      <c r="H87" s="88"/>
    </row>
    <row r="88" spans="1:150 16226:16383" ht="66" customHeight="1" x14ac:dyDescent="0.25">
      <c r="A88" s="50" t="s">
        <v>231</v>
      </c>
      <c r="B88" s="30" t="s">
        <v>232</v>
      </c>
      <c r="C88" s="31" t="s">
        <v>233</v>
      </c>
      <c r="D88" s="30" t="s">
        <v>90</v>
      </c>
      <c r="E88" s="30" t="s">
        <v>163</v>
      </c>
      <c r="F88" s="31" t="s">
        <v>324</v>
      </c>
      <c r="G88" s="30" t="s">
        <v>92</v>
      </c>
      <c r="H88" s="30" t="s">
        <v>91</v>
      </c>
    </row>
    <row r="89" spans="1:150 16226:16383" s="3" customFormat="1" ht="20.25" customHeight="1" x14ac:dyDescent="0.25">
      <c r="A89" s="81" t="s">
        <v>317</v>
      </c>
      <c r="B89" s="82"/>
      <c r="C89" s="82"/>
      <c r="D89" s="82"/>
      <c r="E89" s="82"/>
      <c r="F89" s="82"/>
      <c r="G89" s="82"/>
      <c r="H89" s="83"/>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0.25" customHeight="1" x14ac:dyDescent="0.25">
      <c r="A90" s="81" t="s">
        <v>319</v>
      </c>
      <c r="B90" s="82"/>
      <c r="C90" s="82"/>
      <c r="D90" s="82"/>
      <c r="E90" s="82"/>
      <c r="F90" s="82"/>
      <c r="G90" s="82"/>
      <c r="H90" s="83"/>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0.25" customHeight="1" x14ac:dyDescent="0.25">
      <c r="A91" s="81" t="s">
        <v>320</v>
      </c>
      <c r="B91" s="82"/>
      <c r="C91" s="82"/>
      <c r="D91" s="82"/>
      <c r="E91" s="82"/>
      <c r="F91" s="82"/>
      <c r="G91" s="82"/>
      <c r="H91" s="83"/>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0.25" x14ac:dyDescent="0.25">
      <c r="A92" s="154">
        <v>1</v>
      </c>
      <c r="B92" s="154"/>
      <c r="C92" s="71" t="s">
        <v>322</v>
      </c>
      <c r="D92" s="71" t="s">
        <v>321</v>
      </c>
      <c r="E92" s="71">
        <f>(36.76)*(10.764)</f>
        <v>395.68463999999994</v>
      </c>
      <c r="F92" s="71">
        <f>(2.75*(1+0.75))*(10.764)</f>
        <v>51.801749999999998</v>
      </c>
      <c r="G92" s="6">
        <f>0</f>
        <v>0</v>
      </c>
      <c r="H92" s="6">
        <f>E92+F92+(IF(G92&lt;101,G92,IF(G92&lt;201,G92/2,IF(G92&lt;=301,G92/3,G92/4))))</f>
        <v>447.48638999999991</v>
      </c>
      <c r="I92" s="1">
        <f>2675000/H92</f>
        <v>5977.8354376319703</v>
      </c>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0.25" x14ac:dyDescent="0.25">
      <c r="A93" s="155">
        <f>A92+1</f>
        <v>2</v>
      </c>
      <c r="B93" s="156"/>
      <c r="C93" s="71" t="s">
        <v>322</v>
      </c>
      <c r="D93" s="71" t="s">
        <v>321</v>
      </c>
      <c r="E93" s="71">
        <f>(36.76)*(10.764)</f>
        <v>395.68463999999994</v>
      </c>
      <c r="F93" s="71">
        <f>(2.75*(1+0.75))*(10.764)</f>
        <v>51.801749999999998</v>
      </c>
      <c r="G93" s="70">
        <f>0</f>
        <v>0</v>
      </c>
      <c r="H93" s="6">
        <f t="shared" ref="H93:H96" si="0">E93+F93+(IF(G93&lt;101,G93,IF(G93&lt;201,G93/2,IF(G93&lt;=301,G93/3,G93/4))))</f>
        <v>447.48638999999991</v>
      </c>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3" customFormat="1" ht="20.25" x14ac:dyDescent="0.25">
      <c r="A94" s="155">
        <f t="shared" ref="A94:A96" si="1">A93+1</f>
        <v>3</v>
      </c>
      <c r="B94" s="156"/>
      <c r="C94" s="71" t="s">
        <v>322</v>
      </c>
      <c r="D94" s="71" t="s">
        <v>321</v>
      </c>
      <c r="E94" s="71">
        <f>(36.16)*(10.764)</f>
        <v>389.22623999999996</v>
      </c>
      <c r="F94" s="71">
        <f>(2.75*1)*(10.764)</f>
        <v>29.600999999999999</v>
      </c>
      <c r="G94" s="70">
        <f>0</f>
        <v>0</v>
      </c>
      <c r="H94" s="6">
        <f t="shared" si="0"/>
        <v>418.82723999999996</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0.25" customHeight="1" x14ac:dyDescent="0.25">
      <c r="A95" s="155">
        <f t="shared" si="1"/>
        <v>4</v>
      </c>
      <c r="B95" s="156"/>
      <c r="C95" s="71" t="s">
        <v>322</v>
      </c>
      <c r="D95" s="71" t="s">
        <v>321</v>
      </c>
      <c r="E95" s="71">
        <f>(36.76)*(10.764)</f>
        <v>395.68463999999994</v>
      </c>
      <c r="F95" s="71">
        <f>(2.75*(1+0.75))*(10.764)</f>
        <v>51.801749999999998</v>
      </c>
      <c r="G95" s="70">
        <f>0</f>
        <v>0</v>
      </c>
      <c r="H95" s="6">
        <f t="shared" si="0"/>
        <v>447.48638999999991</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customHeight="1" x14ac:dyDescent="0.25">
      <c r="A96" s="155">
        <f t="shared" si="1"/>
        <v>5</v>
      </c>
      <c r="B96" s="156"/>
      <c r="C96" s="71" t="s">
        <v>322</v>
      </c>
      <c r="D96" s="71" t="s">
        <v>321</v>
      </c>
      <c r="E96" s="71">
        <f>(34.49)*(10.764)</f>
        <v>371.25036</v>
      </c>
      <c r="F96" s="71">
        <f>(2.75*(1+0.75))*(10.764)</f>
        <v>51.801749999999998</v>
      </c>
      <c r="G96" s="70">
        <f>0</f>
        <v>0</v>
      </c>
      <c r="H96" s="6">
        <f t="shared" si="0"/>
        <v>423.05210999999997</v>
      </c>
      <c r="I96" s="1">
        <f>2500000/H96</f>
        <v>5909.4374922276129</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8" ht="20.25" x14ac:dyDescent="0.25">
      <c r="A97" s="115" t="s">
        <v>70</v>
      </c>
      <c r="B97" s="115"/>
      <c r="C97" s="115"/>
      <c r="D97" s="115"/>
      <c r="E97" s="115"/>
      <c r="F97" s="115"/>
      <c r="G97" s="115"/>
      <c r="H97" s="115"/>
    </row>
    <row r="98" spans="1:8" ht="20.25" x14ac:dyDescent="0.25">
      <c r="A98" s="2" t="s">
        <v>234</v>
      </c>
      <c r="B98" s="99" t="s">
        <v>345</v>
      </c>
      <c r="C98" s="153"/>
      <c r="D98" s="153"/>
      <c r="E98" s="153"/>
      <c r="F98" s="153"/>
      <c r="G98" s="153"/>
      <c r="H98" s="100"/>
    </row>
    <row r="99" spans="1:8" ht="20.25" x14ac:dyDescent="0.25">
      <c r="A99" s="2" t="s">
        <v>234</v>
      </c>
      <c r="B99" s="129" t="s">
        <v>235</v>
      </c>
      <c r="C99" s="130"/>
      <c r="D99" s="130"/>
      <c r="E99" s="130"/>
      <c r="F99" s="130"/>
      <c r="G99" s="130"/>
      <c r="H99" s="131"/>
    </row>
    <row r="100" spans="1:8" ht="20.25" x14ac:dyDescent="0.25">
      <c r="A100" s="2" t="s">
        <v>234</v>
      </c>
      <c r="B100" s="129" t="s">
        <v>346</v>
      </c>
      <c r="C100" s="130"/>
      <c r="D100" s="130"/>
      <c r="E100" s="130"/>
      <c r="F100" s="130"/>
      <c r="G100" s="130"/>
      <c r="H100" s="131"/>
    </row>
    <row r="101" spans="1:8" ht="20.25" x14ac:dyDescent="0.25">
      <c r="A101" s="2" t="s">
        <v>234</v>
      </c>
      <c r="B101" s="129" t="s">
        <v>236</v>
      </c>
      <c r="C101" s="130"/>
      <c r="D101" s="130"/>
      <c r="E101" s="130"/>
      <c r="F101" s="130"/>
      <c r="G101" s="130"/>
      <c r="H101" s="131"/>
    </row>
    <row r="102" spans="1:8" ht="20.25" x14ac:dyDescent="0.25">
      <c r="A102" s="73" t="s">
        <v>234</v>
      </c>
      <c r="B102" s="129" t="s">
        <v>237</v>
      </c>
      <c r="C102" s="130"/>
      <c r="D102" s="130"/>
      <c r="E102" s="130"/>
      <c r="F102" s="130"/>
      <c r="G102" s="130"/>
      <c r="H102" s="131"/>
    </row>
    <row r="103" spans="1:8" ht="20.25" x14ac:dyDescent="0.25">
      <c r="A103" s="2" t="s">
        <v>234</v>
      </c>
      <c r="B103" s="129" t="s">
        <v>349</v>
      </c>
      <c r="C103" s="130"/>
      <c r="D103" s="130"/>
      <c r="E103" s="130"/>
      <c r="F103" s="130"/>
      <c r="G103" s="130"/>
      <c r="H103" s="131"/>
    </row>
    <row r="104" spans="1:8" ht="46.5" hidden="1" customHeight="1" x14ac:dyDescent="0.25">
      <c r="A104" s="2" t="s">
        <v>234</v>
      </c>
      <c r="B104" s="152" t="s">
        <v>238</v>
      </c>
      <c r="C104" s="130"/>
      <c r="D104" s="130"/>
      <c r="E104" s="130"/>
      <c r="F104" s="130"/>
      <c r="G104" s="130"/>
      <c r="H104" s="131"/>
    </row>
    <row r="105" spans="1:8" ht="24.75" hidden="1" customHeight="1" x14ac:dyDescent="0.25">
      <c r="A105" s="2" t="s">
        <v>234</v>
      </c>
      <c r="B105" s="152" t="s">
        <v>239</v>
      </c>
      <c r="C105" s="130"/>
      <c r="D105" s="130"/>
      <c r="E105" s="130"/>
      <c r="F105" s="130"/>
      <c r="G105" s="130"/>
      <c r="H105" s="131"/>
    </row>
    <row r="106" spans="1:8" ht="46.5" hidden="1" customHeight="1" x14ac:dyDescent="0.25">
      <c r="A106" s="2" t="s">
        <v>234</v>
      </c>
      <c r="B106" s="152" t="s">
        <v>238</v>
      </c>
      <c r="C106" s="130"/>
      <c r="D106" s="130"/>
      <c r="E106" s="130"/>
      <c r="F106" s="130"/>
      <c r="G106" s="130"/>
      <c r="H106" s="131"/>
    </row>
    <row r="107" spans="1:8" ht="20.25" x14ac:dyDescent="0.25">
      <c r="A107" s="140" t="s">
        <v>76</v>
      </c>
      <c r="B107" s="140"/>
      <c r="C107" s="140"/>
      <c r="D107" s="140"/>
      <c r="E107" s="140"/>
      <c r="F107" s="140"/>
      <c r="G107" s="140"/>
      <c r="H107" s="140"/>
    </row>
    <row r="108" spans="1:8" ht="20.25" x14ac:dyDescent="0.25">
      <c r="A108" s="80" t="s">
        <v>71</v>
      </c>
      <c r="B108" s="80"/>
      <c r="C108" s="80"/>
      <c r="D108" s="129" t="str">
        <f>C3</f>
        <v>Star Signature City - Star Opal</v>
      </c>
      <c r="E108" s="130"/>
      <c r="F108" s="130"/>
      <c r="G108" s="130"/>
      <c r="H108" s="131"/>
    </row>
    <row r="109" spans="1:8" ht="20.25" x14ac:dyDescent="0.25">
      <c r="A109" s="80" t="s">
        <v>105</v>
      </c>
      <c r="B109" s="80"/>
      <c r="C109" s="80"/>
      <c r="D109" s="129" t="str">
        <f>C9</f>
        <v>Gut No. 279/280/2/305/1 at Makane, Palghar, Palghar, 401102.</v>
      </c>
      <c r="E109" s="130"/>
      <c r="F109" s="130"/>
      <c r="G109" s="130"/>
      <c r="H109" s="131"/>
    </row>
    <row r="110" spans="1:8" ht="20.25" customHeight="1" x14ac:dyDescent="0.25">
      <c r="A110" s="150" t="s">
        <v>111</v>
      </c>
      <c r="B110" s="150"/>
      <c r="C110" s="150"/>
      <c r="D110" s="129">
        <f>G3</f>
        <v>45853</v>
      </c>
      <c r="E110" s="130"/>
      <c r="F110" s="130"/>
      <c r="G110" s="130"/>
      <c r="H110" s="131"/>
    </row>
    <row r="111" spans="1:8" ht="20.25" x14ac:dyDescent="0.25">
      <c r="A111" s="10"/>
      <c r="B111" s="11"/>
      <c r="C111" s="11"/>
      <c r="D111" s="11"/>
      <c r="E111" s="11"/>
      <c r="F111" s="11"/>
      <c r="G111" s="11"/>
      <c r="H111" s="7"/>
    </row>
    <row r="112" spans="1:8" ht="20.25" x14ac:dyDescent="0.25">
      <c r="A112" s="12"/>
      <c r="B112" s="13"/>
      <c r="C112" s="13"/>
      <c r="D112" s="13"/>
      <c r="E112" s="13"/>
      <c r="F112" s="13"/>
      <c r="G112" s="13"/>
      <c r="H112" s="8"/>
    </row>
    <row r="113" spans="1:8" ht="20.25" x14ac:dyDescent="0.25">
      <c r="A113" s="12"/>
      <c r="B113" s="13"/>
      <c r="C113" s="13"/>
      <c r="D113" s="13"/>
      <c r="E113" s="13"/>
      <c r="F113" s="13"/>
      <c r="G113" s="13"/>
      <c r="H113" s="8"/>
    </row>
    <row r="114" spans="1:8" ht="20.25" x14ac:dyDescent="0.25">
      <c r="A114" s="12"/>
      <c r="B114" s="13"/>
      <c r="C114" s="13"/>
      <c r="D114" s="13"/>
      <c r="E114" s="13"/>
      <c r="F114" s="13"/>
      <c r="G114" s="13"/>
      <c r="H114" s="8"/>
    </row>
    <row r="115" spans="1:8" ht="20.25" x14ac:dyDescent="0.25">
      <c r="A115" s="12"/>
      <c r="B115" s="13"/>
      <c r="C115" s="13"/>
      <c r="D115" s="13"/>
      <c r="E115" s="13"/>
      <c r="F115" s="13"/>
      <c r="G115" s="13"/>
      <c r="H115" s="8"/>
    </row>
    <row r="116" spans="1:8" ht="20.25" x14ac:dyDescent="0.25">
      <c r="A116" s="12"/>
      <c r="B116" s="13"/>
      <c r="C116" s="13"/>
      <c r="D116" s="13"/>
      <c r="E116" s="13"/>
      <c r="F116" s="13"/>
      <c r="G116" s="13"/>
      <c r="H116" s="8"/>
    </row>
    <row r="117" spans="1:8" ht="20.25" x14ac:dyDescent="0.25">
      <c r="A117" s="12"/>
      <c r="B117" s="13"/>
      <c r="C117" s="13"/>
      <c r="D117" s="13"/>
      <c r="E117" s="13"/>
      <c r="F117" s="13"/>
      <c r="G117" s="13"/>
      <c r="H117" s="8"/>
    </row>
    <row r="118" spans="1:8" ht="20.25" x14ac:dyDescent="0.25">
      <c r="A118" s="12"/>
      <c r="B118" s="13"/>
      <c r="C118" s="13"/>
      <c r="D118" s="13"/>
      <c r="E118" s="13"/>
      <c r="F118" s="13"/>
      <c r="G118" s="13"/>
      <c r="H118" s="8"/>
    </row>
    <row r="119" spans="1:8" ht="20.25" x14ac:dyDescent="0.25">
      <c r="A119" s="12"/>
      <c r="B119" s="13"/>
      <c r="C119" s="13"/>
      <c r="D119" s="13"/>
      <c r="E119" s="13"/>
      <c r="F119" s="13"/>
      <c r="G119" s="13"/>
      <c r="H119" s="8"/>
    </row>
    <row r="120" spans="1:8" ht="20.25" x14ac:dyDescent="0.25">
      <c r="A120" s="12"/>
      <c r="B120" s="13"/>
      <c r="C120" s="13"/>
      <c r="D120" s="13"/>
      <c r="E120" s="13"/>
      <c r="F120" s="13"/>
      <c r="G120" s="13"/>
      <c r="H120" s="8"/>
    </row>
    <row r="121" spans="1:8" ht="20.25" x14ac:dyDescent="0.25">
      <c r="A121" s="12"/>
      <c r="B121" s="13"/>
      <c r="C121" s="13"/>
      <c r="D121" s="13"/>
      <c r="E121" s="13"/>
      <c r="F121" s="13"/>
      <c r="G121" s="13"/>
      <c r="H121" s="8"/>
    </row>
    <row r="122" spans="1:8" ht="20.25" x14ac:dyDescent="0.25">
      <c r="A122" s="12"/>
      <c r="B122" s="13"/>
      <c r="C122" s="13"/>
      <c r="D122" s="13"/>
      <c r="E122" s="13"/>
      <c r="F122" s="13"/>
      <c r="G122" s="13"/>
      <c r="H122" s="8"/>
    </row>
    <row r="123" spans="1:8" ht="20.25" x14ac:dyDescent="0.25">
      <c r="A123" s="12"/>
      <c r="B123" s="13"/>
      <c r="C123" s="13"/>
      <c r="D123" s="13"/>
      <c r="E123" s="13"/>
      <c r="F123" s="13"/>
      <c r="G123" s="13"/>
      <c r="H123" s="8"/>
    </row>
    <row r="124" spans="1:8" ht="20.25" x14ac:dyDescent="0.25">
      <c r="A124" s="12"/>
      <c r="B124" s="13"/>
      <c r="C124" s="13"/>
      <c r="D124" s="13"/>
      <c r="E124" s="13"/>
      <c r="F124" s="13"/>
      <c r="G124" s="13"/>
      <c r="H124" s="8"/>
    </row>
    <row r="125" spans="1:8" ht="20.25" x14ac:dyDescent="0.25">
      <c r="A125" s="12"/>
      <c r="B125" s="13"/>
      <c r="C125" s="13"/>
      <c r="D125" s="13"/>
      <c r="E125" s="13"/>
      <c r="F125" s="13"/>
      <c r="G125" s="13"/>
      <c r="H125" s="8"/>
    </row>
    <row r="126" spans="1:8" ht="20.25" x14ac:dyDescent="0.25">
      <c r="A126" s="12"/>
      <c r="B126" s="13"/>
      <c r="C126" s="13"/>
      <c r="D126" s="13"/>
      <c r="E126" s="13"/>
      <c r="F126" s="13"/>
      <c r="G126" s="13"/>
      <c r="H126" s="8"/>
    </row>
    <row r="127" spans="1:8" ht="20.25" x14ac:dyDescent="0.25">
      <c r="A127" s="12"/>
      <c r="B127" s="13"/>
      <c r="C127" s="13"/>
      <c r="D127" s="13"/>
      <c r="E127" s="13"/>
      <c r="F127" s="13"/>
      <c r="G127" s="13"/>
      <c r="H127" s="8"/>
    </row>
    <row r="128" spans="1:8" ht="20.25" x14ac:dyDescent="0.25">
      <c r="A128" s="12"/>
      <c r="B128" s="13"/>
      <c r="C128" s="13"/>
      <c r="D128" s="13"/>
      <c r="E128" s="13"/>
      <c r="F128" s="13"/>
      <c r="G128" s="13"/>
      <c r="H128" s="8"/>
    </row>
    <row r="129" spans="1:8" ht="20.25" x14ac:dyDescent="0.25">
      <c r="A129" s="12"/>
      <c r="B129" s="13"/>
      <c r="C129" s="13"/>
      <c r="D129" s="13"/>
      <c r="E129" s="13"/>
      <c r="F129" s="13"/>
      <c r="G129" s="13"/>
      <c r="H129" s="8"/>
    </row>
    <row r="130" spans="1:8" ht="20.25" x14ac:dyDescent="0.25">
      <c r="A130" s="12"/>
      <c r="B130" s="13"/>
      <c r="C130" s="13"/>
      <c r="D130" s="13"/>
      <c r="E130" s="13"/>
      <c r="F130" s="13"/>
      <c r="G130" s="13"/>
      <c r="H130" s="8"/>
    </row>
    <row r="131" spans="1:8" ht="20.25" x14ac:dyDescent="0.25">
      <c r="A131" s="12"/>
      <c r="B131" s="13"/>
      <c r="C131" s="13"/>
      <c r="D131" s="13"/>
      <c r="E131" s="13"/>
      <c r="F131" s="13"/>
      <c r="G131" s="13"/>
      <c r="H131" s="8"/>
    </row>
    <row r="132" spans="1:8" ht="20.25" x14ac:dyDescent="0.25">
      <c r="A132" s="12"/>
      <c r="B132" s="13"/>
      <c r="C132" s="13"/>
      <c r="D132" s="13"/>
      <c r="E132" s="13"/>
      <c r="F132" s="13"/>
      <c r="G132" s="13"/>
      <c r="H132" s="8"/>
    </row>
    <row r="133" spans="1:8" ht="20.25" x14ac:dyDescent="0.25">
      <c r="A133" s="12"/>
      <c r="B133" s="13"/>
      <c r="C133" s="13"/>
      <c r="D133" s="13"/>
      <c r="E133" s="13"/>
      <c r="F133" s="13"/>
      <c r="G133" s="13"/>
      <c r="H133" s="8"/>
    </row>
    <row r="134" spans="1:8" ht="20.25" x14ac:dyDescent="0.25">
      <c r="A134" s="12"/>
      <c r="B134" s="13"/>
      <c r="C134" s="13"/>
      <c r="D134" s="13"/>
      <c r="E134" s="13"/>
      <c r="F134" s="13"/>
      <c r="G134" s="13"/>
      <c r="H134" s="8"/>
    </row>
    <row r="135" spans="1:8" ht="20.25" x14ac:dyDescent="0.25">
      <c r="A135" s="12"/>
      <c r="B135" s="13"/>
      <c r="C135" s="13"/>
      <c r="D135" s="13"/>
      <c r="E135" s="13"/>
      <c r="F135" s="13"/>
      <c r="G135" s="13"/>
      <c r="H135" s="8"/>
    </row>
    <row r="136" spans="1:8" ht="20.25" x14ac:dyDescent="0.25">
      <c r="A136" s="12"/>
      <c r="B136" s="13"/>
      <c r="C136" s="13"/>
      <c r="D136" s="13"/>
      <c r="E136" s="13"/>
      <c r="F136" s="13"/>
      <c r="G136" s="13"/>
      <c r="H136" s="8"/>
    </row>
    <row r="137" spans="1:8" ht="20.25" x14ac:dyDescent="0.25">
      <c r="A137" s="12"/>
      <c r="B137" s="13"/>
      <c r="C137" s="13"/>
      <c r="D137" s="13"/>
      <c r="E137" s="13"/>
      <c r="F137" s="13"/>
      <c r="G137" s="13"/>
      <c r="H137" s="8"/>
    </row>
    <row r="138" spans="1:8" ht="20.25" x14ac:dyDescent="0.25">
      <c r="A138" s="12"/>
      <c r="B138" s="13"/>
      <c r="C138" s="13"/>
      <c r="D138" s="13"/>
      <c r="E138" s="13"/>
      <c r="F138" s="13"/>
      <c r="G138" s="13"/>
      <c r="H138" s="8"/>
    </row>
    <row r="139" spans="1:8" ht="20.25" x14ac:dyDescent="0.25">
      <c r="A139" s="12"/>
      <c r="B139" s="13"/>
      <c r="C139" s="13"/>
      <c r="D139" s="13"/>
      <c r="E139" s="13"/>
      <c r="F139" s="13"/>
      <c r="G139" s="13"/>
      <c r="H139" s="8"/>
    </row>
    <row r="140" spans="1:8" ht="20.25" x14ac:dyDescent="0.25">
      <c r="A140" s="12"/>
      <c r="B140" s="13"/>
      <c r="C140" s="13"/>
      <c r="D140" s="13"/>
      <c r="E140" s="13"/>
      <c r="F140" s="13"/>
      <c r="G140" s="13"/>
      <c r="H140" s="8"/>
    </row>
    <row r="141" spans="1:8" ht="20.25" x14ac:dyDescent="0.25">
      <c r="A141" s="12"/>
      <c r="B141" s="13"/>
      <c r="C141" s="13"/>
      <c r="D141" s="13"/>
      <c r="E141" s="13"/>
      <c r="F141" s="13"/>
      <c r="G141" s="13"/>
      <c r="H141" s="8"/>
    </row>
    <row r="142" spans="1:8" ht="20.25" x14ac:dyDescent="0.25">
      <c r="A142" s="12"/>
      <c r="B142" s="13"/>
      <c r="C142" s="13"/>
      <c r="D142" s="13"/>
      <c r="E142" s="13"/>
      <c r="F142" s="13"/>
      <c r="G142" s="13"/>
      <c r="H142" s="8"/>
    </row>
    <row r="143" spans="1:8" ht="20.25" x14ac:dyDescent="0.25">
      <c r="A143" s="12"/>
      <c r="B143" s="13"/>
      <c r="C143" s="13"/>
      <c r="D143" s="13"/>
      <c r="E143" s="13"/>
      <c r="F143" s="13"/>
      <c r="G143" s="13"/>
      <c r="H143" s="8"/>
    </row>
    <row r="144" spans="1:8" ht="20.25" x14ac:dyDescent="0.25">
      <c r="A144" s="12"/>
      <c r="B144" s="13"/>
      <c r="C144" s="13"/>
      <c r="D144" s="13"/>
      <c r="E144" s="13"/>
      <c r="F144" s="13"/>
      <c r="G144" s="13"/>
      <c r="H144" s="8"/>
    </row>
    <row r="145" spans="1:8" ht="20.25" x14ac:dyDescent="0.25">
      <c r="A145" s="12"/>
      <c r="B145" s="13"/>
      <c r="C145" s="13"/>
      <c r="D145" s="13"/>
      <c r="E145" s="13"/>
      <c r="F145" s="13"/>
      <c r="G145" s="13"/>
      <c r="H145" s="8"/>
    </row>
    <row r="146" spans="1:8" ht="20.25" x14ac:dyDescent="0.25">
      <c r="A146" s="12"/>
      <c r="B146" s="13"/>
      <c r="C146" s="13"/>
      <c r="D146" s="13"/>
      <c r="E146" s="13"/>
      <c r="F146" s="13"/>
      <c r="G146" s="13"/>
      <c r="H146" s="8"/>
    </row>
    <row r="147" spans="1:8" ht="20.25" x14ac:dyDescent="0.25">
      <c r="A147" s="12"/>
      <c r="B147" s="13"/>
      <c r="C147" s="13"/>
      <c r="D147" s="13"/>
      <c r="E147" s="13"/>
      <c r="F147" s="13"/>
      <c r="G147" s="13"/>
      <c r="H147" s="8"/>
    </row>
    <row r="148" spans="1:8" ht="20.25" x14ac:dyDescent="0.25">
      <c r="A148" s="12"/>
      <c r="B148" s="13"/>
      <c r="C148" s="13"/>
      <c r="D148" s="13"/>
      <c r="E148" s="13"/>
      <c r="F148" s="13"/>
      <c r="G148" s="13"/>
      <c r="H148" s="8"/>
    </row>
    <row r="149" spans="1:8" ht="20.25" x14ac:dyDescent="0.25">
      <c r="A149" s="12"/>
      <c r="B149" s="13"/>
      <c r="C149" s="13"/>
      <c r="D149" s="13"/>
      <c r="E149" s="13"/>
      <c r="F149" s="13"/>
      <c r="G149" s="13"/>
      <c r="H149" s="8"/>
    </row>
    <row r="150" spans="1:8" ht="20.25" x14ac:dyDescent="0.25">
      <c r="A150" s="12"/>
      <c r="B150" s="13"/>
      <c r="C150" s="13"/>
      <c r="D150" s="13"/>
      <c r="E150" s="13"/>
      <c r="F150" s="13"/>
      <c r="G150" s="13"/>
      <c r="H150" s="8"/>
    </row>
    <row r="151" spans="1:8" ht="20.25" x14ac:dyDescent="0.25">
      <c r="A151" s="12"/>
      <c r="B151" s="13"/>
      <c r="C151" s="13"/>
      <c r="D151" s="13"/>
      <c r="E151" s="13"/>
      <c r="F151" s="13"/>
      <c r="G151" s="13"/>
      <c r="H151" s="8"/>
    </row>
    <row r="152" spans="1:8" ht="20.25" x14ac:dyDescent="0.25">
      <c r="A152" s="12"/>
      <c r="B152" s="13"/>
      <c r="C152" s="13"/>
      <c r="D152" s="13"/>
      <c r="E152" s="13"/>
      <c r="F152" s="13"/>
      <c r="G152" s="13"/>
      <c r="H152" s="8"/>
    </row>
    <row r="153" spans="1:8" ht="20.25" x14ac:dyDescent="0.25">
      <c r="A153" s="12"/>
      <c r="B153" s="13"/>
      <c r="C153" s="13"/>
      <c r="D153" s="13"/>
      <c r="E153" s="13"/>
      <c r="F153" s="13"/>
      <c r="G153" s="13"/>
      <c r="H153" s="8"/>
    </row>
    <row r="154" spans="1:8" ht="20.25" x14ac:dyDescent="0.25">
      <c r="A154" s="14"/>
      <c r="B154" s="15"/>
      <c r="C154" s="15"/>
      <c r="D154" s="15"/>
      <c r="E154" s="15"/>
      <c r="F154" s="15"/>
      <c r="G154" s="15"/>
      <c r="H154" s="9"/>
    </row>
    <row r="155" spans="1:8" ht="20.25" x14ac:dyDescent="0.25">
      <c r="A155" s="115" t="s">
        <v>159</v>
      </c>
      <c r="B155" s="115"/>
      <c r="C155" s="115"/>
      <c r="D155" s="115"/>
      <c r="E155" s="115"/>
      <c r="F155" s="115"/>
      <c r="G155" s="115"/>
      <c r="H155" s="115"/>
    </row>
    <row r="156" spans="1:8" ht="20.25" x14ac:dyDescent="0.25">
      <c r="A156" s="10"/>
      <c r="B156" s="11"/>
      <c r="C156" s="11"/>
      <c r="D156" s="11"/>
      <c r="E156" s="11"/>
      <c r="F156" s="11"/>
      <c r="G156" s="11"/>
      <c r="H156" s="7"/>
    </row>
    <row r="157" spans="1:8" ht="20.25" x14ac:dyDescent="0.25">
      <c r="A157" s="12"/>
      <c r="B157" s="13"/>
      <c r="C157" s="13"/>
      <c r="D157" s="13"/>
      <c r="E157" s="13"/>
      <c r="F157" s="13"/>
      <c r="G157" s="13"/>
      <c r="H157" s="8"/>
    </row>
    <row r="158" spans="1:8" ht="20.25" x14ac:dyDescent="0.25">
      <c r="A158" s="12"/>
      <c r="B158" s="13"/>
      <c r="C158" s="13"/>
      <c r="D158" s="13"/>
      <c r="E158" s="13"/>
      <c r="F158" s="13"/>
      <c r="G158" s="13"/>
      <c r="H158" s="8"/>
    </row>
    <row r="159" spans="1:8" ht="20.25" x14ac:dyDescent="0.25">
      <c r="A159" s="12"/>
      <c r="B159" s="13"/>
      <c r="C159" s="13"/>
      <c r="D159" s="13"/>
      <c r="E159" s="13"/>
      <c r="F159" s="13"/>
      <c r="G159" s="13"/>
      <c r="H159" s="8"/>
    </row>
    <row r="160" spans="1:8" ht="20.25" x14ac:dyDescent="0.25">
      <c r="A160" s="12"/>
      <c r="B160" s="13"/>
      <c r="C160" s="13"/>
      <c r="D160" s="13"/>
      <c r="E160" s="13"/>
      <c r="F160" s="13"/>
      <c r="G160" s="13"/>
      <c r="H160" s="8"/>
    </row>
    <row r="161" spans="1:8" ht="20.25" x14ac:dyDescent="0.25">
      <c r="A161" s="12"/>
      <c r="B161" s="13"/>
      <c r="C161" s="13"/>
      <c r="D161" s="13"/>
      <c r="E161" s="13"/>
      <c r="F161" s="13"/>
      <c r="G161" s="13"/>
      <c r="H161" s="8"/>
    </row>
    <row r="162" spans="1:8" ht="20.25" x14ac:dyDescent="0.25">
      <c r="A162" s="12"/>
      <c r="B162" s="13"/>
      <c r="C162" s="13"/>
      <c r="D162" s="13"/>
      <c r="E162" s="13"/>
      <c r="F162" s="13"/>
      <c r="G162" s="13"/>
      <c r="H162" s="8"/>
    </row>
    <row r="163" spans="1:8" ht="20.25" x14ac:dyDescent="0.25">
      <c r="A163" s="12"/>
      <c r="B163" s="13"/>
      <c r="C163" s="13"/>
      <c r="D163" s="13"/>
      <c r="E163" s="13"/>
      <c r="F163" s="13"/>
      <c r="G163" s="13"/>
      <c r="H163" s="8"/>
    </row>
    <row r="164" spans="1:8" ht="20.25" x14ac:dyDescent="0.25">
      <c r="A164" s="12"/>
      <c r="B164" s="13"/>
      <c r="C164" s="13"/>
      <c r="D164" s="13"/>
      <c r="E164" s="13"/>
      <c r="F164" s="13"/>
      <c r="G164" s="13"/>
      <c r="H164" s="8"/>
    </row>
    <row r="165" spans="1:8" ht="20.25" x14ac:dyDescent="0.25">
      <c r="A165" s="12"/>
      <c r="B165" s="13"/>
      <c r="C165" s="13"/>
      <c r="D165" s="13"/>
      <c r="E165" s="13"/>
      <c r="F165" s="13"/>
      <c r="G165" s="13"/>
      <c r="H165" s="8"/>
    </row>
    <row r="166" spans="1:8" ht="20.25" x14ac:dyDescent="0.25">
      <c r="A166" s="12"/>
      <c r="B166" s="13"/>
      <c r="C166" s="13"/>
      <c r="D166" s="13"/>
      <c r="E166" s="13"/>
      <c r="F166" s="13"/>
      <c r="G166" s="13"/>
      <c r="H166" s="8"/>
    </row>
    <row r="167" spans="1:8" ht="20.25" x14ac:dyDescent="0.25">
      <c r="A167" s="12"/>
      <c r="B167" s="13"/>
      <c r="C167" s="13"/>
      <c r="D167" s="13"/>
      <c r="E167" s="13"/>
      <c r="F167" s="13"/>
      <c r="G167" s="13"/>
      <c r="H167" s="8"/>
    </row>
    <row r="168" spans="1:8" ht="20.25" x14ac:dyDescent="0.25">
      <c r="A168" s="12"/>
      <c r="B168" s="13"/>
      <c r="C168" s="13"/>
      <c r="D168" s="13"/>
      <c r="E168" s="13"/>
      <c r="F168" s="13"/>
      <c r="G168" s="13"/>
      <c r="H168" s="8"/>
    </row>
    <row r="169" spans="1:8" ht="20.25" x14ac:dyDescent="0.25">
      <c r="A169" s="12"/>
      <c r="B169" s="13"/>
      <c r="C169" s="13"/>
      <c r="D169" s="13"/>
      <c r="E169" s="13"/>
      <c r="F169" s="13"/>
      <c r="G169" s="13"/>
      <c r="H169" s="8"/>
    </row>
    <row r="170" spans="1:8" ht="20.25" x14ac:dyDescent="0.25">
      <c r="A170" s="12"/>
      <c r="B170" s="13"/>
      <c r="C170" s="13"/>
      <c r="D170" s="13"/>
      <c r="E170" s="13"/>
      <c r="F170" s="13"/>
      <c r="G170" s="13"/>
      <c r="H170" s="8"/>
    </row>
    <row r="171" spans="1:8" ht="20.25" x14ac:dyDescent="0.25">
      <c r="A171" s="12"/>
      <c r="B171" s="13"/>
      <c r="C171" s="13"/>
      <c r="D171" s="13"/>
      <c r="E171" s="13"/>
      <c r="F171" s="13"/>
      <c r="G171" s="13"/>
      <c r="H171" s="8"/>
    </row>
    <row r="172" spans="1:8" ht="20.25" x14ac:dyDescent="0.25">
      <c r="A172" s="12"/>
      <c r="B172" s="13"/>
      <c r="C172" s="13"/>
      <c r="D172" s="13"/>
      <c r="E172" s="13"/>
      <c r="F172" s="13"/>
      <c r="G172" s="13"/>
      <c r="H172" s="8"/>
    </row>
    <row r="173" spans="1:8" ht="20.25" x14ac:dyDescent="0.25">
      <c r="A173" s="12"/>
      <c r="B173" s="13"/>
      <c r="C173" s="13"/>
      <c r="D173" s="13"/>
      <c r="E173" s="13"/>
      <c r="F173" s="13"/>
      <c r="G173" s="13"/>
      <c r="H173" s="8"/>
    </row>
    <row r="174" spans="1:8" ht="20.25" x14ac:dyDescent="0.25">
      <c r="A174" s="12"/>
      <c r="B174" s="13"/>
      <c r="C174" s="13"/>
      <c r="D174" s="13"/>
      <c r="E174" s="13"/>
      <c r="F174" s="13"/>
      <c r="G174" s="13"/>
      <c r="H174" s="8"/>
    </row>
    <row r="175" spans="1:8" ht="20.25" x14ac:dyDescent="0.25">
      <c r="A175" s="12"/>
      <c r="B175" s="13"/>
      <c r="C175" s="13"/>
      <c r="D175" s="13"/>
      <c r="E175" s="13"/>
      <c r="F175" s="13"/>
      <c r="G175" s="13"/>
      <c r="H175" s="8"/>
    </row>
    <row r="176" spans="1:8" ht="20.25" x14ac:dyDescent="0.25">
      <c r="A176" s="12"/>
      <c r="B176" s="13"/>
      <c r="C176" s="13"/>
      <c r="D176" s="13"/>
      <c r="E176" s="13"/>
      <c r="F176" s="13"/>
      <c r="G176" s="13"/>
      <c r="H176" s="8"/>
    </row>
    <row r="177" spans="1:8" ht="20.25" x14ac:dyDescent="0.25">
      <c r="A177" s="12"/>
      <c r="B177" s="13"/>
      <c r="C177" s="13"/>
      <c r="D177" s="13"/>
      <c r="E177" s="13"/>
      <c r="F177" s="13"/>
      <c r="G177" s="13"/>
      <c r="H177" s="8"/>
    </row>
    <row r="178" spans="1:8" ht="20.25" x14ac:dyDescent="0.25">
      <c r="A178" s="12"/>
      <c r="B178" s="13"/>
      <c r="C178" s="13"/>
      <c r="D178" s="13"/>
      <c r="E178" s="13"/>
      <c r="F178" s="13"/>
      <c r="G178" s="13"/>
      <c r="H178" s="8"/>
    </row>
    <row r="179" spans="1:8" ht="20.25" x14ac:dyDescent="0.25">
      <c r="A179" s="12"/>
      <c r="B179" s="13"/>
      <c r="C179" s="13"/>
      <c r="D179" s="13"/>
      <c r="E179" s="13"/>
      <c r="F179" s="13"/>
      <c r="G179" s="13"/>
      <c r="H179" s="8"/>
    </row>
    <row r="180" spans="1:8" ht="20.25" x14ac:dyDescent="0.25">
      <c r="A180" s="12"/>
      <c r="B180" s="13"/>
      <c r="C180" s="13"/>
      <c r="D180" s="13"/>
      <c r="E180" s="13"/>
      <c r="F180" s="13"/>
      <c r="G180" s="13"/>
      <c r="H180" s="8"/>
    </row>
    <row r="181" spans="1:8" ht="20.25" x14ac:dyDescent="0.25">
      <c r="A181" s="12"/>
      <c r="B181" s="13"/>
      <c r="C181" s="13"/>
      <c r="D181" s="13"/>
      <c r="E181" s="13"/>
      <c r="F181" s="13"/>
      <c r="G181" s="13"/>
      <c r="H181" s="8"/>
    </row>
    <row r="182" spans="1:8" ht="20.25" x14ac:dyDescent="0.25">
      <c r="A182" s="12"/>
      <c r="B182" s="13"/>
      <c r="C182" s="13"/>
      <c r="D182" s="13"/>
      <c r="E182" s="13"/>
      <c r="F182" s="13"/>
      <c r="G182" s="13"/>
      <c r="H182" s="8"/>
    </row>
    <row r="183" spans="1:8" ht="20.25" x14ac:dyDescent="0.25">
      <c r="A183" s="12"/>
      <c r="B183" s="13"/>
      <c r="C183" s="13"/>
      <c r="D183" s="13"/>
      <c r="E183" s="13"/>
      <c r="F183" s="13"/>
      <c r="G183" s="13"/>
      <c r="H183" s="8"/>
    </row>
    <row r="184" spans="1:8" ht="20.25" x14ac:dyDescent="0.25">
      <c r="A184" s="12"/>
      <c r="B184" s="13"/>
      <c r="C184" s="13"/>
      <c r="D184" s="13"/>
      <c r="E184" s="13"/>
      <c r="F184" s="13"/>
      <c r="G184" s="13"/>
      <c r="H184" s="8"/>
    </row>
    <row r="185" spans="1:8" ht="20.25" x14ac:dyDescent="0.25">
      <c r="A185" s="12"/>
      <c r="B185" s="13"/>
      <c r="C185" s="13"/>
      <c r="D185" s="13"/>
      <c r="E185" s="13"/>
      <c r="F185" s="13"/>
      <c r="G185" s="13"/>
      <c r="H185" s="8"/>
    </row>
    <row r="186" spans="1:8" ht="20.25" x14ac:dyDescent="0.25">
      <c r="A186" s="12"/>
      <c r="B186" s="13"/>
      <c r="C186" s="13"/>
      <c r="D186" s="13"/>
      <c r="E186" s="13"/>
      <c r="F186" s="13"/>
      <c r="G186" s="13"/>
      <c r="H186" s="8"/>
    </row>
    <row r="187" spans="1:8" ht="20.25" x14ac:dyDescent="0.25">
      <c r="A187" s="12"/>
      <c r="B187" s="13"/>
      <c r="C187" s="13"/>
      <c r="D187" s="13"/>
      <c r="E187" s="13"/>
      <c r="F187" s="13"/>
      <c r="G187" s="13"/>
      <c r="H187" s="8"/>
    </row>
    <row r="188" spans="1:8" ht="20.25" x14ac:dyDescent="0.25">
      <c r="A188" s="12"/>
      <c r="B188" s="13"/>
      <c r="C188" s="13"/>
      <c r="D188" s="13"/>
      <c r="E188" s="13"/>
      <c r="F188" s="13"/>
      <c r="G188" s="13"/>
      <c r="H188" s="8"/>
    </row>
    <row r="189" spans="1:8" ht="20.25" x14ac:dyDescent="0.25">
      <c r="A189" s="12"/>
      <c r="B189" s="13"/>
      <c r="C189" s="13"/>
      <c r="D189" s="13"/>
      <c r="E189" s="13"/>
      <c r="F189" s="13"/>
      <c r="G189" s="13"/>
      <c r="H189" s="8"/>
    </row>
    <row r="190" spans="1:8" ht="20.25" x14ac:dyDescent="0.25">
      <c r="A190" s="12"/>
      <c r="B190" s="13"/>
      <c r="C190" s="13"/>
      <c r="D190" s="13"/>
      <c r="E190" s="13"/>
      <c r="F190" s="13"/>
      <c r="G190" s="13"/>
      <c r="H190" s="8"/>
    </row>
    <row r="191" spans="1:8" ht="20.25" x14ac:dyDescent="0.25">
      <c r="A191" s="12"/>
      <c r="B191" s="13"/>
      <c r="C191" s="13"/>
      <c r="D191" s="13"/>
      <c r="E191" s="13"/>
      <c r="F191" s="13"/>
      <c r="G191" s="13"/>
      <c r="H191" s="8"/>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4"/>
      <c r="B204" s="15"/>
      <c r="C204" s="15"/>
      <c r="D204" s="15"/>
      <c r="E204" s="15"/>
      <c r="F204" s="15"/>
      <c r="G204" s="15"/>
      <c r="H204" s="9"/>
    </row>
    <row r="205" spans="1:8" ht="20.25" x14ac:dyDescent="0.25">
      <c r="A205" s="126" t="s">
        <v>77</v>
      </c>
      <c r="B205" s="127"/>
      <c r="C205" s="127"/>
      <c r="D205" s="127"/>
      <c r="E205" s="127"/>
      <c r="F205" s="127"/>
      <c r="G205" s="127"/>
      <c r="H205" s="128"/>
    </row>
    <row r="206" spans="1:8" ht="20.25" x14ac:dyDescent="0.25">
      <c r="A206" s="10"/>
      <c r="B206" s="11"/>
      <c r="C206" s="11"/>
      <c r="D206" s="11"/>
      <c r="E206" s="11"/>
      <c r="F206" s="11"/>
      <c r="G206" s="11"/>
      <c r="H206" s="7"/>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15" t="s">
        <v>24</v>
      </c>
      <c r="B236" s="115"/>
      <c r="C236" s="115"/>
      <c r="D236" s="115"/>
      <c r="E236" s="115"/>
      <c r="F236" s="115"/>
      <c r="G236" s="115"/>
      <c r="H236" s="115"/>
    </row>
    <row r="237" spans="1:8" ht="20.25" x14ac:dyDescent="0.25">
      <c r="A237" s="141" t="s">
        <v>78</v>
      </c>
      <c r="B237" s="142"/>
      <c r="C237" s="142"/>
      <c r="D237" s="142"/>
      <c r="E237" s="142"/>
      <c r="F237" s="142"/>
      <c r="G237" s="142"/>
      <c r="H237" s="143"/>
    </row>
    <row r="238" spans="1:8" ht="20.25" x14ac:dyDescent="0.25">
      <c r="A238" s="144" t="s">
        <v>79</v>
      </c>
      <c r="B238" s="145"/>
      <c r="C238" s="145"/>
      <c r="D238" s="145"/>
      <c r="E238" s="145"/>
      <c r="F238" s="145"/>
      <c r="G238" s="145"/>
      <c r="H238" s="146"/>
    </row>
    <row r="239" spans="1:8" ht="45" customHeight="1" x14ac:dyDescent="0.25">
      <c r="A239" s="144" t="s">
        <v>80</v>
      </c>
      <c r="B239" s="145"/>
      <c r="C239" s="145"/>
      <c r="D239" s="145"/>
      <c r="E239" s="145"/>
      <c r="F239" s="145"/>
      <c r="G239" s="145"/>
      <c r="H239" s="146"/>
    </row>
    <row r="240" spans="1:8" ht="42.75" customHeight="1" x14ac:dyDescent="0.25">
      <c r="A240" s="144" t="s">
        <v>81</v>
      </c>
      <c r="B240" s="145"/>
      <c r="C240" s="145"/>
      <c r="D240" s="145"/>
      <c r="E240" s="145"/>
      <c r="F240" s="145"/>
      <c r="G240" s="145"/>
      <c r="H240" s="146"/>
    </row>
    <row r="241" spans="1:8" ht="20.25" x14ac:dyDescent="0.25">
      <c r="A241" s="144" t="s">
        <v>82</v>
      </c>
      <c r="B241" s="145"/>
      <c r="C241" s="145"/>
      <c r="D241" s="145"/>
      <c r="E241" s="145"/>
      <c r="F241" s="145"/>
      <c r="G241" s="145"/>
      <c r="H241" s="146"/>
    </row>
    <row r="242" spans="1:8" ht="20.25" x14ac:dyDescent="0.25">
      <c r="A242" s="144" t="s">
        <v>83</v>
      </c>
      <c r="B242" s="145"/>
      <c r="C242" s="145"/>
      <c r="D242" s="145"/>
      <c r="E242" s="145"/>
      <c r="F242" s="145"/>
      <c r="G242" s="145"/>
      <c r="H242" s="146"/>
    </row>
    <row r="243" spans="1:8" ht="45" customHeight="1" x14ac:dyDescent="0.25">
      <c r="A243" s="144" t="s">
        <v>84</v>
      </c>
      <c r="B243" s="145"/>
      <c r="C243" s="145"/>
      <c r="D243" s="145"/>
      <c r="E243" s="145"/>
      <c r="F243" s="145"/>
      <c r="G243" s="145"/>
      <c r="H243" s="146"/>
    </row>
    <row r="244" spans="1:8" ht="45" customHeight="1" x14ac:dyDescent="0.25">
      <c r="A244" s="144" t="s">
        <v>85</v>
      </c>
      <c r="B244" s="145"/>
      <c r="C244" s="145"/>
      <c r="D244" s="145"/>
      <c r="E244" s="145"/>
      <c r="F244" s="145"/>
      <c r="G244" s="145"/>
      <c r="H244" s="146"/>
    </row>
    <row r="245" spans="1:8" ht="20.25" x14ac:dyDescent="0.25">
      <c r="A245" s="147" t="s">
        <v>86</v>
      </c>
      <c r="B245" s="148"/>
      <c r="C245" s="148"/>
      <c r="D245" s="148"/>
      <c r="E245" s="148"/>
      <c r="F245" s="148"/>
      <c r="G245" s="148"/>
      <c r="H245" s="149"/>
    </row>
    <row r="246" spans="1:8" ht="57" customHeight="1" x14ac:dyDescent="0.25">
      <c r="A246" s="132" t="s">
        <v>30</v>
      </c>
      <c r="B246" s="133"/>
      <c r="C246" s="134" t="s">
        <v>305</v>
      </c>
      <c r="D246" s="135"/>
      <c r="E246" s="132" t="s">
        <v>9</v>
      </c>
      <c r="F246" s="133"/>
      <c r="G246" s="139"/>
      <c r="H246" s="139"/>
    </row>
  </sheetData>
  <mergeCells count="257">
    <mergeCell ref="C53:H53"/>
    <mergeCell ref="A21:B21"/>
    <mergeCell ref="C21:H21"/>
    <mergeCell ref="B102:H102"/>
    <mergeCell ref="J39:K39"/>
    <mergeCell ref="M39:N39"/>
    <mergeCell ref="C39:E39"/>
    <mergeCell ref="F39:H39"/>
    <mergeCell ref="C40:E40"/>
    <mergeCell ref="F40:H40"/>
    <mergeCell ref="F41:H41"/>
    <mergeCell ref="C41:E41"/>
    <mergeCell ref="A42:B42"/>
    <mergeCell ref="C42:E42"/>
    <mergeCell ref="F42:H42"/>
    <mergeCell ref="A40:B40"/>
    <mergeCell ref="A41:B41"/>
    <mergeCell ref="A44:B44"/>
    <mergeCell ref="A39:B39"/>
    <mergeCell ref="A43:B43"/>
    <mergeCell ref="C43:E43"/>
    <mergeCell ref="C44:H44"/>
    <mergeCell ref="E35:F35"/>
    <mergeCell ref="E36:F36"/>
    <mergeCell ref="E37:F37"/>
    <mergeCell ref="A35:B35"/>
    <mergeCell ref="A36:B36"/>
    <mergeCell ref="A37:B37"/>
    <mergeCell ref="C35:D35"/>
    <mergeCell ref="C36:D36"/>
    <mergeCell ref="C37:D37"/>
    <mergeCell ref="G35:H35"/>
    <mergeCell ref="E32:F32"/>
    <mergeCell ref="C29:D29"/>
    <mergeCell ref="C30:D30"/>
    <mergeCell ref="C31:D31"/>
    <mergeCell ref="C32:D32"/>
    <mergeCell ref="C15:D15"/>
    <mergeCell ref="C16:D16"/>
    <mergeCell ref="C17:D17"/>
    <mergeCell ref="A29:B29"/>
    <mergeCell ref="A30:B30"/>
    <mergeCell ref="A31:B31"/>
    <mergeCell ref="A27:B27"/>
    <mergeCell ref="A28:B28"/>
    <mergeCell ref="E27:F27"/>
    <mergeCell ref="E28:F28"/>
    <mergeCell ref="E29:F29"/>
    <mergeCell ref="E30:F30"/>
    <mergeCell ref="A15:B15"/>
    <mergeCell ref="A16:B16"/>
    <mergeCell ref="A17:B17"/>
    <mergeCell ref="A18:B18"/>
    <mergeCell ref="A19:B19"/>
    <mergeCell ref="G2:H2"/>
    <mergeCell ref="G3:H3"/>
    <mergeCell ref="G4:H4"/>
    <mergeCell ref="G17:H17"/>
    <mergeCell ref="G15:H15"/>
    <mergeCell ref="G18:H18"/>
    <mergeCell ref="G19:H19"/>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63:B63"/>
    <mergeCell ref="C28:D28"/>
    <mergeCell ref="A70:B70"/>
    <mergeCell ref="A71:B71"/>
    <mergeCell ref="A72:B72"/>
    <mergeCell ref="A73:B73"/>
    <mergeCell ref="A64:B64"/>
    <mergeCell ref="A65:B65"/>
    <mergeCell ref="A67:B67"/>
    <mergeCell ref="E14:F14"/>
    <mergeCell ref="E15:F15"/>
    <mergeCell ref="E16:F16"/>
    <mergeCell ref="E17:F17"/>
    <mergeCell ref="E18:F18"/>
    <mergeCell ref="E19:F19"/>
    <mergeCell ref="A24:B24"/>
    <mergeCell ref="A25:B25"/>
    <mergeCell ref="E20:F20"/>
    <mergeCell ref="E22:F22"/>
    <mergeCell ref="E23:F23"/>
    <mergeCell ref="C14:D14"/>
    <mergeCell ref="A14:B14"/>
    <mergeCell ref="B106:H106"/>
    <mergeCell ref="B99:H99"/>
    <mergeCell ref="B98:H98"/>
    <mergeCell ref="B103:H103"/>
    <mergeCell ref="B101:H101"/>
    <mergeCell ref="B100:H100"/>
    <mergeCell ref="B104:H104"/>
    <mergeCell ref="B105:H105"/>
    <mergeCell ref="A92:B92"/>
    <mergeCell ref="A93:B93"/>
    <mergeCell ref="A94:B94"/>
    <mergeCell ref="A95:B95"/>
    <mergeCell ref="A96:B96"/>
    <mergeCell ref="A97:H97"/>
    <mergeCell ref="G246:H246"/>
    <mergeCell ref="A107:H107"/>
    <mergeCell ref="D109:H109"/>
    <mergeCell ref="A237:H237"/>
    <mergeCell ref="A243:H243"/>
    <mergeCell ref="A244:H244"/>
    <mergeCell ref="A245:H245"/>
    <mergeCell ref="A238:H238"/>
    <mergeCell ref="A239:H239"/>
    <mergeCell ref="A240:H240"/>
    <mergeCell ref="A241:H241"/>
    <mergeCell ref="A109:C109"/>
    <mergeCell ref="A236:H236"/>
    <mergeCell ref="A242:H242"/>
    <mergeCell ref="A205:H205"/>
    <mergeCell ref="D108:H108"/>
    <mergeCell ref="A110:C110"/>
    <mergeCell ref="D110:H110"/>
    <mergeCell ref="A155:H155"/>
    <mergeCell ref="E246:F246"/>
    <mergeCell ref="A246:B246"/>
    <mergeCell ref="C246:D246"/>
    <mergeCell ref="A1:H1"/>
    <mergeCell ref="A108:C108"/>
    <mergeCell ref="G28:H28"/>
    <mergeCell ref="G29:H29"/>
    <mergeCell ref="A38:H38"/>
    <mergeCell ref="A45:H45"/>
    <mergeCell ref="A48:H48"/>
    <mergeCell ref="G81:H81"/>
    <mergeCell ref="G7:H7"/>
    <mergeCell ref="G46:H46"/>
    <mergeCell ref="A26:H26"/>
    <mergeCell ref="G27:H27"/>
    <mergeCell ref="G20:H20"/>
    <mergeCell ref="G22:H22"/>
    <mergeCell ref="A9:A11"/>
    <mergeCell ref="G6:H6"/>
    <mergeCell ref="A5:H5"/>
    <mergeCell ref="A34:H34"/>
    <mergeCell ref="G31:H31"/>
    <mergeCell ref="A13:H13"/>
    <mergeCell ref="C27:D27"/>
    <mergeCell ref="G14:H14"/>
    <mergeCell ref="G16:H16"/>
    <mergeCell ref="G80:H80"/>
    <mergeCell ref="A83:H83"/>
    <mergeCell ref="A84:B84"/>
    <mergeCell ref="E84:F84"/>
    <mergeCell ref="G82:H82"/>
    <mergeCell ref="G74:H74"/>
    <mergeCell ref="G62:H73"/>
    <mergeCell ref="A58:H58"/>
    <mergeCell ref="A61:B61"/>
    <mergeCell ref="A62:B62"/>
    <mergeCell ref="E61:F61"/>
    <mergeCell ref="E59:F59"/>
    <mergeCell ref="E60:F60"/>
    <mergeCell ref="A59:C60"/>
    <mergeCell ref="A68:B68"/>
    <mergeCell ref="G78:H78"/>
    <mergeCell ref="A79:H79"/>
    <mergeCell ref="E76:F76"/>
    <mergeCell ref="A78:B78"/>
    <mergeCell ref="G47:H47"/>
    <mergeCell ref="E86:F86"/>
    <mergeCell ref="E85:F85"/>
    <mergeCell ref="C84:D84"/>
    <mergeCell ref="C18:D18"/>
    <mergeCell ref="C19:D19"/>
    <mergeCell ref="C20:D20"/>
    <mergeCell ref="C22:D22"/>
    <mergeCell ref="C23:D23"/>
    <mergeCell ref="C25:H25"/>
    <mergeCell ref="C24:H24"/>
    <mergeCell ref="G30:H30"/>
    <mergeCell ref="G32:H32"/>
    <mergeCell ref="G23:H23"/>
    <mergeCell ref="G37:H37"/>
    <mergeCell ref="G36:H36"/>
    <mergeCell ref="C33:H33"/>
    <mergeCell ref="F43:H43"/>
    <mergeCell ref="C86:D86"/>
    <mergeCell ref="A75:H75"/>
    <mergeCell ref="G76:H76"/>
    <mergeCell ref="C85:D85"/>
    <mergeCell ref="E77:F77"/>
    <mergeCell ref="G77:H77"/>
    <mergeCell ref="E31:F31"/>
    <mergeCell ref="A77:B77"/>
    <mergeCell ref="A66:B66"/>
    <mergeCell ref="A69:B69"/>
    <mergeCell ref="A46:B46"/>
    <mergeCell ref="A47:B47"/>
    <mergeCell ref="D47:F47"/>
    <mergeCell ref="D46:F46"/>
    <mergeCell ref="A56:B56"/>
    <mergeCell ref="A57:B57"/>
    <mergeCell ref="C54:F54"/>
    <mergeCell ref="C55:F55"/>
    <mergeCell ref="C56:F56"/>
    <mergeCell ref="C57:F57"/>
    <mergeCell ref="E62:F73"/>
    <mergeCell ref="A49:B49"/>
    <mergeCell ref="A51:B51"/>
    <mergeCell ref="A54:B54"/>
    <mergeCell ref="A55:B55"/>
    <mergeCell ref="A50:B50"/>
    <mergeCell ref="C49:H49"/>
    <mergeCell ref="C50:F50"/>
    <mergeCell ref="C51:F51"/>
    <mergeCell ref="C52:F52"/>
    <mergeCell ref="A52:B53"/>
    <mergeCell ref="I82:J82"/>
    <mergeCell ref="A20:B20"/>
    <mergeCell ref="A22:B22"/>
    <mergeCell ref="A23:B23"/>
    <mergeCell ref="A32:B32"/>
    <mergeCell ref="A33:B33"/>
    <mergeCell ref="A89:H89"/>
    <mergeCell ref="A91:H91"/>
    <mergeCell ref="A74:F74"/>
    <mergeCell ref="A87:H87"/>
    <mergeCell ref="G84:H84"/>
    <mergeCell ref="A85:B85"/>
    <mergeCell ref="G85:H85"/>
    <mergeCell ref="A86:B86"/>
    <mergeCell ref="G86:H86"/>
    <mergeCell ref="A90:H90"/>
    <mergeCell ref="A76:B76"/>
    <mergeCell ref="C76:D76"/>
    <mergeCell ref="C77:D77"/>
    <mergeCell ref="C78:D78"/>
    <mergeCell ref="E78:F78"/>
    <mergeCell ref="A80:F80"/>
    <mergeCell ref="A81:F81"/>
    <mergeCell ref="A82:F82"/>
  </mergeCells>
  <dataValidations count="6">
    <dataValidation type="list" allowBlank="1" showInputMessage="1" showErrorMessage="1" sqref="G6:H6">
      <formula1>"Mr. Suraj Khare,Miss Rupali, Miss Vinaya"</formula1>
    </dataValidation>
    <dataValidation type="list" allowBlank="1" showInputMessage="1" showErrorMessage="1" sqref="G27:H27">
      <formula1>"Middle,Upper"</formula1>
    </dataValidation>
    <dataValidation type="list" allowBlank="1" showInputMessage="1" showErrorMessage="1" sqref="C28:D28">
      <formula1>"Bitumen,Concrete"</formula1>
    </dataValidation>
    <dataValidation type="list" allowBlank="1" showInputMessage="1" showErrorMessage="1" sqref="C49:H49 G36:H36">
      <formula1>"Yes,No"</formula1>
    </dataValidation>
    <dataValidation type="list" allowBlank="1" showInputMessage="1" showErrorMessage="1" sqref="C88">
      <formula1>"Sale /         Rehab /           PAP,Sale / Mhada,Sale / Landowner"</formula1>
    </dataValidation>
    <dataValidation type="list" allowBlank="1" showInputMessage="1" showErrorMessage="1" sqref="C78:D78">
      <formula1>"100000,300000,350000,400000,500000,600000,700000,800000,900000,1000000,1200000,1400000,1500000,1600000"</formula1>
    </dataValidation>
  </dataValidations>
  <hyperlinks>
    <hyperlink ref="C24"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74" max="7" man="1"/>
    <brk id="106" max="8" man="1"/>
    <brk id="154" max="16383" man="1"/>
    <brk id="20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5" t="s">
        <v>69</v>
      </c>
      <c r="B3" s="115"/>
      <c r="C3" s="115"/>
      <c r="D3" s="115"/>
      <c r="E3" s="115"/>
      <c r="F3" s="115"/>
      <c r="G3" s="115"/>
      <c r="H3" s="115"/>
      <c r="I3" s="115"/>
    </row>
    <row r="4" spans="1:11" s="1" customFormat="1" ht="20.25" customHeight="1" x14ac:dyDescent="0.3">
      <c r="A4" s="179">
        <v>1</v>
      </c>
      <c r="B4" s="179"/>
      <c r="C4" s="179"/>
      <c r="D4" s="180" t="s">
        <v>4</v>
      </c>
      <c r="E4" s="29" t="s">
        <v>116</v>
      </c>
      <c r="F4" s="173" t="s">
        <v>103</v>
      </c>
      <c r="G4" s="173"/>
      <c r="H4" s="29" t="s">
        <v>117</v>
      </c>
      <c r="I4" s="29"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79"/>
      <c r="B5" s="179"/>
      <c r="C5" s="179"/>
      <c r="D5" s="180"/>
      <c r="E5" s="29">
        <v>3</v>
      </c>
      <c r="F5" s="173">
        <v>1</v>
      </c>
      <c r="G5" s="173"/>
      <c r="H5" s="29">
        <v>0</v>
      </c>
      <c r="I5" s="29">
        <f ca="1">--TRIM(RIGHT(SUBSTITUTE(LEFT(A4,_xlfn.AGGREGATE(16,6,FIND({0,1,2,3,4,5,6,7,8,9},A4,ROW(INDIRECT("1:"&amp;LEN(A4)))),1))," ",REPT(" ",LEN(A4))),LEN(A4)))</f>
        <v>1</v>
      </c>
      <c r="J5" s="17" t="s">
        <v>122</v>
      </c>
      <c r="K5" s="18"/>
    </row>
    <row r="6" spans="1:11" s="1" customFormat="1" ht="20.25" customHeight="1" x14ac:dyDescent="0.3">
      <c r="A6" s="178" t="s">
        <v>120</v>
      </c>
      <c r="B6" s="178"/>
      <c r="C6" s="178" t="s">
        <v>130</v>
      </c>
      <c r="D6" s="178"/>
      <c r="E6" s="27" t="s">
        <v>131</v>
      </c>
      <c r="F6" s="178" t="s">
        <v>121</v>
      </c>
      <c r="G6" s="178"/>
      <c r="H6" s="28" t="s">
        <v>119</v>
      </c>
      <c r="I6" s="28"/>
      <c r="J6" s="20" t="s">
        <v>132</v>
      </c>
      <c r="K6" s="19">
        <f ca="1">I5*25%</f>
        <v>0.25</v>
      </c>
    </row>
    <row r="7" spans="1:11" s="1" customFormat="1" ht="20.25" customHeight="1" x14ac:dyDescent="0.3">
      <c r="A7" s="172" t="s">
        <v>133</v>
      </c>
      <c r="B7" s="172"/>
      <c r="C7" s="173">
        <f ca="1">K8</f>
        <v>1</v>
      </c>
      <c r="D7" s="173"/>
      <c r="E7" s="5">
        <f ca="1">((100/I5)*C7)/100</f>
        <v>1</v>
      </c>
      <c r="F7" s="172">
        <f ca="1">(((C7/I5*5)+(C8/I5*20)+(25/(F5+H5+I5)*C9)+(5/(I5)*C10)+(2.5/(I5)*C11)+(2.5/(I5)*C12)+(5/I5*C13)+(10/I5*C14)+(2.5/I5*C15)+(2.5/I5*C16)+(10/I5*C17)+(10/I5*C18))/100)</f>
        <v>0.25</v>
      </c>
      <c r="G7" s="172"/>
      <c r="H7" s="172" t="str">
        <f ca="1">J4</f>
        <v>Excavation work Completed. Plinth work completed</v>
      </c>
      <c r="I7" s="172"/>
      <c r="J7" s="20" t="s">
        <v>123</v>
      </c>
      <c r="K7" s="23">
        <f ca="1">I5*50%</f>
        <v>0.5</v>
      </c>
    </row>
    <row r="8" spans="1:11" s="1" customFormat="1" ht="20.25" x14ac:dyDescent="0.3">
      <c r="A8" s="172" t="s">
        <v>104</v>
      </c>
      <c r="B8" s="172"/>
      <c r="C8" s="175">
        <f ca="1">K16</f>
        <v>1</v>
      </c>
      <c r="D8" s="173"/>
      <c r="E8" s="5">
        <f ca="1">((100/I5)*C8)/100</f>
        <v>1</v>
      </c>
      <c r="F8" s="172"/>
      <c r="G8" s="172"/>
      <c r="H8" s="172"/>
      <c r="I8" s="172"/>
      <c r="J8" s="20" t="s">
        <v>124</v>
      </c>
      <c r="K8" s="23">
        <f ca="1">I5</f>
        <v>1</v>
      </c>
    </row>
    <row r="9" spans="1:11" s="1" customFormat="1" ht="21" customHeight="1" x14ac:dyDescent="0.35">
      <c r="A9" s="172" t="s">
        <v>134</v>
      </c>
      <c r="B9" s="172"/>
      <c r="C9" s="173">
        <v>0</v>
      </c>
      <c r="D9" s="173"/>
      <c r="E9" s="5">
        <f ca="1">((100/(F5+H5+I5))*C9)/100</f>
        <v>0</v>
      </c>
      <c r="F9" s="172"/>
      <c r="G9" s="172"/>
      <c r="H9" s="172"/>
      <c r="I9" s="172"/>
      <c r="J9" s="20" t="s">
        <v>125</v>
      </c>
      <c r="K9" s="24">
        <f ca="1">(IF(E5&gt;1,(I5/(E5+2)),I5*0.2))</f>
        <v>0.2</v>
      </c>
    </row>
    <row r="10" spans="1:11" s="1" customFormat="1" ht="21" customHeight="1" x14ac:dyDescent="0.35">
      <c r="A10" s="172" t="s">
        <v>135</v>
      </c>
      <c r="B10" s="172"/>
      <c r="C10" s="173">
        <v>0</v>
      </c>
      <c r="D10" s="173"/>
      <c r="E10" s="5">
        <f ca="1">((100/I5)*C10)/100</f>
        <v>0</v>
      </c>
      <c r="F10" s="172"/>
      <c r="G10" s="172"/>
      <c r="H10" s="172"/>
      <c r="I10" s="172"/>
      <c r="J10" s="20" t="s">
        <v>126</v>
      </c>
      <c r="K10" s="24">
        <f ca="1">(IF(E5&gt;1,(I5/(E5+2)+K9),I5*0.2+K9))</f>
        <v>0.4</v>
      </c>
    </row>
    <row r="11" spans="1:11" s="1" customFormat="1" ht="21" customHeight="1" x14ac:dyDescent="0.35">
      <c r="A11" s="176" t="s">
        <v>136</v>
      </c>
      <c r="B11" s="177"/>
      <c r="C11" s="173">
        <v>0</v>
      </c>
      <c r="D11" s="173"/>
      <c r="E11" s="5">
        <f ca="1">((100/I5)*C11)/100</f>
        <v>0</v>
      </c>
      <c r="F11" s="172"/>
      <c r="G11" s="172"/>
      <c r="H11" s="172"/>
      <c r="I11" s="172"/>
      <c r="J11" s="20" t="s">
        <v>137</v>
      </c>
      <c r="K11" s="24">
        <f ca="1">(IF(E5&gt;1,(I5/(E5+2)+K10),0))</f>
        <v>0.60000000000000009</v>
      </c>
    </row>
    <row r="12" spans="1:11" s="1" customFormat="1" ht="21" customHeight="1" x14ac:dyDescent="0.35">
      <c r="A12" s="176" t="s">
        <v>167</v>
      </c>
      <c r="B12" s="177"/>
      <c r="C12" s="173">
        <v>0</v>
      </c>
      <c r="D12" s="173"/>
      <c r="E12" s="5">
        <f ca="1">((100/I5)*C12)/100</f>
        <v>0</v>
      </c>
      <c r="F12" s="172"/>
      <c r="G12" s="172"/>
      <c r="H12" s="172"/>
      <c r="I12" s="172"/>
      <c r="J12" s="20" t="s">
        <v>138</v>
      </c>
      <c r="K12" s="24">
        <f ca="1">(IF(E5&gt;2,(I5/(E5+2)+K11),0))</f>
        <v>0.8</v>
      </c>
    </row>
    <row r="13" spans="1:11" s="1" customFormat="1" ht="57.75" customHeight="1" x14ac:dyDescent="0.35">
      <c r="A13" s="176" t="s">
        <v>164</v>
      </c>
      <c r="B13" s="177"/>
      <c r="C13" s="173">
        <v>0</v>
      </c>
      <c r="D13" s="173"/>
      <c r="E13" s="5">
        <f ca="1">((100/(I5))*C13)/100</f>
        <v>0</v>
      </c>
      <c r="F13" s="172"/>
      <c r="G13" s="172"/>
      <c r="H13" s="172"/>
      <c r="I13" s="172"/>
      <c r="J13" s="20" t="s">
        <v>140</v>
      </c>
      <c r="K13" s="25">
        <f>(IF(E5&gt;3,(I5/(E5+2)+K12),0))</f>
        <v>0</v>
      </c>
    </row>
    <row r="14" spans="1:11" s="1" customFormat="1" ht="21" x14ac:dyDescent="0.35">
      <c r="A14" s="172" t="s">
        <v>139</v>
      </c>
      <c r="B14" s="172"/>
      <c r="C14" s="173">
        <v>0</v>
      </c>
      <c r="D14" s="173"/>
      <c r="E14" s="5">
        <f ca="1">((100/(I5))*C14)/100</f>
        <v>0</v>
      </c>
      <c r="F14" s="172"/>
      <c r="G14" s="172"/>
      <c r="H14" s="172"/>
      <c r="I14" s="172"/>
      <c r="J14" s="20" t="s">
        <v>141</v>
      </c>
      <c r="K14" s="24">
        <f>(IF(E5&gt;4,(I5/(E5+2)+K13),0))</f>
        <v>0</v>
      </c>
    </row>
    <row r="15" spans="1:11" s="1" customFormat="1" ht="21" customHeight="1" x14ac:dyDescent="0.35">
      <c r="A15" s="172" t="s">
        <v>166</v>
      </c>
      <c r="B15" s="172"/>
      <c r="C15" s="173">
        <v>0</v>
      </c>
      <c r="D15" s="173"/>
      <c r="E15" s="5">
        <f ca="1">((100/I5)*C15)/100</f>
        <v>0</v>
      </c>
      <c r="F15" s="172"/>
      <c r="G15" s="172"/>
      <c r="H15" s="172"/>
      <c r="I15" s="172"/>
      <c r="J15" s="20" t="s">
        <v>127</v>
      </c>
      <c r="K15" s="24">
        <f>(IF(E5=1,(I5/(E5+3)+K10),IF(E5=0,(I5*0.3+K10),IF(E5&gt;1,0))))</f>
        <v>0</v>
      </c>
    </row>
    <row r="16" spans="1:11" s="1" customFormat="1" ht="21.75" thickBot="1" x14ac:dyDescent="0.4">
      <c r="A16" s="172" t="s">
        <v>165</v>
      </c>
      <c r="B16" s="172"/>
      <c r="C16" s="173">
        <v>0</v>
      </c>
      <c r="D16" s="173"/>
      <c r="E16" s="5">
        <f ca="1">((100/I5)*C16)/100</f>
        <v>0</v>
      </c>
      <c r="F16" s="172"/>
      <c r="G16" s="172"/>
      <c r="H16" s="172"/>
      <c r="I16" s="172"/>
      <c r="J16" s="22" t="s">
        <v>128</v>
      </c>
      <c r="K16" s="26">
        <f ca="1">(IF(E5&gt;1.5,(I5/(E5+2)+K10+MAX(0,K11-K10)+MAX(0,K12-K11)+MAX(0,K13-K12)+MAX(0,K14-K13)+MAX(0,K15-K14)),IF(E5=1,(I5/(E5+3)+K15),IF(E5=0,I5*0.3+K15))))</f>
        <v>1</v>
      </c>
    </row>
    <row r="17" spans="1:9" s="1" customFormat="1" ht="20.25" x14ac:dyDescent="0.25">
      <c r="A17" s="172" t="s">
        <v>142</v>
      </c>
      <c r="B17" s="172"/>
      <c r="C17" s="173">
        <v>0</v>
      </c>
      <c r="D17" s="173"/>
      <c r="E17" s="5">
        <f ca="1">((100/(I5))*C17)/100</f>
        <v>0</v>
      </c>
      <c r="F17" s="172"/>
      <c r="G17" s="172"/>
      <c r="H17" s="172"/>
      <c r="I17" s="172"/>
    </row>
    <row r="18" spans="1:9" s="1" customFormat="1" ht="20.25" x14ac:dyDescent="0.25">
      <c r="A18" s="172" t="s">
        <v>143</v>
      </c>
      <c r="B18" s="172"/>
      <c r="C18" s="173">
        <v>0</v>
      </c>
      <c r="D18" s="173"/>
      <c r="E18" s="5">
        <f ca="1">((100/(I5))*C18)/100</f>
        <v>0</v>
      </c>
      <c r="F18" s="172"/>
      <c r="G18" s="172"/>
      <c r="H18" s="172"/>
      <c r="I18" s="172"/>
    </row>
    <row r="23" spans="1:9" x14ac:dyDescent="0.25">
      <c r="B23" s="174" t="s">
        <v>168</v>
      </c>
      <c r="C23" s="174"/>
      <c r="D23" s="174"/>
      <c r="E23" s="174"/>
      <c r="F23" s="174"/>
      <c r="G23" s="174"/>
    </row>
    <row r="24" spans="1:9" ht="14.45" customHeight="1" x14ac:dyDescent="0.25">
      <c r="B24" s="167" t="s">
        <v>169</v>
      </c>
      <c r="C24" s="167" t="s">
        <v>170</v>
      </c>
      <c r="D24" s="170" t="s">
        <v>171</v>
      </c>
      <c r="E24" s="171" t="s">
        <v>172</v>
      </c>
      <c r="F24" s="168" t="s">
        <v>173</v>
      </c>
      <c r="G24" s="167" t="s">
        <v>174</v>
      </c>
    </row>
    <row r="25" spans="1:9" x14ac:dyDescent="0.25">
      <c r="B25" s="167"/>
      <c r="C25" s="167"/>
      <c r="D25" s="170"/>
      <c r="E25" s="171"/>
      <c r="F25" s="168"/>
      <c r="G25" s="167"/>
    </row>
    <row r="26" spans="1:9" x14ac:dyDescent="0.25">
      <c r="B26" s="35" t="s">
        <v>175</v>
      </c>
      <c r="C26" s="36">
        <v>10</v>
      </c>
      <c r="D26" s="36">
        <v>1</v>
      </c>
      <c r="E26" s="37"/>
      <c r="F26" s="38">
        <f>((E26/D26)*0.05)*100</f>
        <v>0</v>
      </c>
      <c r="G26" s="38">
        <f t="shared" ref="G26:G37" si="0">((E26/D26)*(C26/100))*100</f>
        <v>0</v>
      </c>
    </row>
    <row r="27" spans="1:9" x14ac:dyDescent="0.25">
      <c r="B27" s="35" t="s">
        <v>176</v>
      </c>
      <c r="C27" s="37">
        <v>10</v>
      </c>
      <c r="D27" s="37">
        <v>1</v>
      </c>
      <c r="E27" s="37"/>
      <c r="F27" s="38">
        <f>((E27/D27)*0.05)*100</f>
        <v>0</v>
      </c>
      <c r="G27" s="38">
        <f t="shared" si="0"/>
        <v>0</v>
      </c>
    </row>
    <row r="28" spans="1:9" x14ac:dyDescent="0.25">
      <c r="B28" s="35" t="s">
        <v>177</v>
      </c>
      <c r="C28" s="37">
        <v>15</v>
      </c>
      <c r="D28" s="37">
        <v>1</v>
      </c>
      <c r="E28" s="37"/>
      <c r="F28" s="38">
        <f>((E28/D28)*0.15)*100</f>
        <v>0</v>
      </c>
      <c r="G28" s="38">
        <f t="shared" si="0"/>
        <v>0</v>
      </c>
    </row>
    <row r="29" spans="1:9" x14ac:dyDescent="0.25">
      <c r="B29" s="39" t="s">
        <v>178</v>
      </c>
      <c r="C29" s="37">
        <v>25</v>
      </c>
      <c r="D29" s="37">
        <v>40</v>
      </c>
      <c r="E29" s="37"/>
      <c r="F29" s="38">
        <f>((E29/D29)*0.25)*100</f>
        <v>0</v>
      </c>
      <c r="G29" s="38">
        <f t="shared" si="0"/>
        <v>0</v>
      </c>
    </row>
    <row r="30" spans="1:9" x14ac:dyDescent="0.25">
      <c r="B30" s="39" t="s">
        <v>179</v>
      </c>
      <c r="C30" s="37">
        <v>5</v>
      </c>
      <c r="D30" s="37">
        <v>39</v>
      </c>
      <c r="E30" s="37"/>
      <c r="F30" s="38">
        <f>((E30/D30)*0.05)*100</f>
        <v>0</v>
      </c>
      <c r="G30" s="38">
        <f t="shared" si="0"/>
        <v>0</v>
      </c>
    </row>
    <row r="31" spans="1:9" ht="30" x14ac:dyDescent="0.25">
      <c r="B31" s="39" t="s">
        <v>180</v>
      </c>
      <c r="C31" s="37">
        <v>2.5</v>
      </c>
      <c r="D31" s="37">
        <v>39</v>
      </c>
      <c r="E31" s="37"/>
      <c r="F31" s="38">
        <f>((E31/D31)*0.025)*100</f>
        <v>0</v>
      </c>
      <c r="G31" s="38">
        <f t="shared" si="0"/>
        <v>0</v>
      </c>
    </row>
    <row r="32" spans="1:9" ht="30" x14ac:dyDescent="0.25">
      <c r="B32" s="39" t="s">
        <v>181</v>
      </c>
      <c r="C32" s="37">
        <v>2.5</v>
      </c>
      <c r="D32" s="37">
        <v>39</v>
      </c>
      <c r="E32" s="37"/>
      <c r="F32" s="38">
        <f>((E32/D32)*0.025)*100</f>
        <v>0</v>
      </c>
      <c r="G32" s="38">
        <f t="shared" si="0"/>
        <v>0</v>
      </c>
    </row>
    <row r="33" spans="1:7" ht="45" x14ac:dyDescent="0.25">
      <c r="B33" s="40" t="s">
        <v>182</v>
      </c>
      <c r="C33" s="37">
        <v>5</v>
      </c>
      <c r="D33" s="37">
        <v>39</v>
      </c>
      <c r="E33" s="37"/>
      <c r="F33" s="38">
        <f>((E33/D33)*0.05)*100</f>
        <v>0</v>
      </c>
      <c r="G33" s="38">
        <f t="shared" si="0"/>
        <v>0</v>
      </c>
    </row>
    <row r="34" spans="1:7" ht="30" x14ac:dyDescent="0.25">
      <c r="B34" s="40" t="s">
        <v>183</v>
      </c>
      <c r="C34" s="37">
        <v>5</v>
      </c>
      <c r="D34" s="37">
        <v>39</v>
      </c>
      <c r="E34" s="37"/>
      <c r="F34" s="38">
        <f>((E34/D34)*0.1)*100</f>
        <v>0</v>
      </c>
      <c r="G34" s="38">
        <f t="shared" si="0"/>
        <v>0</v>
      </c>
    </row>
    <row r="35" spans="1:7" ht="30" x14ac:dyDescent="0.25">
      <c r="B35" s="40" t="s">
        <v>184</v>
      </c>
      <c r="C35" s="37">
        <v>5</v>
      </c>
      <c r="D35" s="37">
        <v>39</v>
      </c>
      <c r="E35" s="37"/>
      <c r="F35" s="38">
        <f>((E35/D35)*0.05)*100</f>
        <v>0</v>
      </c>
      <c r="G35" s="38">
        <f t="shared" si="0"/>
        <v>0</v>
      </c>
    </row>
    <row r="36" spans="1:7" ht="60" x14ac:dyDescent="0.25">
      <c r="B36" s="40" t="s">
        <v>185</v>
      </c>
      <c r="C36" s="37">
        <v>10</v>
      </c>
      <c r="D36" s="37">
        <v>39</v>
      </c>
      <c r="E36" s="37"/>
      <c r="F36" s="38">
        <f>((E36/D36)*0.1)*100</f>
        <v>0</v>
      </c>
      <c r="G36" s="38">
        <f t="shared" si="0"/>
        <v>0</v>
      </c>
    </row>
    <row r="37" spans="1:7" ht="45" x14ac:dyDescent="0.25">
      <c r="B37" s="40" t="s">
        <v>186</v>
      </c>
      <c r="C37" s="37">
        <v>5</v>
      </c>
      <c r="D37" s="37">
        <v>39</v>
      </c>
      <c r="E37" s="37"/>
      <c r="F37" s="38">
        <f>((E37/D37)*0.1)*100</f>
        <v>0</v>
      </c>
      <c r="G37" s="38">
        <f t="shared" si="0"/>
        <v>0</v>
      </c>
    </row>
    <row r="38" spans="1:7" ht="15.75" x14ac:dyDescent="0.25">
      <c r="B38" s="41" t="s">
        <v>187</v>
      </c>
      <c r="C38" s="42">
        <f>SUM(C26:C37)</f>
        <v>100</v>
      </c>
      <c r="D38" s="41"/>
      <c r="E38" s="41"/>
      <c r="F38" s="42">
        <f>SUM(F26:F37)</f>
        <v>0</v>
      </c>
      <c r="G38" s="42">
        <f>SUM(G26:G37)</f>
        <v>0</v>
      </c>
    </row>
    <row r="39" spans="1:7" x14ac:dyDescent="0.25">
      <c r="B39" s="168" t="s">
        <v>188</v>
      </c>
      <c r="C39" s="168"/>
      <c r="D39" s="168"/>
      <c r="E39" s="168"/>
      <c r="F39" s="168"/>
      <c r="G39" s="168"/>
    </row>
    <row r="40" spans="1:7" x14ac:dyDescent="0.25">
      <c r="B40" s="169" t="s">
        <v>189</v>
      </c>
      <c r="C40" s="169"/>
      <c r="D40" s="169"/>
      <c r="E40" s="169" t="s">
        <v>190</v>
      </c>
      <c r="F40" s="169"/>
      <c r="G40" s="169"/>
    </row>
    <row r="41" spans="1:7" x14ac:dyDescent="0.25">
      <c r="B41" s="165" t="s">
        <v>191</v>
      </c>
      <c r="C41" s="165"/>
      <c r="D41" s="165"/>
      <c r="E41" s="165" t="s">
        <v>192</v>
      </c>
      <c r="F41" s="165"/>
      <c r="G41" s="165"/>
    </row>
    <row r="42" spans="1:7" x14ac:dyDescent="0.25">
      <c r="B42" s="165" t="s">
        <v>193</v>
      </c>
      <c r="C42" s="165"/>
      <c r="D42" s="165"/>
      <c r="E42" s="165" t="s">
        <v>194</v>
      </c>
      <c r="F42" s="165"/>
      <c r="G42" s="165"/>
    </row>
    <row r="43" spans="1:7" x14ac:dyDescent="0.25">
      <c r="B43" s="166" t="s">
        <v>195</v>
      </c>
      <c r="C43" s="166"/>
      <c r="D43" s="166"/>
      <c r="E43" s="166" t="s">
        <v>196</v>
      </c>
      <c r="F43" s="166"/>
      <c r="G43" s="166"/>
    </row>
    <row r="45" spans="1:7" ht="15.75" thickBot="1" x14ac:dyDescent="0.3"/>
    <row r="46" spans="1:7" ht="17.25" thickTop="1" thickBot="1" x14ac:dyDescent="0.3">
      <c r="A46" s="43" t="s">
        <v>197</v>
      </c>
      <c r="B46" s="43" t="s">
        <v>169</v>
      </c>
      <c r="C46" s="44" t="s">
        <v>198</v>
      </c>
      <c r="D46" s="44" t="s">
        <v>199</v>
      </c>
      <c r="E46" s="44" t="s">
        <v>200</v>
      </c>
    </row>
    <row r="47" spans="1:7" ht="31.5" thickTop="1" thickBot="1" x14ac:dyDescent="0.3">
      <c r="A47" s="45">
        <v>1</v>
      </c>
      <c r="B47" s="46" t="s">
        <v>201</v>
      </c>
      <c r="C47" s="47">
        <v>0</v>
      </c>
      <c r="D47" s="48">
        <v>0.1</v>
      </c>
      <c r="E47" s="47">
        <v>0.1</v>
      </c>
    </row>
    <row r="48" spans="1:7" ht="31.5" thickTop="1" thickBot="1" x14ac:dyDescent="0.3">
      <c r="A48" s="45">
        <v>2</v>
      </c>
      <c r="B48" s="46" t="s">
        <v>202</v>
      </c>
      <c r="C48" s="47" t="s">
        <v>203</v>
      </c>
      <c r="D48" s="48" t="s">
        <v>204</v>
      </c>
      <c r="E48" s="47">
        <v>0.3</v>
      </c>
    </row>
    <row r="49" spans="1:5" ht="61.5" thickTop="1" thickBot="1" x14ac:dyDescent="0.3">
      <c r="A49" s="45">
        <v>3</v>
      </c>
      <c r="B49" s="46" t="s">
        <v>205</v>
      </c>
      <c r="C49" s="47" t="s">
        <v>206</v>
      </c>
      <c r="D49" s="48" t="s">
        <v>207</v>
      </c>
      <c r="E49" s="47">
        <v>0.45</v>
      </c>
    </row>
    <row r="50" spans="1:5" ht="76.5" thickTop="1" thickBot="1" x14ac:dyDescent="0.3">
      <c r="A50" s="45">
        <v>4</v>
      </c>
      <c r="B50" s="46" t="s">
        <v>208</v>
      </c>
      <c r="C50" s="47" t="s">
        <v>209</v>
      </c>
      <c r="D50" s="48" t="s">
        <v>210</v>
      </c>
      <c r="E50" s="47">
        <v>0.7</v>
      </c>
    </row>
    <row r="51" spans="1:5" ht="76.5" thickTop="1" thickBot="1" x14ac:dyDescent="0.3">
      <c r="A51" s="45">
        <v>5</v>
      </c>
      <c r="B51" s="46" t="s">
        <v>211</v>
      </c>
      <c r="C51" s="47" t="s">
        <v>212</v>
      </c>
      <c r="D51" s="48" t="s">
        <v>213</v>
      </c>
      <c r="E51" s="47">
        <v>0.75</v>
      </c>
    </row>
    <row r="52" spans="1:5" ht="76.5" thickTop="1" thickBot="1" x14ac:dyDescent="0.3">
      <c r="A52" s="45">
        <v>6</v>
      </c>
      <c r="B52" s="46" t="s">
        <v>214</v>
      </c>
      <c r="C52" s="47" t="s">
        <v>215</v>
      </c>
      <c r="D52" s="48" t="s">
        <v>216</v>
      </c>
      <c r="E52" s="47">
        <v>0.8</v>
      </c>
    </row>
    <row r="53" spans="1:5" ht="121.5" thickTop="1" thickBot="1" x14ac:dyDescent="0.3">
      <c r="A53" s="45">
        <v>7</v>
      </c>
      <c r="B53" s="46" t="s">
        <v>217</v>
      </c>
      <c r="C53" s="47" t="s">
        <v>218</v>
      </c>
      <c r="D53" s="48" t="s">
        <v>219</v>
      </c>
      <c r="E53" s="47">
        <v>0.85</v>
      </c>
    </row>
    <row r="54" spans="1:5" ht="211.5" thickTop="1" thickBot="1" x14ac:dyDescent="0.3">
      <c r="A54" s="45">
        <v>8</v>
      </c>
      <c r="B54" s="46" t="s">
        <v>220</v>
      </c>
      <c r="C54" s="47" t="s">
        <v>221</v>
      </c>
      <c r="D54" s="48" t="s">
        <v>222</v>
      </c>
      <c r="E54" s="47">
        <v>0.95</v>
      </c>
    </row>
    <row r="55" spans="1:5" ht="91.5" thickTop="1" thickBot="1" x14ac:dyDescent="0.3">
      <c r="A55" s="45">
        <v>9</v>
      </c>
      <c r="B55" s="46" t="s">
        <v>223</v>
      </c>
      <c r="C55" s="47" t="s">
        <v>224</v>
      </c>
      <c r="D55" s="48" t="s">
        <v>225</v>
      </c>
      <c r="E55" s="4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7">
        <v>1</v>
      </c>
      <c r="C2" s="53" t="s">
        <v>243</v>
      </c>
    </row>
    <row r="3" spans="2:3" x14ac:dyDescent="0.25">
      <c r="B3" s="37">
        <v>2</v>
      </c>
      <c r="C3" s="54" t="s">
        <v>244</v>
      </c>
    </row>
    <row r="4" spans="2:3" x14ac:dyDescent="0.25">
      <c r="B4" s="37">
        <v>3</v>
      </c>
      <c r="C4" s="37" t="s">
        <v>245</v>
      </c>
    </row>
    <row r="5" spans="2:3" x14ac:dyDescent="0.25">
      <c r="B5" s="37">
        <v>4</v>
      </c>
      <c r="C5" s="54" t="s">
        <v>246</v>
      </c>
    </row>
    <row r="6" spans="2:3" x14ac:dyDescent="0.25">
      <c r="B6" s="37">
        <v>5</v>
      </c>
      <c r="C6" s="37" t="s">
        <v>247</v>
      </c>
    </row>
    <row r="7" spans="2:3" ht="30" x14ac:dyDescent="0.25">
      <c r="B7" s="37">
        <v>6</v>
      </c>
      <c r="C7" s="54" t="s">
        <v>248</v>
      </c>
    </row>
    <row r="8" spans="2:3" ht="75" x14ac:dyDescent="0.25">
      <c r="B8" s="37">
        <v>7</v>
      </c>
      <c r="C8" s="54" t="s">
        <v>249</v>
      </c>
    </row>
    <row r="9" spans="2:3" x14ac:dyDescent="0.25">
      <c r="B9" s="37">
        <v>8</v>
      </c>
      <c r="C9" s="37" t="s">
        <v>250</v>
      </c>
    </row>
    <row r="10" spans="2:3" x14ac:dyDescent="0.25">
      <c r="B10" s="37">
        <v>9</v>
      </c>
      <c r="C10" s="37" t="s">
        <v>251</v>
      </c>
    </row>
    <row r="11" spans="2:3" x14ac:dyDescent="0.25">
      <c r="B11" s="37">
        <v>10</v>
      </c>
      <c r="C11" s="37" t="s">
        <v>252</v>
      </c>
    </row>
    <row r="12" spans="2:3" x14ac:dyDescent="0.25">
      <c r="B12" s="37">
        <v>11</v>
      </c>
      <c r="C12" s="37" t="s">
        <v>253</v>
      </c>
    </row>
    <row r="13" spans="2:3" x14ac:dyDescent="0.25">
      <c r="B13" s="37">
        <v>12</v>
      </c>
      <c r="C13" s="37" t="s">
        <v>254</v>
      </c>
    </row>
    <row r="14" spans="2:3" x14ac:dyDescent="0.25">
      <c r="B14" s="37">
        <v>13</v>
      </c>
      <c r="C14" s="37" t="s">
        <v>255</v>
      </c>
    </row>
    <row r="15" spans="2:3" x14ac:dyDescent="0.25">
      <c r="B15" s="37">
        <v>14</v>
      </c>
      <c r="C15" s="37" t="s">
        <v>245</v>
      </c>
    </row>
    <row r="16" spans="2:3" x14ac:dyDescent="0.25">
      <c r="B16" s="37">
        <v>15</v>
      </c>
      <c r="C16" s="37" t="s">
        <v>238</v>
      </c>
    </row>
    <row r="17" spans="2:3" x14ac:dyDescent="0.25">
      <c r="B17" s="55">
        <v>16</v>
      </c>
      <c r="C17" s="56" t="s">
        <v>256</v>
      </c>
    </row>
    <row r="18" spans="2:3" x14ac:dyDescent="0.25">
      <c r="B18" s="57">
        <v>17</v>
      </c>
      <c r="C18" s="56" t="s">
        <v>257</v>
      </c>
    </row>
    <row r="19" spans="2:3" x14ac:dyDescent="0.25">
      <c r="B19" s="58">
        <v>18</v>
      </c>
      <c r="C19" s="37" t="s">
        <v>258</v>
      </c>
    </row>
    <row r="20" spans="2:3" x14ac:dyDescent="0.25">
      <c r="B20" s="57">
        <v>19</v>
      </c>
      <c r="C20" s="37" t="s">
        <v>259</v>
      </c>
    </row>
    <row r="21" spans="2:3" x14ac:dyDescent="0.25">
      <c r="B21" s="37">
        <v>20</v>
      </c>
      <c r="C21" s="37" t="s">
        <v>260</v>
      </c>
    </row>
    <row r="22" spans="2:3" x14ac:dyDescent="0.25">
      <c r="B22" s="57">
        <v>21</v>
      </c>
      <c r="C22" s="37" t="s">
        <v>258</v>
      </c>
    </row>
    <row r="23" spans="2:3" s="60" customFormat="1" ht="30" x14ac:dyDescent="0.25">
      <c r="B23" s="59">
        <v>22</v>
      </c>
      <c r="C23" s="53" t="s">
        <v>261</v>
      </c>
    </row>
    <row r="24" spans="2:3" s="60" customFormat="1" ht="30" x14ac:dyDescent="0.25">
      <c r="B24" s="61">
        <v>23</v>
      </c>
      <c r="C24" s="53" t="s">
        <v>262</v>
      </c>
    </row>
    <row r="25" spans="2:3" x14ac:dyDescent="0.25">
      <c r="B25" s="37">
        <v>24</v>
      </c>
      <c r="C25" s="37" t="s">
        <v>263</v>
      </c>
    </row>
    <row r="26" spans="2:3" x14ac:dyDescent="0.25">
      <c r="B26" s="57">
        <v>25</v>
      </c>
      <c r="C26" s="37" t="s">
        <v>264</v>
      </c>
    </row>
    <row r="27" spans="2:3" x14ac:dyDescent="0.25">
      <c r="B27" s="61">
        <v>26</v>
      </c>
      <c r="C27" s="37" t="s">
        <v>265</v>
      </c>
    </row>
    <row r="28" spans="2:3" x14ac:dyDescent="0.25">
      <c r="B28" s="57">
        <v>27</v>
      </c>
      <c r="C28" s="37" t="s">
        <v>266</v>
      </c>
    </row>
    <row r="29" spans="2:3" ht="60" x14ac:dyDescent="0.25">
      <c r="B29" s="62">
        <v>28</v>
      </c>
      <c r="C29" s="54" t="s">
        <v>267</v>
      </c>
    </row>
    <row r="30" spans="2:3" x14ac:dyDescent="0.25">
      <c r="B30" s="61">
        <v>29</v>
      </c>
      <c r="C30" s="37" t="s">
        <v>268</v>
      </c>
    </row>
    <row r="31" spans="2:3" ht="30" x14ac:dyDescent="0.25">
      <c r="B31" s="61">
        <v>30</v>
      </c>
      <c r="C31" s="54" t="s">
        <v>296</v>
      </c>
    </row>
    <row r="32" spans="2:3" x14ac:dyDescent="0.25">
      <c r="B32" s="61">
        <v>31</v>
      </c>
      <c r="C32" s="37" t="s">
        <v>297</v>
      </c>
    </row>
    <row r="33" spans="2:3" x14ac:dyDescent="0.25">
      <c r="B33" s="61">
        <v>32</v>
      </c>
      <c r="C33" s="37" t="s">
        <v>298</v>
      </c>
    </row>
    <row r="34" spans="2:3" ht="30" x14ac:dyDescent="0.25">
      <c r="B34" s="61">
        <v>33</v>
      </c>
      <c r="C34" s="56" t="s">
        <v>299</v>
      </c>
    </row>
    <row r="35" spans="2:3" x14ac:dyDescent="0.25">
      <c r="B35" s="61">
        <v>34</v>
      </c>
      <c r="C35" s="37"/>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3"/>
    <col min="2" max="2" width="12.28515625" style="63" customWidth="1"/>
    <col min="3" max="16384" width="9.140625" style="63"/>
  </cols>
  <sheetData>
    <row r="2" spans="1:12" x14ac:dyDescent="0.25">
      <c r="B2" s="64" t="s">
        <v>269</v>
      </c>
      <c r="C2" s="181"/>
      <c r="D2" s="181"/>
    </row>
    <row r="3" spans="1:12" x14ac:dyDescent="0.25">
      <c r="D3" s="65"/>
      <c r="E3" s="65"/>
      <c r="F3" s="65"/>
      <c r="G3" s="65"/>
      <c r="H3" s="65"/>
      <c r="I3" s="65"/>
    </row>
    <row r="4" spans="1:12" x14ac:dyDescent="0.25">
      <c r="A4" s="64" t="s">
        <v>270</v>
      </c>
      <c r="B4" s="52" t="s">
        <v>271</v>
      </c>
      <c r="C4" s="182" t="s">
        <v>272</v>
      </c>
      <c r="D4" s="182"/>
      <c r="E4" s="182"/>
      <c r="F4" s="52"/>
      <c r="G4" s="183" t="s">
        <v>273</v>
      </c>
      <c r="H4" s="183"/>
      <c r="I4" s="183"/>
      <c r="J4" s="184" t="s">
        <v>274</v>
      </c>
      <c r="K4" s="184"/>
      <c r="L4" s="184"/>
    </row>
    <row r="5" spans="1:12" x14ac:dyDescent="0.25">
      <c r="A5" s="64"/>
      <c r="B5" s="52"/>
      <c r="C5" s="52" t="s">
        <v>275</v>
      </c>
      <c r="D5" s="52" t="s">
        <v>276</v>
      </c>
      <c r="E5" s="52" t="s">
        <v>277</v>
      </c>
      <c r="F5" s="52"/>
      <c r="G5" s="52" t="s">
        <v>275</v>
      </c>
      <c r="H5" s="52" t="s">
        <v>276</v>
      </c>
      <c r="I5" s="52" t="s">
        <v>277</v>
      </c>
      <c r="J5" s="52" t="s">
        <v>275</v>
      </c>
      <c r="K5" s="52" t="s">
        <v>276</v>
      </c>
      <c r="L5" s="52" t="s">
        <v>277</v>
      </c>
    </row>
    <row r="6" spans="1:12" x14ac:dyDescent="0.25">
      <c r="B6" s="51" t="s">
        <v>278</v>
      </c>
      <c r="C6" s="51"/>
      <c r="D6" s="51"/>
      <c r="E6" s="51">
        <f>C6*D6</f>
        <v>0</v>
      </c>
      <c r="F6" s="51" t="s">
        <v>279</v>
      </c>
      <c r="G6" s="51"/>
      <c r="H6" s="51"/>
      <c r="I6" s="51">
        <f>G6*H6</f>
        <v>0</v>
      </c>
      <c r="J6" s="51"/>
      <c r="K6" s="51"/>
      <c r="L6" s="51">
        <f>J6*K6</f>
        <v>0</v>
      </c>
    </row>
    <row r="7" spans="1:12" x14ac:dyDescent="0.25">
      <c r="B7" s="51"/>
      <c r="C7" s="51"/>
      <c r="D7" s="51"/>
      <c r="E7" s="51">
        <f t="shared" ref="E7:E41" si="0">C7*D7</f>
        <v>0</v>
      </c>
      <c r="F7" s="51" t="s">
        <v>279</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280</v>
      </c>
      <c r="G9" s="51"/>
      <c r="H9" s="51"/>
      <c r="I9" s="51">
        <f t="shared" si="1"/>
        <v>0</v>
      </c>
      <c r="J9" s="51"/>
      <c r="K9" s="51"/>
      <c r="L9" s="51">
        <f t="shared" si="2"/>
        <v>0</v>
      </c>
    </row>
    <row r="10" spans="1:12" x14ac:dyDescent="0.25">
      <c r="B10" s="51" t="s">
        <v>281</v>
      </c>
      <c r="C10" s="51"/>
      <c r="D10" s="51"/>
      <c r="E10" s="51">
        <f t="shared" si="0"/>
        <v>0</v>
      </c>
      <c r="F10" s="51" t="s">
        <v>280</v>
      </c>
      <c r="G10" s="51"/>
      <c r="H10" s="51"/>
      <c r="I10" s="51">
        <f t="shared" si="1"/>
        <v>0</v>
      </c>
      <c r="J10" s="51"/>
      <c r="K10" s="51"/>
      <c r="L10" s="51">
        <f t="shared" si="2"/>
        <v>0</v>
      </c>
    </row>
    <row r="11" spans="1:12" x14ac:dyDescent="0.25">
      <c r="B11" s="51"/>
      <c r="C11" s="51"/>
      <c r="D11" s="51"/>
      <c r="E11" s="51">
        <f t="shared" si="0"/>
        <v>0</v>
      </c>
      <c r="F11" s="51" t="s">
        <v>282</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283</v>
      </c>
      <c r="C14" s="51"/>
      <c r="D14" s="51"/>
      <c r="E14" s="51">
        <f t="shared" si="0"/>
        <v>0</v>
      </c>
      <c r="F14" s="51" t="s">
        <v>280</v>
      </c>
      <c r="G14" s="51"/>
      <c r="H14" s="51"/>
      <c r="I14" s="51">
        <f t="shared" si="1"/>
        <v>0</v>
      </c>
      <c r="J14" s="51"/>
      <c r="K14" s="51"/>
      <c r="L14" s="51">
        <f t="shared" si="2"/>
        <v>0</v>
      </c>
    </row>
    <row r="15" spans="1:12" x14ac:dyDescent="0.25">
      <c r="B15" s="51"/>
      <c r="C15" s="51"/>
      <c r="D15" s="51"/>
      <c r="E15" s="51">
        <f t="shared" si="0"/>
        <v>0</v>
      </c>
      <c r="F15" s="51" t="s">
        <v>282</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284</v>
      </c>
      <c r="C18" s="51"/>
      <c r="D18" s="51"/>
      <c r="E18" s="51">
        <f t="shared" si="0"/>
        <v>0</v>
      </c>
      <c r="F18" s="51" t="s">
        <v>280</v>
      </c>
      <c r="G18" s="51"/>
      <c r="H18" s="51"/>
      <c r="I18" s="51">
        <f t="shared" si="1"/>
        <v>0</v>
      </c>
      <c r="J18" s="51"/>
      <c r="K18" s="51"/>
      <c r="L18" s="51">
        <f t="shared" si="2"/>
        <v>0</v>
      </c>
    </row>
    <row r="19" spans="2:12" x14ac:dyDescent="0.25">
      <c r="B19" s="51"/>
      <c r="C19" s="51"/>
      <c r="D19" s="51"/>
      <c r="E19" s="51">
        <f t="shared" si="0"/>
        <v>0</v>
      </c>
      <c r="F19" s="51" t="s">
        <v>282</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285</v>
      </c>
      <c r="C21" s="51"/>
      <c r="D21" s="51"/>
      <c r="E21" s="51">
        <f t="shared" si="0"/>
        <v>0</v>
      </c>
      <c r="F21" s="51" t="s">
        <v>280</v>
      </c>
      <c r="G21" s="51"/>
      <c r="H21" s="51"/>
      <c r="I21" s="51">
        <f t="shared" si="1"/>
        <v>0</v>
      </c>
      <c r="J21" s="51"/>
      <c r="K21" s="51"/>
      <c r="L21" s="51">
        <f t="shared" si="2"/>
        <v>0</v>
      </c>
    </row>
    <row r="22" spans="2:12" x14ac:dyDescent="0.25">
      <c r="B22" s="51"/>
      <c r="C22" s="51"/>
      <c r="D22" s="51"/>
      <c r="E22" s="51">
        <f t="shared" si="0"/>
        <v>0</v>
      </c>
      <c r="F22" s="51" t="s">
        <v>282</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286</v>
      </c>
      <c r="C24" s="51"/>
      <c r="D24" s="51"/>
      <c r="E24" s="51">
        <f t="shared" si="0"/>
        <v>0</v>
      </c>
      <c r="F24" s="51" t="s">
        <v>287</v>
      </c>
      <c r="G24" s="51"/>
      <c r="H24" s="51"/>
      <c r="I24" s="51">
        <f t="shared" si="1"/>
        <v>0</v>
      </c>
      <c r="J24" s="51"/>
      <c r="K24" s="51"/>
      <c r="L24" s="51">
        <f t="shared" si="2"/>
        <v>0</v>
      </c>
    </row>
    <row r="25" spans="2:12" x14ac:dyDescent="0.25">
      <c r="B25" s="51"/>
      <c r="C25" s="51"/>
      <c r="D25" s="51"/>
      <c r="E25" s="51">
        <f t="shared" si="0"/>
        <v>0</v>
      </c>
      <c r="F25" s="51" t="s">
        <v>287</v>
      </c>
      <c r="G25" s="51"/>
      <c r="H25" s="51"/>
      <c r="I25" s="51">
        <f t="shared" si="1"/>
        <v>0</v>
      </c>
      <c r="J25" s="51"/>
      <c r="K25" s="51"/>
      <c r="L25" s="51">
        <f t="shared" si="2"/>
        <v>0</v>
      </c>
    </row>
    <row r="26" spans="2:12" x14ac:dyDescent="0.25">
      <c r="B26" s="51"/>
      <c r="C26" s="51"/>
      <c r="D26" s="51"/>
      <c r="E26" s="51">
        <f t="shared" si="0"/>
        <v>0</v>
      </c>
      <c r="F26" s="51" t="s">
        <v>287</v>
      </c>
      <c r="G26" s="51"/>
      <c r="H26" s="51"/>
      <c r="I26" s="51">
        <f t="shared" si="1"/>
        <v>0</v>
      </c>
      <c r="J26" s="51"/>
      <c r="K26" s="51"/>
      <c r="L26" s="51">
        <f t="shared" si="2"/>
        <v>0</v>
      </c>
    </row>
    <row r="27" spans="2:12" x14ac:dyDescent="0.25">
      <c r="B27" s="51"/>
      <c r="C27" s="51"/>
      <c r="D27" s="51"/>
      <c r="E27" s="51">
        <f t="shared" si="0"/>
        <v>0</v>
      </c>
      <c r="F27" s="51" t="s">
        <v>287</v>
      </c>
      <c r="G27" s="51"/>
      <c r="H27" s="51"/>
      <c r="I27" s="51">
        <f t="shared" si="1"/>
        <v>0</v>
      </c>
      <c r="J27" s="51"/>
      <c r="K27" s="51"/>
      <c r="L27" s="51">
        <f t="shared" si="2"/>
        <v>0</v>
      </c>
    </row>
    <row r="28" spans="2:12" x14ac:dyDescent="0.25">
      <c r="B28" s="51" t="s">
        <v>288</v>
      </c>
      <c r="C28" s="51"/>
      <c r="D28" s="51"/>
      <c r="E28" s="51">
        <f t="shared" si="0"/>
        <v>0</v>
      </c>
      <c r="F28" s="51" t="s">
        <v>287</v>
      </c>
      <c r="G28" s="51"/>
      <c r="H28" s="51"/>
      <c r="I28" s="51">
        <f t="shared" si="1"/>
        <v>0</v>
      </c>
      <c r="J28" s="51"/>
      <c r="K28" s="51"/>
      <c r="L28" s="51">
        <f t="shared" si="2"/>
        <v>0</v>
      </c>
    </row>
    <row r="29" spans="2:12" x14ac:dyDescent="0.25">
      <c r="B29" s="51" t="s">
        <v>289</v>
      </c>
      <c r="C29" s="51"/>
      <c r="D29" s="51"/>
      <c r="E29" s="51">
        <f t="shared" si="0"/>
        <v>0</v>
      </c>
      <c r="F29" s="51" t="s">
        <v>287</v>
      </c>
      <c r="G29" s="51"/>
      <c r="H29" s="51"/>
      <c r="I29" s="51">
        <f t="shared" si="1"/>
        <v>0</v>
      </c>
      <c r="J29" s="51"/>
      <c r="K29" s="51"/>
      <c r="L29" s="51">
        <f t="shared" si="2"/>
        <v>0</v>
      </c>
    </row>
    <row r="30" spans="2:12" x14ac:dyDescent="0.25">
      <c r="B30" s="51" t="s">
        <v>290</v>
      </c>
      <c r="C30" s="51"/>
      <c r="D30" s="51"/>
      <c r="E30" s="51">
        <f t="shared" si="0"/>
        <v>0</v>
      </c>
      <c r="F30" s="51"/>
      <c r="G30" s="51"/>
      <c r="H30" s="51"/>
      <c r="I30" s="51">
        <f t="shared" si="1"/>
        <v>0</v>
      </c>
      <c r="J30" s="51"/>
      <c r="K30" s="51"/>
      <c r="L30" s="51">
        <f t="shared" si="2"/>
        <v>0</v>
      </c>
    </row>
    <row r="31" spans="2:12" x14ac:dyDescent="0.25">
      <c r="B31" s="51"/>
      <c r="C31" s="51"/>
      <c r="D31" s="51"/>
      <c r="E31" s="51">
        <f t="shared" si="0"/>
        <v>0</v>
      </c>
      <c r="F31" s="51"/>
      <c r="G31" s="51"/>
      <c r="H31" s="51"/>
      <c r="I31" s="51">
        <f t="shared" si="1"/>
        <v>0</v>
      </c>
      <c r="J31" s="51"/>
      <c r="K31" s="51"/>
      <c r="L31" s="51">
        <f t="shared" si="2"/>
        <v>0</v>
      </c>
    </row>
    <row r="32" spans="2:12" x14ac:dyDescent="0.25">
      <c r="B32" s="51"/>
      <c r="C32" s="51"/>
      <c r="D32" s="51"/>
      <c r="E32" s="51">
        <f t="shared" si="0"/>
        <v>0</v>
      </c>
      <c r="F32" s="51"/>
      <c r="G32" s="51"/>
      <c r="H32" s="51"/>
      <c r="I32" s="51">
        <f t="shared" si="1"/>
        <v>0</v>
      </c>
      <c r="J32" s="51"/>
      <c r="K32" s="51"/>
      <c r="L32" s="51">
        <f t="shared" si="2"/>
        <v>0</v>
      </c>
    </row>
    <row r="33" spans="2:12" x14ac:dyDescent="0.25">
      <c r="B33" s="51" t="s">
        <v>291</v>
      </c>
      <c r="C33" s="51"/>
      <c r="D33" s="51"/>
      <c r="E33" s="51">
        <f t="shared" si="0"/>
        <v>0</v>
      </c>
      <c r="F33" s="51"/>
      <c r="G33" s="51"/>
      <c r="H33" s="51"/>
      <c r="I33" s="51">
        <f t="shared" si="1"/>
        <v>0</v>
      </c>
      <c r="J33" s="51"/>
      <c r="K33" s="51"/>
      <c r="L33" s="51">
        <f t="shared" si="2"/>
        <v>0</v>
      </c>
    </row>
    <row r="34" spans="2:12" x14ac:dyDescent="0.25">
      <c r="B34" s="51" t="s">
        <v>292</v>
      </c>
      <c r="C34" s="51"/>
      <c r="D34" s="51"/>
      <c r="E34" s="51">
        <f t="shared" si="0"/>
        <v>0</v>
      </c>
      <c r="F34" s="51"/>
      <c r="G34" s="51"/>
      <c r="H34" s="51"/>
      <c r="I34" s="51">
        <f t="shared" si="1"/>
        <v>0</v>
      </c>
      <c r="J34" s="51"/>
      <c r="K34" s="51"/>
      <c r="L34" s="51">
        <f t="shared" si="2"/>
        <v>0</v>
      </c>
    </row>
    <row r="35" spans="2:12" x14ac:dyDescent="0.25">
      <c r="B35" s="51" t="s">
        <v>293</v>
      </c>
      <c r="C35" s="51"/>
      <c r="D35" s="51"/>
      <c r="E35" s="51">
        <f t="shared" si="0"/>
        <v>0</v>
      </c>
      <c r="F35" s="51"/>
      <c r="G35" s="51"/>
      <c r="H35" s="51"/>
      <c r="I35" s="51">
        <f t="shared" si="1"/>
        <v>0</v>
      </c>
      <c r="J35" s="51"/>
      <c r="K35" s="51"/>
      <c r="L35" s="51">
        <f t="shared" si="2"/>
        <v>0</v>
      </c>
    </row>
    <row r="36" spans="2:12" x14ac:dyDescent="0.25">
      <c r="B36" s="51" t="s">
        <v>294</v>
      </c>
      <c r="C36" s="51"/>
      <c r="D36" s="51"/>
      <c r="E36" s="51">
        <f t="shared" si="0"/>
        <v>0</v>
      </c>
      <c r="F36" s="51"/>
      <c r="G36" s="51"/>
      <c r="H36" s="51"/>
      <c r="I36" s="51">
        <f>G36*H36</f>
        <v>0</v>
      </c>
      <c r="J36" s="51"/>
      <c r="K36" s="51"/>
      <c r="L36" s="51">
        <f>J36*K36</f>
        <v>0</v>
      </c>
    </row>
    <row r="37" spans="2:12" x14ac:dyDescent="0.25">
      <c r="B37" s="51"/>
      <c r="C37" s="51"/>
      <c r="D37" s="51"/>
      <c r="E37" s="51">
        <f t="shared" si="0"/>
        <v>0</v>
      </c>
      <c r="F37" s="51"/>
      <c r="G37" s="51"/>
      <c r="H37" s="51"/>
      <c r="I37" s="51">
        <f t="shared" ref="I37:I38" si="3">G37*H37</f>
        <v>0</v>
      </c>
      <c r="J37" s="51"/>
      <c r="K37" s="51"/>
      <c r="L37" s="51">
        <f t="shared" ref="L37:L38" si="4">J37*K37</f>
        <v>0</v>
      </c>
    </row>
    <row r="38" spans="2:12" x14ac:dyDescent="0.25">
      <c r="B38" s="51" t="s">
        <v>295</v>
      </c>
      <c r="C38" s="51"/>
      <c r="D38" s="51"/>
      <c r="E38" s="51">
        <f t="shared" si="0"/>
        <v>0</v>
      </c>
      <c r="F38" s="51"/>
      <c r="G38" s="51"/>
      <c r="H38" s="51"/>
      <c r="I38" s="51">
        <f t="shared" si="3"/>
        <v>0</v>
      </c>
      <c r="J38" s="51"/>
      <c r="K38" s="51"/>
      <c r="L38" s="51">
        <f t="shared" si="4"/>
        <v>0</v>
      </c>
    </row>
    <row r="39" spans="2:12" x14ac:dyDescent="0.25">
      <c r="B39" s="51"/>
      <c r="C39" s="51"/>
      <c r="D39" s="51"/>
      <c r="E39" s="51">
        <f t="shared" si="0"/>
        <v>0</v>
      </c>
      <c r="F39" s="51"/>
      <c r="G39" s="51"/>
      <c r="H39" s="51"/>
      <c r="I39" s="51">
        <f>G39*H39</f>
        <v>0</v>
      </c>
      <c r="J39" s="51"/>
      <c r="K39" s="51"/>
      <c r="L39" s="51">
        <f>J39*K39</f>
        <v>0</v>
      </c>
    </row>
    <row r="40" spans="2:12" x14ac:dyDescent="0.25">
      <c r="B40" s="51"/>
      <c r="C40" s="51"/>
      <c r="D40" s="51"/>
      <c r="E40" s="51">
        <f t="shared" si="0"/>
        <v>0</v>
      </c>
      <c r="F40" s="51"/>
      <c r="G40" s="51"/>
      <c r="H40" s="51"/>
      <c r="I40" s="51">
        <f>G40*H40</f>
        <v>0</v>
      </c>
      <c r="J40" s="51"/>
      <c r="K40" s="51"/>
      <c r="L40" s="51">
        <f>J40*K40</f>
        <v>0</v>
      </c>
    </row>
    <row r="41" spans="2:12" x14ac:dyDescent="0.25">
      <c r="B41" s="51"/>
      <c r="C41" s="51"/>
      <c r="D41" s="51"/>
      <c r="E41" s="51">
        <f t="shared" si="0"/>
        <v>0</v>
      </c>
      <c r="F41" s="51"/>
      <c r="G41" s="51"/>
      <c r="H41" s="51"/>
      <c r="I41" s="51">
        <f>G41*H41</f>
        <v>0</v>
      </c>
      <c r="J41" s="51"/>
      <c r="K41" s="51"/>
      <c r="L41" s="51">
        <f>J41*K41</f>
        <v>0</v>
      </c>
    </row>
    <row r="42" spans="2:12" x14ac:dyDescent="0.25">
      <c r="B42" s="51" t="s">
        <v>153</v>
      </c>
      <c r="C42" s="51"/>
      <c r="D42" s="51">
        <f>E42*10.764</f>
        <v>0</v>
      </c>
      <c r="E42" s="66">
        <f>SUM(E6:E41)</f>
        <v>0</v>
      </c>
      <c r="F42" s="51"/>
      <c r="G42" s="51"/>
      <c r="H42" s="51">
        <f>I42*10.764</f>
        <v>0</v>
      </c>
      <c r="I42" s="67">
        <f>SUM(I6:I41)</f>
        <v>0</v>
      </c>
      <c r="J42" s="51"/>
      <c r="K42" s="51">
        <f>L42*10.764</f>
        <v>0</v>
      </c>
      <c r="L42" s="68">
        <f>SUM(L6:L41)</f>
        <v>0</v>
      </c>
    </row>
    <row r="44" spans="2:12" x14ac:dyDescent="0.25">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2025-07-15T12:59:05Z</cp:lastPrinted>
  <dcterms:created xsi:type="dcterms:W3CDTF">2010-11-23T11:42:48Z</dcterms:created>
  <dcterms:modified xsi:type="dcterms:W3CDTF">2025-07-15T13:02:22Z</dcterms:modified>
</cp:coreProperties>
</file>