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Old\July 2025\18-07-2025\"/>
    </mc:Choice>
  </mc:AlternateContent>
  <bookViews>
    <workbookView xWindow="0" yWindow="0" windowWidth="19200" windowHeight="6640"/>
  </bookViews>
  <sheets>
    <sheet name="Sheet1" sheetId="1" r:id="rId1"/>
    <sheet name="VALUATION" sheetId="18" r:id="rId2"/>
    <sheet name="Note" sheetId="17" r:id="rId3"/>
    <sheet name="A%" sheetId="15" r:id="rId4"/>
    <sheet name="B%" sheetId="16" r:id="rId5"/>
    <sheet name="C% " sheetId="14" r:id="rId6"/>
    <sheet name="Wing A" sheetId="11" r:id="rId7"/>
    <sheet name="Wing B" sheetId="12" r:id="rId8"/>
    <sheet name="Wing C" sheetId="13" r:id="rId9"/>
  </sheets>
  <definedNames>
    <definedName name="_xlnm.Print_Area" localSheetId="0">Sheet1!$A$1:$J$275</definedName>
  </definedNames>
  <calcPr calcId="162913"/>
</workbook>
</file>

<file path=xl/calcChain.xml><?xml version="1.0" encoding="utf-8"?>
<calcChain xmlns="http://schemas.openxmlformats.org/spreadsheetml/2006/main">
  <c r="C81" i="1" l="1"/>
  <c r="C76" i="1" l="1"/>
  <c r="F3" i="1" l="1"/>
  <c r="L156" i="1" l="1"/>
  <c r="D94" i="1"/>
  <c r="M93" i="1"/>
  <c r="C86" i="1" s="1"/>
  <c r="D86" i="1" s="1"/>
  <c r="D93" i="1"/>
  <c r="M92" i="1"/>
  <c r="D92" i="1"/>
  <c r="M91" i="1"/>
  <c r="D91" i="1"/>
  <c r="M90" i="1"/>
  <c r="D90" i="1"/>
  <c r="D89" i="1"/>
  <c r="M88" i="1"/>
  <c r="C85" i="1" s="1"/>
  <c r="D88" i="1"/>
  <c r="M87" i="1"/>
  <c r="D87" i="1"/>
  <c r="C60" i="1"/>
  <c r="F64" i="1" s="1"/>
  <c r="D73" i="1"/>
  <c r="M72" i="1"/>
  <c r="C65" i="1" s="1"/>
  <c r="D65" i="1" s="1"/>
  <c r="D72" i="1"/>
  <c r="M71" i="1"/>
  <c r="D71" i="1"/>
  <c r="M70" i="1"/>
  <c r="D70" i="1"/>
  <c r="M69" i="1"/>
  <c r="D69" i="1"/>
  <c r="D68" i="1"/>
  <c r="M67" i="1"/>
  <c r="C64" i="1" s="1"/>
  <c r="D67" i="1"/>
  <c r="M66" i="1"/>
  <c r="C66" i="1"/>
  <c r="D66" i="1" s="1"/>
  <c r="G128" i="1"/>
  <c r="L128" i="1" s="1"/>
  <c r="F11" i="18"/>
  <c r="G11" i="18" s="1"/>
  <c r="F10" i="18"/>
  <c r="G10" i="18" s="1"/>
  <c r="F9" i="18"/>
  <c r="G9" i="18" s="1"/>
  <c r="F8" i="18"/>
  <c r="G8" i="18" s="1"/>
  <c r="F7" i="18"/>
  <c r="G7" i="18" s="1"/>
  <c r="F6" i="18"/>
  <c r="G6" i="18" s="1"/>
  <c r="F5" i="18"/>
  <c r="G5" i="18" s="1"/>
  <c r="B16" i="16"/>
  <c r="E10" i="16" s="1"/>
  <c r="B14" i="16"/>
  <c r="N6" i="16" s="1"/>
  <c r="G18" i="16" s="1"/>
  <c r="B12" i="16"/>
  <c r="M7" i="16" s="1"/>
  <c r="H17" i="16" s="1"/>
  <c r="B10" i="16"/>
  <c r="L7" i="16" s="1"/>
  <c r="H16" i="16" s="1"/>
  <c r="B8" i="16"/>
  <c r="K7" i="16" s="1"/>
  <c r="H15" i="16" s="1"/>
  <c r="I6" i="16"/>
  <c r="G13" i="16" s="1"/>
  <c r="B6" i="16"/>
  <c r="E5" i="16" s="1"/>
  <c r="E4" i="16"/>
  <c r="B16" i="15"/>
  <c r="O7" i="15" s="1"/>
  <c r="H19" i="15" s="1"/>
  <c r="B14" i="15"/>
  <c r="E9" i="15" s="1"/>
  <c r="B12" i="15"/>
  <c r="M6" i="15" s="1"/>
  <c r="G17" i="15" s="1"/>
  <c r="B10" i="15"/>
  <c r="E7" i="15" s="1"/>
  <c r="B8" i="15"/>
  <c r="K7" i="15" s="1"/>
  <c r="H15" i="15" s="1"/>
  <c r="I6" i="15"/>
  <c r="G13" i="15" s="1"/>
  <c r="B6" i="15"/>
  <c r="J7" i="15" s="1"/>
  <c r="H14" i="15" s="1"/>
  <c r="E4" i="15"/>
  <c r="G143" i="1"/>
  <c r="G142" i="1"/>
  <c r="G141" i="1"/>
  <c r="G140" i="1"/>
  <c r="G139" i="1"/>
  <c r="L139" i="1" s="1"/>
  <c r="G138" i="1"/>
  <c r="G137" i="1"/>
  <c r="G136" i="1"/>
  <c r="G135" i="1"/>
  <c r="N135" i="1" s="1"/>
  <c r="H134" i="1"/>
  <c r="G134" i="1"/>
  <c r="G130" i="1"/>
  <c r="G129" i="1"/>
  <c r="G127" i="1"/>
  <c r="G126" i="1"/>
  <c r="G125" i="1"/>
  <c r="G124" i="1"/>
  <c r="G123" i="1"/>
  <c r="G122" i="1"/>
  <c r="H121" i="1"/>
  <c r="G121" i="1"/>
  <c r="L121" i="1" s="1"/>
  <c r="D119" i="1"/>
  <c r="G119" i="1" s="1"/>
  <c r="D118" i="1"/>
  <c r="G118" i="1" s="1"/>
  <c r="D117" i="1"/>
  <c r="G117" i="1" s="1"/>
  <c r="D116" i="1"/>
  <c r="G116" i="1" s="1"/>
  <c r="D115" i="1"/>
  <c r="G115" i="1" s="1"/>
  <c r="H114" i="1"/>
  <c r="D114" i="1"/>
  <c r="G114" i="1" s="1"/>
  <c r="H43" i="1"/>
  <c r="H44" i="1" s="1"/>
  <c r="C43" i="1"/>
  <c r="D151" i="1"/>
  <c r="G151" i="1" s="1"/>
  <c r="D156" i="1"/>
  <c r="D155" i="1"/>
  <c r="G155" i="1" s="1"/>
  <c r="D167" i="1"/>
  <c r="G167" i="1" s="1"/>
  <c r="D166" i="1"/>
  <c r="G166" i="1" s="1"/>
  <c r="D162" i="1"/>
  <c r="G162" i="1" s="1"/>
  <c r="D170" i="1"/>
  <c r="G170" i="1" s="1"/>
  <c r="D169" i="1"/>
  <c r="G169" i="1" s="1"/>
  <c r="D168" i="1"/>
  <c r="G168" i="1" s="1"/>
  <c r="D165" i="1"/>
  <c r="G165" i="1" s="1"/>
  <c r="D164" i="1"/>
  <c r="G164" i="1" s="1"/>
  <c r="D163" i="1"/>
  <c r="G163" i="1" s="1"/>
  <c r="H161" i="1"/>
  <c r="D161" i="1"/>
  <c r="G161" i="1" s="1"/>
  <c r="L161" i="1" s="1"/>
  <c r="D159" i="1"/>
  <c r="D158" i="1"/>
  <c r="D157" i="1"/>
  <c r="D154" i="1"/>
  <c r="G154" i="1" s="1"/>
  <c r="D153" i="1"/>
  <c r="G153" i="1" s="1"/>
  <c r="D152" i="1"/>
  <c r="G152" i="1" s="1"/>
  <c r="D150" i="1"/>
  <c r="F156" i="1"/>
  <c r="F159" i="1"/>
  <c r="F158" i="1"/>
  <c r="F157" i="1"/>
  <c r="F150" i="1"/>
  <c r="D148" i="1"/>
  <c r="G148" i="1" s="1"/>
  <c r="D147" i="1"/>
  <c r="G147" i="1" s="1"/>
  <c r="D146" i="1"/>
  <c r="G146" i="1" s="1"/>
  <c r="H150" i="1"/>
  <c r="F37" i="1"/>
  <c r="F38" i="1" s="1"/>
  <c r="B16" i="14"/>
  <c r="E10" i="14" s="1"/>
  <c r="B14" i="14"/>
  <c r="N6" i="14" s="1"/>
  <c r="G18" i="14" s="1"/>
  <c r="B12" i="14"/>
  <c r="E8" i="14" s="1"/>
  <c r="B10" i="14"/>
  <c r="L6" i="14" s="1"/>
  <c r="G16" i="14" s="1"/>
  <c r="B8" i="14"/>
  <c r="E6" i="14" s="1"/>
  <c r="I6" i="14"/>
  <c r="G13" i="14" s="1"/>
  <c r="B6" i="14"/>
  <c r="J7" i="14" s="1"/>
  <c r="H14" i="14" s="1"/>
  <c r="E4" i="14"/>
  <c r="C49" i="1"/>
  <c r="D54" i="1"/>
  <c r="G108"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H49" i="1"/>
  <c r="D52" i="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I7" i="14"/>
  <c r="H13" i="14" s="1"/>
  <c r="I7" i="15"/>
  <c r="H13" i="15" s="1"/>
  <c r="J6" i="15"/>
  <c r="G14" i="15" s="1"/>
  <c r="N6" i="15"/>
  <c r="G18" i="15" s="1"/>
  <c r="K6" i="15" l="1"/>
  <c r="G15" i="15" s="1"/>
  <c r="N7" i="16"/>
  <c r="H18" i="16" s="1"/>
  <c r="E5" i="15"/>
  <c r="K7" i="14"/>
  <c r="H15" i="14" s="1"/>
  <c r="E8" i="16"/>
  <c r="K6" i="16"/>
  <c r="G15" i="16" s="1"/>
  <c r="O6" i="16"/>
  <c r="G19" i="16" s="1"/>
  <c r="O7" i="16"/>
  <c r="H19" i="16" s="1"/>
  <c r="F34" i="11"/>
  <c r="E34" i="11" s="1"/>
  <c r="K6" i="14"/>
  <c r="G15" i="14" s="1"/>
  <c r="E9" i="16"/>
  <c r="M7" i="15"/>
  <c r="H17" i="15" s="1"/>
  <c r="N35" i="13"/>
  <c r="M35" i="13" s="1"/>
  <c r="L6" i="16"/>
  <c r="G16" i="16" s="1"/>
  <c r="M34" i="11"/>
  <c r="L34" i="11" s="1"/>
  <c r="F35" i="12"/>
  <c r="E35" i="12" s="1"/>
  <c r="G35" i="13"/>
  <c r="F35" i="13" s="1"/>
  <c r="N7" i="14"/>
  <c r="H18" i="14" s="1"/>
  <c r="O6" i="14"/>
  <c r="G19" i="14" s="1"/>
  <c r="E7" i="16"/>
  <c r="O6" i="15"/>
  <c r="G19" i="15" s="1"/>
  <c r="O7" i="14"/>
  <c r="H19" i="14" s="1"/>
  <c r="J7" i="16"/>
  <c r="H14" i="16" s="1"/>
  <c r="J6" i="14"/>
  <c r="G14" i="14" s="1"/>
  <c r="J34" i="11"/>
  <c r="I34" i="11" s="1"/>
  <c r="J35" i="12"/>
  <c r="I35" i="12" s="1"/>
  <c r="K35" i="13"/>
  <c r="J35" i="13" s="1"/>
  <c r="E7" i="14"/>
  <c r="E9" i="14"/>
  <c r="G150" i="1"/>
  <c r="G156" i="1"/>
  <c r="L6" i="15"/>
  <c r="G16" i="15" s="1"/>
  <c r="E8" i="15"/>
  <c r="E6" i="16"/>
  <c r="J6" i="16"/>
  <c r="G14" i="16" s="1"/>
  <c r="E5" i="14"/>
  <c r="M35" i="12"/>
  <c r="L35" i="12" s="1"/>
  <c r="M7" i="14"/>
  <c r="H17" i="14" s="1"/>
  <c r="E6" i="15"/>
  <c r="G12" i="18"/>
  <c r="G158" i="1"/>
  <c r="I7" i="16"/>
  <c r="H13" i="16" s="1"/>
  <c r="H85" i="1"/>
  <c r="M6" i="14"/>
  <c r="G17" i="14" s="1"/>
  <c r="L7" i="15"/>
  <c r="H16" i="15" s="1"/>
  <c r="E10" i="15"/>
  <c r="N7" i="15"/>
  <c r="H18" i="15" s="1"/>
  <c r="L7" i="14"/>
  <c r="H16" i="14" s="1"/>
  <c r="M6" i="16"/>
  <c r="G17" i="16" s="1"/>
  <c r="G157" i="1"/>
  <c r="G159" i="1"/>
  <c r="D64" i="1"/>
  <c r="K58" i="1" s="1"/>
  <c r="H64" i="1"/>
  <c r="D85" i="1"/>
  <c r="K79" i="1" s="1"/>
  <c r="H20" i="15" l="1"/>
  <c r="H20" i="16"/>
  <c r="G20" i="15"/>
  <c r="G20" i="14"/>
  <c r="G20" i="16"/>
  <c r="H20" i="14"/>
  <c r="F85" i="1"/>
  <c r="K74" i="1"/>
</calcChain>
</file>

<file path=xl/sharedStrings.xml><?xml version="1.0" encoding="utf-8"?>
<sst xmlns="http://schemas.openxmlformats.org/spreadsheetml/2006/main" count="581" uniqueCount="254">
  <si>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</si>
  <si>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</si>
  <si>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</si>
  <si>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</si>
  <si>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</si>
  <si>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</si>
  <si>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</si>
  <si>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</si>
  <si>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</si>
  <si>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</si>
  <si>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</si>
  <si>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</si>
  <si>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</si>
  <si>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</si>
  <si>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</si>
  <si>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</si>
  <si>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</si>
  <si>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</si>
  <si>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</si>
  <si>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</si>
  <si>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</si>
  <si>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</si>
  <si>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</si>
  <si>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</si>
  <si>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</si>
  <si>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</si>
  <si>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Building details floor wise</t>
  </si>
  <si>
    <t>Authorized Signatory
                                                                                                                                                                                                                                                                                     Name &amp; Seal of the agency</t>
  </si>
  <si>
    <t>2) I/We have no direct or Indirect Interest in the property being valued</t>
  </si>
  <si>
    <t>Quality of infrastructure in vicinity</t>
  </si>
  <si>
    <t>Description</t>
  </si>
  <si>
    <t>Attached Terrace area</t>
  </si>
  <si>
    <t>Flat No.</t>
  </si>
  <si>
    <t>1) We have personally visited the property &amp; identified the same based on the documents provided</t>
  </si>
  <si>
    <t>Type of Work</t>
  </si>
  <si>
    <t>Plinth</t>
  </si>
  <si>
    <t>RCC</t>
  </si>
  <si>
    <t>Plaster</t>
  </si>
  <si>
    <t>3) The information furnished above is true and correct to my/our knowledge.</t>
  </si>
  <si>
    <t>Gross Carpet area</t>
  </si>
  <si>
    <t xml:space="preserve">Latitude &amp; Longitude </t>
  </si>
  <si>
    <t>Plot No</t>
  </si>
  <si>
    <t>Latitude</t>
  </si>
  <si>
    <t>Longitude</t>
  </si>
  <si>
    <t>Flooring</t>
  </si>
  <si>
    <t>Finishing</t>
  </si>
  <si>
    <t xml:space="preserve">Valuation Report </t>
  </si>
  <si>
    <t xml:space="preserve">Details of Flats in Building   </t>
  </si>
  <si>
    <t>1. Copy of Plans. 2. Copy of CC.</t>
  </si>
  <si>
    <t>Yes</t>
  </si>
  <si>
    <t xml:space="preserve">Residential </t>
  </si>
  <si>
    <t>Type of Structure : RCC Framed Structure</t>
  </si>
  <si>
    <t>Expiry date: One year from date of issue</t>
  </si>
  <si>
    <t>Date of approval: NA</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</si>
  <si>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</si>
  <si>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</si>
  <si>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</si>
  <si>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</si>
  <si>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</si>
  <si>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</si>
  <si>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</si>
  <si>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</si>
  <si>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No of floors at site : See Construction details</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</si>
  <si>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</si>
  <si>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</si>
  <si>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</si>
  <si>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</si>
  <si>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</si>
  <si>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</si>
  <si>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</si>
  <si>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</si>
  <si>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</si>
  <si>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</si>
  <si>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</si>
  <si>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Approval Detail : Plan approval </t>
  </si>
  <si>
    <t>Expected Completion</t>
  </si>
  <si>
    <t>Approved no of Floors</t>
  </si>
  <si>
    <t>Distress valuation of the property Per Sq. Ft.</t>
  </si>
  <si>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</si>
  <si>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</si>
  <si>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</si>
  <si>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</si>
  <si>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</si>
  <si>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</si>
  <si>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</si>
  <si>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</si>
  <si>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</si>
  <si>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</si>
  <si>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</si>
  <si>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</si>
  <si>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</si>
  <si>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</si>
  <si>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</si>
  <si>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</si>
  <si>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</si>
  <si>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</si>
  <si>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</si>
  <si>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</si>
  <si>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</si>
  <si>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</si>
  <si>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</si>
  <si>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</si>
  <si>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</si>
  <si>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</si>
  <si>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</si>
  <si>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Middle class</t>
  </si>
  <si>
    <t>M/S. Shree Samarth Realty</t>
  </si>
  <si>
    <t>Raigad</t>
  </si>
  <si>
    <t>17/C/2</t>
  </si>
  <si>
    <t>2BHK</t>
  </si>
  <si>
    <t>1RK</t>
  </si>
  <si>
    <t>Crown, S.No. 17/C/2 at Village-Gundge, Tal.Karjat Dist.-Raigad</t>
  </si>
  <si>
    <t>S. No</t>
  </si>
  <si>
    <t>Gundge, Karjat.</t>
  </si>
  <si>
    <t>410 201.</t>
  </si>
  <si>
    <t>Village Gundge Road</t>
  </si>
  <si>
    <t>Panvel, Karjat</t>
  </si>
  <si>
    <t>Gajanan Park</t>
  </si>
  <si>
    <t>About 1.9 Km from Karjat      Railway Station.</t>
  </si>
  <si>
    <t>Railway Track</t>
  </si>
  <si>
    <t>Building</t>
  </si>
  <si>
    <t>Village</t>
  </si>
  <si>
    <t>Approved usage of the Property: Residential  &amp; Commercial                                                                                                                                                  (Restrictive convenants in regards to land use , if any)</t>
  </si>
  <si>
    <t>Recommended rate of the flat Per Sq. Ft. ( on saleable area)</t>
  </si>
  <si>
    <t>PHOTOGRAPHS OF PROPERTY :  Crown</t>
  </si>
  <si>
    <t>Google Map :</t>
  </si>
  <si>
    <t>100000/-</t>
  </si>
  <si>
    <r>
      <t xml:space="preserve">Proposed Amenities : </t>
    </r>
    <r>
      <rPr>
        <sz val="11"/>
        <rFont val="Times New Roman"/>
        <family val="1"/>
      </rPr>
      <t>1.  Vitrified tiles flooring 2. Granite Kitchen Platform  3. Decorative Enternace  etc.</t>
    </r>
  </si>
  <si>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</si>
  <si>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</si>
  <si>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</si>
  <si>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</si>
  <si>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</si>
  <si>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</si>
  <si>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</si>
  <si>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</si>
  <si>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</si>
  <si>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</si>
  <si>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</si>
  <si>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</si>
  <si>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</si>
  <si>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</si>
  <si>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</si>
  <si>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</si>
  <si>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</si>
  <si>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</si>
  <si>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</si>
  <si>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</si>
  <si>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</si>
  <si>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Water, Meter Connection &amp; Infrastructure Development Charges</t>
  </si>
  <si>
    <t>4) Legal title of the property is not verified by us.</t>
  </si>
  <si>
    <t>5) Gross carpet area =  Net Carpet area + Fungible area.</t>
  </si>
  <si>
    <t>6) Fungible Area= Enclosed Balcony + Flower Bed + Covered Balcony + Service Slab + Duct + Chajja + Wheather Shed area.</t>
  </si>
  <si>
    <t>Axis Sanpada</t>
  </si>
  <si>
    <t>RERA Number</t>
  </si>
  <si>
    <t>Building no.</t>
  </si>
  <si>
    <t>C Wing</t>
  </si>
  <si>
    <t>Contact No.</t>
  </si>
  <si>
    <t>25/09/2019.</t>
  </si>
  <si>
    <t xml:space="preserve">CCRUM/B/2019/APL/00073         </t>
  </si>
  <si>
    <t>Saleable area</t>
  </si>
  <si>
    <t>Floor</t>
  </si>
  <si>
    <t>Ground Floor For Parking &amp; Shop</t>
  </si>
  <si>
    <t>Ground Floor</t>
  </si>
  <si>
    <t>Shop</t>
  </si>
  <si>
    <t>1st Floor</t>
  </si>
  <si>
    <t>2nd, 3rd, 4th Floor</t>
  </si>
  <si>
    <t>Approved no of units</t>
  </si>
  <si>
    <t>Recommended rate of the Shop Per Sq. Ft. ( on saleable area)</t>
  </si>
  <si>
    <t>S.R.33/17-18</t>
  </si>
  <si>
    <t>30/08/2017.</t>
  </si>
  <si>
    <t xml:space="preserve">Building approval No 
(A &amp; B Wing)   </t>
  </si>
  <si>
    <t>C.certificate No  
(A &amp; B Wing)</t>
  </si>
  <si>
    <t>Layout Approval No     
(A, B, C Wing)</t>
  </si>
  <si>
    <t xml:space="preserve">Building approval No
(C Wing)    </t>
  </si>
  <si>
    <t xml:space="preserve">C.certificate No  
(C Wing)    </t>
  </si>
  <si>
    <t>A, B, C Wing = G+4th Floor</t>
  </si>
  <si>
    <t>Wing A</t>
  </si>
  <si>
    <t>Ground Floor For Parking &amp; Commercial</t>
  </si>
  <si>
    <t xml:space="preserve">1st to 4th Typical Floor </t>
  </si>
  <si>
    <t>1BHK</t>
  </si>
  <si>
    <t>Wing B</t>
  </si>
  <si>
    <t xml:space="preserve">Ground Floor For Parking </t>
  </si>
  <si>
    <t>Shop - 09
Flats - 120</t>
  </si>
  <si>
    <t>A, B, C Wings</t>
  </si>
  <si>
    <t>03 Wings</t>
  </si>
  <si>
    <t>25/01/2021.</t>
  </si>
  <si>
    <t>Asmi</t>
  </si>
  <si>
    <t>Cost Sheet by Akash</t>
  </si>
  <si>
    <t>rate from 4100 to 4400</t>
  </si>
  <si>
    <t>Market Research Data</t>
  </si>
  <si>
    <t>Source</t>
  </si>
  <si>
    <t>Distance from proposed property</t>
  </si>
  <si>
    <t>Net Carpet</t>
  </si>
  <si>
    <t>Saleable Area</t>
  </si>
  <si>
    <t>Rate on Saleable</t>
  </si>
  <si>
    <t>Market Value</t>
  </si>
  <si>
    <t>Magic Brick</t>
  </si>
  <si>
    <t>3BHK</t>
  </si>
  <si>
    <t>99 Acres</t>
  </si>
  <si>
    <t>Average</t>
  </si>
  <si>
    <t xml:space="preserve">Valuation Adopted </t>
  </si>
  <si>
    <t>Ground</t>
  </si>
  <si>
    <t>Podium</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</si>
  <si>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</si>
  <si>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</si>
  <si>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</si>
  <si>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</si>
  <si>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</si>
  <si>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</si>
  <si>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</si>
  <si>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</si>
  <si>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</si>
  <si>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</si>
  <si>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Excavation in process</t>
  </si>
  <si>
    <t>Brickwork</t>
  </si>
  <si>
    <t>Brickwork &amp; Internal Plaster</t>
  </si>
  <si>
    <t>Excavation Completed</t>
  </si>
  <si>
    <t>Internal Plaster</t>
  </si>
  <si>
    <t>Ext. Plaster &amp; Plumbing</t>
  </si>
  <si>
    <t>External Plaster &amp; Plumbing</t>
  </si>
  <si>
    <t>Footing in Process</t>
  </si>
  <si>
    <t>Flooring &amp; Fitting</t>
  </si>
  <si>
    <t>Footing Completed</t>
  </si>
  <si>
    <t>Painting &amp; Wooden</t>
  </si>
  <si>
    <t>Plinth in process</t>
  </si>
  <si>
    <t>Building Common Amenities</t>
  </si>
  <si>
    <t>Plinth completed</t>
  </si>
  <si>
    <t>Possession</t>
  </si>
  <si>
    <t xml:space="preserve">RCC </t>
  </si>
  <si>
    <t>1,80,000/-</t>
  </si>
  <si>
    <t>1000/-</t>
  </si>
  <si>
    <t>Society formation charges</t>
  </si>
  <si>
    <t>CCRUM/B/2019/APL/00073                                                                                                                     Valid Up to: G + 4th Floor</t>
  </si>
  <si>
    <t>Construction details: C Wing = G + 1st to 4th Floor</t>
  </si>
  <si>
    <t>Building/KT-1/S.R.33/17-18                                                                                                                         Valid Up to: G + 4th Floor</t>
  </si>
  <si>
    <t xml:space="preserve">Part O. Certificate No.:
</t>
  </si>
  <si>
    <t xml:space="preserve">502/21-22
Wing B = Gr/Stilt + 1st to 4th Floor
</t>
  </si>
  <si>
    <t>Construction details: A Wing = G+ 1st to 4th Floor</t>
  </si>
  <si>
    <t>Undertaking :</t>
  </si>
  <si>
    <t>Office No. 1031, Wing J, Akshar Business Park, Plot No. 03 Sector 25, Near APMC Market, Vashi, 
Navi Mumbai, Maharashtra 400703 TEL: 022-46090378/79/80                                                                       
E mail : vsjcapf@gmail.com. Web site : www.vsjadon.com</t>
  </si>
  <si>
    <t>Location Link</t>
  </si>
  <si>
    <t>https://goo.gl/maps/LL6Jm6p5tX9kubC5A</t>
  </si>
  <si>
    <t xml:space="preserve">JVK No.2808/19-20
Wing A = Gr/Stilt + 1st to 4th Floor
</t>
  </si>
  <si>
    <t>Construction details: A &amp; B Wing = G+ 1st to 4th Floor</t>
  </si>
  <si>
    <t>Crown Phase 1 &amp; Crown C</t>
  </si>
  <si>
    <t>Wing A, B &amp; C = Completed</t>
  </si>
  <si>
    <t>Projected life of the structure: 60 Years</t>
  </si>
  <si>
    <t>Material laying at Site: :Nothing</t>
  </si>
  <si>
    <t>Wheather the construction is as per approved Building plan : Yes</t>
  </si>
  <si>
    <t>A, B Wing = P52000013990
C Wing = P52000026298</t>
  </si>
  <si>
    <t xml:space="preserve">O. Certificate No.: </t>
  </si>
  <si>
    <t>CCRUM/FO/2025/APL/00071
Building A, B &amp; C = Gr/St + 1st to 4th Floor</t>
  </si>
  <si>
    <t xml:space="preserve">Remarks:  
1. Wing A, B &amp; C = All work completed. OC received.
2. We considered saleable area as per our calculation.
3. We have considered rate by verifying it from market inquire.
4. Recommended rate should be considered as all inclusive rate if other charges are not mentioned. (Excluding GST &amp; other government Taxes)
5. We have considered Other charges from cost sheet.
6. Car parking is subjected to authentic documentation.
7. OC taken from Rera Site(Wing B).
8. We Have updated OC from Rera for Wing A (On 29/02/2024).
9. We have updated full OC (On 19/07/2025).
10. Please provide revised approved floor plans.
8. On Site, we meet Mr.Harshad Gharat (Sales) - 7276090689.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</si>
</sst>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1"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2"/>
      <name val="Times New Roman"/>
      <family val="1"/>
    </font>
    <font>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rgb="FFFF0000"/>
      <name val="Calibri"/>
      <family val="2"/>
    </font>
    <font>
      <sz val="12"/>
      <color theme="1"/>
      <name val="Times New Roman"/>
      <family val="1"/>
    </font>
    <font>
      <sz val="11"/>
      <color rgb="FF000000"/>
      <name val="Times New Roman"/>
      <family val="1"/>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3" fillId="0" borderId="0"/>
    <xf numFmtId="0" fontId="13" fillId="0" borderId="0"/>
    <xf numFmtId="0" fontId="20" fillId="0" borderId="0" applyNumberFormat="0" applyFill="0" applyBorder="0" applyAlignment="0" applyProtection="0"/>
  </cellStyleXfs>
  <cellXfs count="257">
    <xf numFmtId="0" fontId="0" fillId="0" borderId="0" xfId="0"/>
    <xf numFmtId="0" fontId="2" fillId="0" borderId="0" xfId="2"/>
    <xf numFmtId="0" fontId="4" fillId="0" borderId="1" xfId="0" applyFont="1" applyBorder="1" applyAlignment="1">
      <alignment vertical="top"/>
    </xf>
    <xf numFmtId="0" fontId="5" fillId="0" borderId="1" xfId="0" applyFont="1" applyBorder="1" applyAlignment="1">
      <alignment vertical="top"/>
    </xf>
    <xf numFmtId="0" fontId="4" fillId="0" borderId="2" xfId="0" applyFont="1" applyBorder="1" applyAlignment="1">
      <alignment vertical="top"/>
    </xf>
    <xf numFmtId="0" fontId="4" fillId="2" borderId="2" xfId="0" applyFont="1" applyFill="1" applyBorder="1" applyAlignment="1">
      <alignment vertical="top"/>
    </xf>
    <xf numFmtId="0" fontId="0" fillId="0" borderId="2" xfId="0" applyBorder="1"/>
    <xf numFmtId="0" fontId="14" fillId="0" borderId="2" xfId="0" applyFont="1" applyBorder="1"/>
    <xf numFmtId="0" fontId="0" fillId="0" borderId="3" xfId="0" applyBorder="1"/>
    <xf numFmtId="0" fontId="0" fillId="3" borderId="2" xfId="0" applyFill="1" applyBorder="1"/>
    <xf numFmtId="0" fontId="14" fillId="0" borderId="2" xfId="0" applyFont="1" applyBorder="1" applyAlignment="1">
      <alignment horizontal="center"/>
    </xf>
    <xf numFmtId="0" fontId="9" fillId="0" borderId="1" xfId="0" applyFont="1" applyBorder="1" applyAlignment="1">
      <alignment vertical="top"/>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4" xfId="0" applyFont="1" applyBorder="1" applyAlignment="1">
      <alignment vertical="top"/>
    </xf>
    <xf numFmtId="0" fontId="4" fillId="0" borderId="2" xfId="0" applyFont="1" applyBorder="1" applyAlignment="1">
      <alignment horizontal="left" vertical="top" wrapText="1"/>
    </xf>
    <xf numFmtId="0" fontId="16" fillId="0" borderId="0" xfId="0" applyFont="1"/>
    <xf numFmtId="0" fontId="14" fillId="3" borderId="2" xfId="0" applyFont="1" applyFill="1" applyBorder="1"/>
    <xf numFmtId="0" fontId="0" fillId="0" borderId="5" xfId="0" applyBorder="1"/>
    <xf numFmtId="0" fontId="0" fillId="0" borderId="0" xfId="0" applyAlignment="1">
      <alignment wrapText="1"/>
    </xf>
    <xf numFmtId="0" fontId="0" fillId="0" borderId="2" xfId="0" applyBorder="1" applyAlignment="1">
      <alignment wrapText="1"/>
    </xf>
    <xf numFmtId="1" fontId="11" fillId="0" borderId="2" xfId="4" applyNumberFormat="1" applyFont="1" applyBorder="1" applyAlignment="1">
      <alignment horizontal="center" vertical="top" wrapText="1"/>
    </xf>
    <xf numFmtId="1" fontId="8" fillId="0" borderId="2" xfId="4" applyNumberFormat="1" applyFont="1" applyBorder="1" applyAlignment="1">
      <alignment horizontal="center" vertical="top" wrapText="1"/>
    </xf>
    <xf numFmtId="1" fontId="10" fillId="0" borderId="2" xfId="4"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14" fillId="0" borderId="0" xfId="0" applyFont="1"/>
    <xf numFmtId="0" fontId="1" fillId="0" borderId="0" xfId="3"/>
    <xf numFmtId="0" fontId="13" fillId="0" borderId="0" xfId="5"/>
    <xf numFmtId="0" fontId="14" fillId="0" borderId="2" xfId="5" applyFont="1" applyBorder="1" applyAlignment="1">
      <alignment horizontal="center" vertical="top" wrapText="1"/>
    </xf>
    <xf numFmtId="0" fontId="13" fillId="0" borderId="2" xfId="5" applyBorder="1" applyAlignment="1">
      <alignment horizontal="center" vertical="center"/>
    </xf>
    <xf numFmtId="0" fontId="13" fillId="0" borderId="2" xfId="5" applyBorder="1" applyAlignment="1">
      <alignment horizontal="left" vertical="center"/>
    </xf>
    <xf numFmtId="1" fontId="13" fillId="0" borderId="2" xfId="5" applyNumberFormat="1" applyBorder="1" applyAlignment="1">
      <alignment horizontal="center" vertical="center"/>
    </xf>
    <xf numFmtId="166" fontId="13" fillId="0" borderId="2" xfId="1" applyNumberFormat="1" applyFont="1" applyBorder="1" applyAlignment="1">
      <alignment horizontal="right" vertical="center"/>
    </xf>
    <xf numFmtId="0" fontId="13" fillId="0" borderId="2" xfId="5" applyBorder="1" applyAlignment="1">
      <alignment horizontal="left" vertical="center" wrapText="1"/>
    </xf>
    <xf numFmtId="0" fontId="14" fillId="0" borderId="2" xfId="5" applyFont="1" applyBorder="1" applyAlignment="1">
      <alignment horizontal="center" vertical="center"/>
    </xf>
    <xf numFmtId="1" fontId="15" fillId="0" borderId="2" xfId="5" applyNumberFormat="1" applyFont="1" applyBorder="1" applyAlignment="1">
      <alignment horizontal="center" vertical="center"/>
    </xf>
    <xf numFmtId="0" fontId="1" fillId="0" borderId="2" xfId="3" applyBorder="1" applyAlignment="1">
      <alignment horizontal="center" vertical="center"/>
    </xf>
    <xf numFmtId="0" fontId="17" fillId="0" borderId="0" xfId="3" applyFont="1"/>
    <xf numFmtId="0" fontId="18" fillId="0" borderId="14" xfId="4" applyFont="1" applyBorder="1" applyProtection="1">
      <protection hidden="1"/>
    </xf>
    <xf numFmtId="0" fontId="18" fillId="0" borderId="15" xfId="4" applyFont="1" applyBorder="1" applyProtection="1">
      <protection hidden="1"/>
    </xf>
    <xf numFmtId="0" fontId="12" fillId="0" borderId="2" xfId="4" applyFont="1" applyBorder="1" applyAlignment="1" applyProtection="1">
      <alignment horizontal="center" vertical="top"/>
      <protection locked="0"/>
    </xf>
    <xf numFmtId="0" fontId="18" fillId="0" borderId="0" xfId="4" applyFont="1" applyProtection="1">
      <protection hidden="1"/>
    </xf>
    <xf numFmtId="0" fontId="18" fillId="0" borderId="16" xfId="4" applyFont="1" applyBorder="1" applyProtection="1">
      <protection hidden="1"/>
    </xf>
    <xf numFmtId="0" fontId="18" fillId="0" borderId="0" xfId="4" applyFont="1"/>
    <xf numFmtId="0" fontId="18" fillId="0" borderId="16" xfId="4" applyFont="1" applyBorder="1"/>
    <xf numFmtId="0" fontId="19" fillId="0" borderId="0" xfId="0" applyFont="1" applyProtection="1">
      <protection hidden="1"/>
    </xf>
    <xf numFmtId="9" fontId="19" fillId="0" borderId="0" xfId="0" applyNumberFormat="1" applyFont="1" applyProtection="1">
      <protection hidden="1"/>
    </xf>
    <xf numFmtId="0" fontId="19" fillId="0" borderId="16" xfId="0" applyFont="1" applyBorder="1" applyProtection="1">
      <protection hidden="1"/>
    </xf>
    <xf numFmtId="0" fontId="0" fillId="0" borderId="19" xfId="0" applyBorder="1"/>
    <xf numFmtId="0" fontId="0" fillId="0" borderId="20" xfId="0" applyBorder="1"/>
    <xf numFmtId="0" fontId="12" fillId="0" borderId="2" xfId="4" applyFont="1" applyBorder="1" applyAlignment="1" applyProtection="1">
      <alignment horizontal="center" vertical="top" wrapText="1"/>
      <protection locked="0"/>
    </xf>
    <xf numFmtId="0" fontId="12" fillId="0" borderId="2" xfId="4" applyFont="1" applyBorder="1" applyAlignment="1" applyProtection="1">
      <alignment horizontal="center" wrapText="1"/>
      <protection locked="0"/>
    </xf>
    <xf numFmtId="1" fontId="12" fillId="0" borderId="2" xfId="4" applyNumberFormat="1" applyFont="1" applyBorder="1" applyAlignment="1" applyProtection="1">
      <alignment horizontal="center" wrapText="1"/>
      <protection locked="0"/>
    </xf>
    <xf numFmtId="0" fontId="12" fillId="0" borderId="26" xfId="4" applyFont="1" applyBorder="1" applyAlignment="1" applyProtection="1">
      <alignment horizontal="center" wrapText="1"/>
      <protection locked="0"/>
    </xf>
    <xf numFmtId="0" fontId="12" fillId="0" borderId="29" xfId="4" applyFont="1" applyBorder="1" applyAlignment="1" applyProtection="1">
      <alignment horizontal="center" vertical="top" wrapText="1"/>
      <protection locked="0"/>
    </xf>
    <xf numFmtId="0" fontId="3" fillId="2" borderId="2" xfId="0" applyFont="1" applyFill="1" applyBorder="1" applyAlignment="1">
      <alignment vertical="top"/>
    </xf>
    <xf numFmtId="0" fontId="3" fillId="2" borderId="1"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6" xfId="0" applyFont="1" applyFill="1" applyBorder="1" applyAlignment="1">
      <alignment horizontal="left" vertical="top" wrapText="1"/>
    </xf>
    <xf numFmtId="14" fontId="3" fillId="2" borderId="1" xfId="0" applyNumberFormat="1" applyFont="1" applyFill="1" applyBorder="1" applyAlignment="1">
      <alignment horizontal="left" vertical="top"/>
    </xf>
    <xf numFmtId="14" fontId="3" fillId="2" borderId="4" xfId="0" applyNumberFormat="1" applyFont="1" applyFill="1" applyBorder="1" applyAlignment="1">
      <alignment horizontal="left" vertical="top"/>
    </xf>
    <xf numFmtId="14" fontId="3" fillId="2" borderId="6" xfId="0" applyNumberFormat="1" applyFont="1" applyFill="1" applyBorder="1" applyAlignment="1">
      <alignment horizontal="left" vertical="top"/>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 xfId="0" applyFont="1" applyBorder="1" applyAlignment="1">
      <alignment horizontal="left" vertical="top"/>
    </xf>
    <xf numFmtId="0" fontId="3" fillId="0" borderId="6" xfId="0" applyFont="1" applyBorder="1" applyAlignment="1">
      <alignment horizontal="left" vertical="top"/>
    </xf>
    <xf numFmtId="0" fontId="20" fillId="0" borderId="1" xfId="6" applyBorder="1" applyAlignment="1">
      <alignment horizontal="center" vertical="top"/>
    </xf>
    <xf numFmtId="0" fontId="4" fillId="0" borderId="4" xfId="0" applyFont="1" applyBorder="1" applyAlignment="1">
      <alignment horizontal="center" vertical="top"/>
    </xf>
    <xf numFmtId="0" fontId="4" fillId="0" borderId="6" xfId="0" applyFont="1" applyBorder="1" applyAlignment="1">
      <alignment horizontal="center" vertical="top"/>
    </xf>
    <xf numFmtId="0" fontId="12" fillId="0" borderId="25" xfId="4" applyFont="1" applyBorder="1" applyAlignment="1" applyProtection="1">
      <alignment horizontal="center" vertical="top" wrapText="1"/>
      <protection locked="0"/>
    </xf>
    <xf numFmtId="0" fontId="12" fillId="0" borderId="26" xfId="4" applyFont="1" applyBorder="1" applyAlignment="1" applyProtection="1">
      <alignment horizontal="center" vertical="top" wrapText="1"/>
      <protection locked="0"/>
    </xf>
    <xf numFmtId="9" fontId="12" fillId="2" borderId="26" xfId="4" applyNumberFormat="1" applyFont="1" applyFill="1" applyBorder="1" applyAlignment="1" applyProtection="1">
      <alignment horizontal="center" vertical="center" wrapText="1"/>
      <protection hidden="1"/>
    </xf>
    <xf numFmtId="0" fontId="12" fillId="0" borderId="17" xfId="4" applyFont="1" applyBorder="1" applyAlignment="1" applyProtection="1">
      <alignment horizontal="center" vertical="top" wrapText="1"/>
      <protection locked="0"/>
    </xf>
    <xf numFmtId="0" fontId="12" fillId="0" borderId="2" xfId="4" applyFont="1" applyBorder="1" applyAlignment="1" applyProtection="1">
      <alignment horizontal="center" vertical="top" wrapText="1"/>
      <protection locked="0"/>
    </xf>
    <xf numFmtId="0" fontId="12" fillId="0" borderId="24" xfId="4" applyFont="1" applyBorder="1" applyAlignment="1" applyProtection="1">
      <alignment horizontal="center" vertical="top" wrapText="1"/>
      <protection locked="0"/>
    </xf>
    <xf numFmtId="9" fontId="12" fillId="2" borderId="2" xfId="4" applyNumberFormat="1" applyFont="1" applyFill="1" applyBorder="1" applyAlignment="1" applyProtection="1">
      <alignment horizontal="center" vertical="center" wrapText="1"/>
      <protection hidden="1"/>
    </xf>
    <xf numFmtId="9" fontId="12" fillId="2" borderId="24" xfId="4" applyNumberFormat="1" applyFont="1" applyFill="1" applyBorder="1" applyAlignment="1" applyProtection="1">
      <alignment horizontal="center" vertical="center" wrapText="1"/>
      <protection hidden="1"/>
    </xf>
    <xf numFmtId="9" fontId="12" fillId="2" borderId="27" xfId="4" applyNumberFormat="1" applyFont="1" applyFill="1" applyBorder="1" applyAlignment="1" applyProtection="1">
      <alignment horizontal="center" vertical="center" wrapText="1"/>
      <protection hidden="1"/>
    </xf>
    <xf numFmtId="0" fontId="12" fillId="0" borderId="17" xfId="4" applyFont="1" applyBorder="1" applyAlignment="1" applyProtection="1">
      <alignment horizontal="center" vertical="top"/>
      <protection locked="0"/>
    </xf>
    <xf numFmtId="0" fontId="12" fillId="0" borderId="2" xfId="4" applyFont="1" applyBorder="1" applyAlignment="1" applyProtection="1">
      <alignment horizontal="center" vertical="top"/>
      <protection locked="0"/>
    </xf>
    <xf numFmtId="0" fontId="12" fillId="0" borderId="24" xfId="4" applyFont="1" applyBorder="1" applyAlignment="1" applyProtection="1">
      <alignment horizontal="center" vertical="top"/>
      <protection locked="0"/>
    </xf>
    <xf numFmtId="0" fontId="11" fillId="0" borderId="17" xfId="4" applyFont="1" applyBorder="1" applyAlignment="1" applyProtection="1">
      <alignment horizontal="left" vertical="top"/>
      <protection locked="0"/>
    </xf>
    <xf numFmtId="0" fontId="11" fillId="0" borderId="2" xfId="4" applyFont="1" applyBorder="1" applyAlignment="1" applyProtection="1">
      <alignment horizontal="left" vertical="top"/>
      <protection locked="0"/>
    </xf>
    <xf numFmtId="0" fontId="11" fillId="0" borderId="2" xfId="4" applyFont="1" applyBorder="1" applyAlignment="1" applyProtection="1">
      <alignment horizontal="left" vertical="top" wrapText="1"/>
      <protection locked="0"/>
    </xf>
    <xf numFmtId="0" fontId="11" fillId="0" borderId="24" xfId="4" applyFont="1" applyBorder="1" applyAlignment="1" applyProtection="1">
      <alignment horizontal="left" vertical="top" wrapText="1"/>
      <protection locked="0"/>
    </xf>
    <xf numFmtId="0" fontId="12" fillId="0" borderId="28" xfId="4" applyFont="1" applyBorder="1" applyAlignment="1" applyProtection="1">
      <alignment horizontal="center" vertical="top" wrapText="1"/>
      <protection locked="0"/>
    </xf>
    <xf numFmtId="0" fontId="12" fillId="0" borderId="29" xfId="4" applyFont="1" applyBorder="1" applyAlignment="1" applyProtection="1">
      <alignment horizontal="center" vertical="top" wrapText="1"/>
      <protection locked="0"/>
    </xf>
    <xf numFmtId="0" fontId="12" fillId="0" borderId="30" xfId="4" applyFont="1" applyBorder="1" applyAlignment="1" applyProtection="1">
      <alignment horizontal="center" vertical="top" wrapText="1"/>
      <protection locked="0"/>
    </xf>
    <xf numFmtId="0" fontId="11" fillId="0" borderId="17" xfId="4" applyFont="1" applyBorder="1" applyAlignment="1" applyProtection="1">
      <alignment horizontal="center" vertical="top"/>
      <protection locked="0"/>
    </xf>
    <xf numFmtId="0" fontId="11" fillId="0" borderId="2" xfId="4" applyFont="1" applyBorder="1" applyAlignment="1" applyProtection="1">
      <alignment horizontal="center" vertical="top"/>
      <protection locked="0"/>
    </xf>
    <xf numFmtId="0" fontId="11" fillId="0" borderId="25" xfId="4" applyFont="1" applyBorder="1" applyAlignment="1" applyProtection="1">
      <alignment horizontal="center" vertical="top"/>
      <protection locked="0"/>
    </xf>
    <xf numFmtId="0" fontId="11" fillId="0" borderId="26" xfId="4" applyFont="1" applyBorder="1" applyAlignment="1" applyProtection="1">
      <alignment horizontal="center" vertical="top"/>
      <protection locked="0"/>
    </xf>
    <xf numFmtId="9" fontId="11" fillId="0" borderId="2" xfId="4" applyNumberFormat="1" applyFont="1" applyBorder="1" applyAlignment="1" applyProtection="1">
      <alignment horizontal="center" vertical="top" wrapText="1"/>
      <protection locked="0"/>
    </xf>
    <xf numFmtId="0" fontId="11" fillId="0" borderId="2" xfId="4" applyFont="1" applyBorder="1" applyAlignment="1" applyProtection="1">
      <alignment horizontal="center" vertical="top" wrapText="1"/>
      <protection locked="0"/>
    </xf>
    <xf numFmtId="0" fontId="11" fillId="0" borderId="26" xfId="4" applyFont="1" applyBorder="1" applyAlignment="1" applyProtection="1">
      <alignment horizontal="center" vertical="top" wrapText="1"/>
      <protection locked="0"/>
    </xf>
    <xf numFmtId="0" fontId="11" fillId="0" borderId="24" xfId="4" applyFont="1" applyBorder="1" applyAlignment="1" applyProtection="1">
      <alignment horizontal="center" vertical="top" wrapText="1"/>
      <protection locked="0"/>
    </xf>
    <xf numFmtId="0" fontId="11" fillId="0" borderId="27" xfId="4" applyFont="1" applyBorder="1" applyAlignment="1" applyProtection="1">
      <alignment horizontal="center" vertical="top" wrapText="1"/>
      <protection locked="0"/>
    </xf>
    <xf numFmtId="1" fontId="6" fillId="0" borderId="7"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4"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1" fontId="10" fillId="0" borderId="7"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1" fontId="10" fillId="0" borderId="8"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10" fillId="0" borderId="0" xfId="0" applyNumberFormat="1" applyFont="1" applyAlignment="1">
      <alignment horizontal="center" vertical="center" wrapText="1"/>
    </xf>
    <xf numFmtId="1" fontId="10" fillId="0" borderId="13"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3"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0" fontId="4" fillId="0" borderId="1"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4" fillId="0" borderId="1" xfId="0" applyFont="1" applyBorder="1" applyAlignment="1">
      <alignment horizontal="left" vertical="top"/>
    </xf>
    <xf numFmtId="0" fontId="4" fillId="0" borderId="6" xfId="0" applyFont="1" applyBorder="1" applyAlignment="1">
      <alignment horizontal="left" vertical="top"/>
    </xf>
    <xf numFmtId="0" fontId="4" fillId="0" borderId="1" xfId="0" applyFont="1" applyBorder="1" applyAlignment="1">
      <alignment horizontal="center" vertical="top"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4" xfId="0" applyFont="1" applyBorder="1" applyAlignment="1">
      <alignment horizontal="left" vertical="top"/>
    </xf>
    <xf numFmtId="0" fontId="4" fillId="0" borderId="2" xfId="0" applyFont="1" applyBorder="1" applyAlignment="1">
      <alignment horizontal="left" vertical="top" wrapText="1"/>
    </xf>
    <xf numFmtId="0" fontId="4" fillId="2" borderId="1" xfId="0" applyFont="1" applyFill="1" applyBorder="1" applyAlignment="1">
      <alignment horizontal="left" vertical="top"/>
    </xf>
    <xf numFmtId="0" fontId="4" fillId="2" borderId="4" xfId="0" applyFont="1" applyFill="1" applyBorder="1" applyAlignment="1">
      <alignment horizontal="left" vertical="top"/>
    </xf>
    <xf numFmtId="0" fontId="4" fillId="2" borderId="6" xfId="0" applyFont="1" applyFill="1" applyBorder="1" applyAlignment="1">
      <alignment horizontal="left" vertical="top"/>
    </xf>
    <xf numFmtId="0" fontId="4" fillId="0" borderId="1" xfId="0" applyFont="1" applyBorder="1" applyAlignment="1">
      <alignment horizontal="left" vertical="top" wrapText="1"/>
    </xf>
    <xf numFmtId="0" fontId="4" fillId="0" borderId="6" xfId="0" applyFont="1" applyBorder="1" applyAlignment="1">
      <alignment horizontal="left" vertical="top" wrapText="1"/>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3" fillId="0" borderId="4" xfId="0" applyFont="1" applyBorder="1" applyAlignment="1">
      <alignment horizontal="left" vertical="top"/>
    </xf>
    <xf numFmtId="0" fontId="0" fillId="0" borderId="6" xfId="0" applyBorder="1" applyAlignment="1">
      <alignment horizontal="left"/>
    </xf>
    <xf numFmtId="0" fontId="3" fillId="0" borderId="1" xfId="0" applyFont="1" applyBorder="1" applyAlignment="1">
      <alignment vertical="top"/>
    </xf>
    <xf numFmtId="0" fontId="3" fillId="0" borderId="4" xfId="0" applyFont="1" applyBorder="1" applyAlignment="1">
      <alignment vertical="top"/>
    </xf>
    <xf numFmtId="0" fontId="3" fillId="0" borderId="6" xfId="0" applyFont="1" applyBorder="1" applyAlignment="1">
      <alignment vertical="top"/>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11" fillId="0" borderId="21" xfId="4" applyFont="1" applyBorder="1" applyAlignment="1" applyProtection="1">
      <alignment horizontal="left" vertical="top" wrapText="1"/>
      <protection locked="0"/>
    </xf>
    <xf numFmtId="0" fontId="11" fillId="0" borderId="22" xfId="4" applyFont="1" applyBorder="1" applyAlignment="1" applyProtection="1">
      <alignment horizontal="left" vertical="top" wrapText="1"/>
      <protection locked="0"/>
    </xf>
    <xf numFmtId="0" fontId="11" fillId="0" borderId="23" xfId="4" applyFont="1" applyBorder="1" applyAlignment="1" applyProtection="1">
      <alignment horizontal="left" vertical="top" wrapText="1"/>
      <protection locked="0"/>
    </xf>
    <xf numFmtId="0" fontId="9" fillId="0" borderId="2" xfId="0" applyFont="1" applyBorder="1" applyAlignment="1">
      <alignment horizontal="left" vertical="top" wrapText="1"/>
    </xf>
    <xf numFmtId="0" fontId="9" fillId="0" borderId="1" xfId="0" applyFont="1" applyBorder="1" applyAlignment="1">
      <alignment horizontal="center" vertical="top"/>
    </xf>
    <xf numFmtId="0" fontId="9" fillId="0" borderId="6" xfId="0" applyFont="1" applyBorder="1" applyAlignment="1">
      <alignment horizontal="center" vertical="top"/>
    </xf>
    <xf numFmtId="0" fontId="5" fillId="0" borderId="1" xfId="0" applyFont="1" applyBorder="1" applyAlignment="1">
      <alignment horizontal="left" vertical="top"/>
    </xf>
    <xf numFmtId="0" fontId="5" fillId="0" borderId="4" xfId="0" applyFont="1" applyBorder="1" applyAlignment="1">
      <alignment horizontal="left" vertical="top"/>
    </xf>
    <xf numFmtId="0" fontId="5" fillId="0" borderId="6" xfId="0" applyFont="1" applyBorder="1" applyAlignment="1">
      <alignment horizontal="left" vertical="top"/>
    </xf>
    <xf numFmtId="0" fontId="3" fillId="2" borderId="4" xfId="0" applyFont="1" applyFill="1" applyBorder="1" applyAlignment="1">
      <alignment horizontal="left" vertical="top"/>
    </xf>
    <xf numFmtId="0" fontId="3" fillId="2" borderId="6" xfId="0" applyFont="1" applyFill="1" applyBorder="1" applyAlignment="1">
      <alignment horizontal="left" vertical="top"/>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9" fillId="0" borderId="2" xfId="0" applyFont="1" applyBorder="1" applyAlignment="1">
      <alignment horizontal="center" vertical="top" wrapText="1"/>
    </xf>
    <xf numFmtId="165" fontId="4" fillId="0" borderId="1" xfId="0" applyNumberFormat="1" applyFont="1" applyBorder="1" applyAlignment="1">
      <alignment horizontal="left" vertical="top"/>
    </xf>
    <xf numFmtId="165" fontId="4" fillId="0" borderId="4" xfId="0" applyNumberFormat="1" applyFont="1" applyBorder="1" applyAlignment="1">
      <alignment horizontal="left" vertical="top"/>
    </xf>
    <xf numFmtId="165" fontId="4" fillId="0" borderId="6" xfId="0" applyNumberFormat="1" applyFont="1" applyBorder="1" applyAlignment="1">
      <alignment horizontal="left" vertical="top"/>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2" xfId="0" applyFont="1" applyBorder="1" applyAlignment="1">
      <alignment horizontal="center" vertical="top" wrapText="1"/>
    </xf>
    <xf numFmtId="0" fontId="3" fillId="0" borderId="0" xfId="0" applyFont="1" applyAlignment="1">
      <alignment horizontal="center" vertical="top" wrapText="1"/>
    </xf>
    <xf numFmtId="0" fontId="3" fillId="0" borderId="13" xfId="0" applyFont="1" applyBorder="1" applyAlignment="1">
      <alignment horizontal="center" vertical="top" wrapText="1"/>
    </xf>
    <xf numFmtId="0" fontId="3" fillId="0" borderId="10" xfId="0" applyFont="1" applyBorder="1" applyAlignment="1">
      <alignment horizontal="center" vertical="top" wrapText="1"/>
    </xf>
    <xf numFmtId="0" fontId="3" fillId="0" borderId="3" xfId="0" applyFont="1" applyBorder="1" applyAlignment="1">
      <alignment horizontal="center" vertical="top" wrapText="1"/>
    </xf>
    <xf numFmtId="0" fontId="3" fillId="0" borderId="11" xfId="0" applyFont="1" applyBorder="1" applyAlignment="1">
      <alignment horizontal="center" vertical="top" wrapText="1"/>
    </xf>
    <xf numFmtId="0" fontId="7" fillId="0" borderId="4" xfId="0" applyFont="1" applyBorder="1" applyAlignment="1">
      <alignment horizontal="left" vertical="top"/>
    </xf>
    <xf numFmtId="0" fontId="7" fillId="0" borderId="6" xfId="0" applyFont="1" applyBorder="1" applyAlignment="1">
      <alignment horizontal="left" vertical="top"/>
    </xf>
    <xf numFmtId="0" fontId="3" fillId="0" borderId="2" xfId="0" applyFont="1" applyBorder="1" applyAlignment="1">
      <alignment horizontal="left" vertical="top"/>
    </xf>
    <xf numFmtId="0" fontId="3" fillId="0" borderId="2" xfId="0" applyFont="1" applyBorder="1" applyAlignment="1">
      <alignment horizontal="center" vertical="top"/>
    </xf>
    <xf numFmtId="1" fontId="6" fillId="0" borderId="1" xfId="4" applyNumberFormat="1" applyFont="1" applyBorder="1" applyAlignment="1">
      <alignment horizontal="center" vertical="center" wrapText="1"/>
    </xf>
    <xf numFmtId="1" fontId="6" fillId="0" borderId="4" xfId="4" applyNumberFormat="1" applyFont="1" applyBorder="1" applyAlignment="1">
      <alignment horizontal="center" vertical="center" wrapText="1"/>
    </xf>
    <xf numFmtId="1" fontId="6" fillId="0" borderId="6" xfId="4" applyNumberFormat="1" applyFont="1" applyBorder="1" applyAlignment="1">
      <alignment horizontal="center" vertical="center" wrapText="1"/>
    </xf>
    <xf numFmtId="1" fontId="11" fillId="0" borderId="2" xfId="4" applyNumberFormat="1" applyFont="1" applyBorder="1" applyAlignment="1">
      <alignment horizontal="center" vertical="top" wrapText="1"/>
    </xf>
    <xf numFmtId="1" fontId="10" fillId="0" borderId="1" xfId="4" applyNumberFormat="1" applyFont="1" applyBorder="1" applyAlignment="1">
      <alignment horizontal="center" vertical="center" wrapText="1"/>
    </xf>
    <xf numFmtId="1" fontId="10" fillId="0" borderId="6" xfId="4"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4" fillId="0" borderId="4" xfId="0" applyFont="1" applyBorder="1" applyAlignment="1">
      <alignment horizontal="left" vertical="top" wrapText="1"/>
    </xf>
    <xf numFmtId="0" fontId="5" fillId="0" borderId="1" xfId="0" applyFont="1" applyBorder="1" applyAlignment="1">
      <alignment vertical="top"/>
    </xf>
    <xf numFmtId="0" fontId="5" fillId="0" borderId="4" xfId="0" applyFont="1" applyBorder="1" applyAlignment="1">
      <alignment vertical="top"/>
    </xf>
    <xf numFmtId="0" fontId="5" fillId="0" borderId="6" xfId="0" applyFont="1" applyBorder="1" applyAlignment="1">
      <alignment vertical="top"/>
    </xf>
    <xf numFmtId="0" fontId="8" fillId="0" borderId="1" xfId="2" applyFont="1" applyBorder="1" applyAlignment="1">
      <alignment horizontal="left" vertical="top" wrapText="1"/>
    </xf>
    <xf numFmtId="0" fontId="8" fillId="0" borderId="4" xfId="2" applyFont="1" applyBorder="1" applyAlignment="1">
      <alignment horizontal="left" vertical="top" wrapText="1"/>
    </xf>
    <xf numFmtId="0" fontId="8" fillId="0" borderId="6" xfId="2" applyFont="1" applyBorder="1" applyAlignment="1">
      <alignment horizontal="left" vertical="top" wrapText="1"/>
    </xf>
    <xf numFmtId="1" fontId="10" fillId="0" borderId="7" xfId="4" applyNumberFormat="1" applyFont="1" applyBorder="1" applyAlignment="1">
      <alignment horizontal="center" vertical="center" wrapText="1"/>
    </xf>
    <xf numFmtId="1" fontId="10" fillId="0" borderId="8" xfId="4" applyNumberFormat="1" applyFont="1" applyBorder="1" applyAlignment="1">
      <alignment horizontal="center" vertical="center" wrapText="1"/>
    </xf>
    <xf numFmtId="1" fontId="10" fillId="0" borderId="9" xfId="4" applyNumberFormat="1" applyFont="1" applyBorder="1" applyAlignment="1">
      <alignment horizontal="center" vertical="center" wrapText="1"/>
    </xf>
    <xf numFmtId="1" fontId="10" fillId="0" borderId="12" xfId="4" applyNumberFormat="1" applyFont="1" applyBorder="1" applyAlignment="1">
      <alignment horizontal="center" vertical="center" wrapText="1"/>
    </xf>
    <xf numFmtId="1" fontId="10" fillId="0" borderId="0" xfId="4" applyNumberFormat="1" applyFont="1" applyAlignment="1">
      <alignment horizontal="center" vertical="center" wrapText="1"/>
    </xf>
    <xf numFmtId="1" fontId="10" fillId="0" borderId="13" xfId="4" applyNumberFormat="1" applyFont="1" applyBorder="1" applyAlignment="1">
      <alignment horizontal="center" vertical="center" wrapText="1"/>
    </xf>
    <xf numFmtId="1" fontId="10" fillId="0" borderId="10" xfId="4" applyNumberFormat="1" applyFont="1" applyBorder="1" applyAlignment="1">
      <alignment horizontal="center" vertical="center" wrapText="1"/>
    </xf>
    <xf numFmtId="1" fontId="10" fillId="0" borderId="3" xfId="4" applyNumberFormat="1" applyFont="1" applyBorder="1" applyAlignment="1">
      <alignment horizontal="center" vertical="center" wrapText="1"/>
    </xf>
    <xf numFmtId="1" fontId="10" fillId="0" borderId="11" xfId="4" applyNumberFormat="1" applyFont="1" applyBorder="1" applyAlignment="1">
      <alignment horizontal="center" vertical="center" wrapText="1"/>
    </xf>
    <xf numFmtId="0" fontId="9" fillId="0" borderId="1" xfId="0" applyFont="1" applyBorder="1" applyAlignment="1">
      <alignment vertical="top"/>
    </xf>
    <xf numFmtId="0" fontId="9" fillId="0" borderId="4" xfId="0" applyFont="1" applyBorder="1" applyAlignment="1">
      <alignment vertical="top"/>
    </xf>
    <xf numFmtId="0" fontId="9" fillId="0" borderId="6" xfId="0" applyFont="1" applyBorder="1" applyAlignment="1">
      <alignment vertical="top"/>
    </xf>
    <xf numFmtId="0" fontId="3" fillId="0" borderId="1" xfId="0" applyFont="1" applyBorder="1" applyAlignment="1">
      <alignment horizontal="center" vertical="top"/>
    </xf>
    <xf numFmtId="0" fontId="3" fillId="0" borderId="4" xfId="0" applyFont="1" applyBorder="1" applyAlignment="1">
      <alignment horizontal="center" vertical="top"/>
    </xf>
    <xf numFmtId="0" fontId="3" fillId="0" borderId="6" xfId="0" applyFont="1" applyBorder="1" applyAlignment="1">
      <alignment horizontal="center" vertical="top"/>
    </xf>
    <xf numFmtId="14" fontId="4" fillId="0" borderId="1" xfId="0" applyNumberFormat="1" applyFont="1" applyBorder="1" applyAlignment="1">
      <alignment horizontal="left" vertical="top"/>
    </xf>
    <xf numFmtId="14" fontId="4" fillId="0" borderId="4" xfId="0" applyNumberFormat="1" applyFont="1" applyBorder="1" applyAlignment="1">
      <alignment horizontal="left" vertical="top"/>
    </xf>
    <xf numFmtId="14" fontId="4" fillId="0" borderId="6" xfId="0" applyNumberFormat="1" applyFont="1" applyBorder="1" applyAlignment="1">
      <alignment horizontal="left" vertical="top"/>
    </xf>
    <xf numFmtId="0" fontId="4" fillId="0" borderId="2" xfId="0" applyFont="1" applyBorder="1" applyAlignment="1">
      <alignment horizontal="left" vertical="top"/>
    </xf>
    <xf numFmtId="0" fontId="9" fillId="0" borderId="2" xfId="0" applyFont="1" applyBorder="1" applyAlignment="1">
      <alignment horizontal="left" vertical="top"/>
    </xf>
    <xf numFmtId="0" fontId="4" fillId="2" borderId="2" xfId="0" applyFont="1" applyFill="1" applyBorder="1" applyAlignment="1">
      <alignment horizontal="left" vertical="top"/>
    </xf>
    <xf numFmtId="0" fontId="4" fillId="0" borderId="2" xfId="0" applyFont="1" applyBorder="1" applyAlignment="1">
      <alignment horizontal="center" vertical="top"/>
    </xf>
    <xf numFmtId="0" fontId="4" fillId="0" borderId="1" xfId="0" applyFont="1" applyBorder="1" applyAlignment="1">
      <alignment vertical="top"/>
    </xf>
    <xf numFmtId="0" fontId="4" fillId="0" borderId="4" xfId="0" applyFont="1" applyBorder="1" applyAlignment="1">
      <alignment vertical="top"/>
    </xf>
    <xf numFmtId="0" fontId="4" fillId="0" borderId="6" xfId="0" applyFont="1" applyBorder="1" applyAlignment="1">
      <alignment vertical="top"/>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4" fillId="0" borderId="10" xfId="0" applyFont="1" applyBorder="1" applyAlignment="1">
      <alignment horizontal="left" vertical="top"/>
    </xf>
    <xf numFmtId="0" fontId="4" fillId="0" borderId="3" xfId="0" applyFont="1" applyBorder="1" applyAlignment="1">
      <alignment horizontal="left" vertical="top"/>
    </xf>
    <xf numFmtId="0" fontId="4" fillId="0" borderId="11"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1" fontId="6" fillId="0" borderId="2" xfId="0" applyNumberFormat="1" applyFont="1" applyBorder="1" applyAlignment="1">
      <alignment horizontal="center" vertical="top" wrapText="1"/>
    </xf>
    <xf numFmtId="1" fontId="6" fillId="0" borderId="2" xfId="0" applyNumberFormat="1" applyFont="1" applyBorder="1" applyAlignment="1">
      <alignment horizontal="center" vertical="center"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2" xfId="0" applyFont="1" applyBorder="1" applyAlignment="1">
      <alignment vertical="top" wrapText="1"/>
    </xf>
    <xf numFmtId="0" fontId="8" fillId="0" borderId="0" xfId="0" applyFont="1" applyAlignment="1">
      <alignment vertical="top" wrapText="1"/>
    </xf>
    <xf numFmtId="0" fontId="8" fillId="0" borderId="13" xfId="0" applyFont="1" applyBorder="1" applyAlignment="1">
      <alignment vertical="top" wrapText="1"/>
    </xf>
    <xf numFmtId="0" fontId="8" fillId="0" borderId="10" xfId="0" applyFont="1" applyBorder="1" applyAlignment="1">
      <alignment vertical="top" wrapText="1"/>
    </xf>
    <xf numFmtId="0" fontId="8" fillId="0" borderId="3" xfId="0" applyFont="1" applyBorder="1" applyAlignment="1">
      <alignment vertical="top" wrapText="1"/>
    </xf>
    <xf numFmtId="0" fontId="8" fillId="0" borderId="11" xfId="0" applyFont="1" applyBorder="1" applyAlignment="1">
      <alignment vertical="top" wrapText="1"/>
    </xf>
    <xf numFmtId="0" fontId="7" fillId="0" borderId="1" xfId="0" applyFont="1" applyBorder="1" applyAlignment="1">
      <alignment horizontal="left" vertical="top"/>
    </xf>
    <xf numFmtId="0" fontId="9" fillId="0" borderId="1" xfId="0" applyFont="1" applyBorder="1" applyAlignment="1">
      <alignment horizontal="left" vertical="top"/>
    </xf>
    <xf numFmtId="0" fontId="9" fillId="0" borderId="4" xfId="0" applyFont="1" applyBorder="1" applyAlignment="1">
      <alignment horizontal="left" vertical="top"/>
    </xf>
    <xf numFmtId="0" fontId="9" fillId="0" borderId="6" xfId="0" applyFont="1" applyBorder="1" applyAlignment="1">
      <alignment horizontal="left" vertical="top"/>
    </xf>
    <xf numFmtId="0" fontId="3" fillId="2" borderId="1" xfId="0" applyFont="1" applyFill="1" applyBorder="1" applyAlignment="1">
      <alignment horizontal="left" vertical="top"/>
    </xf>
    <xf numFmtId="0" fontId="11" fillId="0" borderId="1" xfId="4" applyFont="1" applyBorder="1" applyAlignment="1" applyProtection="1">
      <alignment horizontal="left" vertical="top" wrapText="1"/>
      <protection locked="0"/>
    </xf>
    <xf numFmtId="0" fontId="11" fillId="0" borderId="4" xfId="4" applyFont="1" applyBorder="1" applyAlignment="1" applyProtection="1">
      <alignment horizontal="left" vertical="top" wrapText="1"/>
      <protection locked="0"/>
    </xf>
    <xf numFmtId="0" fontId="11" fillId="0" borderId="18" xfId="4" applyFont="1" applyBorder="1" applyAlignment="1" applyProtection="1">
      <alignment horizontal="left" vertical="top" wrapText="1"/>
      <protection locked="0"/>
    </xf>
    <xf numFmtId="0" fontId="11" fillId="0" borderId="17" xfId="4" applyFont="1" applyBorder="1" applyAlignment="1" applyProtection="1">
      <alignment horizontal="center" vertical="center"/>
      <protection locked="0"/>
    </xf>
    <xf numFmtId="0" fontId="11" fillId="0" borderId="2" xfId="4" applyFont="1" applyBorder="1" applyAlignment="1" applyProtection="1">
      <alignment horizontal="center" vertical="center"/>
      <protection locked="0"/>
    </xf>
    <xf numFmtId="0" fontId="11" fillId="0" borderId="25" xfId="4" applyFont="1" applyBorder="1" applyAlignment="1" applyProtection="1">
      <alignment horizontal="center" vertical="center"/>
      <protection locked="0"/>
    </xf>
    <xf numFmtId="0" fontId="11" fillId="0" borderId="26" xfId="4" applyFont="1" applyBorder="1" applyAlignment="1" applyProtection="1">
      <alignment horizontal="center" vertical="center"/>
      <protection locked="0"/>
    </xf>
    <xf numFmtId="9" fontId="11" fillId="0" borderId="2" xfId="4" applyNumberFormat="1" applyFont="1" applyBorder="1" applyAlignment="1" applyProtection="1">
      <alignment horizontal="center" vertical="center" wrapText="1"/>
      <protection locked="0"/>
    </xf>
    <xf numFmtId="0" fontId="11" fillId="0" borderId="2" xfId="4" applyFont="1" applyBorder="1" applyAlignment="1" applyProtection="1">
      <alignment horizontal="center" vertical="center" wrapText="1"/>
      <protection locked="0"/>
    </xf>
    <xf numFmtId="0" fontId="11" fillId="0" borderId="26" xfId="4" applyFont="1" applyBorder="1" applyAlignment="1" applyProtection="1">
      <alignment horizontal="center" vertical="center" wrapText="1"/>
      <protection locked="0"/>
    </xf>
    <xf numFmtId="0" fontId="11" fillId="0" borderId="24" xfId="4" applyFont="1" applyBorder="1" applyAlignment="1" applyProtection="1">
      <alignment horizontal="center" vertical="center" wrapText="1"/>
      <protection locked="0"/>
    </xf>
    <xf numFmtId="0" fontId="11" fillId="0" borderId="27" xfId="4" applyFont="1" applyBorder="1" applyAlignment="1" applyProtection="1">
      <alignment horizontal="center" vertical="center" wrapText="1"/>
      <protection locked="0"/>
    </xf>
    <xf numFmtId="0" fontId="14" fillId="0" borderId="2" xfId="5" applyFont="1" applyBorder="1" applyAlignment="1">
      <alignment horizontal="left"/>
    </xf>
    <xf numFmtId="0" fontId="0" fillId="3" borderId="2" xfId="0" applyFill="1" applyBorder="1" applyAlignment="1">
      <alignment horizontal="center" wrapText="1"/>
    </xf>
    <xf numFmtId="0" fontId="14" fillId="0" borderId="2" xfId="0" applyFont="1" applyBorder="1" applyAlignment="1">
      <alignment horizontal="center"/>
    </xf>
  </cellXfs>
  <cellStyles count="7">
    <cellStyle name="Comma 2" xfId="1"/>
    <cellStyle name="Excel Built-in Normal" xfId="2"/>
    <cellStyle name="Excel Built-in Normal 2" xfId="3"/>
    <cellStyle name="Hyperlink" xfId="6" builtinId="8"/>
    <cellStyle name="Normal" xfId="0" builtinId="0"/>
    <cellStyle name="Normal 3" xfId="4"/>
    <cellStyle name="Normal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8.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231</xdr:row>
      <xdr:rowOff>168088</xdr:rowOff>
    </xdr:from>
    <xdr:to>
      <xdr:col>8</xdr:col>
      <xdr:colOff>552450</xdr:colOff>
      <xdr:row>250</xdr:row>
      <xdr:rowOff>149038</xdr:rowOff>
    </xdr:to>
    <xdr:pic>
      <xdr:nvPicPr>
        <xdr:cNvPr id="8794" name="Picture 8">
          <a:extLst>
            <a:ext uri="{FF2B5EF4-FFF2-40B4-BE49-F238E27FC236}">
              <a16:creationId xmlns:a16="http://schemas.microsoft.com/office/drawing/2014/main" id="{00000000-0008-0000-0000-00005A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19100" y="49473970"/>
          <a:ext cx="5982821" cy="36004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438150</xdr:colOff>
      <xdr:row>251</xdr:row>
      <xdr:rowOff>187138</xdr:rowOff>
    </xdr:from>
    <xdr:to>
      <xdr:col>8</xdr:col>
      <xdr:colOff>561975</xdr:colOff>
      <xdr:row>270</xdr:row>
      <xdr:rowOff>168088</xdr:rowOff>
    </xdr:to>
    <xdr:pic>
      <xdr:nvPicPr>
        <xdr:cNvPr id="8795" name="Picture 9">
          <a:extLst>
            <a:ext uri="{FF2B5EF4-FFF2-40B4-BE49-F238E27FC236}">
              <a16:creationId xmlns:a16="http://schemas.microsoft.com/office/drawing/2014/main" id="{00000000-0008-0000-0000-00005B2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38150" y="53303020"/>
          <a:ext cx="5973296" cy="36004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95250</xdr:colOff>
      <xdr:row>191</xdr:row>
      <xdr:rowOff>12700</xdr:rowOff>
    </xdr:from>
    <xdr:ext cx="596574" cy="264560"/>
    <xdr:sp macro="" textlink="">
      <xdr:nvSpPr>
        <xdr:cNvPr id="2" name="TextBox 1"/>
        <xdr:cNvSpPr txBox="1"/>
      </xdr:nvSpPr>
      <xdr:spPr>
        <a:xfrm>
          <a:off x="8813800" y="3472180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A Wing</a:t>
          </a:r>
        </a:p>
      </xdr:txBody>
    </xdr:sp>
    <xdr:clientData/>
  </xdr:oneCellAnchor>
  <xdr:twoCellAnchor>
    <xdr:from>
      <xdr:col>0</xdr:col>
      <xdr:colOff>419100</xdr:colOff>
      <xdr:row>182</xdr:row>
      <xdr:rowOff>101600</xdr:rowOff>
    </xdr:from>
    <xdr:to>
      <xdr:col>9</xdr:col>
      <xdr:colOff>420980</xdr:colOff>
      <xdr:row>222</xdr:row>
      <xdr:rowOff>11144</xdr:rowOff>
    </xdr:to>
    <xdr:grpSp>
      <xdr:nvGrpSpPr>
        <xdr:cNvPr id="3" name="Group 2"/>
        <xdr:cNvGrpSpPr/>
      </xdr:nvGrpSpPr>
      <xdr:grpSpPr>
        <a:xfrm>
          <a:off x="419100" y="33540700"/>
          <a:ext cx="6466180" cy="7021544"/>
          <a:chOff x="419100" y="33210500"/>
          <a:chExt cx="6466180" cy="7021544"/>
        </a:xfrm>
      </xdr:grpSpPr>
      <xdr:pic>
        <xdr:nvPicPr>
          <xdr:cNvPr id="11" name="Picture 1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5374855" y="38216044"/>
            <a:ext cx="1510425" cy="2016000"/>
          </a:xfrm>
          <a:prstGeom prst="rect">
            <a:avLst/>
          </a:prstGeom>
          <a:ln>
            <a:solidFill>
              <a:schemeClr val="tx1"/>
            </a:solidFill>
          </a:ln>
        </xdr:spPr>
      </xdr:pic>
      <xdr:pic>
        <xdr:nvPicPr>
          <xdr:cNvPr id="12" name="Picture 1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19101" y="36073272"/>
            <a:ext cx="1510425" cy="2016000"/>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071907" y="38216044"/>
            <a:ext cx="1510425" cy="2016000"/>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44153" y="33210500"/>
            <a:ext cx="2049863" cy="2736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785313" y="33210500"/>
            <a:ext cx="2049863" cy="2736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5374855" y="36073272"/>
            <a:ext cx="1510425" cy="2016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724715" y="36073272"/>
            <a:ext cx="1510425" cy="2016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071908" y="36073272"/>
            <a:ext cx="1510425" cy="2016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724715" y="38216044"/>
            <a:ext cx="1510425" cy="2016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614733" y="33210500"/>
            <a:ext cx="2049863" cy="2736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19100" y="38216044"/>
            <a:ext cx="1510425" cy="2016000"/>
          </a:xfrm>
          <a:prstGeom prst="rect">
            <a:avLst/>
          </a:prstGeom>
          <a:ln>
            <a:solidFill>
              <a:schemeClr val="tx1"/>
            </a:solidFill>
          </a:ln>
        </xdr:spPr>
      </xdr:pic>
      <xdr:sp macro="" textlink="">
        <xdr:nvSpPr>
          <xdr:cNvPr id="29" name="TextBox 28"/>
          <xdr:cNvSpPr txBox="1"/>
        </xdr:nvSpPr>
        <xdr:spPr>
          <a:xfrm>
            <a:off x="1123603" y="3340735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30" name="TextBox 29"/>
          <xdr:cNvSpPr txBox="1"/>
        </xdr:nvSpPr>
        <xdr:spPr>
          <a:xfrm>
            <a:off x="3529133" y="3333750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B Wing</a:t>
            </a:r>
          </a:p>
        </xdr:txBody>
      </xdr:sp>
      <xdr:sp macro="" textlink="">
        <xdr:nvSpPr>
          <xdr:cNvPr id="31" name="TextBox 30"/>
          <xdr:cNvSpPr txBox="1"/>
        </xdr:nvSpPr>
        <xdr:spPr>
          <a:xfrm>
            <a:off x="5629863" y="3344545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C 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9</xdr:col>
      <xdr:colOff>133350</xdr:colOff>
      <xdr:row>18</xdr:row>
      <xdr:rowOff>171450</xdr:rowOff>
    </xdr:to>
    <xdr:pic>
      <xdr:nvPicPr>
        <xdr:cNvPr id="6265" name="Picture 1">
          <a:extLst>
            <a:ext uri="{FF2B5EF4-FFF2-40B4-BE49-F238E27FC236}">
              <a16:creationId xmlns:a16="http://schemas.microsoft.com/office/drawing/2014/main" id="{00000000-0008-0000-0200-0000791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48025" y="0"/>
          <a:ext cx="2571750" cy="360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419100</xdr:colOff>
      <xdr:row>0</xdr:row>
      <xdr:rowOff>0</xdr:rowOff>
    </xdr:from>
    <xdr:to>
      <xdr:col>20</xdr:col>
      <xdr:colOff>104775</xdr:colOff>
      <xdr:row>18</xdr:row>
      <xdr:rowOff>171450</xdr:rowOff>
    </xdr:to>
    <xdr:pic>
      <xdr:nvPicPr>
        <xdr:cNvPr id="6266" name="Picture 2">
          <a:extLst>
            <a:ext uri="{FF2B5EF4-FFF2-40B4-BE49-F238E27FC236}">
              <a16:creationId xmlns:a16="http://schemas.microsoft.com/office/drawing/2014/main" id="{00000000-0008-0000-0200-00007A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05525" y="0"/>
          <a:ext cx="6391275" cy="360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800100</xdr:colOff>
      <xdr:row>7</xdr:row>
      <xdr:rowOff>180975</xdr:rowOff>
    </xdr:from>
    <xdr:to>
      <xdr:col>11</xdr:col>
      <xdr:colOff>495300</xdr:colOff>
      <xdr:row>15</xdr:row>
      <xdr:rowOff>66675</xdr:rowOff>
    </xdr:to>
    <xdr:pic>
      <xdr:nvPicPr>
        <xdr:cNvPr id="4216" name="Picture 1">
          <a:extLst>
            <a:ext uri="{FF2B5EF4-FFF2-40B4-BE49-F238E27FC236}">
              <a16:creationId xmlns:a16="http://schemas.microsoft.com/office/drawing/2014/main" id="{00000000-0008-0000-0300-000078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29375" y="1514475"/>
          <a:ext cx="21621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21</xdr:row>
      <xdr:rowOff>0</xdr:rowOff>
    </xdr:from>
    <xdr:to>
      <xdr:col>8</xdr:col>
      <xdr:colOff>342900</xdr:colOff>
      <xdr:row>29</xdr:row>
      <xdr:rowOff>95250</xdr:rowOff>
    </xdr:to>
    <xdr:pic>
      <xdr:nvPicPr>
        <xdr:cNvPr id="4217" name="Picture 2">
          <a:extLst>
            <a:ext uri="{FF2B5EF4-FFF2-40B4-BE49-F238E27FC236}">
              <a16:creationId xmlns:a16="http://schemas.microsoft.com/office/drawing/2014/main" id="{00000000-0008-0000-0300-000079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00475" y="4391025"/>
          <a:ext cx="2171700" cy="1619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800100</xdr:colOff>
      <xdr:row>7</xdr:row>
      <xdr:rowOff>180975</xdr:rowOff>
    </xdr:from>
    <xdr:to>
      <xdr:col>11</xdr:col>
      <xdr:colOff>495300</xdr:colOff>
      <xdr:row>15</xdr:row>
      <xdr:rowOff>66675</xdr:rowOff>
    </xdr:to>
    <xdr:pic>
      <xdr:nvPicPr>
        <xdr:cNvPr id="5184" name="Picture 1">
          <a:extLst>
            <a:ext uri="{FF2B5EF4-FFF2-40B4-BE49-F238E27FC236}">
              <a16:creationId xmlns:a16="http://schemas.microsoft.com/office/drawing/2014/main" id="{00000000-0008-0000-0400-000040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29375" y="1514475"/>
          <a:ext cx="21621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800100</xdr:colOff>
      <xdr:row>7</xdr:row>
      <xdr:rowOff>180975</xdr:rowOff>
    </xdr:from>
    <xdr:to>
      <xdr:col>11</xdr:col>
      <xdr:colOff>495300</xdr:colOff>
      <xdr:row>15</xdr:row>
      <xdr:rowOff>66675</xdr:rowOff>
    </xdr:to>
    <xdr:pic>
      <xdr:nvPicPr>
        <xdr:cNvPr id="3157" name="Picture 1">
          <a:extLst>
            <a:ext uri="{FF2B5EF4-FFF2-40B4-BE49-F238E27FC236}">
              <a16:creationId xmlns:a16="http://schemas.microsoft.com/office/drawing/2014/main" id="{00000000-0008-0000-0500-000055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29375" y="1514475"/>
          <a:ext cx="21621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LL6Jm6p5tX9kubC5A"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1"/>
  <sheetViews>
    <sheetView tabSelected="1" view="pageBreakPreview" topLeftCell="A45" zoomScaleNormal="100" zoomScaleSheetLayoutView="100" zoomScalePageLayoutView="85" workbookViewId="0">
      <selection activeCell="N50" sqref="N50"/>
    </sheetView>
  </sheetViews>
  <sheetFormatPr defaultRowHeight="14.5" x14ac:dyDescent="0.35"/>
  <cols>
    <col min="1" max="1" width="8.7265625" customWidth="1"/>
    <col min="2" max="2" width="13" customWidth="1"/>
    <col min="3" max="3" width="12.7265625" customWidth="1"/>
    <col min="4" max="4" width="7.26953125" customWidth="1"/>
    <col min="5" max="5" width="6.81640625" customWidth="1"/>
    <col min="6" max="6" width="12.81640625" customWidth="1"/>
    <col min="7" max="7" width="10.1796875" customWidth="1"/>
    <col min="8" max="8" width="9.81640625" customWidth="1"/>
    <col min="9" max="9" width="11.1796875" customWidth="1"/>
    <col min="10" max="10" width="11.26953125" customWidth="1"/>
    <col min="11" max="11" width="3.54296875" customWidth="1"/>
  </cols>
  <sheetData>
    <row r="1" spans="1:10" ht="43.9" customHeight="1" x14ac:dyDescent="0.35">
      <c r="A1" s="139" t="s">
        <v>240</v>
      </c>
      <c r="B1" s="140"/>
      <c r="C1" s="140"/>
      <c r="D1" s="140"/>
      <c r="E1" s="140"/>
      <c r="F1" s="140"/>
      <c r="G1" s="140"/>
      <c r="H1" s="140"/>
      <c r="I1" s="140"/>
      <c r="J1" s="141"/>
    </row>
    <row r="2" spans="1:10" x14ac:dyDescent="0.35">
      <c r="A2" s="201" t="s">
        <v>46</v>
      </c>
      <c r="B2" s="202"/>
      <c r="C2" s="202"/>
      <c r="D2" s="202"/>
      <c r="E2" s="202"/>
      <c r="F2" s="202"/>
      <c r="G2" s="202"/>
      <c r="H2" s="202"/>
      <c r="I2" s="202"/>
      <c r="J2" s="203"/>
    </row>
    <row r="3" spans="1:10" x14ac:dyDescent="0.35">
      <c r="A3" s="148" t="s">
        <v>0</v>
      </c>
      <c r="B3" s="149"/>
      <c r="C3" s="149"/>
      <c r="D3" s="149"/>
      <c r="E3" s="150"/>
      <c r="F3" s="204" t="str">
        <f ca="1">TEXT(TODAY(),"DD/MM/YYYY")</f>
        <v>19/07/2025</v>
      </c>
      <c r="G3" s="205"/>
      <c r="H3" s="205"/>
      <c r="I3" s="205"/>
      <c r="J3" s="206"/>
    </row>
    <row r="4" spans="1:10" x14ac:dyDescent="0.35">
      <c r="A4" s="148" t="s">
        <v>1</v>
      </c>
      <c r="B4" s="149"/>
      <c r="C4" s="149"/>
      <c r="D4" s="149"/>
      <c r="E4" s="150"/>
      <c r="F4" s="119" t="s">
        <v>153</v>
      </c>
      <c r="G4" s="124"/>
      <c r="H4" s="124"/>
      <c r="I4" s="124"/>
      <c r="J4" s="120"/>
    </row>
    <row r="5" spans="1:10" x14ac:dyDescent="0.35">
      <c r="A5" s="148" t="s">
        <v>2</v>
      </c>
      <c r="B5" s="149"/>
      <c r="C5" s="149"/>
      <c r="D5" s="149"/>
      <c r="E5" s="150"/>
      <c r="F5" s="204">
        <v>45856</v>
      </c>
      <c r="G5" s="205"/>
      <c r="H5" s="205"/>
      <c r="I5" s="205"/>
      <c r="J5" s="206"/>
    </row>
    <row r="6" spans="1:10" ht="16.5" customHeight="1" x14ac:dyDescent="0.35">
      <c r="A6" s="148" t="s">
        <v>3</v>
      </c>
      <c r="B6" s="149"/>
      <c r="C6" s="149"/>
      <c r="D6" s="149"/>
      <c r="E6" s="150"/>
      <c r="F6" s="129" t="s">
        <v>106</v>
      </c>
      <c r="G6" s="182"/>
      <c r="H6" s="182"/>
      <c r="I6" s="182"/>
      <c r="J6" s="130"/>
    </row>
    <row r="7" spans="1:10" ht="15" customHeight="1" x14ac:dyDescent="0.35">
      <c r="A7" s="148" t="s">
        <v>4</v>
      </c>
      <c r="B7" s="149"/>
      <c r="C7" s="149"/>
      <c r="D7" s="149"/>
      <c r="E7" s="150"/>
      <c r="F7" s="129" t="s">
        <v>106</v>
      </c>
      <c r="G7" s="182"/>
      <c r="H7" s="182"/>
      <c r="I7" s="182"/>
      <c r="J7" s="130"/>
    </row>
    <row r="8" spans="1:10" x14ac:dyDescent="0.35">
      <c r="A8" s="148" t="s">
        <v>5</v>
      </c>
      <c r="B8" s="149"/>
      <c r="C8" s="149"/>
      <c r="D8" s="149"/>
      <c r="E8" s="150"/>
      <c r="F8" s="66" t="s">
        <v>245</v>
      </c>
      <c r="G8" s="134"/>
      <c r="H8" s="134"/>
      <c r="I8" s="134"/>
      <c r="J8" s="67"/>
    </row>
    <row r="9" spans="1:10" x14ac:dyDescent="0.35">
      <c r="A9" s="119" t="s">
        <v>155</v>
      </c>
      <c r="B9" s="149"/>
      <c r="C9" s="149"/>
      <c r="D9" s="149"/>
      <c r="E9" s="150"/>
      <c r="F9" s="119" t="s">
        <v>184</v>
      </c>
      <c r="G9" s="124"/>
      <c r="H9" s="124"/>
      <c r="I9" s="124"/>
      <c r="J9" s="120"/>
    </row>
    <row r="10" spans="1:10" x14ac:dyDescent="0.35">
      <c r="A10" s="119" t="s">
        <v>157</v>
      </c>
      <c r="B10" s="149"/>
      <c r="C10" s="149"/>
      <c r="D10" s="149"/>
      <c r="E10" s="150"/>
      <c r="F10" s="119">
        <v>2779897070</v>
      </c>
      <c r="G10" s="124"/>
      <c r="H10" s="124"/>
      <c r="I10" s="124"/>
      <c r="J10" s="120"/>
    </row>
    <row r="11" spans="1:10" ht="31.5" customHeight="1" x14ac:dyDescent="0.35">
      <c r="A11" s="119" t="s">
        <v>154</v>
      </c>
      <c r="B11" s="149"/>
      <c r="C11" s="149"/>
      <c r="D11" s="149"/>
      <c r="E11" s="150"/>
      <c r="F11" s="129" t="s">
        <v>250</v>
      </c>
      <c r="G11" s="124"/>
      <c r="H11" s="124"/>
      <c r="I11" s="124"/>
      <c r="J11" s="120"/>
    </row>
    <row r="12" spans="1:10" x14ac:dyDescent="0.35">
      <c r="A12" s="148" t="s">
        <v>6</v>
      </c>
      <c r="B12" s="149"/>
      <c r="C12" s="149"/>
      <c r="D12" s="149"/>
      <c r="E12" s="150"/>
      <c r="F12" s="119" t="s">
        <v>48</v>
      </c>
      <c r="G12" s="124"/>
      <c r="H12" s="124"/>
      <c r="I12" s="124"/>
      <c r="J12" s="120"/>
    </row>
    <row r="13" spans="1:10" x14ac:dyDescent="0.35">
      <c r="A13" s="207" t="s">
        <v>66</v>
      </c>
      <c r="B13" s="207"/>
      <c r="C13" s="119" t="s">
        <v>111</v>
      </c>
      <c r="D13" s="124"/>
      <c r="E13" s="124"/>
      <c r="F13" s="124"/>
      <c r="G13" s="124"/>
      <c r="H13" s="124"/>
      <c r="I13" s="124"/>
      <c r="J13" s="120"/>
    </row>
    <row r="14" spans="1:10" x14ac:dyDescent="0.35">
      <c r="A14" s="2" t="s">
        <v>112</v>
      </c>
      <c r="B14" s="119" t="s">
        <v>108</v>
      </c>
      <c r="C14" s="124"/>
      <c r="D14" s="120"/>
      <c r="E14" s="12" t="s">
        <v>41</v>
      </c>
      <c r="F14" s="13">
        <v>2</v>
      </c>
      <c r="G14" s="15" t="s">
        <v>67</v>
      </c>
      <c r="H14" s="129" t="s">
        <v>113</v>
      </c>
      <c r="I14" s="182"/>
      <c r="J14" s="130"/>
    </row>
    <row r="15" spans="1:10" x14ac:dyDescent="0.35">
      <c r="A15" s="11" t="s">
        <v>7</v>
      </c>
      <c r="B15" s="119" t="s">
        <v>115</v>
      </c>
      <c r="C15" s="124"/>
      <c r="D15" s="124"/>
      <c r="E15" s="120"/>
      <c r="F15" s="4" t="s">
        <v>68</v>
      </c>
      <c r="G15" s="119" t="s">
        <v>107</v>
      </c>
      <c r="H15" s="124"/>
      <c r="I15" s="124"/>
      <c r="J15" s="120"/>
    </row>
    <row r="16" spans="1:10" x14ac:dyDescent="0.35">
      <c r="A16" s="3" t="s">
        <v>8</v>
      </c>
      <c r="B16" s="119" t="s">
        <v>116</v>
      </c>
      <c r="C16" s="124"/>
      <c r="D16" s="124"/>
      <c r="E16" s="120"/>
      <c r="F16" s="4" t="s">
        <v>69</v>
      </c>
      <c r="G16" s="119" t="s">
        <v>114</v>
      </c>
      <c r="H16" s="124"/>
      <c r="I16" s="124"/>
      <c r="J16" s="120"/>
    </row>
    <row r="17" spans="1:10" ht="31.5" customHeight="1" x14ac:dyDescent="0.35">
      <c r="A17" s="208" t="s">
        <v>70</v>
      </c>
      <c r="B17" s="208"/>
      <c r="C17" s="209" t="s">
        <v>117</v>
      </c>
      <c r="D17" s="209"/>
      <c r="E17" s="209"/>
      <c r="F17" s="125" t="s">
        <v>58</v>
      </c>
      <c r="G17" s="125"/>
      <c r="H17" s="182" t="s">
        <v>118</v>
      </c>
      <c r="I17" s="182"/>
      <c r="J17" s="130"/>
    </row>
    <row r="18" spans="1:10" ht="15" customHeight="1" x14ac:dyDescent="0.35">
      <c r="A18" s="214" t="s">
        <v>60</v>
      </c>
      <c r="B18" s="215"/>
      <c r="C18" s="215"/>
      <c r="D18" s="215"/>
      <c r="E18" s="216"/>
      <c r="F18" s="155" t="s">
        <v>64</v>
      </c>
      <c r="G18" s="156"/>
      <c r="H18" s="156"/>
      <c r="I18" s="156"/>
      <c r="J18" s="157"/>
    </row>
    <row r="19" spans="1:10" x14ac:dyDescent="0.35">
      <c r="A19" s="217"/>
      <c r="B19" s="218"/>
      <c r="C19" s="218"/>
      <c r="D19" s="218"/>
      <c r="E19" s="219"/>
      <c r="F19" s="220"/>
      <c r="G19" s="221"/>
      <c r="H19" s="221"/>
      <c r="I19" s="221"/>
      <c r="J19" s="222"/>
    </row>
    <row r="20" spans="1:10" ht="15" customHeight="1" x14ac:dyDescent="0.35">
      <c r="A20" s="223" t="s">
        <v>9</v>
      </c>
      <c r="B20" s="224"/>
      <c r="C20" s="224"/>
      <c r="D20" s="224"/>
      <c r="E20" s="225"/>
      <c r="F20" s="214" t="s">
        <v>49</v>
      </c>
      <c r="G20" s="215"/>
      <c r="H20" s="215"/>
      <c r="I20" s="215"/>
      <c r="J20" s="216"/>
    </row>
    <row r="21" spans="1:10" x14ac:dyDescent="0.35">
      <c r="A21" s="148" t="s">
        <v>10</v>
      </c>
      <c r="B21" s="149"/>
      <c r="C21" s="149"/>
      <c r="D21" s="149"/>
      <c r="E21" s="150"/>
      <c r="F21" s="211" t="s">
        <v>105</v>
      </c>
      <c r="G21" s="212"/>
      <c r="H21" s="212"/>
      <c r="I21" s="212"/>
      <c r="J21" s="213"/>
    </row>
    <row r="22" spans="1:10" x14ac:dyDescent="0.35">
      <c r="A22" s="148" t="s">
        <v>11</v>
      </c>
      <c r="B22" s="149"/>
      <c r="C22" s="149"/>
      <c r="D22" s="149"/>
      <c r="E22" s="150"/>
      <c r="F22" s="211" t="s">
        <v>59</v>
      </c>
      <c r="G22" s="212"/>
      <c r="H22" s="212"/>
      <c r="I22" s="212"/>
      <c r="J22" s="213"/>
    </row>
    <row r="23" spans="1:10" x14ac:dyDescent="0.35">
      <c r="A23" s="148" t="s">
        <v>12</v>
      </c>
      <c r="B23" s="149"/>
      <c r="C23" s="149"/>
      <c r="D23" s="149"/>
      <c r="E23" s="150"/>
      <c r="F23" s="211" t="s">
        <v>50</v>
      </c>
      <c r="G23" s="212"/>
      <c r="H23" s="212"/>
      <c r="I23" s="212"/>
      <c r="J23" s="213"/>
    </row>
    <row r="24" spans="1:10" x14ac:dyDescent="0.35">
      <c r="A24" s="148" t="s">
        <v>29</v>
      </c>
      <c r="B24" s="149"/>
      <c r="C24" s="149"/>
      <c r="D24" s="149"/>
      <c r="E24" s="150"/>
      <c r="F24" s="211" t="s">
        <v>71</v>
      </c>
      <c r="G24" s="184"/>
      <c r="H24" s="184"/>
      <c r="I24" s="184"/>
      <c r="J24" s="185"/>
    </row>
    <row r="25" spans="1:10" x14ac:dyDescent="0.35">
      <c r="A25" s="117" t="s">
        <v>13</v>
      </c>
      <c r="B25" s="118"/>
      <c r="C25" s="117" t="s">
        <v>14</v>
      </c>
      <c r="D25" s="118"/>
      <c r="E25" s="116" t="s">
        <v>15</v>
      </c>
      <c r="F25" s="118"/>
      <c r="G25" s="116" t="s">
        <v>57</v>
      </c>
      <c r="H25" s="70"/>
      <c r="I25" s="117" t="s">
        <v>16</v>
      </c>
      <c r="J25" s="118"/>
    </row>
    <row r="26" spans="1:10" x14ac:dyDescent="0.35">
      <c r="A26" s="116" t="s">
        <v>17</v>
      </c>
      <c r="B26" s="70"/>
      <c r="C26" s="116" t="s">
        <v>56</v>
      </c>
      <c r="D26" s="70"/>
      <c r="E26" s="116" t="s">
        <v>56</v>
      </c>
      <c r="F26" s="70"/>
      <c r="G26" s="116" t="s">
        <v>56</v>
      </c>
      <c r="H26" s="70"/>
      <c r="I26" s="116" t="s">
        <v>56</v>
      </c>
      <c r="J26" s="70"/>
    </row>
    <row r="27" spans="1:10" x14ac:dyDescent="0.35">
      <c r="A27" s="146" t="s">
        <v>18</v>
      </c>
      <c r="B27" s="147"/>
      <c r="C27" s="116" t="s">
        <v>119</v>
      </c>
      <c r="D27" s="70"/>
      <c r="E27" s="116" t="s">
        <v>7</v>
      </c>
      <c r="F27" s="70"/>
      <c r="G27" s="116" t="s">
        <v>120</v>
      </c>
      <c r="H27" s="70"/>
      <c r="I27" s="116" t="s">
        <v>121</v>
      </c>
      <c r="J27" s="70"/>
    </row>
    <row r="28" spans="1:10" x14ac:dyDescent="0.35">
      <c r="A28" s="119" t="s">
        <v>63</v>
      </c>
      <c r="B28" s="124"/>
      <c r="C28" s="124"/>
      <c r="D28" s="124"/>
      <c r="E28" s="124"/>
      <c r="F28" s="124"/>
      <c r="G28" s="124"/>
      <c r="H28" s="124"/>
      <c r="I28" s="124"/>
      <c r="J28" s="120"/>
    </row>
    <row r="29" spans="1:10" x14ac:dyDescent="0.35">
      <c r="A29" s="119" t="s">
        <v>51</v>
      </c>
      <c r="B29" s="124"/>
      <c r="C29" s="124"/>
      <c r="D29" s="124"/>
      <c r="E29" s="124"/>
      <c r="F29" s="124"/>
      <c r="G29" s="124"/>
      <c r="H29" s="124"/>
      <c r="I29" s="124"/>
      <c r="J29" s="120"/>
    </row>
    <row r="30" spans="1:10" x14ac:dyDescent="0.35">
      <c r="A30" s="119" t="s">
        <v>40</v>
      </c>
      <c r="B30" s="120"/>
      <c r="C30" s="116" t="s">
        <v>42</v>
      </c>
      <c r="D30" s="70"/>
      <c r="E30" s="116">
        <v>18.901050999999999</v>
      </c>
      <c r="F30" s="118"/>
      <c r="G30" s="116" t="s">
        <v>43</v>
      </c>
      <c r="H30" s="70"/>
      <c r="I30" s="117">
        <v>73.317576000000003</v>
      </c>
      <c r="J30" s="118"/>
    </row>
    <row r="31" spans="1:10" x14ac:dyDescent="0.35">
      <c r="A31" s="66" t="s">
        <v>241</v>
      </c>
      <c r="B31" s="67"/>
      <c r="C31" s="68" t="s">
        <v>242</v>
      </c>
      <c r="D31" s="69"/>
      <c r="E31" s="69"/>
      <c r="F31" s="69"/>
      <c r="G31" s="69"/>
      <c r="H31" s="69"/>
      <c r="I31" s="69"/>
      <c r="J31" s="70"/>
    </row>
    <row r="32" spans="1:10" x14ac:dyDescent="0.35">
      <c r="A32" s="66" t="s">
        <v>19</v>
      </c>
      <c r="B32" s="134"/>
      <c r="C32" s="134"/>
      <c r="D32" s="134"/>
      <c r="E32" s="134"/>
      <c r="F32" s="134"/>
      <c r="G32" s="134"/>
      <c r="H32" s="134"/>
      <c r="I32" s="134"/>
      <c r="J32" s="67"/>
    </row>
    <row r="33" spans="1:10" ht="15" customHeight="1" x14ac:dyDescent="0.35">
      <c r="A33" s="214" t="s">
        <v>122</v>
      </c>
      <c r="B33" s="215"/>
      <c r="C33" s="215"/>
      <c r="D33" s="215"/>
      <c r="E33" s="215"/>
      <c r="F33" s="215"/>
      <c r="G33" s="215"/>
      <c r="H33" s="215"/>
      <c r="I33" s="215"/>
      <c r="J33" s="216"/>
    </row>
    <row r="34" spans="1:10" x14ac:dyDescent="0.35">
      <c r="A34" s="217"/>
      <c r="B34" s="218"/>
      <c r="C34" s="218"/>
      <c r="D34" s="218"/>
      <c r="E34" s="218"/>
      <c r="F34" s="218"/>
      <c r="G34" s="218"/>
      <c r="H34" s="218"/>
      <c r="I34" s="218"/>
      <c r="J34" s="219"/>
    </row>
    <row r="35" spans="1:10" ht="16.5" customHeight="1" x14ac:dyDescent="0.35">
      <c r="A35" s="119" t="s">
        <v>72</v>
      </c>
      <c r="B35" s="149"/>
      <c r="C35" s="149"/>
      <c r="D35" s="149"/>
      <c r="E35" s="150"/>
      <c r="F35" s="129">
        <v>2006.57</v>
      </c>
      <c r="G35" s="182"/>
      <c r="H35" s="182"/>
      <c r="I35" s="182"/>
      <c r="J35" s="130"/>
    </row>
    <row r="36" spans="1:10" x14ac:dyDescent="0.35">
      <c r="A36" s="148" t="s">
        <v>20</v>
      </c>
      <c r="B36" s="149"/>
      <c r="C36" s="149"/>
      <c r="D36" s="149"/>
      <c r="E36" s="150"/>
      <c r="F36" s="119">
        <v>1.68</v>
      </c>
      <c r="G36" s="124"/>
      <c r="H36" s="124"/>
      <c r="I36" s="124"/>
      <c r="J36" s="120"/>
    </row>
    <row r="37" spans="1:10" x14ac:dyDescent="0.35">
      <c r="A37" s="148" t="s">
        <v>21</v>
      </c>
      <c r="B37" s="149"/>
      <c r="C37" s="149"/>
      <c r="D37" s="149"/>
      <c r="E37" s="150"/>
      <c r="F37" s="159">
        <f>F39/F35-F36</f>
        <v>9.6105493454003765E-2</v>
      </c>
      <c r="G37" s="160"/>
      <c r="H37" s="160"/>
      <c r="I37" s="160"/>
      <c r="J37" s="161"/>
    </row>
    <row r="38" spans="1:10" x14ac:dyDescent="0.35">
      <c r="A38" s="148" t="s">
        <v>22</v>
      </c>
      <c r="B38" s="149"/>
      <c r="C38" s="149"/>
      <c r="D38" s="149"/>
      <c r="E38" s="150"/>
      <c r="F38" s="159">
        <f>F36+F37</f>
        <v>1.7761054934540037</v>
      </c>
      <c r="G38" s="160"/>
      <c r="H38" s="160"/>
      <c r="I38" s="160"/>
      <c r="J38" s="161"/>
    </row>
    <row r="39" spans="1:10" x14ac:dyDescent="0.35">
      <c r="A39" s="119" t="s">
        <v>73</v>
      </c>
      <c r="B39" s="149"/>
      <c r="C39" s="149"/>
      <c r="D39" s="149"/>
      <c r="E39" s="150"/>
      <c r="F39" s="119">
        <v>3563.88</v>
      </c>
      <c r="G39" s="124"/>
      <c r="H39" s="124"/>
      <c r="I39" s="124"/>
      <c r="J39" s="120"/>
    </row>
    <row r="40" spans="1:10" x14ac:dyDescent="0.35">
      <c r="A40" s="148" t="s">
        <v>23</v>
      </c>
      <c r="B40" s="149"/>
      <c r="C40" s="149"/>
      <c r="D40" s="149"/>
      <c r="E40" s="150"/>
      <c r="F40" s="119" t="s">
        <v>185</v>
      </c>
      <c r="G40" s="124"/>
      <c r="H40" s="124"/>
      <c r="I40" s="124"/>
      <c r="J40" s="120"/>
    </row>
    <row r="41" spans="1:10" x14ac:dyDescent="0.35">
      <c r="A41" s="66" t="s">
        <v>74</v>
      </c>
      <c r="B41" s="134"/>
      <c r="C41" s="134"/>
      <c r="D41" s="134"/>
      <c r="E41" s="134"/>
      <c r="F41" s="134"/>
      <c r="G41" s="134"/>
      <c r="H41" s="134"/>
      <c r="I41" s="134"/>
      <c r="J41" s="67"/>
    </row>
    <row r="42" spans="1:10" ht="30" customHeight="1" x14ac:dyDescent="0.35">
      <c r="A42" s="125" t="s">
        <v>173</v>
      </c>
      <c r="B42" s="125"/>
      <c r="C42" s="126" t="s">
        <v>169</v>
      </c>
      <c r="D42" s="127"/>
      <c r="E42" s="127"/>
      <c r="F42" s="128"/>
      <c r="G42" s="5" t="s">
        <v>65</v>
      </c>
      <c r="H42" s="126" t="s">
        <v>170</v>
      </c>
      <c r="I42" s="127"/>
      <c r="J42" s="128"/>
    </row>
    <row r="43" spans="1:10" ht="33" customHeight="1" x14ac:dyDescent="0.35">
      <c r="A43" s="129" t="s">
        <v>171</v>
      </c>
      <c r="B43" s="120"/>
      <c r="C43" s="126" t="str">
        <f>C42</f>
        <v>S.R.33/17-18</v>
      </c>
      <c r="D43" s="127"/>
      <c r="E43" s="127"/>
      <c r="F43" s="128"/>
      <c r="G43" s="5" t="s">
        <v>65</v>
      </c>
      <c r="H43" s="126" t="str">
        <f>H42</f>
        <v>30/08/2017.</v>
      </c>
      <c r="I43" s="127"/>
      <c r="J43" s="128"/>
    </row>
    <row r="44" spans="1:10" ht="30.75" customHeight="1" x14ac:dyDescent="0.35">
      <c r="A44" s="129" t="s">
        <v>172</v>
      </c>
      <c r="B44" s="130"/>
      <c r="C44" s="131" t="s">
        <v>235</v>
      </c>
      <c r="D44" s="132"/>
      <c r="E44" s="132"/>
      <c r="F44" s="133"/>
      <c r="G44" s="5" t="s">
        <v>65</v>
      </c>
      <c r="H44" s="126" t="str">
        <f>H43</f>
        <v>30/08/2017.</v>
      </c>
      <c r="I44" s="127" t="s">
        <v>52</v>
      </c>
      <c r="J44" s="128"/>
    </row>
    <row r="45" spans="1:10" s="25" customFormat="1" ht="30.75" customHeight="1" x14ac:dyDescent="0.35">
      <c r="A45" s="62" t="s">
        <v>236</v>
      </c>
      <c r="B45" s="63"/>
      <c r="C45" s="56" t="s">
        <v>237</v>
      </c>
      <c r="D45" s="57"/>
      <c r="E45" s="57"/>
      <c r="F45" s="58" t="s">
        <v>53</v>
      </c>
      <c r="G45" s="55" t="s">
        <v>65</v>
      </c>
      <c r="H45" s="59">
        <v>44636</v>
      </c>
      <c r="I45" s="60" t="s">
        <v>61</v>
      </c>
      <c r="J45" s="61"/>
    </row>
    <row r="46" spans="1:10" s="25" customFormat="1" ht="33.75" customHeight="1" x14ac:dyDescent="0.35">
      <c r="A46" s="64"/>
      <c r="B46" s="65"/>
      <c r="C46" s="56" t="s">
        <v>243</v>
      </c>
      <c r="D46" s="57"/>
      <c r="E46" s="57"/>
      <c r="F46" s="58" t="s">
        <v>53</v>
      </c>
      <c r="G46" s="55" t="s">
        <v>65</v>
      </c>
      <c r="H46" s="59">
        <v>43825</v>
      </c>
      <c r="I46" s="60"/>
      <c r="J46" s="61"/>
    </row>
    <row r="47" spans="1:10" x14ac:dyDescent="0.35">
      <c r="A47" s="66" t="s">
        <v>74</v>
      </c>
      <c r="B47" s="134"/>
      <c r="C47" s="134"/>
      <c r="D47" s="134"/>
      <c r="E47" s="134"/>
      <c r="F47" s="134"/>
      <c r="G47" s="134"/>
      <c r="H47" s="134"/>
      <c r="I47" s="134"/>
      <c r="J47" s="67"/>
    </row>
    <row r="48" spans="1:10" ht="29.25" customHeight="1" x14ac:dyDescent="0.35">
      <c r="A48" s="125" t="s">
        <v>173</v>
      </c>
      <c r="B48" s="125"/>
      <c r="C48" s="126" t="s">
        <v>159</v>
      </c>
      <c r="D48" s="127"/>
      <c r="E48" s="127"/>
      <c r="F48" s="128"/>
      <c r="G48" s="5" t="s">
        <v>65</v>
      </c>
      <c r="H48" s="126" t="s">
        <v>158</v>
      </c>
      <c r="I48" s="127" t="s">
        <v>52</v>
      </c>
      <c r="J48" s="128"/>
    </row>
    <row r="49" spans="1:13" ht="30.75" customHeight="1" x14ac:dyDescent="0.35">
      <c r="A49" s="129" t="s">
        <v>174</v>
      </c>
      <c r="B49" s="120"/>
      <c r="C49" s="126" t="str">
        <f>C48</f>
        <v xml:space="preserve">CCRUM/B/2019/APL/00073         </v>
      </c>
      <c r="D49" s="127"/>
      <c r="E49" s="127"/>
      <c r="F49" s="128"/>
      <c r="G49" s="5" t="s">
        <v>65</v>
      </c>
      <c r="H49" s="126" t="str">
        <f>H48</f>
        <v>25/09/2019.</v>
      </c>
      <c r="I49" s="127"/>
      <c r="J49" s="128"/>
    </row>
    <row r="50" spans="1:13" ht="30.75" customHeight="1" x14ac:dyDescent="0.35">
      <c r="A50" s="129" t="s">
        <v>175</v>
      </c>
      <c r="B50" s="130"/>
      <c r="C50" s="131" t="s">
        <v>233</v>
      </c>
      <c r="D50" s="132"/>
      <c r="E50" s="132"/>
      <c r="F50" s="133"/>
      <c r="G50" s="5" t="s">
        <v>65</v>
      </c>
      <c r="H50" s="126" t="s">
        <v>158</v>
      </c>
      <c r="I50" s="127" t="s">
        <v>52</v>
      </c>
      <c r="J50" s="128"/>
    </row>
    <row r="51" spans="1:13" ht="32.5" customHeight="1" x14ac:dyDescent="0.35">
      <c r="A51" s="153" t="s">
        <v>251</v>
      </c>
      <c r="B51" s="154"/>
      <c r="C51" s="56" t="s">
        <v>252</v>
      </c>
      <c r="D51" s="57"/>
      <c r="E51" s="57"/>
      <c r="F51" s="58" t="s">
        <v>53</v>
      </c>
      <c r="G51" s="55" t="s">
        <v>65</v>
      </c>
      <c r="H51" s="59">
        <v>45716</v>
      </c>
      <c r="I51" s="151" t="s">
        <v>61</v>
      </c>
      <c r="J51" s="152"/>
    </row>
    <row r="52" spans="1:13" x14ac:dyDescent="0.35">
      <c r="A52" s="207" t="s">
        <v>78</v>
      </c>
      <c r="B52" s="207"/>
      <c r="C52" s="207"/>
      <c r="D52" s="210" t="str">
        <f>H50</f>
        <v>25/09/2019.</v>
      </c>
      <c r="E52" s="210"/>
      <c r="F52" s="119" t="s">
        <v>75</v>
      </c>
      <c r="G52" s="135"/>
      <c r="H52" s="129" t="s">
        <v>246</v>
      </c>
      <c r="I52" s="124"/>
      <c r="J52" s="120"/>
    </row>
    <row r="53" spans="1:13" x14ac:dyDescent="0.35">
      <c r="A53" s="136" t="s">
        <v>24</v>
      </c>
      <c r="B53" s="137"/>
      <c r="C53" s="137"/>
      <c r="D53" s="137"/>
      <c r="E53" s="137"/>
      <c r="F53" s="137"/>
      <c r="G53" s="137"/>
      <c r="H53" s="137"/>
      <c r="I53" s="137"/>
      <c r="J53" s="138"/>
    </row>
    <row r="54" spans="1:13" ht="31.5" customHeight="1" x14ac:dyDescent="0.35">
      <c r="A54" s="119" t="s">
        <v>104</v>
      </c>
      <c r="B54" s="124"/>
      <c r="C54" s="120"/>
      <c r="D54" s="116">
        <f>F39</f>
        <v>3563.88</v>
      </c>
      <c r="E54" s="70"/>
      <c r="F54" s="145" t="s">
        <v>167</v>
      </c>
      <c r="G54" s="145"/>
      <c r="H54" s="145"/>
      <c r="I54" s="158" t="s">
        <v>183</v>
      </c>
      <c r="J54" s="158"/>
    </row>
    <row r="55" spans="1:13" x14ac:dyDescent="0.35">
      <c r="A55" s="2" t="s">
        <v>76</v>
      </c>
      <c r="B55" s="14"/>
      <c r="C55" s="121" t="s">
        <v>176</v>
      </c>
      <c r="D55" s="122"/>
      <c r="E55" s="123"/>
      <c r="F55" s="119" t="s">
        <v>62</v>
      </c>
      <c r="G55" s="124"/>
      <c r="H55" s="124"/>
      <c r="I55" s="124"/>
      <c r="J55" s="120"/>
    </row>
    <row r="56" spans="1:13" ht="14" customHeight="1" x14ac:dyDescent="0.35">
      <c r="A56" s="2" t="s">
        <v>54</v>
      </c>
      <c r="B56" s="14"/>
      <c r="C56" s="14"/>
      <c r="D56" s="121" t="s">
        <v>247</v>
      </c>
      <c r="E56" s="122"/>
      <c r="F56" s="122"/>
      <c r="G56" s="122"/>
      <c r="H56" s="122"/>
      <c r="I56" s="122"/>
      <c r="J56" s="123"/>
    </row>
    <row r="57" spans="1:13" ht="15" thickBot="1" x14ac:dyDescent="0.4">
      <c r="A57" s="155" t="s">
        <v>248</v>
      </c>
      <c r="B57" s="156"/>
      <c r="C57" s="156"/>
      <c r="D57" s="156"/>
      <c r="E57" s="156"/>
      <c r="F57" s="156"/>
      <c r="G57" s="156"/>
      <c r="H57" s="156"/>
      <c r="I57" s="156"/>
      <c r="J57" s="157"/>
    </row>
    <row r="58" spans="1:13" ht="15" hidden="1" customHeight="1" x14ac:dyDescent="0.35">
      <c r="A58" s="142" t="s">
        <v>238</v>
      </c>
      <c r="B58" s="143"/>
      <c r="C58" s="143"/>
      <c r="D58" s="143"/>
      <c r="E58" s="143"/>
      <c r="F58" s="143"/>
      <c r="G58" s="143"/>
      <c r="H58" s="143"/>
      <c r="I58" s="143"/>
      <c r="J58" s="144"/>
      <c r="K58" s="38" t="str">
        <f>(IF(C64=0,"Work not yet Started.",IF(D64=50%,"Excavation work in process",IF(D64=100%,"Excavation work completed, ","0")))&amp;(IF(C65=0%,"",IF(D65=25%,"Footing work is process",IF(D65=50%,"Footing work Completed",IF(D65=75%,"Plinth work is process",IF(D65=100%,"Plinth work completed","0"))))))&amp;(IF(C66&gt;0,", RCC upto "&amp;C66&amp;" Slab completed",""))&amp;(IF(C67&gt;0,", Brickwork upto "&amp;C67&amp;" Floor completed"," "))&amp;(IF(C68&gt;0,", Internal Plaster upto "&amp;C68&amp;" Floor completed"," "))&amp;(IF(C69&gt;0,", External Plaster upto "&amp;C69&amp;" Floor completed"," "))&amp;(IF(C70&gt;0,", Flooring upto "&amp;C70&amp;" Floor completed"," "))&amp;(IF(C71&gt;0,", Painting upto "&amp;C71&amp;" Floor completed"," "))&amp;(IF(C72&gt;0,", Finishing upto "&amp;C72&amp;" Floor completed"," ")))</f>
        <v>Excavation work completed, Plinth work completed, RCC upto 5 Slab completed, Brickwork upto 4 Floor completed, Internal Plaster upto 4 Floor completed, External Plaster upto 4 Floor completed, Flooring upto 4 Floor completed, Painting upto 4 Floor completed, Finishing upto 4 Floor completed</v>
      </c>
      <c r="L58" s="38"/>
      <c r="M58" s="39"/>
    </row>
    <row r="59" spans="1:13" ht="15" hidden="1" customHeight="1" x14ac:dyDescent="0.35">
      <c r="A59" s="80" t="s">
        <v>202</v>
      </c>
      <c r="B59" s="81"/>
      <c r="C59" s="40">
        <v>1</v>
      </c>
      <c r="D59" s="81" t="s">
        <v>203</v>
      </c>
      <c r="E59" s="81"/>
      <c r="F59" s="81">
        <v>0</v>
      </c>
      <c r="G59" s="81"/>
      <c r="H59" s="40" t="s">
        <v>204</v>
      </c>
      <c r="I59" s="81">
        <v>4</v>
      </c>
      <c r="J59" s="82"/>
      <c r="K59" s="41" t="s">
        <v>205</v>
      </c>
      <c r="L59" s="41"/>
      <c r="M59" s="42"/>
    </row>
    <row r="60" spans="1:13" ht="15" hidden="1" customHeight="1" x14ac:dyDescent="0.35">
      <c r="A60" s="83" t="s">
        <v>206</v>
      </c>
      <c r="B60" s="84"/>
      <c r="C60" s="85" t="str">
        <f>K60</f>
        <v>All work Completed. Provide OC.</v>
      </c>
      <c r="D60" s="85"/>
      <c r="E60" s="85"/>
      <c r="F60" s="85"/>
      <c r="G60" s="85"/>
      <c r="H60" s="85"/>
      <c r="I60" s="85"/>
      <c r="J60" s="86"/>
      <c r="K60" s="41" t="s">
        <v>207</v>
      </c>
      <c r="L60" s="41"/>
      <c r="M60" s="42"/>
    </row>
    <row r="61" spans="1:13" ht="15" hidden="1" customHeight="1" x14ac:dyDescent="0.35">
      <c r="A61" s="90" t="s">
        <v>210</v>
      </c>
      <c r="B61" s="91"/>
      <c r="C61" s="94">
        <v>1</v>
      </c>
      <c r="D61" s="95"/>
      <c r="E61" s="95"/>
      <c r="F61" s="95" t="s">
        <v>211</v>
      </c>
      <c r="G61" s="95"/>
      <c r="H61" s="94">
        <v>1</v>
      </c>
      <c r="I61" s="95"/>
      <c r="J61" s="97"/>
      <c r="K61" s="41"/>
      <c r="L61" s="41"/>
      <c r="M61" s="42"/>
    </row>
    <row r="62" spans="1:13" ht="15" hidden="1" customHeight="1" thickBot="1" x14ac:dyDescent="0.4">
      <c r="A62" s="92"/>
      <c r="B62" s="93"/>
      <c r="C62" s="96"/>
      <c r="D62" s="96"/>
      <c r="E62" s="96"/>
      <c r="F62" s="96"/>
      <c r="G62" s="96"/>
      <c r="H62" s="96"/>
      <c r="I62" s="96"/>
      <c r="J62" s="98"/>
      <c r="K62" s="41"/>
      <c r="L62" s="41"/>
      <c r="M62" s="42"/>
    </row>
    <row r="63" spans="1:13" ht="15.5" hidden="1" x14ac:dyDescent="0.35">
      <c r="A63" s="87" t="s">
        <v>34</v>
      </c>
      <c r="B63" s="88"/>
      <c r="C63" s="54" t="s">
        <v>208</v>
      </c>
      <c r="D63" s="88" t="s">
        <v>209</v>
      </c>
      <c r="E63" s="88"/>
      <c r="F63" s="88" t="s">
        <v>210</v>
      </c>
      <c r="G63" s="88"/>
      <c r="H63" s="88" t="s">
        <v>211</v>
      </c>
      <c r="I63" s="88"/>
      <c r="J63" s="89"/>
      <c r="K63" s="41" t="s">
        <v>212</v>
      </c>
      <c r="L63" s="43"/>
      <c r="M63" s="44"/>
    </row>
    <row r="64" spans="1:13" ht="15.5" hidden="1" x14ac:dyDescent="0.35">
      <c r="A64" s="74" t="s">
        <v>213</v>
      </c>
      <c r="B64" s="75"/>
      <c r="C64" s="51">
        <f>M67</f>
        <v>4</v>
      </c>
      <c r="D64" s="77">
        <f>((100/I59)*C64)/100</f>
        <v>1</v>
      </c>
      <c r="E64" s="77"/>
      <c r="F64" s="77" t="str">
        <f>(IF(C60=K60,"100%",IF(C60=K63,"100%",(((C65/I59*10)+(40/(C59+F59+I59)*C66)+(7.5/(I59)*C67)+(7.5/(I59)*C68)+(10/I59*C69)+(10/I59*C70)+(5/I59*C71)+(5/I59*C72)+(5/I59*C73))/100))))</f>
        <v>100%</v>
      </c>
      <c r="G64" s="77"/>
      <c r="H64" s="77">
        <f>((((C64/I59)*20)+((C65/I59)*25)+(30/(I59+F59+C59)*C66)+(5/I59*C67)+(5/I59*C68)+(5/I59*C69)+(5/I59*C70)+(0/I59*C71)+(0/I59*C72)+(5/I59*C73))/100)</f>
        <v>1</v>
      </c>
      <c r="I64" s="77"/>
      <c r="J64" s="78"/>
      <c r="K64" s="41"/>
      <c r="L64" s="43"/>
      <c r="M64" s="44"/>
    </row>
    <row r="65" spans="1:13" ht="15.5" hidden="1" x14ac:dyDescent="0.35">
      <c r="A65" s="74" t="s">
        <v>35</v>
      </c>
      <c r="B65" s="75"/>
      <c r="C65" s="51">
        <f>M72</f>
        <v>4</v>
      </c>
      <c r="D65" s="77">
        <f>((100/I59)*C65)/100</f>
        <v>1</v>
      </c>
      <c r="E65" s="77"/>
      <c r="F65" s="77"/>
      <c r="G65" s="77"/>
      <c r="H65" s="77"/>
      <c r="I65" s="77"/>
      <c r="J65" s="78"/>
      <c r="K65" s="43"/>
      <c r="L65" s="43"/>
      <c r="M65" s="44"/>
    </row>
    <row r="66" spans="1:13" ht="15.5" hidden="1" x14ac:dyDescent="0.35">
      <c r="A66" s="74" t="s">
        <v>229</v>
      </c>
      <c r="B66" s="75"/>
      <c r="C66" s="52">
        <f>C59+F59+I59</f>
        <v>5</v>
      </c>
      <c r="D66" s="77">
        <f>((100/(C59+F59+I59))*C66)/100</f>
        <v>1</v>
      </c>
      <c r="E66" s="77"/>
      <c r="F66" s="77"/>
      <c r="G66" s="77"/>
      <c r="H66" s="77"/>
      <c r="I66" s="77"/>
      <c r="J66" s="78"/>
      <c r="K66" s="45" t="s">
        <v>214</v>
      </c>
      <c r="L66" s="46"/>
      <c r="M66" s="47">
        <f>I59*50%</f>
        <v>2</v>
      </c>
    </row>
    <row r="67" spans="1:13" ht="15.5" hidden="1" x14ac:dyDescent="0.35">
      <c r="A67" s="74" t="s">
        <v>215</v>
      </c>
      <c r="B67" s="75" t="s">
        <v>216</v>
      </c>
      <c r="C67" s="51">
        <v>4</v>
      </c>
      <c r="D67" s="77">
        <f>((100/I59)*C67)/100</f>
        <v>1</v>
      </c>
      <c r="E67" s="77"/>
      <c r="F67" s="77"/>
      <c r="G67" s="77"/>
      <c r="H67" s="77"/>
      <c r="I67" s="77"/>
      <c r="J67" s="78"/>
      <c r="K67" s="45" t="s">
        <v>217</v>
      </c>
      <c r="L67" s="46"/>
      <c r="M67" s="47">
        <f>I59</f>
        <v>4</v>
      </c>
    </row>
    <row r="68" spans="1:13" ht="15" hidden="1" customHeight="1" x14ac:dyDescent="0.35">
      <c r="A68" s="74" t="s">
        <v>218</v>
      </c>
      <c r="B68" s="75" t="s">
        <v>216</v>
      </c>
      <c r="C68" s="51">
        <v>4</v>
      </c>
      <c r="D68" s="77">
        <f>((100/I59)*C68)/100</f>
        <v>1</v>
      </c>
      <c r="E68" s="77"/>
      <c r="F68" s="77"/>
      <c r="G68" s="77"/>
      <c r="H68" s="77"/>
      <c r="I68" s="77"/>
      <c r="J68" s="78"/>
      <c r="K68" s="45"/>
      <c r="L68" s="46"/>
      <c r="M68" s="47"/>
    </row>
    <row r="69" spans="1:13" ht="15.5" hidden="1" x14ac:dyDescent="0.35">
      <c r="A69" s="80" t="s">
        <v>219</v>
      </c>
      <c r="B69" s="81" t="s">
        <v>220</v>
      </c>
      <c r="C69" s="51">
        <v>4</v>
      </c>
      <c r="D69" s="77">
        <f>((100/(I59))*C69)/100</f>
        <v>1</v>
      </c>
      <c r="E69" s="77"/>
      <c r="F69" s="77"/>
      <c r="G69" s="77"/>
      <c r="H69" s="77"/>
      <c r="I69" s="77"/>
      <c r="J69" s="78"/>
      <c r="K69" s="45" t="s">
        <v>221</v>
      </c>
      <c r="L69" s="46"/>
      <c r="M69" s="47">
        <f>I59*25%</f>
        <v>1</v>
      </c>
    </row>
    <row r="70" spans="1:13" ht="15.5" hidden="1" x14ac:dyDescent="0.35">
      <c r="A70" s="74" t="s">
        <v>222</v>
      </c>
      <c r="B70" s="75" t="s">
        <v>222</v>
      </c>
      <c r="C70" s="51">
        <v>4</v>
      </c>
      <c r="D70" s="77">
        <f>((100/I59)*C70)/100</f>
        <v>1</v>
      </c>
      <c r="E70" s="77"/>
      <c r="F70" s="77"/>
      <c r="G70" s="77"/>
      <c r="H70" s="77"/>
      <c r="I70" s="77"/>
      <c r="J70" s="78"/>
      <c r="K70" s="45" t="s">
        <v>223</v>
      </c>
      <c r="L70" s="46"/>
      <c r="M70" s="47">
        <f>I59*50%</f>
        <v>2</v>
      </c>
    </row>
    <row r="71" spans="1:13" ht="15.5" hidden="1" x14ac:dyDescent="0.35">
      <c r="A71" s="74" t="s">
        <v>224</v>
      </c>
      <c r="B71" s="75"/>
      <c r="C71" s="51">
        <v>4</v>
      </c>
      <c r="D71" s="77">
        <f>((100/I59)*C71)/100</f>
        <v>1</v>
      </c>
      <c r="E71" s="77"/>
      <c r="F71" s="77"/>
      <c r="G71" s="77"/>
      <c r="H71" s="77"/>
      <c r="I71" s="77"/>
      <c r="J71" s="78"/>
      <c r="K71" s="45" t="s">
        <v>225</v>
      </c>
      <c r="L71" s="46"/>
      <c r="M71" s="47">
        <f>I59*75%</f>
        <v>3</v>
      </c>
    </row>
    <row r="72" spans="1:13" ht="15" hidden="1" customHeight="1" x14ac:dyDescent="0.35">
      <c r="A72" s="74" t="s">
        <v>226</v>
      </c>
      <c r="B72" s="75" t="s">
        <v>226</v>
      </c>
      <c r="C72" s="51">
        <v>4</v>
      </c>
      <c r="D72" s="77">
        <f>((100/(I59))*C72)/100</f>
        <v>1</v>
      </c>
      <c r="E72" s="77"/>
      <c r="F72" s="77"/>
      <c r="G72" s="77"/>
      <c r="H72" s="77"/>
      <c r="I72" s="77"/>
      <c r="J72" s="78"/>
      <c r="K72" s="45" t="s">
        <v>227</v>
      </c>
      <c r="L72" s="46"/>
      <c r="M72" s="47">
        <f>I59</f>
        <v>4</v>
      </c>
    </row>
    <row r="73" spans="1:13" ht="16" hidden="1" thickBot="1" x14ac:dyDescent="0.4">
      <c r="A73" s="71" t="s">
        <v>228</v>
      </c>
      <c r="B73" s="72"/>
      <c r="C73" s="53">
        <v>4</v>
      </c>
      <c r="D73" s="73">
        <f>((100/(I59))*C73)/100</f>
        <v>1</v>
      </c>
      <c r="E73" s="73"/>
      <c r="F73" s="73"/>
      <c r="G73" s="73"/>
      <c r="H73" s="73"/>
      <c r="I73" s="73"/>
      <c r="J73" s="79"/>
      <c r="K73" s="48"/>
      <c r="L73" s="48"/>
      <c r="M73" s="49"/>
    </row>
    <row r="74" spans="1:13" ht="15" customHeight="1" x14ac:dyDescent="0.35">
      <c r="A74" s="142" t="s">
        <v>244</v>
      </c>
      <c r="B74" s="143"/>
      <c r="C74" s="143"/>
      <c r="D74" s="143"/>
      <c r="E74" s="143"/>
      <c r="F74" s="143"/>
      <c r="G74" s="143"/>
      <c r="H74" s="143"/>
      <c r="I74" s="143"/>
      <c r="J74" s="144"/>
      <c r="K74" s="38" t="str">
        <f>(IF(C80=0,"Work not yet Started.",IF(D80=50%,"Excavation work in process",IF(D80=100%,"Excavation work completed, ","0")))&amp;(IF(C81=0%,"",IF(D81=25%,"Footing work is process",IF(D81=50%,"Footing work Completed",IF(D81=75%,"Plinth work is process",IF(D81=100%,"Plinth work completed","0"))))))&amp;(IF(C84&gt;0,", RCC upto "&amp;C84&amp;" Slab completed",""))&amp;(IF(C85&gt;0,", Brickwork upto "&amp;C85&amp;" Floor completed"," "))&amp;(IF(C86&gt;0,", Internal Plaster upto "&amp;C86&amp;" Floor completed"," "))&amp;(IF(C87&gt;0,", External Plaster upto "&amp;C87&amp;" Floor completed"," "))&amp;(IF(C88&gt;0,", Flooring upto "&amp;C88&amp;" Floor completed"," "))&amp;(IF(C89&gt;0,", Painting upto "&amp;C89&amp;" Floor completed"," "))&amp;(IF(C90&gt;0,", Finishing upto "&amp;C90&amp;" Floor completed"," ")))</f>
        <v>00, RCC upto Slab/Floor Slab completed, Brickwork upto 4 Floor completed, Internal Plaster upto 4 Floor completed, External Plaster upto 5 Floor completed, Flooring upto 4 Floor completed, Painting upto 4 Floor completed, Finishing upto 4 Floor completed</v>
      </c>
      <c r="L74" s="38"/>
      <c r="M74" s="39"/>
    </row>
    <row r="75" spans="1:13" ht="15" customHeight="1" x14ac:dyDescent="0.35">
      <c r="A75" s="80" t="s">
        <v>202</v>
      </c>
      <c r="B75" s="81"/>
      <c r="C75" s="40">
        <v>1</v>
      </c>
      <c r="D75" s="81" t="s">
        <v>203</v>
      </c>
      <c r="E75" s="81"/>
      <c r="F75" s="81">
        <v>0</v>
      </c>
      <c r="G75" s="81"/>
      <c r="H75" s="40" t="s">
        <v>204</v>
      </c>
      <c r="I75" s="81">
        <v>4</v>
      </c>
      <c r="J75" s="82"/>
      <c r="K75" s="41" t="s">
        <v>205</v>
      </c>
      <c r="L75" s="41"/>
      <c r="M75" s="42"/>
    </row>
    <row r="76" spans="1:13" ht="15" customHeight="1" x14ac:dyDescent="0.35">
      <c r="A76" s="83" t="s">
        <v>206</v>
      </c>
      <c r="B76" s="84"/>
      <c r="C76" s="85" t="str">
        <f>K76</f>
        <v>All work Completed. OC Received.</v>
      </c>
      <c r="D76" s="85"/>
      <c r="E76" s="85"/>
      <c r="F76" s="85"/>
      <c r="G76" s="85"/>
      <c r="H76" s="85"/>
      <c r="I76" s="85"/>
      <c r="J76" s="86"/>
      <c r="K76" s="41" t="s">
        <v>212</v>
      </c>
      <c r="L76" s="41"/>
      <c r="M76" s="42"/>
    </row>
    <row r="77" spans="1:13" ht="15" customHeight="1" x14ac:dyDescent="0.35">
      <c r="A77" s="245" t="s">
        <v>210</v>
      </c>
      <c r="B77" s="246"/>
      <c r="C77" s="249">
        <v>1</v>
      </c>
      <c r="D77" s="250"/>
      <c r="E77" s="250"/>
      <c r="F77" s="250" t="s">
        <v>211</v>
      </c>
      <c r="G77" s="250"/>
      <c r="H77" s="249">
        <v>1</v>
      </c>
      <c r="I77" s="250"/>
      <c r="J77" s="252"/>
      <c r="K77" s="41"/>
      <c r="L77" s="41"/>
      <c r="M77" s="42"/>
    </row>
    <row r="78" spans="1:13" ht="15" customHeight="1" thickBot="1" x14ac:dyDescent="0.4">
      <c r="A78" s="247"/>
      <c r="B78" s="248"/>
      <c r="C78" s="251"/>
      <c r="D78" s="251"/>
      <c r="E78" s="251"/>
      <c r="F78" s="251"/>
      <c r="G78" s="251"/>
      <c r="H78" s="251"/>
      <c r="I78" s="251"/>
      <c r="J78" s="253"/>
      <c r="K78" s="41"/>
      <c r="L78" s="41"/>
      <c r="M78" s="42"/>
    </row>
    <row r="79" spans="1:13" ht="15" customHeight="1" x14ac:dyDescent="0.35">
      <c r="A79" s="142" t="s">
        <v>234</v>
      </c>
      <c r="B79" s="143"/>
      <c r="C79" s="143"/>
      <c r="D79" s="143"/>
      <c r="E79" s="143"/>
      <c r="F79" s="143"/>
      <c r="G79" s="143"/>
      <c r="H79" s="143"/>
      <c r="I79" s="143"/>
      <c r="J79" s="144"/>
      <c r="K79" s="38" t="str">
        <f>(IF(C85=0,"Work not yet Started.",IF(D85=50%,"Excavation work in process",IF(D85=100%,"Excavation work completed, ","0")))&amp;(IF(C86=0%,"",IF(D86=25%,"Footing work is process",IF(D86=50%,"Footing work Completed",IF(D86=75%,"Plinth work is process",IF(D86=100%,"Plinth work completed","0"))))))&amp;(IF(C87&gt;0,", RCC upto "&amp;C87&amp;" Slab completed",""))&amp;(IF(C88&gt;0,", Brickwork upto "&amp;C88&amp;" Floor completed"," "))&amp;(IF(C89&gt;0,", Internal Plaster upto "&amp;C89&amp;" Floor completed"," "))&amp;(IF(C90&gt;0,", External Plaster upto "&amp;C90&amp;" Floor completed"," "))&amp;(IF(C91&gt;0,", Flooring upto "&amp;C91&amp;" Floor completed"," "))&amp;(IF(C92&gt;0,", Painting upto "&amp;C92&amp;" Floor completed"," "))&amp;(IF(C93&gt;0,", Finishing upto "&amp;C93&amp;" Floor completed"," ")))</f>
        <v>Excavation work completed, Plinth work completed, RCC upto 5 Slab completed, Brickwork upto 4 Floor completed, Internal Plaster upto 4 Floor completed, External Plaster upto 4 Floor completed, Flooring upto 4 Floor completed, Painting upto 4 Floor completed, Finishing upto 4 Floor completed</v>
      </c>
      <c r="L79" s="38"/>
      <c r="M79" s="39"/>
    </row>
    <row r="80" spans="1:13" ht="15.5" x14ac:dyDescent="0.35">
      <c r="A80" s="80" t="s">
        <v>202</v>
      </c>
      <c r="B80" s="81"/>
      <c r="C80" s="40">
        <v>1</v>
      </c>
      <c r="D80" s="81" t="s">
        <v>203</v>
      </c>
      <c r="E80" s="81"/>
      <c r="F80" s="81">
        <v>0</v>
      </c>
      <c r="G80" s="81"/>
      <c r="H80" s="40" t="s">
        <v>204</v>
      </c>
      <c r="I80" s="81">
        <v>4</v>
      </c>
      <c r="J80" s="82"/>
      <c r="K80" s="41" t="s">
        <v>205</v>
      </c>
      <c r="L80" s="41"/>
      <c r="M80" s="42"/>
    </row>
    <row r="81" spans="1:13" ht="15.5" x14ac:dyDescent="0.35">
      <c r="A81" s="83" t="s">
        <v>206</v>
      </c>
      <c r="B81" s="84"/>
      <c r="C81" s="242" t="str">
        <f>K84</f>
        <v>All work Completed. OC Received.</v>
      </c>
      <c r="D81" s="243"/>
      <c r="E81" s="243"/>
      <c r="F81" s="243"/>
      <c r="G81" s="243"/>
      <c r="H81" s="243"/>
      <c r="I81" s="243"/>
      <c r="J81" s="244"/>
      <c r="K81" s="41" t="s">
        <v>207</v>
      </c>
      <c r="L81" s="41"/>
      <c r="M81" s="42"/>
    </row>
    <row r="82" spans="1:13" ht="15" customHeight="1" x14ac:dyDescent="0.35">
      <c r="A82" s="245" t="s">
        <v>210</v>
      </c>
      <c r="B82" s="246"/>
      <c r="C82" s="249">
        <v>1</v>
      </c>
      <c r="D82" s="250"/>
      <c r="E82" s="250"/>
      <c r="F82" s="250" t="s">
        <v>211</v>
      </c>
      <c r="G82" s="250"/>
      <c r="H82" s="249">
        <v>1</v>
      </c>
      <c r="I82" s="250"/>
      <c r="J82" s="252"/>
      <c r="K82" s="41"/>
      <c r="L82" s="41"/>
      <c r="M82" s="42"/>
    </row>
    <row r="83" spans="1:13" ht="15" customHeight="1" thickBot="1" x14ac:dyDescent="0.4">
      <c r="A83" s="247"/>
      <c r="B83" s="248"/>
      <c r="C83" s="251"/>
      <c r="D83" s="251"/>
      <c r="E83" s="251"/>
      <c r="F83" s="251"/>
      <c r="G83" s="251"/>
      <c r="H83" s="251"/>
      <c r="I83" s="251"/>
      <c r="J83" s="253"/>
      <c r="K83" s="41"/>
      <c r="L83" s="41"/>
      <c r="M83" s="42"/>
    </row>
    <row r="84" spans="1:13" ht="15.5" hidden="1" x14ac:dyDescent="0.35">
      <c r="A84" s="74" t="s">
        <v>34</v>
      </c>
      <c r="B84" s="75"/>
      <c r="C84" s="50" t="s">
        <v>208</v>
      </c>
      <c r="D84" s="75" t="s">
        <v>209</v>
      </c>
      <c r="E84" s="75"/>
      <c r="F84" s="75" t="s">
        <v>210</v>
      </c>
      <c r="G84" s="75"/>
      <c r="H84" s="75" t="s">
        <v>211</v>
      </c>
      <c r="I84" s="75"/>
      <c r="J84" s="76"/>
      <c r="K84" s="41" t="s">
        <v>212</v>
      </c>
      <c r="L84" s="43"/>
      <c r="M84" s="44"/>
    </row>
    <row r="85" spans="1:13" ht="15.5" hidden="1" x14ac:dyDescent="0.35">
      <c r="A85" s="74" t="s">
        <v>213</v>
      </c>
      <c r="B85" s="75"/>
      <c r="C85" s="51">
        <f>M88</f>
        <v>4</v>
      </c>
      <c r="D85" s="77">
        <f>((100/I80)*C85)/100</f>
        <v>1</v>
      </c>
      <c r="E85" s="77"/>
      <c r="F85" s="77" t="str">
        <f>(IF(C81=K81,"100%",IF(C81=K84,"100%",(((C86/I80*10)+(40/(C80+F80+I80)*C87)+(7.5/(I80)*C88)+(7.5/(I80)*C89)+(10/I80*C90)+(10/I80*C91)+(5/I80*C92)+(5/I80*C93)+(5/I80*C94))/100))))</f>
        <v>100%</v>
      </c>
      <c r="G85" s="77"/>
      <c r="H85" s="77">
        <f>((((C85/I80)*20)+((C86/I80)*25)+(30/(I80+F80+C80)*C87)+(5/I80*C88)+(5/I80*C89)+(5/I80*C90)+(5/I80*C91)+(0/I80*C92)+(0/I80*C93)+(5/I80*C94))/100)</f>
        <v>1</v>
      </c>
      <c r="I85" s="77"/>
      <c r="J85" s="78"/>
      <c r="K85" s="41"/>
      <c r="L85" s="43"/>
      <c r="M85" s="44"/>
    </row>
    <row r="86" spans="1:13" ht="15.5" hidden="1" x14ac:dyDescent="0.35">
      <c r="A86" s="74" t="s">
        <v>35</v>
      </c>
      <c r="B86" s="75"/>
      <c r="C86" s="51">
        <f>M93</f>
        <v>4</v>
      </c>
      <c r="D86" s="77">
        <f>((100/I80)*C86)/100</f>
        <v>1</v>
      </c>
      <c r="E86" s="77"/>
      <c r="F86" s="77"/>
      <c r="G86" s="77"/>
      <c r="H86" s="77"/>
      <c r="I86" s="77"/>
      <c r="J86" s="78"/>
      <c r="K86" s="43"/>
      <c r="L86" s="43"/>
      <c r="M86" s="44"/>
    </row>
    <row r="87" spans="1:13" ht="15.5" hidden="1" x14ac:dyDescent="0.35">
      <c r="A87" s="74" t="s">
        <v>229</v>
      </c>
      <c r="B87" s="75"/>
      <c r="C87" s="52">
        <v>5</v>
      </c>
      <c r="D87" s="77">
        <f>((100/(C80+F80+I80))*C87)/100</f>
        <v>1</v>
      </c>
      <c r="E87" s="77"/>
      <c r="F87" s="77"/>
      <c r="G87" s="77"/>
      <c r="H87" s="77"/>
      <c r="I87" s="77"/>
      <c r="J87" s="78"/>
      <c r="K87" s="45" t="s">
        <v>214</v>
      </c>
      <c r="L87" s="46"/>
      <c r="M87" s="47">
        <f>I80*50%</f>
        <v>2</v>
      </c>
    </row>
    <row r="88" spans="1:13" ht="15.5" hidden="1" x14ac:dyDescent="0.35">
      <c r="A88" s="74" t="s">
        <v>215</v>
      </c>
      <c r="B88" s="75" t="s">
        <v>216</v>
      </c>
      <c r="C88" s="51">
        <v>4</v>
      </c>
      <c r="D88" s="77">
        <f>((100/I80)*C88)/100</f>
        <v>1</v>
      </c>
      <c r="E88" s="77"/>
      <c r="F88" s="77"/>
      <c r="G88" s="77"/>
      <c r="H88" s="77"/>
      <c r="I88" s="77"/>
      <c r="J88" s="78"/>
      <c r="K88" s="45" t="s">
        <v>217</v>
      </c>
      <c r="L88" s="46"/>
      <c r="M88" s="47">
        <f>I80</f>
        <v>4</v>
      </c>
    </row>
    <row r="89" spans="1:13" ht="15" hidden="1" customHeight="1" x14ac:dyDescent="0.35">
      <c r="A89" s="74" t="s">
        <v>218</v>
      </c>
      <c r="B89" s="75" t="s">
        <v>216</v>
      </c>
      <c r="C89" s="51">
        <v>4</v>
      </c>
      <c r="D89" s="77">
        <f>((100/I80)*C89)/100</f>
        <v>1</v>
      </c>
      <c r="E89" s="77"/>
      <c r="F89" s="77"/>
      <c r="G89" s="77"/>
      <c r="H89" s="77"/>
      <c r="I89" s="77"/>
      <c r="J89" s="78"/>
      <c r="K89" s="45"/>
      <c r="L89" s="46"/>
      <c r="M89" s="47"/>
    </row>
    <row r="90" spans="1:13" ht="15.5" hidden="1" x14ac:dyDescent="0.35">
      <c r="A90" s="80" t="s">
        <v>219</v>
      </c>
      <c r="B90" s="81" t="s">
        <v>220</v>
      </c>
      <c r="C90" s="51">
        <v>4</v>
      </c>
      <c r="D90" s="77">
        <f>((100/(I80))*C90)/100</f>
        <v>1</v>
      </c>
      <c r="E90" s="77"/>
      <c r="F90" s="77"/>
      <c r="G90" s="77"/>
      <c r="H90" s="77"/>
      <c r="I90" s="77"/>
      <c r="J90" s="78"/>
      <c r="K90" s="45" t="s">
        <v>221</v>
      </c>
      <c r="L90" s="46"/>
      <c r="M90" s="47">
        <f>I80*25%</f>
        <v>1</v>
      </c>
    </row>
    <row r="91" spans="1:13" ht="15.5" hidden="1" x14ac:dyDescent="0.35">
      <c r="A91" s="74" t="s">
        <v>222</v>
      </c>
      <c r="B91" s="75" t="s">
        <v>222</v>
      </c>
      <c r="C91" s="51">
        <v>4</v>
      </c>
      <c r="D91" s="77">
        <f>((100/I80)*C91)/100</f>
        <v>1</v>
      </c>
      <c r="E91" s="77"/>
      <c r="F91" s="77"/>
      <c r="G91" s="77"/>
      <c r="H91" s="77"/>
      <c r="I91" s="77"/>
      <c r="J91" s="78"/>
      <c r="K91" s="45" t="s">
        <v>223</v>
      </c>
      <c r="L91" s="46"/>
      <c r="M91" s="47">
        <f>I80*50%</f>
        <v>2</v>
      </c>
    </row>
    <row r="92" spans="1:13" ht="15.5" hidden="1" x14ac:dyDescent="0.35">
      <c r="A92" s="74" t="s">
        <v>224</v>
      </c>
      <c r="B92" s="75"/>
      <c r="C92" s="51">
        <v>4</v>
      </c>
      <c r="D92" s="77">
        <f>((100/I80)*C92)/100</f>
        <v>1</v>
      </c>
      <c r="E92" s="77"/>
      <c r="F92" s="77"/>
      <c r="G92" s="77"/>
      <c r="H92" s="77"/>
      <c r="I92" s="77"/>
      <c r="J92" s="78"/>
      <c r="K92" s="45" t="s">
        <v>225</v>
      </c>
      <c r="L92" s="46"/>
      <c r="M92" s="47">
        <f>I80*75%</f>
        <v>3</v>
      </c>
    </row>
    <row r="93" spans="1:13" ht="15" hidden="1" customHeight="1" x14ac:dyDescent="0.35">
      <c r="A93" s="74" t="s">
        <v>226</v>
      </c>
      <c r="B93" s="75" t="s">
        <v>226</v>
      </c>
      <c r="C93" s="51">
        <v>4</v>
      </c>
      <c r="D93" s="77">
        <f>((100/(I80))*C93)/100</f>
        <v>1</v>
      </c>
      <c r="E93" s="77"/>
      <c r="F93" s="77"/>
      <c r="G93" s="77"/>
      <c r="H93" s="77"/>
      <c r="I93" s="77"/>
      <c r="J93" s="78"/>
      <c r="K93" s="45" t="s">
        <v>227</v>
      </c>
      <c r="L93" s="46"/>
      <c r="M93" s="47">
        <f>I80</f>
        <v>4</v>
      </c>
    </row>
    <row r="94" spans="1:13" ht="16" hidden="1" thickBot="1" x14ac:dyDescent="0.4">
      <c r="A94" s="71" t="s">
        <v>228</v>
      </c>
      <c r="B94" s="72"/>
      <c r="C94" s="53">
        <v>4</v>
      </c>
      <c r="D94" s="73">
        <f>((100/(I80))*C94)/100</f>
        <v>1</v>
      </c>
      <c r="E94" s="73"/>
      <c r="F94" s="73"/>
      <c r="G94" s="73"/>
      <c r="H94" s="73"/>
      <c r="I94" s="73"/>
      <c r="J94" s="79"/>
      <c r="K94" s="48"/>
      <c r="L94" s="48"/>
      <c r="M94" s="49"/>
    </row>
    <row r="95" spans="1:13" x14ac:dyDescent="0.35">
      <c r="A95" s="119" t="s">
        <v>249</v>
      </c>
      <c r="B95" s="124"/>
      <c r="C95" s="221"/>
      <c r="D95" s="124"/>
      <c r="E95" s="124"/>
      <c r="F95" s="124"/>
      <c r="G95" s="124"/>
      <c r="H95" s="124"/>
      <c r="I95" s="124"/>
      <c r="J95" s="120"/>
    </row>
    <row r="96" spans="1:13" x14ac:dyDescent="0.35">
      <c r="A96" s="119" t="s">
        <v>55</v>
      </c>
      <c r="B96" s="124"/>
      <c r="C96" s="124"/>
      <c r="D96" s="124"/>
      <c r="E96" s="124"/>
      <c r="F96" s="124"/>
      <c r="G96" s="124"/>
      <c r="H96" s="124"/>
      <c r="I96" s="124"/>
      <c r="J96" s="120"/>
    </row>
    <row r="97" spans="1:10" ht="15" customHeight="1" x14ac:dyDescent="0.35">
      <c r="A97" s="228" t="s">
        <v>127</v>
      </c>
      <c r="B97" s="229"/>
      <c r="C97" s="229"/>
      <c r="D97" s="229"/>
      <c r="E97" s="229"/>
      <c r="F97" s="229"/>
      <c r="G97" s="229"/>
      <c r="H97" s="229"/>
      <c r="I97" s="229"/>
      <c r="J97" s="230"/>
    </row>
    <row r="98" spans="1:10" ht="15" hidden="1" customHeight="1" x14ac:dyDescent="0.35">
      <c r="A98" s="231"/>
      <c r="B98" s="232"/>
      <c r="C98" s="232"/>
      <c r="D98" s="232"/>
      <c r="E98" s="232"/>
      <c r="F98" s="232"/>
      <c r="G98" s="232"/>
      <c r="H98" s="232"/>
      <c r="I98" s="232"/>
      <c r="J98" s="233"/>
    </row>
    <row r="99" spans="1:10" ht="15" hidden="1" customHeight="1" x14ac:dyDescent="0.35">
      <c r="A99" s="231"/>
      <c r="B99" s="232"/>
      <c r="C99" s="232"/>
      <c r="D99" s="232"/>
      <c r="E99" s="232"/>
      <c r="F99" s="232"/>
      <c r="G99" s="232"/>
      <c r="H99" s="232"/>
      <c r="I99" s="232"/>
      <c r="J99" s="233"/>
    </row>
    <row r="100" spans="1:10" ht="15" hidden="1" customHeight="1" x14ac:dyDescent="0.35">
      <c r="A100" s="231"/>
      <c r="B100" s="232"/>
      <c r="C100" s="232"/>
      <c r="D100" s="232"/>
      <c r="E100" s="232"/>
      <c r="F100" s="232"/>
      <c r="G100" s="232"/>
      <c r="H100" s="232"/>
      <c r="I100" s="232"/>
      <c r="J100" s="233"/>
    </row>
    <row r="101" spans="1:10" ht="15" hidden="1" customHeight="1" x14ac:dyDescent="0.35">
      <c r="A101" s="234"/>
      <c r="B101" s="235"/>
      <c r="C101" s="235"/>
      <c r="D101" s="235"/>
      <c r="E101" s="235"/>
      <c r="F101" s="235"/>
      <c r="G101" s="235"/>
      <c r="H101" s="235"/>
      <c r="I101" s="235"/>
      <c r="J101" s="236"/>
    </row>
    <row r="102" spans="1:10" x14ac:dyDescent="0.35">
      <c r="A102" s="237" t="s">
        <v>25</v>
      </c>
      <c r="B102" s="171"/>
      <c r="C102" s="171"/>
      <c r="D102" s="171"/>
      <c r="E102" s="171"/>
      <c r="F102" s="171"/>
      <c r="G102" s="171"/>
      <c r="H102" s="171"/>
      <c r="I102" s="171"/>
      <c r="J102" s="172"/>
    </row>
    <row r="103" spans="1:10" x14ac:dyDescent="0.35">
      <c r="A103" s="119" t="s">
        <v>123</v>
      </c>
      <c r="B103" s="149"/>
      <c r="C103" s="149"/>
      <c r="D103" s="149"/>
      <c r="E103" s="149"/>
      <c r="F103" s="150"/>
      <c r="G103" s="241">
        <v>4400</v>
      </c>
      <c r="H103" s="151"/>
      <c r="I103" s="151"/>
      <c r="J103" s="152"/>
    </row>
    <row r="104" spans="1:10" x14ac:dyDescent="0.35">
      <c r="A104" s="119" t="s">
        <v>168</v>
      </c>
      <c r="B104" s="149"/>
      <c r="C104" s="149"/>
      <c r="D104" s="149"/>
      <c r="E104" s="149"/>
      <c r="F104" s="150"/>
      <c r="G104" s="126">
        <v>7000</v>
      </c>
      <c r="H104" s="127"/>
      <c r="I104" s="127"/>
      <c r="J104" s="128"/>
    </row>
    <row r="105" spans="1:10" x14ac:dyDescent="0.35">
      <c r="A105" s="238" t="s">
        <v>232</v>
      </c>
      <c r="B105" s="239"/>
      <c r="C105" s="239"/>
      <c r="D105" s="239"/>
      <c r="E105" s="239"/>
      <c r="F105" s="240"/>
      <c r="G105" s="131" t="s">
        <v>231</v>
      </c>
      <c r="H105" s="132"/>
      <c r="I105" s="132"/>
      <c r="J105" s="133"/>
    </row>
    <row r="106" spans="1:10" x14ac:dyDescent="0.35">
      <c r="A106" s="238" t="s">
        <v>100</v>
      </c>
      <c r="B106" s="239"/>
      <c r="C106" s="239"/>
      <c r="D106" s="239"/>
      <c r="E106" s="239"/>
      <c r="F106" s="240"/>
      <c r="G106" s="131" t="s">
        <v>126</v>
      </c>
      <c r="H106" s="132"/>
      <c r="I106" s="132"/>
      <c r="J106" s="133"/>
    </row>
    <row r="107" spans="1:10" x14ac:dyDescent="0.35">
      <c r="A107" s="238" t="s">
        <v>149</v>
      </c>
      <c r="B107" s="239"/>
      <c r="C107" s="239"/>
      <c r="D107" s="239"/>
      <c r="E107" s="239"/>
      <c r="F107" s="240"/>
      <c r="G107" s="131" t="s">
        <v>230</v>
      </c>
      <c r="H107" s="132"/>
      <c r="I107" s="132"/>
      <c r="J107" s="133"/>
    </row>
    <row r="108" spans="1:10" s="1" customFormat="1" x14ac:dyDescent="0.35">
      <c r="A108" s="66" t="s">
        <v>77</v>
      </c>
      <c r="B108" s="171"/>
      <c r="C108" s="171"/>
      <c r="D108" s="171"/>
      <c r="E108" s="171"/>
      <c r="F108" s="172"/>
      <c r="G108" s="126">
        <f>G103*0.8</f>
        <v>3520</v>
      </c>
      <c r="H108" s="127"/>
      <c r="I108" s="127"/>
      <c r="J108" s="128"/>
    </row>
    <row r="109" spans="1:10" s="1" customFormat="1" x14ac:dyDescent="0.35">
      <c r="A109" s="173" t="s">
        <v>26</v>
      </c>
      <c r="B109" s="173"/>
      <c r="C109" s="173"/>
      <c r="D109" s="173"/>
      <c r="E109" s="173"/>
      <c r="F109" s="173"/>
      <c r="G109" s="173"/>
      <c r="H109" s="173"/>
      <c r="I109" s="173"/>
      <c r="J109" s="173"/>
    </row>
    <row r="110" spans="1:10" x14ac:dyDescent="0.35">
      <c r="A110" s="174" t="s">
        <v>47</v>
      </c>
      <c r="B110" s="174"/>
      <c r="C110" s="174"/>
      <c r="D110" s="174"/>
      <c r="E110" s="174"/>
      <c r="F110" s="174"/>
      <c r="G110" s="174"/>
      <c r="H110" s="174"/>
      <c r="I110" s="174"/>
      <c r="J110" s="174"/>
    </row>
    <row r="111" spans="1:10" ht="30" x14ac:dyDescent="0.35">
      <c r="A111" s="178" t="s">
        <v>32</v>
      </c>
      <c r="B111" s="178"/>
      <c r="C111" s="21" t="s">
        <v>30</v>
      </c>
      <c r="D111" s="178" t="s">
        <v>39</v>
      </c>
      <c r="E111" s="178"/>
      <c r="F111" s="22" t="s">
        <v>31</v>
      </c>
      <c r="G111" s="21" t="s">
        <v>160</v>
      </c>
      <c r="H111" s="178" t="s">
        <v>161</v>
      </c>
      <c r="I111" s="178"/>
      <c r="J111" s="178"/>
    </row>
    <row r="112" spans="1:10" ht="15" x14ac:dyDescent="0.35">
      <c r="A112" s="226" t="s">
        <v>177</v>
      </c>
      <c r="B112" s="226"/>
      <c r="C112" s="226"/>
      <c r="D112" s="226"/>
      <c r="E112" s="226"/>
      <c r="F112" s="226"/>
      <c r="G112" s="226"/>
      <c r="H112" s="226"/>
      <c r="I112" s="226"/>
      <c r="J112" s="226"/>
    </row>
    <row r="113" spans="1:12" ht="15" x14ac:dyDescent="0.35">
      <c r="A113" s="227" t="s">
        <v>178</v>
      </c>
      <c r="B113" s="227"/>
      <c r="C113" s="227"/>
      <c r="D113" s="227"/>
      <c r="E113" s="227"/>
      <c r="F113" s="227"/>
      <c r="G113" s="227"/>
      <c r="H113" s="227"/>
      <c r="I113" s="227"/>
      <c r="J113" s="227"/>
    </row>
    <row r="114" spans="1:12" ht="15.5" x14ac:dyDescent="0.35">
      <c r="A114" s="181">
        <v>1</v>
      </c>
      <c r="B114" s="181"/>
      <c r="C114" s="24" t="s">
        <v>164</v>
      </c>
      <c r="D114" s="181">
        <f>8.89*10.764</f>
        <v>95.691959999999995</v>
      </c>
      <c r="E114" s="181"/>
      <c r="F114" s="24">
        <v>0</v>
      </c>
      <c r="G114" s="24">
        <f t="shared" ref="G114:G119" si="0">D114*1.5</f>
        <v>143.53793999999999</v>
      </c>
      <c r="H114" s="181" t="str">
        <f>A113</f>
        <v>Ground Floor For Parking &amp; Commercial</v>
      </c>
      <c r="I114" s="181"/>
      <c r="J114" s="181"/>
    </row>
    <row r="115" spans="1:12" ht="15.5" x14ac:dyDescent="0.35">
      <c r="A115" s="181">
        <v>2</v>
      </c>
      <c r="B115" s="181"/>
      <c r="C115" s="24" t="s">
        <v>164</v>
      </c>
      <c r="D115" s="181">
        <f>13.37*10.764</f>
        <v>143.91467999999998</v>
      </c>
      <c r="E115" s="181">
        <v>0</v>
      </c>
      <c r="F115" s="24">
        <v>0</v>
      </c>
      <c r="G115" s="24">
        <f t="shared" si="0"/>
        <v>215.87201999999996</v>
      </c>
      <c r="H115" s="181"/>
      <c r="I115" s="181"/>
      <c r="J115" s="181"/>
    </row>
    <row r="116" spans="1:12" ht="15.5" x14ac:dyDescent="0.35">
      <c r="A116" s="181">
        <v>3</v>
      </c>
      <c r="B116" s="181"/>
      <c r="C116" s="24" t="s">
        <v>164</v>
      </c>
      <c r="D116" s="181">
        <f>15.05*10.764</f>
        <v>161.9982</v>
      </c>
      <c r="E116" s="181">
        <v>0</v>
      </c>
      <c r="F116" s="24">
        <v>0</v>
      </c>
      <c r="G116" s="24">
        <f t="shared" si="0"/>
        <v>242.9973</v>
      </c>
      <c r="H116" s="181"/>
      <c r="I116" s="181"/>
      <c r="J116" s="181"/>
    </row>
    <row r="117" spans="1:12" ht="15.5" x14ac:dyDescent="0.35">
      <c r="A117" s="181">
        <v>4</v>
      </c>
      <c r="B117" s="181"/>
      <c r="C117" s="24" t="s">
        <v>164</v>
      </c>
      <c r="D117" s="181">
        <f>13.04*10.764</f>
        <v>140.36255999999997</v>
      </c>
      <c r="E117" s="181">
        <v>0</v>
      </c>
      <c r="F117" s="24">
        <v>0</v>
      </c>
      <c r="G117" s="24">
        <f t="shared" si="0"/>
        <v>210.54383999999996</v>
      </c>
      <c r="H117" s="181"/>
      <c r="I117" s="181"/>
      <c r="J117" s="181"/>
    </row>
    <row r="118" spans="1:12" ht="15.5" x14ac:dyDescent="0.35">
      <c r="A118" s="181">
        <v>5</v>
      </c>
      <c r="B118" s="181"/>
      <c r="C118" s="24" t="s">
        <v>164</v>
      </c>
      <c r="D118" s="181">
        <f>6.99*10.764</f>
        <v>75.240359999999995</v>
      </c>
      <c r="E118" s="181">
        <v>0</v>
      </c>
      <c r="F118" s="24">
        <v>0</v>
      </c>
      <c r="G118" s="24">
        <f t="shared" si="0"/>
        <v>112.86053999999999</v>
      </c>
      <c r="H118" s="181"/>
      <c r="I118" s="181"/>
      <c r="J118" s="181"/>
    </row>
    <row r="119" spans="1:12" ht="15.5" x14ac:dyDescent="0.35">
      <c r="A119" s="181">
        <v>6</v>
      </c>
      <c r="B119" s="181"/>
      <c r="C119" s="24" t="s">
        <v>164</v>
      </c>
      <c r="D119" s="181">
        <f>6.96*10.764</f>
        <v>74.917439999999999</v>
      </c>
      <c r="E119" s="181">
        <v>0</v>
      </c>
      <c r="F119" s="24">
        <v>0</v>
      </c>
      <c r="G119" s="24">
        <f t="shared" si="0"/>
        <v>112.37616</v>
      </c>
      <c r="H119" s="181"/>
      <c r="I119" s="181"/>
      <c r="J119" s="181"/>
    </row>
    <row r="120" spans="1:12" ht="15" x14ac:dyDescent="0.35">
      <c r="A120" s="102" t="s">
        <v>179</v>
      </c>
      <c r="B120" s="103"/>
      <c r="C120" s="103"/>
      <c r="D120" s="103"/>
      <c r="E120" s="103"/>
      <c r="F120" s="103"/>
      <c r="G120" s="103"/>
      <c r="H120" s="103"/>
      <c r="I120" s="103"/>
      <c r="J120" s="104"/>
    </row>
    <row r="121" spans="1:12" ht="15.5" x14ac:dyDescent="0.35">
      <c r="A121" s="105">
        <v>1</v>
      </c>
      <c r="B121" s="106"/>
      <c r="C121" s="24" t="s">
        <v>180</v>
      </c>
      <c r="D121" s="107">
        <v>323</v>
      </c>
      <c r="E121" s="108"/>
      <c r="F121" s="24">
        <v>0</v>
      </c>
      <c r="G121" s="24">
        <f>D121*1.45</f>
        <v>468.34999999999997</v>
      </c>
      <c r="H121" s="105" t="str">
        <f>A120</f>
        <v xml:space="preserve">1st to 4th Typical Floor </v>
      </c>
      <c r="I121" s="109"/>
      <c r="J121" s="106"/>
      <c r="L121">
        <f>G121*4400</f>
        <v>2060739.9999999998</v>
      </c>
    </row>
    <row r="122" spans="1:12" ht="15.5" x14ac:dyDescent="0.35">
      <c r="A122" s="107">
        <v>2</v>
      </c>
      <c r="B122" s="108"/>
      <c r="C122" s="24" t="s">
        <v>180</v>
      </c>
      <c r="D122" s="107">
        <v>323</v>
      </c>
      <c r="E122" s="108">
        <v>0</v>
      </c>
      <c r="F122" s="24">
        <v>0</v>
      </c>
      <c r="G122" s="24">
        <f t="shared" ref="G122:G130" si="1">D122*1.45</f>
        <v>468.34999999999997</v>
      </c>
      <c r="H122" s="110"/>
      <c r="I122" s="111"/>
      <c r="J122" s="112"/>
    </row>
    <row r="123" spans="1:12" ht="15.5" x14ac:dyDescent="0.35">
      <c r="A123" s="105">
        <v>3</v>
      </c>
      <c r="B123" s="106"/>
      <c r="C123" s="24" t="s">
        <v>180</v>
      </c>
      <c r="D123" s="107">
        <v>323</v>
      </c>
      <c r="E123" s="108">
        <v>0</v>
      </c>
      <c r="F123" s="24">
        <v>0</v>
      </c>
      <c r="G123" s="24">
        <f t="shared" si="1"/>
        <v>468.34999999999997</v>
      </c>
      <c r="H123" s="110"/>
      <c r="I123" s="111"/>
      <c r="J123" s="112"/>
    </row>
    <row r="124" spans="1:12" ht="15.5" x14ac:dyDescent="0.35">
      <c r="A124" s="105">
        <v>4</v>
      </c>
      <c r="B124" s="106"/>
      <c r="C124" s="24" t="s">
        <v>180</v>
      </c>
      <c r="D124" s="107">
        <v>221</v>
      </c>
      <c r="E124" s="108">
        <v>0</v>
      </c>
      <c r="F124" s="24">
        <v>0</v>
      </c>
      <c r="G124" s="24">
        <f t="shared" si="1"/>
        <v>320.45</v>
      </c>
      <c r="H124" s="110"/>
      <c r="I124" s="111"/>
      <c r="J124" s="112"/>
    </row>
    <row r="125" spans="1:12" ht="15.5" x14ac:dyDescent="0.35">
      <c r="A125" s="105">
        <v>5</v>
      </c>
      <c r="B125" s="106"/>
      <c r="C125" s="24" t="s">
        <v>180</v>
      </c>
      <c r="D125" s="107">
        <v>323</v>
      </c>
      <c r="E125" s="108">
        <v>0</v>
      </c>
      <c r="F125" s="24">
        <v>0</v>
      </c>
      <c r="G125" s="24">
        <f t="shared" si="1"/>
        <v>468.34999999999997</v>
      </c>
      <c r="H125" s="110"/>
      <c r="I125" s="111"/>
      <c r="J125" s="112"/>
    </row>
    <row r="126" spans="1:12" ht="15.5" x14ac:dyDescent="0.35">
      <c r="A126" s="105">
        <v>6</v>
      </c>
      <c r="B126" s="106"/>
      <c r="C126" s="24" t="s">
        <v>109</v>
      </c>
      <c r="D126" s="107">
        <v>404</v>
      </c>
      <c r="E126" s="108">
        <v>0</v>
      </c>
      <c r="F126" s="24">
        <v>0</v>
      </c>
      <c r="G126" s="24">
        <f t="shared" si="1"/>
        <v>585.79999999999995</v>
      </c>
      <c r="H126" s="110"/>
      <c r="I126" s="111"/>
      <c r="J126" s="112"/>
    </row>
    <row r="127" spans="1:12" ht="15.5" x14ac:dyDescent="0.35">
      <c r="A127" s="107">
        <v>7</v>
      </c>
      <c r="B127" s="108"/>
      <c r="C127" s="24" t="s">
        <v>110</v>
      </c>
      <c r="D127" s="107">
        <v>200</v>
      </c>
      <c r="E127" s="108">
        <v>0</v>
      </c>
      <c r="F127" s="24">
        <v>0</v>
      </c>
      <c r="G127" s="24">
        <f t="shared" si="1"/>
        <v>290</v>
      </c>
      <c r="H127" s="110"/>
      <c r="I127" s="111"/>
      <c r="J127" s="112"/>
    </row>
    <row r="128" spans="1:12" ht="15.5" x14ac:dyDescent="0.35">
      <c r="A128" s="105">
        <v>8</v>
      </c>
      <c r="B128" s="106"/>
      <c r="C128" s="24" t="s">
        <v>180</v>
      </c>
      <c r="D128" s="107">
        <v>264</v>
      </c>
      <c r="E128" s="108">
        <v>0</v>
      </c>
      <c r="F128" s="24">
        <v>0</v>
      </c>
      <c r="G128" s="24">
        <f>D128*1.45</f>
        <v>382.8</v>
      </c>
      <c r="H128" s="110"/>
      <c r="I128" s="111"/>
      <c r="J128" s="112"/>
      <c r="L128">
        <f xml:space="preserve"> 1782000/G128</f>
        <v>4655.1724137931033</v>
      </c>
    </row>
    <row r="129" spans="1:14" ht="15.5" x14ac:dyDescent="0.35">
      <c r="A129" s="105">
        <v>9</v>
      </c>
      <c r="B129" s="106"/>
      <c r="C129" s="24" t="s">
        <v>180</v>
      </c>
      <c r="D129" s="107">
        <v>325</v>
      </c>
      <c r="E129" s="108">
        <v>0</v>
      </c>
      <c r="F129" s="24">
        <v>0</v>
      </c>
      <c r="G129" s="24">
        <f t="shared" si="1"/>
        <v>471.25</v>
      </c>
      <c r="H129" s="110"/>
      <c r="I129" s="111"/>
      <c r="J129" s="112"/>
    </row>
    <row r="130" spans="1:14" ht="15.5" x14ac:dyDescent="0.35">
      <c r="A130" s="105">
        <v>10</v>
      </c>
      <c r="B130" s="106"/>
      <c r="C130" s="24" t="s">
        <v>110</v>
      </c>
      <c r="D130" s="107">
        <v>197</v>
      </c>
      <c r="E130" s="108">
        <v>0</v>
      </c>
      <c r="F130" s="24">
        <v>0</v>
      </c>
      <c r="G130" s="24">
        <f t="shared" si="1"/>
        <v>285.64999999999998</v>
      </c>
      <c r="H130" s="113"/>
      <c r="I130" s="114"/>
      <c r="J130" s="115"/>
    </row>
    <row r="131" spans="1:14" ht="15" x14ac:dyDescent="0.35">
      <c r="A131" s="102" t="s">
        <v>181</v>
      </c>
      <c r="B131" s="103"/>
      <c r="C131" s="103"/>
      <c r="D131" s="103"/>
      <c r="E131" s="103"/>
      <c r="F131" s="103"/>
      <c r="G131" s="103"/>
      <c r="H131" s="103"/>
      <c r="I131" s="103"/>
      <c r="J131" s="104"/>
    </row>
    <row r="132" spans="1:14" ht="15" x14ac:dyDescent="0.35">
      <c r="A132" s="99" t="s">
        <v>182</v>
      </c>
      <c r="B132" s="100"/>
      <c r="C132" s="100"/>
      <c r="D132" s="100"/>
      <c r="E132" s="100"/>
      <c r="F132" s="100"/>
      <c r="G132" s="100"/>
      <c r="H132" s="100"/>
      <c r="I132" s="100"/>
      <c r="J132" s="101"/>
    </row>
    <row r="133" spans="1:14" ht="15" x14ac:dyDescent="0.35">
      <c r="A133" s="102" t="s">
        <v>179</v>
      </c>
      <c r="B133" s="103"/>
      <c r="C133" s="103"/>
      <c r="D133" s="103"/>
      <c r="E133" s="103"/>
      <c r="F133" s="103"/>
      <c r="G133" s="103"/>
      <c r="H133" s="103"/>
      <c r="I133" s="103"/>
      <c r="J133" s="104"/>
    </row>
    <row r="134" spans="1:14" ht="15.5" x14ac:dyDescent="0.35">
      <c r="A134" s="105">
        <v>1</v>
      </c>
      <c r="B134" s="106"/>
      <c r="C134" s="24" t="s">
        <v>180</v>
      </c>
      <c r="D134" s="107">
        <v>303</v>
      </c>
      <c r="E134" s="108">
        <v>0</v>
      </c>
      <c r="F134" s="24">
        <v>0</v>
      </c>
      <c r="G134" s="24">
        <f>D134*1.45</f>
        <v>439.34999999999997</v>
      </c>
      <c r="H134" s="105" t="str">
        <f>A133</f>
        <v xml:space="preserve">1st to 4th Typical Floor </v>
      </c>
      <c r="I134" s="109"/>
      <c r="J134" s="106"/>
    </row>
    <row r="135" spans="1:14" ht="15.5" x14ac:dyDescent="0.35">
      <c r="A135" s="105">
        <v>2</v>
      </c>
      <c r="B135" s="106"/>
      <c r="C135" s="24" t="s">
        <v>180</v>
      </c>
      <c r="D135" s="107">
        <v>303</v>
      </c>
      <c r="E135" s="108">
        <v>0</v>
      </c>
      <c r="F135" s="24">
        <v>0</v>
      </c>
      <c r="G135" s="24">
        <f t="shared" ref="G135:G143" si="2">D135*1.45</f>
        <v>439.34999999999997</v>
      </c>
      <c r="H135" s="110"/>
      <c r="I135" s="111"/>
      <c r="J135" s="112"/>
      <c r="N135">
        <f>G135/D135</f>
        <v>1.45</v>
      </c>
    </row>
    <row r="136" spans="1:14" ht="15.5" x14ac:dyDescent="0.35">
      <c r="A136" s="105">
        <v>3</v>
      </c>
      <c r="B136" s="106"/>
      <c r="C136" s="24" t="s">
        <v>180</v>
      </c>
      <c r="D136" s="107">
        <v>320</v>
      </c>
      <c r="E136" s="108">
        <v>0</v>
      </c>
      <c r="F136" s="24">
        <v>0</v>
      </c>
      <c r="G136" s="24">
        <f t="shared" si="2"/>
        <v>464</v>
      </c>
      <c r="H136" s="110"/>
      <c r="I136" s="111"/>
      <c r="J136" s="112"/>
    </row>
    <row r="137" spans="1:14" ht="15.5" x14ac:dyDescent="0.35">
      <c r="A137" s="105">
        <v>4</v>
      </c>
      <c r="B137" s="106"/>
      <c r="C137" s="24" t="s">
        <v>180</v>
      </c>
      <c r="D137" s="107">
        <v>209</v>
      </c>
      <c r="E137" s="108">
        <v>0</v>
      </c>
      <c r="F137" s="24">
        <v>0</v>
      </c>
      <c r="G137" s="24">
        <f t="shared" si="2"/>
        <v>303.05</v>
      </c>
      <c r="H137" s="110"/>
      <c r="I137" s="111"/>
      <c r="J137" s="112"/>
    </row>
    <row r="138" spans="1:14" ht="15.5" x14ac:dyDescent="0.35">
      <c r="A138" s="105">
        <v>5</v>
      </c>
      <c r="B138" s="106"/>
      <c r="C138" s="24" t="s">
        <v>180</v>
      </c>
      <c r="D138" s="107">
        <v>320</v>
      </c>
      <c r="E138" s="108">
        <v>0</v>
      </c>
      <c r="F138" s="24">
        <v>0</v>
      </c>
      <c r="G138" s="24">
        <f t="shared" si="2"/>
        <v>464</v>
      </c>
      <c r="H138" s="110"/>
      <c r="I138" s="111"/>
      <c r="J138" s="112"/>
    </row>
    <row r="139" spans="1:14" ht="15.5" x14ac:dyDescent="0.35">
      <c r="A139" s="105">
        <v>6</v>
      </c>
      <c r="B139" s="106"/>
      <c r="C139" s="24" t="s">
        <v>180</v>
      </c>
      <c r="D139" s="107">
        <v>320</v>
      </c>
      <c r="E139" s="108">
        <v>0</v>
      </c>
      <c r="F139" s="24">
        <v>0</v>
      </c>
      <c r="G139" s="24">
        <f t="shared" si="2"/>
        <v>464</v>
      </c>
      <c r="H139" s="110"/>
      <c r="I139" s="111"/>
      <c r="J139" s="112"/>
      <c r="L139">
        <f>1350000/G139</f>
        <v>2909.4827586206898</v>
      </c>
    </row>
    <row r="140" spans="1:14" ht="15.5" x14ac:dyDescent="0.35">
      <c r="A140" s="105">
        <v>7</v>
      </c>
      <c r="B140" s="106"/>
      <c r="C140" s="24" t="s">
        <v>110</v>
      </c>
      <c r="D140" s="107">
        <v>192</v>
      </c>
      <c r="E140" s="108">
        <v>0</v>
      </c>
      <c r="F140" s="24">
        <v>0</v>
      </c>
      <c r="G140" s="24">
        <f t="shared" si="2"/>
        <v>278.39999999999998</v>
      </c>
      <c r="H140" s="110"/>
      <c r="I140" s="111"/>
      <c r="J140" s="112"/>
    </row>
    <row r="141" spans="1:14" ht="15.5" x14ac:dyDescent="0.35">
      <c r="A141" s="105">
        <v>8</v>
      </c>
      <c r="B141" s="106"/>
      <c r="C141" s="24" t="s">
        <v>109</v>
      </c>
      <c r="D141" s="107">
        <v>385</v>
      </c>
      <c r="E141" s="108">
        <v>0</v>
      </c>
      <c r="F141" s="24">
        <v>0</v>
      </c>
      <c r="G141" s="24">
        <f t="shared" si="2"/>
        <v>558.25</v>
      </c>
      <c r="H141" s="110"/>
      <c r="I141" s="111"/>
      <c r="J141" s="112"/>
    </row>
    <row r="142" spans="1:14" ht="15.5" x14ac:dyDescent="0.35">
      <c r="A142" s="105">
        <v>9</v>
      </c>
      <c r="B142" s="106"/>
      <c r="C142" s="24" t="s">
        <v>180</v>
      </c>
      <c r="D142" s="107">
        <v>303</v>
      </c>
      <c r="E142" s="108">
        <v>0</v>
      </c>
      <c r="F142" s="24">
        <v>0</v>
      </c>
      <c r="G142" s="24">
        <f t="shared" si="2"/>
        <v>439.34999999999997</v>
      </c>
      <c r="H142" s="110"/>
      <c r="I142" s="111"/>
      <c r="J142" s="112"/>
    </row>
    <row r="143" spans="1:14" ht="15.5" x14ac:dyDescent="0.35">
      <c r="A143" s="105">
        <v>10</v>
      </c>
      <c r="B143" s="106"/>
      <c r="C143" s="24" t="s">
        <v>110</v>
      </c>
      <c r="D143" s="107">
        <v>192</v>
      </c>
      <c r="E143" s="108">
        <v>0</v>
      </c>
      <c r="F143" s="24">
        <v>0</v>
      </c>
      <c r="G143" s="24">
        <f t="shared" si="2"/>
        <v>278.39999999999998</v>
      </c>
      <c r="H143" s="113"/>
      <c r="I143" s="114"/>
      <c r="J143" s="115"/>
    </row>
    <row r="144" spans="1:14" ht="15" x14ac:dyDescent="0.35">
      <c r="A144" s="175" t="s">
        <v>156</v>
      </c>
      <c r="B144" s="176"/>
      <c r="C144" s="176"/>
      <c r="D144" s="176"/>
      <c r="E144" s="176"/>
      <c r="F144" s="176"/>
      <c r="G144" s="176"/>
      <c r="H144" s="176"/>
      <c r="I144" s="176"/>
      <c r="J144" s="177"/>
    </row>
    <row r="145" spans="1:12" ht="15" x14ac:dyDescent="0.35">
      <c r="A145" s="175" t="s">
        <v>162</v>
      </c>
      <c r="B145" s="176"/>
      <c r="C145" s="176"/>
      <c r="D145" s="176"/>
      <c r="E145" s="176"/>
      <c r="F145" s="176"/>
      <c r="G145" s="176"/>
      <c r="H145" s="176"/>
      <c r="I145" s="176"/>
      <c r="J145" s="177"/>
    </row>
    <row r="146" spans="1:12" ht="15.5" x14ac:dyDescent="0.35">
      <c r="A146" s="179">
        <v>1</v>
      </c>
      <c r="B146" s="180"/>
      <c r="C146" s="23" t="s">
        <v>164</v>
      </c>
      <c r="D146" s="179">
        <f>22.24*10.764</f>
        <v>239.39135999999996</v>
      </c>
      <c r="E146" s="180"/>
      <c r="F146" s="23">
        <v>0</v>
      </c>
      <c r="G146" s="23">
        <f>D146*1.5</f>
        <v>359.08703999999994</v>
      </c>
      <c r="H146" s="189" t="s">
        <v>163</v>
      </c>
      <c r="I146" s="190"/>
      <c r="J146" s="191"/>
    </row>
    <row r="147" spans="1:12" ht="15.5" x14ac:dyDescent="0.35">
      <c r="A147" s="179">
        <v>2</v>
      </c>
      <c r="B147" s="180"/>
      <c r="C147" s="23" t="s">
        <v>164</v>
      </c>
      <c r="D147" s="179">
        <f>17.11*10.764</f>
        <v>184.17203999999998</v>
      </c>
      <c r="E147" s="180"/>
      <c r="F147" s="23">
        <v>0</v>
      </c>
      <c r="G147" s="23">
        <f>D147*1.5</f>
        <v>276.25806</v>
      </c>
      <c r="H147" s="192"/>
      <c r="I147" s="193"/>
      <c r="J147" s="194"/>
    </row>
    <row r="148" spans="1:12" ht="15.5" x14ac:dyDescent="0.35">
      <c r="A148" s="179">
        <v>3</v>
      </c>
      <c r="B148" s="180"/>
      <c r="C148" s="23" t="s">
        <v>164</v>
      </c>
      <c r="D148" s="179">
        <f>14.35*10.764</f>
        <v>154.46339999999998</v>
      </c>
      <c r="E148" s="180"/>
      <c r="F148" s="23">
        <v>0</v>
      </c>
      <c r="G148" s="23">
        <f>D148*1.5</f>
        <v>231.69509999999997</v>
      </c>
      <c r="H148" s="195"/>
      <c r="I148" s="196"/>
      <c r="J148" s="197"/>
    </row>
    <row r="149" spans="1:12" ht="15" x14ac:dyDescent="0.35">
      <c r="A149" s="175" t="s">
        <v>165</v>
      </c>
      <c r="B149" s="176"/>
      <c r="C149" s="176"/>
      <c r="D149" s="176"/>
      <c r="E149" s="176"/>
      <c r="F149" s="176"/>
      <c r="G149" s="176"/>
      <c r="H149" s="176"/>
      <c r="I149" s="176"/>
      <c r="J149" s="177"/>
    </row>
    <row r="150" spans="1:12" ht="15.5" x14ac:dyDescent="0.35">
      <c r="A150" s="179">
        <v>1</v>
      </c>
      <c r="B150" s="180"/>
      <c r="C150" s="23" t="s">
        <v>110</v>
      </c>
      <c r="D150" s="179">
        <f>(22.04+(1.8+2.4+1.8)*0.75+2.4*1)*10.764</f>
        <v>311.51015999999998</v>
      </c>
      <c r="E150" s="180"/>
      <c r="F150" s="23">
        <f>1.6*1.15*10.764</f>
        <v>19.805759999999996</v>
      </c>
      <c r="G150" s="23">
        <f>D150*1.45+F150</f>
        <v>471.49549200000001</v>
      </c>
      <c r="H150" s="189" t="str">
        <f>A149</f>
        <v>1st Floor</v>
      </c>
      <c r="I150" s="190"/>
      <c r="J150" s="191"/>
    </row>
    <row r="151" spans="1:12" ht="15.5" x14ac:dyDescent="0.35">
      <c r="A151" s="179">
        <v>2</v>
      </c>
      <c r="B151" s="180"/>
      <c r="C151" s="23" t="s">
        <v>109</v>
      </c>
      <c r="D151" s="179">
        <f>(28.06+(2.4+2.85)*0.75+2.4*1+2.55*1+3.15*1)*10.764</f>
        <v>431.60948999999994</v>
      </c>
      <c r="E151" s="180"/>
      <c r="F151" s="23">
        <v>0</v>
      </c>
      <c r="G151" s="23">
        <f t="shared" ref="G151:G159" si="3">D151*1.45+F151</f>
        <v>625.83376049999993</v>
      </c>
      <c r="H151" s="192"/>
      <c r="I151" s="193"/>
      <c r="J151" s="194"/>
    </row>
    <row r="152" spans="1:12" ht="15.5" x14ac:dyDescent="0.35">
      <c r="A152" s="179">
        <v>3</v>
      </c>
      <c r="B152" s="180"/>
      <c r="C152" s="23" t="s">
        <v>110</v>
      </c>
      <c r="D152" s="179">
        <f>(18.77+(2.4+1.8)*0.75+2.4*1)*10.764</f>
        <v>261.78048000000001</v>
      </c>
      <c r="E152" s="180"/>
      <c r="F152" s="23">
        <v>0</v>
      </c>
      <c r="G152" s="23">
        <f t="shared" si="3"/>
        <v>379.58169600000002</v>
      </c>
      <c r="H152" s="192"/>
      <c r="I152" s="193"/>
      <c r="J152" s="194"/>
    </row>
    <row r="153" spans="1:12" ht="15.5" x14ac:dyDescent="0.35">
      <c r="A153" s="179">
        <v>4</v>
      </c>
      <c r="B153" s="180"/>
      <c r="C153" s="23" t="s">
        <v>110</v>
      </c>
      <c r="D153" s="179">
        <f>(18.83+(2.4+1.8)*0.75+2.4*1)*10.764</f>
        <v>262.42631999999992</v>
      </c>
      <c r="E153" s="180"/>
      <c r="F153" s="23">
        <v>0</v>
      </c>
      <c r="G153" s="23">
        <f t="shared" si="3"/>
        <v>380.51816399999984</v>
      </c>
      <c r="H153" s="192"/>
      <c r="I153" s="193"/>
      <c r="J153" s="194"/>
    </row>
    <row r="154" spans="1:12" ht="15.5" x14ac:dyDescent="0.35">
      <c r="A154" s="179">
        <v>5</v>
      </c>
      <c r="B154" s="180"/>
      <c r="C154" s="23" t="s">
        <v>110</v>
      </c>
      <c r="D154" s="179">
        <f>(18.77+(2.4+1.8)*0.75+2.4*1)*10.764</f>
        <v>261.78048000000001</v>
      </c>
      <c r="E154" s="180"/>
      <c r="F154" s="23">
        <v>0</v>
      </c>
      <c r="G154" s="23">
        <f t="shared" si="3"/>
        <v>379.58169600000002</v>
      </c>
      <c r="H154" s="192"/>
      <c r="I154" s="193"/>
      <c r="J154" s="194"/>
    </row>
    <row r="155" spans="1:12" ht="15.5" x14ac:dyDescent="0.35">
      <c r="A155" s="179">
        <v>6</v>
      </c>
      <c r="B155" s="180"/>
      <c r="C155" s="23" t="s">
        <v>109</v>
      </c>
      <c r="D155" s="179">
        <f>(31.68+(2.4+2.7+2.7)*0.75+2.4*1+2.7*1)*10.764</f>
        <v>458.86932000000002</v>
      </c>
      <c r="E155" s="180"/>
      <c r="F155" s="23">
        <v>0</v>
      </c>
      <c r="G155" s="23">
        <f t="shared" si="3"/>
        <v>665.36051399999997</v>
      </c>
      <c r="H155" s="192"/>
      <c r="I155" s="193"/>
      <c r="J155" s="194"/>
    </row>
    <row r="156" spans="1:12" ht="15.5" x14ac:dyDescent="0.35">
      <c r="A156" s="179">
        <v>7</v>
      </c>
      <c r="B156" s="180"/>
      <c r="C156" s="23" t="s">
        <v>109</v>
      </c>
      <c r="D156" s="179">
        <f>(32.27+(2.4+2.7+2.7+1.8)*0.75+2.4*1+2.7*1)*10.764</f>
        <v>479.75147999999996</v>
      </c>
      <c r="E156" s="180"/>
      <c r="F156" s="23">
        <f>1.45*1.15*10.764</f>
        <v>17.948969999999996</v>
      </c>
      <c r="G156" s="23">
        <f t="shared" si="3"/>
        <v>713.588616</v>
      </c>
      <c r="H156" s="192"/>
      <c r="I156" s="193"/>
      <c r="J156" s="194"/>
      <c r="L156">
        <f>1.5*714</f>
        <v>1071</v>
      </c>
    </row>
    <row r="157" spans="1:12" ht="15.5" x14ac:dyDescent="0.35">
      <c r="A157" s="179">
        <v>8</v>
      </c>
      <c r="B157" s="180"/>
      <c r="C157" s="23" t="s">
        <v>110</v>
      </c>
      <c r="D157" s="179">
        <f>(21.76+(2.4+1.8)*0.75+2.4*1)*10.764</f>
        <v>293.96483999999998</v>
      </c>
      <c r="E157" s="180"/>
      <c r="F157" s="23">
        <f>1.8*1.15*10.754</f>
        <v>22.260779999999997</v>
      </c>
      <c r="G157" s="23">
        <f t="shared" si="3"/>
        <v>448.50979799999999</v>
      </c>
      <c r="H157" s="192"/>
      <c r="I157" s="193"/>
      <c r="J157" s="194"/>
    </row>
    <row r="158" spans="1:12" ht="15.5" x14ac:dyDescent="0.35">
      <c r="A158" s="179">
        <v>9</v>
      </c>
      <c r="B158" s="180"/>
      <c r="C158" s="23" t="s">
        <v>110</v>
      </c>
      <c r="D158" s="179">
        <f>(21.76+(2.4+1.8)*0.75+2.4*1)*10.764</f>
        <v>293.96483999999998</v>
      </c>
      <c r="E158" s="180"/>
      <c r="F158" s="23">
        <f>1.8*1.15*10.754</f>
        <v>22.260779999999997</v>
      </c>
      <c r="G158" s="23">
        <f t="shared" si="3"/>
        <v>448.50979799999999</v>
      </c>
      <c r="H158" s="192"/>
      <c r="I158" s="193"/>
      <c r="J158" s="194"/>
    </row>
    <row r="159" spans="1:12" ht="15.5" x14ac:dyDescent="0.35">
      <c r="A159" s="179">
        <v>10</v>
      </c>
      <c r="B159" s="180"/>
      <c r="C159" s="23" t="s">
        <v>110</v>
      </c>
      <c r="D159" s="179">
        <f>(21.91+(2.4+1.8)*0.75+2.4*1)*10.764</f>
        <v>295.57943999999998</v>
      </c>
      <c r="E159" s="180"/>
      <c r="F159" s="23">
        <f>1.8*1.15*10.754</f>
        <v>22.260779999999997</v>
      </c>
      <c r="G159" s="23">
        <f t="shared" si="3"/>
        <v>450.85096799999997</v>
      </c>
      <c r="H159" s="195"/>
      <c r="I159" s="196"/>
      <c r="J159" s="197"/>
    </row>
    <row r="160" spans="1:12" ht="15" x14ac:dyDescent="0.35">
      <c r="A160" s="175" t="s">
        <v>166</v>
      </c>
      <c r="B160" s="176"/>
      <c r="C160" s="176"/>
      <c r="D160" s="176"/>
      <c r="E160" s="176"/>
      <c r="F160" s="176"/>
      <c r="G160" s="176"/>
      <c r="H160" s="176"/>
      <c r="I160" s="176"/>
      <c r="J160" s="177"/>
    </row>
    <row r="161" spans="1:12" ht="15.5" x14ac:dyDescent="0.35">
      <c r="A161" s="179">
        <v>1</v>
      </c>
      <c r="B161" s="180"/>
      <c r="C161" s="23" t="s">
        <v>110</v>
      </c>
      <c r="D161" s="179">
        <f>(22.04+(1.8+2.4+1.8)*0.75+2.4*1)*10.764</f>
        <v>311.51015999999998</v>
      </c>
      <c r="E161" s="180"/>
      <c r="F161" s="23">
        <v>0</v>
      </c>
      <c r="G161" s="23">
        <f>D161*1.45+F161</f>
        <v>451.68973199999999</v>
      </c>
      <c r="H161" s="189" t="str">
        <f>A160</f>
        <v>2nd, 3rd, 4th Floor</v>
      </c>
      <c r="I161" s="190"/>
      <c r="J161" s="191"/>
      <c r="L161">
        <f>1365000/G161</f>
        <v>3021.9858971689</v>
      </c>
    </row>
    <row r="162" spans="1:12" ht="15.5" x14ac:dyDescent="0.35">
      <c r="A162" s="179">
        <v>2</v>
      </c>
      <c r="B162" s="180"/>
      <c r="C162" s="23" t="s">
        <v>109</v>
      </c>
      <c r="D162" s="179">
        <f>(28.06+(2.4+2.85)*0.75+2.4*1+2.55*1+3.15*1)*10.764</f>
        <v>431.60948999999994</v>
      </c>
      <c r="E162" s="180"/>
      <c r="F162" s="23">
        <v>0</v>
      </c>
      <c r="G162" s="23">
        <f t="shared" ref="G162:G170" si="4">D162*1.45+F162</f>
        <v>625.83376049999993</v>
      </c>
      <c r="H162" s="192"/>
      <c r="I162" s="193"/>
      <c r="J162" s="194"/>
    </row>
    <row r="163" spans="1:12" ht="15.5" x14ac:dyDescent="0.35">
      <c r="A163" s="179">
        <v>3</v>
      </c>
      <c r="B163" s="180"/>
      <c r="C163" s="23" t="s">
        <v>110</v>
      </c>
      <c r="D163" s="179">
        <f>(18.77+(2.4+1.8)*0.75+2.4*1)*10.764</f>
        <v>261.78048000000001</v>
      </c>
      <c r="E163" s="180"/>
      <c r="F163" s="23">
        <v>0</v>
      </c>
      <c r="G163" s="23">
        <f t="shared" si="4"/>
        <v>379.58169600000002</v>
      </c>
      <c r="H163" s="192"/>
      <c r="I163" s="193"/>
      <c r="J163" s="194"/>
    </row>
    <row r="164" spans="1:12" ht="15.5" x14ac:dyDescent="0.35">
      <c r="A164" s="179">
        <v>4</v>
      </c>
      <c r="B164" s="180"/>
      <c r="C164" s="23" t="s">
        <v>110</v>
      </c>
      <c r="D164" s="179">
        <f>(18.83+(2.4+1.8)*0.75+2.4*1)*10.764</f>
        <v>262.42631999999992</v>
      </c>
      <c r="E164" s="180"/>
      <c r="F164" s="23">
        <v>0</v>
      </c>
      <c r="G164" s="23">
        <f t="shared" si="4"/>
        <v>380.51816399999984</v>
      </c>
      <c r="H164" s="192"/>
      <c r="I164" s="193"/>
      <c r="J164" s="194"/>
    </row>
    <row r="165" spans="1:12" ht="15.5" x14ac:dyDescent="0.35">
      <c r="A165" s="179">
        <v>5</v>
      </c>
      <c r="B165" s="180"/>
      <c r="C165" s="23" t="s">
        <v>110</v>
      </c>
      <c r="D165" s="179">
        <f>(18.77+(2.4+1.8)*0.75+2.4*1)*10.764</f>
        <v>261.78048000000001</v>
      </c>
      <c r="E165" s="180"/>
      <c r="F165" s="23">
        <v>0</v>
      </c>
      <c r="G165" s="23">
        <f t="shared" si="4"/>
        <v>379.58169600000002</v>
      </c>
      <c r="H165" s="192"/>
      <c r="I165" s="193"/>
      <c r="J165" s="194"/>
    </row>
    <row r="166" spans="1:12" ht="15.5" x14ac:dyDescent="0.35">
      <c r="A166" s="179">
        <v>6</v>
      </c>
      <c r="B166" s="180"/>
      <c r="C166" s="23" t="s">
        <v>109</v>
      </c>
      <c r="D166" s="179">
        <f>(31.68+(2.4+2.7+2.7)*0.75+2.4*1+2.7*1)*10.764</f>
        <v>458.86932000000002</v>
      </c>
      <c r="E166" s="180"/>
      <c r="F166" s="23">
        <v>0</v>
      </c>
      <c r="G166" s="23">
        <f t="shared" si="4"/>
        <v>665.36051399999997</v>
      </c>
      <c r="H166" s="192"/>
      <c r="I166" s="193"/>
      <c r="J166" s="194"/>
    </row>
    <row r="167" spans="1:12" ht="15.5" x14ac:dyDescent="0.35">
      <c r="A167" s="179">
        <v>7</v>
      </c>
      <c r="B167" s="180"/>
      <c r="C167" s="23" t="s">
        <v>109</v>
      </c>
      <c r="D167" s="179">
        <f>(32.27+(2.4+2.7+2.7+1.8)*0.75+2.4*1+2.7*1)*10.764</f>
        <v>479.75147999999996</v>
      </c>
      <c r="E167" s="180"/>
      <c r="F167" s="23">
        <v>0</v>
      </c>
      <c r="G167" s="23">
        <f t="shared" si="4"/>
        <v>695.63964599999997</v>
      </c>
      <c r="H167" s="192"/>
      <c r="I167" s="193"/>
      <c r="J167" s="194"/>
    </row>
    <row r="168" spans="1:12" ht="15.5" x14ac:dyDescent="0.35">
      <c r="A168" s="179">
        <v>8</v>
      </c>
      <c r="B168" s="180"/>
      <c r="C168" s="23" t="s">
        <v>110</v>
      </c>
      <c r="D168" s="179">
        <f>(21.76+(2.4+1.8)*0.75+2.4*1)*10.764</f>
        <v>293.96483999999998</v>
      </c>
      <c r="E168" s="180"/>
      <c r="F168" s="23">
        <v>0</v>
      </c>
      <c r="G168" s="23">
        <f t="shared" si="4"/>
        <v>426.24901799999998</v>
      </c>
      <c r="H168" s="192"/>
      <c r="I168" s="193"/>
      <c r="J168" s="194"/>
    </row>
    <row r="169" spans="1:12" ht="15.5" x14ac:dyDescent="0.35">
      <c r="A169" s="179">
        <v>9</v>
      </c>
      <c r="B169" s="180"/>
      <c r="C169" s="23" t="s">
        <v>110</v>
      </c>
      <c r="D169" s="179">
        <f>(21.76+(2.4+1.8)*0.75+2.4*1)*10.764</f>
        <v>293.96483999999998</v>
      </c>
      <c r="E169" s="180"/>
      <c r="F169" s="23">
        <v>0</v>
      </c>
      <c r="G169" s="23">
        <f t="shared" si="4"/>
        <v>426.24901799999998</v>
      </c>
      <c r="H169" s="192"/>
      <c r="I169" s="193"/>
      <c r="J169" s="194"/>
    </row>
    <row r="170" spans="1:12" ht="15.5" x14ac:dyDescent="0.35">
      <c r="A170" s="179">
        <v>10</v>
      </c>
      <c r="B170" s="180"/>
      <c r="C170" s="23" t="s">
        <v>110</v>
      </c>
      <c r="D170" s="179">
        <f>(21.91+(2.4+1.8)*0.75+2.4*1)*10.764</f>
        <v>295.57943999999998</v>
      </c>
      <c r="E170" s="180"/>
      <c r="F170" s="23">
        <v>0</v>
      </c>
      <c r="G170" s="23">
        <f t="shared" si="4"/>
        <v>428.59018799999996</v>
      </c>
      <c r="H170" s="195"/>
      <c r="I170" s="196"/>
      <c r="J170" s="197"/>
    </row>
    <row r="171" spans="1:12" ht="170" customHeight="1" x14ac:dyDescent="0.35">
      <c r="A171" s="186" t="s">
        <v>253</v>
      </c>
      <c r="B171" s="187"/>
      <c r="C171" s="187"/>
      <c r="D171" s="187"/>
      <c r="E171" s="187"/>
      <c r="F171" s="187"/>
      <c r="G171" s="187"/>
      <c r="H171" s="187"/>
      <c r="I171" s="187"/>
      <c r="J171" s="188"/>
    </row>
    <row r="172" spans="1:12" x14ac:dyDescent="0.35">
      <c r="A172" s="198" t="s">
        <v>239</v>
      </c>
      <c r="B172" s="199"/>
      <c r="C172" s="199"/>
      <c r="D172" s="199"/>
      <c r="E172" s="199"/>
      <c r="F172" s="199"/>
      <c r="G172" s="199"/>
      <c r="H172" s="199"/>
      <c r="I172" s="199"/>
      <c r="J172" s="200"/>
    </row>
    <row r="173" spans="1:12" x14ac:dyDescent="0.35">
      <c r="A173" s="148" t="s">
        <v>33</v>
      </c>
      <c r="B173" s="149"/>
      <c r="C173" s="149"/>
      <c r="D173" s="149"/>
      <c r="E173" s="149"/>
      <c r="F173" s="149"/>
      <c r="G173" s="149"/>
      <c r="H173" s="149"/>
      <c r="I173" s="149"/>
      <c r="J173" s="150"/>
    </row>
    <row r="174" spans="1:12" x14ac:dyDescent="0.35">
      <c r="A174" s="183" t="s">
        <v>28</v>
      </c>
      <c r="B174" s="184"/>
      <c r="C174" s="184"/>
      <c r="D174" s="184"/>
      <c r="E174" s="184"/>
      <c r="F174" s="184"/>
      <c r="G174" s="184"/>
      <c r="H174" s="184"/>
      <c r="I174" s="184"/>
      <c r="J174" s="185"/>
    </row>
    <row r="175" spans="1:12" x14ac:dyDescent="0.35">
      <c r="A175" s="119" t="s">
        <v>38</v>
      </c>
      <c r="B175" s="124"/>
      <c r="C175" s="124"/>
      <c r="D175" s="124"/>
      <c r="E175" s="124"/>
      <c r="F175" s="124"/>
      <c r="G175" s="124"/>
      <c r="H175" s="124"/>
      <c r="I175" s="124"/>
      <c r="J175" s="120"/>
    </row>
    <row r="176" spans="1:12" x14ac:dyDescent="0.35">
      <c r="A176" s="119" t="s">
        <v>150</v>
      </c>
      <c r="B176" s="124"/>
      <c r="C176" s="124"/>
      <c r="D176" s="124"/>
      <c r="E176" s="124"/>
      <c r="F176" s="124"/>
      <c r="G176" s="124"/>
      <c r="H176" s="124"/>
      <c r="I176" s="124"/>
      <c r="J176" s="120"/>
    </row>
    <row r="177" spans="1:10" hidden="1" x14ac:dyDescent="0.35">
      <c r="A177" s="119" t="s">
        <v>151</v>
      </c>
      <c r="B177" s="124"/>
      <c r="C177" s="124"/>
      <c r="D177" s="124"/>
      <c r="E177" s="124"/>
      <c r="F177" s="124"/>
      <c r="G177" s="124"/>
      <c r="H177" s="124"/>
      <c r="I177" s="124"/>
      <c r="J177" s="120"/>
    </row>
    <row r="178" spans="1:10" hidden="1" x14ac:dyDescent="0.35">
      <c r="A178" s="129" t="s">
        <v>152</v>
      </c>
      <c r="B178" s="182"/>
      <c r="C178" s="182"/>
      <c r="D178" s="182"/>
      <c r="E178" s="182"/>
      <c r="F178" s="182"/>
      <c r="G178" s="182"/>
      <c r="H178" s="182"/>
      <c r="I178" s="182"/>
      <c r="J178" s="130"/>
    </row>
    <row r="179" spans="1:10" ht="15" customHeight="1" x14ac:dyDescent="0.35">
      <c r="A179" s="162" t="s">
        <v>27</v>
      </c>
      <c r="B179" s="163"/>
      <c r="C179" s="163"/>
      <c r="D179" s="163"/>
      <c r="E179" s="163"/>
      <c r="F179" s="163"/>
      <c r="G179" s="163"/>
      <c r="H179" s="163"/>
      <c r="I179" s="163"/>
      <c r="J179" s="164"/>
    </row>
    <row r="180" spans="1:10" x14ac:dyDescent="0.35">
      <c r="A180" s="165"/>
      <c r="B180" s="166"/>
      <c r="C180" s="166"/>
      <c r="D180" s="166"/>
      <c r="E180" s="166"/>
      <c r="F180" s="166"/>
      <c r="G180" s="166"/>
      <c r="H180" s="166"/>
      <c r="I180" s="166"/>
      <c r="J180" s="167"/>
    </row>
    <row r="181" spans="1:10" ht="20.25" customHeight="1" x14ac:dyDescent="0.35">
      <c r="A181" s="168"/>
      <c r="B181" s="169"/>
      <c r="C181" s="169"/>
      <c r="D181" s="169"/>
      <c r="E181" s="169"/>
      <c r="F181" s="169"/>
      <c r="G181" s="169"/>
      <c r="H181" s="169"/>
      <c r="I181" s="169"/>
      <c r="J181" s="170"/>
    </row>
    <row r="182" spans="1:10" s="16" customFormat="1" ht="14" x14ac:dyDescent="0.3">
      <c r="A182" s="16" t="s">
        <v>124</v>
      </c>
    </row>
    <row r="183" spans="1:10" s="16" customFormat="1" ht="14" x14ac:dyDescent="0.3"/>
    <row r="184" spans="1:10" s="16" customFormat="1" ht="14" x14ac:dyDescent="0.3"/>
    <row r="185" spans="1:10" s="16" customFormat="1" ht="14" x14ac:dyDescent="0.3"/>
    <row r="186" spans="1:10" s="16" customFormat="1" ht="14" x14ac:dyDescent="0.3"/>
    <row r="187" spans="1:10" s="16" customFormat="1" ht="14" x14ac:dyDescent="0.3"/>
    <row r="188" spans="1:10" s="16" customFormat="1" ht="14" x14ac:dyDescent="0.3"/>
    <row r="189" spans="1:10" s="16" customFormat="1" ht="14" x14ac:dyDescent="0.3"/>
    <row r="190" spans="1:10" s="16" customFormat="1" ht="14" x14ac:dyDescent="0.3"/>
    <row r="191" spans="1:10" s="16" customFormat="1" ht="14" x14ac:dyDescent="0.3"/>
    <row r="192" spans="1:10" s="16" customFormat="1" ht="14" x14ac:dyDescent="0.3"/>
    <row r="193" s="16" customFormat="1" ht="14" x14ac:dyDescent="0.3"/>
    <row r="194" s="16" customFormat="1" ht="14" x14ac:dyDescent="0.3"/>
    <row r="195" s="16" customFormat="1" ht="14" x14ac:dyDescent="0.3"/>
    <row r="196" s="16" customFormat="1" ht="14" x14ac:dyDescent="0.3"/>
    <row r="197" s="16" customFormat="1" ht="14" x14ac:dyDescent="0.3"/>
    <row r="198" s="16" customFormat="1" ht="14" x14ac:dyDescent="0.3"/>
    <row r="199" s="16" customFormat="1" ht="14" x14ac:dyDescent="0.3"/>
    <row r="200" s="16" customFormat="1" ht="14" x14ac:dyDescent="0.3"/>
    <row r="201" s="16" customFormat="1" ht="14" x14ac:dyDescent="0.3"/>
    <row r="202" s="16" customFormat="1" ht="14" x14ac:dyDescent="0.3"/>
    <row r="203" s="16" customFormat="1" ht="14" x14ac:dyDescent="0.3"/>
    <row r="204" s="16" customFormat="1" ht="14" x14ac:dyDescent="0.3"/>
    <row r="205" s="16" customFormat="1" ht="14" x14ac:dyDescent="0.3"/>
    <row r="206" s="16" customFormat="1" ht="14" x14ac:dyDescent="0.3"/>
    <row r="207" s="16" customFormat="1" ht="14" x14ac:dyDescent="0.3"/>
    <row r="208" s="16" customFormat="1" ht="14" x14ac:dyDescent="0.3"/>
    <row r="209" s="16" customFormat="1" ht="14" x14ac:dyDescent="0.3"/>
    <row r="210" s="16" customFormat="1" ht="14" x14ac:dyDescent="0.3"/>
    <row r="211" s="16" customFormat="1" ht="14" x14ac:dyDescent="0.3"/>
    <row r="212" s="16" customFormat="1" ht="14" x14ac:dyDescent="0.3"/>
    <row r="213" s="16" customFormat="1" ht="14" x14ac:dyDescent="0.3"/>
    <row r="214" s="16" customFormat="1" ht="14" x14ac:dyDescent="0.3"/>
    <row r="215" s="16" customFormat="1" ht="14" x14ac:dyDescent="0.3"/>
    <row r="216" s="16" customFormat="1" ht="14" x14ac:dyDescent="0.3"/>
    <row r="217" s="16" customFormat="1" ht="14" x14ac:dyDescent="0.3"/>
    <row r="218" s="16" customFormat="1" ht="14" x14ac:dyDescent="0.3"/>
    <row r="219" s="16" customFormat="1" ht="14" x14ac:dyDescent="0.3"/>
    <row r="220" s="16" customFormat="1" ht="14" x14ac:dyDescent="0.3"/>
    <row r="221" s="16" customFormat="1" ht="14" x14ac:dyDescent="0.3"/>
    <row r="222" s="16" customFormat="1" ht="14" x14ac:dyDescent="0.3"/>
    <row r="223" s="16" customFormat="1" ht="14" x14ac:dyDescent="0.3"/>
    <row r="224" s="16" customFormat="1" ht="14" x14ac:dyDescent="0.3"/>
    <row r="225" spans="1:1" s="16" customFormat="1" ht="14" x14ac:dyDescent="0.3"/>
    <row r="226" spans="1:1" s="16" customFormat="1" ht="14" x14ac:dyDescent="0.3"/>
    <row r="227" spans="1:1" s="16" customFormat="1" ht="14" x14ac:dyDescent="0.3"/>
    <row r="228" spans="1:1" s="16" customFormat="1" ht="14" x14ac:dyDescent="0.3"/>
    <row r="229" spans="1:1" s="16" customFormat="1" ht="14" x14ac:dyDescent="0.3"/>
    <row r="231" spans="1:1" x14ac:dyDescent="0.35">
      <c r="A231" t="s">
        <v>125</v>
      </c>
    </row>
  </sheetData>
  <mergeCells count="354">
    <mergeCell ref="D159:E159"/>
    <mergeCell ref="A154:B154"/>
    <mergeCell ref="D154:E154"/>
    <mergeCell ref="D155:E155"/>
    <mergeCell ref="A156:B156"/>
    <mergeCell ref="D156:E156"/>
    <mergeCell ref="D152:E152"/>
    <mergeCell ref="A74:J74"/>
    <mergeCell ref="A75:B75"/>
    <mergeCell ref="D75:E75"/>
    <mergeCell ref="F75:G75"/>
    <mergeCell ref="I75:J75"/>
    <mergeCell ref="A76:B76"/>
    <mergeCell ref="C76:J76"/>
    <mergeCell ref="A77:B78"/>
    <mergeCell ref="C77:E78"/>
    <mergeCell ref="F77:G78"/>
    <mergeCell ref="H77:J78"/>
    <mergeCell ref="A152:B152"/>
    <mergeCell ref="A148:B148"/>
    <mergeCell ref="D148:E148"/>
    <mergeCell ref="G107:J107"/>
    <mergeCell ref="A125:B125"/>
    <mergeCell ref="D125:E125"/>
    <mergeCell ref="D168:E168"/>
    <mergeCell ref="A160:J160"/>
    <mergeCell ref="A162:B162"/>
    <mergeCell ref="D162:E162"/>
    <mergeCell ref="A163:B163"/>
    <mergeCell ref="D163:E163"/>
    <mergeCell ref="A164:B164"/>
    <mergeCell ref="D164:E164"/>
    <mergeCell ref="D165:E165"/>
    <mergeCell ref="A161:B161"/>
    <mergeCell ref="D161:E161"/>
    <mergeCell ref="A168:B168"/>
    <mergeCell ref="A95:J95"/>
    <mergeCell ref="A103:F103"/>
    <mergeCell ref="G105:J105"/>
    <mergeCell ref="A79:J79"/>
    <mergeCell ref="A80:B80"/>
    <mergeCell ref="D80:E80"/>
    <mergeCell ref="F80:G80"/>
    <mergeCell ref="I80:J80"/>
    <mergeCell ref="A93:B93"/>
    <mergeCell ref="D93:E93"/>
    <mergeCell ref="D92:E92"/>
    <mergeCell ref="D89:E89"/>
    <mergeCell ref="A90:B90"/>
    <mergeCell ref="D90:E90"/>
    <mergeCell ref="A91:B91"/>
    <mergeCell ref="D91:E91"/>
    <mergeCell ref="A92:B92"/>
    <mergeCell ref="A81:B81"/>
    <mergeCell ref="C81:J81"/>
    <mergeCell ref="A82:B83"/>
    <mergeCell ref="C82:E83"/>
    <mergeCell ref="F82:G83"/>
    <mergeCell ref="H82:J83"/>
    <mergeCell ref="A112:J112"/>
    <mergeCell ref="A113:J113"/>
    <mergeCell ref="A104:F104"/>
    <mergeCell ref="G104:J104"/>
    <mergeCell ref="A96:J96"/>
    <mergeCell ref="A97:J101"/>
    <mergeCell ref="A102:J102"/>
    <mergeCell ref="A106:F106"/>
    <mergeCell ref="G106:J106"/>
    <mergeCell ref="G103:J103"/>
    <mergeCell ref="A105:F105"/>
    <mergeCell ref="A107:F107"/>
    <mergeCell ref="F22:J22"/>
    <mergeCell ref="G30:H30"/>
    <mergeCell ref="E30:F30"/>
    <mergeCell ref="A18:E19"/>
    <mergeCell ref="F18:J19"/>
    <mergeCell ref="F8:J8"/>
    <mergeCell ref="F9:J9"/>
    <mergeCell ref="B15:E15"/>
    <mergeCell ref="A35:E35"/>
    <mergeCell ref="A23:E23"/>
    <mergeCell ref="A24:E24"/>
    <mergeCell ref="A33:J34"/>
    <mergeCell ref="F24:J24"/>
    <mergeCell ref="C26:D26"/>
    <mergeCell ref="E26:F26"/>
    <mergeCell ref="G26:H26"/>
    <mergeCell ref="I26:J26"/>
    <mergeCell ref="A25:B25"/>
    <mergeCell ref="C25:D25"/>
    <mergeCell ref="F21:J21"/>
    <mergeCell ref="A8:E8"/>
    <mergeCell ref="A20:E20"/>
    <mergeCell ref="F20:J20"/>
    <mergeCell ref="G15:J15"/>
    <mergeCell ref="F17:G17"/>
    <mergeCell ref="A17:B17"/>
    <mergeCell ref="A10:E10"/>
    <mergeCell ref="A5:E5"/>
    <mergeCell ref="F5:J5"/>
    <mergeCell ref="C17:E17"/>
    <mergeCell ref="F37:J37"/>
    <mergeCell ref="H52:J52"/>
    <mergeCell ref="A26:B26"/>
    <mergeCell ref="A28:J28"/>
    <mergeCell ref="A29:J29"/>
    <mergeCell ref="C27:D27"/>
    <mergeCell ref="A52:C52"/>
    <mergeCell ref="D52:E52"/>
    <mergeCell ref="A41:J41"/>
    <mergeCell ref="F40:J40"/>
    <mergeCell ref="F39:J39"/>
    <mergeCell ref="E25:F25"/>
    <mergeCell ref="G25:H25"/>
    <mergeCell ref="F35:J35"/>
    <mergeCell ref="A36:E36"/>
    <mergeCell ref="F36:J36"/>
    <mergeCell ref="A37:E37"/>
    <mergeCell ref="F23:J23"/>
    <mergeCell ref="A2:J2"/>
    <mergeCell ref="A3:E3"/>
    <mergeCell ref="F3:J3"/>
    <mergeCell ref="A4:E4"/>
    <mergeCell ref="F4:J4"/>
    <mergeCell ref="A6:E6"/>
    <mergeCell ref="F6:J6"/>
    <mergeCell ref="H17:J17"/>
    <mergeCell ref="A22:E22"/>
    <mergeCell ref="B16:E16"/>
    <mergeCell ref="A7:E7"/>
    <mergeCell ref="F7:J7"/>
    <mergeCell ref="B14:D14"/>
    <mergeCell ref="H14:J14"/>
    <mergeCell ref="G16:J16"/>
    <mergeCell ref="A9:E9"/>
    <mergeCell ref="F12:J12"/>
    <mergeCell ref="F10:J10"/>
    <mergeCell ref="A11:E11"/>
    <mergeCell ref="F11:J11"/>
    <mergeCell ref="A13:B13"/>
    <mergeCell ref="C13:J13"/>
    <mergeCell ref="A12:E12"/>
    <mergeCell ref="A21:E21"/>
    <mergeCell ref="D151:E151"/>
    <mergeCell ref="A115:B115"/>
    <mergeCell ref="D115:E115"/>
    <mergeCell ref="A116:B116"/>
    <mergeCell ref="D116:E116"/>
    <mergeCell ref="A117:B117"/>
    <mergeCell ref="D117:E117"/>
    <mergeCell ref="A118:B118"/>
    <mergeCell ref="D118:E118"/>
    <mergeCell ref="A119:B119"/>
    <mergeCell ref="D119:E119"/>
    <mergeCell ref="A120:J120"/>
    <mergeCell ref="A121:B121"/>
    <mergeCell ref="D121:E121"/>
    <mergeCell ref="H121:J130"/>
    <mergeCell ref="A122:B122"/>
    <mergeCell ref="A150:B150"/>
    <mergeCell ref="D150:E150"/>
    <mergeCell ref="A123:B123"/>
    <mergeCell ref="D123:E123"/>
    <mergeCell ref="A124:B124"/>
    <mergeCell ref="D124:E124"/>
    <mergeCell ref="A126:B126"/>
    <mergeCell ref="D126:E126"/>
    <mergeCell ref="A177:J177"/>
    <mergeCell ref="A178:J178"/>
    <mergeCell ref="A173:J173"/>
    <mergeCell ref="D146:E146"/>
    <mergeCell ref="A174:J174"/>
    <mergeCell ref="A171:J171"/>
    <mergeCell ref="A165:B165"/>
    <mergeCell ref="A149:J149"/>
    <mergeCell ref="A159:B159"/>
    <mergeCell ref="H146:J148"/>
    <mergeCell ref="H150:J159"/>
    <mergeCell ref="H161:J170"/>
    <mergeCell ref="A175:J175"/>
    <mergeCell ref="A172:J172"/>
    <mergeCell ref="A146:B146"/>
    <mergeCell ref="A169:B169"/>
    <mergeCell ref="D169:E169"/>
    <mergeCell ref="A170:B170"/>
    <mergeCell ref="D170:E170"/>
    <mergeCell ref="A166:B166"/>
    <mergeCell ref="D166:E166"/>
    <mergeCell ref="A167:B167"/>
    <mergeCell ref="D167:E167"/>
    <mergeCell ref="A151:B151"/>
    <mergeCell ref="A179:J181"/>
    <mergeCell ref="A108:F108"/>
    <mergeCell ref="G108:J108"/>
    <mergeCell ref="A109:J109"/>
    <mergeCell ref="A110:J110"/>
    <mergeCell ref="A176:J176"/>
    <mergeCell ref="A144:J144"/>
    <mergeCell ref="A111:B111"/>
    <mergeCell ref="D111:E111"/>
    <mergeCell ref="D157:E157"/>
    <mergeCell ref="A158:B158"/>
    <mergeCell ref="D158:E158"/>
    <mergeCell ref="A145:J145"/>
    <mergeCell ref="A157:B157"/>
    <mergeCell ref="A147:B147"/>
    <mergeCell ref="D147:E147"/>
    <mergeCell ref="A153:B153"/>
    <mergeCell ref="D153:E153"/>
    <mergeCell ref="H111:J111"/>
    <mergeCell ref="A114:B114"/>
    <mergeCell ref="D114:E114"/>
    <mergeCell ref="H114:J119"/>
    <mergeCell ref="A155:B155"/>
    <mergeCell ref="D122:E122"/>
    <mergeCell ref="A1:J1"/>
    <mergeCell ref="I30:J30"/>
    <mergeCell ref="A58:J58"/>
    <mergeCell ref="C49:F49"/>
    <mergeCell ref="C50:F50"/>
    <mergeCell ref="F54:H54"/>
    <mergeCell ref="A54:C54"/>
    <mergeCell ref="A32:J32"/>
    <mergeCell ref="A27:B27"/>
    <mergeCell ref="A38:E38"/>
    <mergeCell ref="H51:J51"/>
    <mergeCell ref="A51:B51"/>
    <mergeCell ref="C51:F51"/>
    <mergeCell ref="A50:B50"/>
    <mergeCell ref="A57:J57"/>
    <mergeCell ref="I54:J54"/>
    <mergeCell ref="A39:E39"/>
    <mergeCell ref="C48:F48"/>
    <mergeCell ref="A40:E40"/>
    <mergeCell ref="F38:J38"/>
    <mergeCell ref="A42:B42"/>
    <mergeCell ref="H50:J50"/>
    <mergeCell ref="A49:B49"/>
    <mergeCell ref="E27:F27"/>
    <mergeCell ref="G27:H27"/>
    <mergeCell ref="I27:J27"/>
    <mergeCell ref="I25:J25"/>
    <mergeCell ref="A30:B30"/>
    <mergeCell ref="C30:D30"/>
    <mergeCell ref="D56:J56"/>
    <mergeCell ref="F55:J55"/>
    <mergeCell ref="A48:B48"/>
    <mergeCell ref="C42:F42"/>
    <mergeCell ref="H42:J42"/>
    <mergeCell ref="A43:B43"/>
    <mergeCell ref="C43:F43"/>
    <mergeCell ref="H43:J43"/>
    <mergeCell ref="A44:B44"/>
    <mergeCell ref="C44:F44"/>
    <mergeCell ref="H44:J44"/>
    <mergeCell ref="A47:J47"/>
    <mergeCell ref="F52:G52"/>
    <mergeCell ref="H48:J48"/>
    <mergeCell ref="H49:J49"/>
    <mergeCell ref="A53:J53"/>
    <mergeCell ref="C55:E55"/>
    <mergeCell ref="C45:F45"/>
    <mergeCell ref="D54:E54"/>
    <mergeCell ref="A127:B127"/>
    <mergeCell ref="D127:E127"/>
    <mergeCell ref="A128:B128"/>
    <mergeCell ref="D128:E128"/>
    <mergeCell ref="A129:B129"/>
    <mergeCell ref="D129:E129"/>
    <mergeCell ref="A130:B130"/>
    <mergeCell ref="D130:E130"/>
    <mergeCell ref="A131:J131"/>
    <mergeCell ref="A132:J132"/>
    <mergeCell ref="A133:J133"/>
    <mergeCell ref="A134:B134"/>
    <mergeCell ref="D134:E134"/>
    <mergeCell ref="H134:J143"/>
    <mergeCell ref="A135:B135"/>
    <mergeCell ref="D135:E135"/>
    <mergeCell ref="A136:B136"/>
    <mergeCell ref="D136:E136"/>
    <mergeCell ref="A137:B137"/>
    <mergeCell ref="D137:E137"/>
    <mergeCell ref="A143:B143"/>
    <mergeCell ref="D143:E143"/>
    <mergeCell ref="A139:B139"/>
    <mergeCell ref="D139:E139"/>
    <mergeCell ref="A140:B140"/>
    <mergeCell ref="D140:E140"/>
    <mergeCell ref="A141:B141"/>
    <mergeCell ref="D141:E141"/>
    <mergeCell ref="A138:B138"/>
    <mergeCell ref="D138:E138"/>
    <mergeCell ref="A142:B142"/>
    <mergeCell ref="D142:E142"/>
    <mergeCell ref="F59:G59"/>
    <mergeCell ref="I59:J59"/>
    <mergeCell ref="A60:B60"/>
    <mergeCell ref="C60:J60"/>
    <mergeCell ref="A63:B63"/>
    <mergeCell ref="D63:E63"/>
    <mergeCell ref="H63:J63"/>
    <mergeCell ref="A61:B62"/>
    <mergeCell ref="C61:E62"/>
    <mergeCell ref="F61:G62"/>
    <mergeCell ref="H61:J62"/>
    <mergeCell ref="F63:G63"/>
    <mergeCell ref="A59:B59"/>
    <mergeCell ref="D59:E59"/>
    <mergeCell ref="F64:G73"/>
    <mergeCell ref="H64:J73"/>
    <mergeCell ref="A71:B71"/>
    <mergeCell ref="D71:E71"/>
    <mergeCell ref="A72:B72"/>
    <mergeCell ref="D72:E72"/>
    <mergeCell ref="A73:B73"/>
    <mergeCell ref="D73:E73"/>
    <mergeCell ref="A70:B70"/>
    <mergeCell ref="D70:E70"/>
    <mergeCell ref="A69:B69"/>
    <mergeCell ref="D69:E69"/>
    <mergeCell ref="A65:B65"/>
    <mergeCell ref="D65:E65"/>
    <mergeCell ref="A66:B66"/>
    <mergeCell ref="D66:E66"/>
    <mergeCell ref="A67:B67"/>
    <mergeCell ref="D67:E67"/>
    <mergeCell ref="A68:B68"/>
    <mergeCell ref="D68:E68"/>
    <mergeCell ref="D64:E64"/>
    <mergeCell ref="C46:F46"/>
    <mergeCell ref="H46:J46"/>
    <mergeCell ref="A45:B46"/>
    <mergeCell ref="A31:B31"/>
    <mergeCell ref="C31:J31"/>
    <mergeCell ref="H45:J45"/>
    <mergeCell ref="A94:B94"/>
    <mergeCell ref="D94:E94"/>
    <mergeCell ref="A84:B84"/>
    <mergeCell ref="D84:E84"/>
    <mergeCell ref="F84:G84"/>
    <mergeCell ref="H84:J84"/>
    <mergeCell ref="A85:B85"/>
    <mergeCell ref="D85:E85"/>
    <mergeCell ref="F85:G94"/>
    <mergeCell ref="H85:J94"/>
    <mergeCell ref="A86:B86"/>
    <mergeCell ref="D86:E86"/>
    <mergeCell ref="A87:B87"/>
    <mergeCell ref="D87:E87"/>
    <mergeCell ref="A88:B88"/>
    <mergeCell ref="D88:E88"/>
    <mergeCell ref="A89:B89"/>
    <mergeCell ref="A64:B64"/>
  </mergeCells>
  <phoneticPr fontId="0" type="noConversion"/>
  <hyperlinks>
    <hyperlink ref="C31" r:id="rId1"/>
  </hyperlinks>
  <printOptions horizontalCentered="1"/>
  <pageMargins left="0.39370078740157483" right="0.39370078740157483" top="0.74803149606299213" bottom="0.78740157480314965" header="0.19685039370078741" footer="0.19685039370078741"/>
  <pageSetup paperSize="2" scale="94" fitToHeight="0" orientation="portrait" r:id="rId2"/>
  <headerFooter>
    <oddHeader>&amp;C&amp;G</oddHeader>
    <oddFooter>&amp;L&amp;"Times New Roman,Bold"Ref No: &amp;F&amp;C&amp;G&amp;R&amp;P</oddFooter>
  </headerFooter>
  <rowBreaks count="2" manualBreakCount="2">
    <brk id="181" max="16383" man="1"/>
    <brk id="22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sqref="A1:IV65536"/>
    </sheetView>
  </sheetViews>
  <sheetFormatPr defaultColWidth="8.7265625" defaultRowHeight="14.5" x14ac:dyDescent="0.35"/>
  <cols>
    <col min="1" max="1" width="8.7265625" style="26"/>
    <col min="2" max="2" width="22.1796875" style="26" customWidth="1"/>
    <col min="3" max="3" width="37" style="26" customWidth="1"/>
    <col min="4" max="5" width="11.453125" style="26" customWidth="1"/>
    <col min="6" max="6" width="14" style="26" customWidth="1"/>
    <col min="7" max="7" width="20" style="26" customWidth="1"/>
    <col min="8" max="8" width="16.453125" style="26" customWidth="1"/>
    <col min="9" max="16384" width="8.7265625" style="26"/>
  </cols>
  <sheetData>
    <row r="1" spans="1:9" ht="15" customHeight="1" x14ac:dyDescent="0.35"/>
    <row r="2" spans="1:9" ht="15" customHeight="1" x14ac:dyDescent="0.35">
      <c r="A2" s="27"/>
      <c r="B2" s="27"/>
      <c r="C2" s="27"/>
      <c r="D2" s="27"/>
      <c r="E2" s="27"/>
      <c r="F2" s="27"/>
      <c r="G2" s="27"/>
      <c r="H2" s="27"/>
    </row>
    <row r="3" spans="1:9" ht="15.75" customHeight="1" x14ac:dyDescent="0.35">
      <c r="A3" s="27"/>
      <c r="B3" s="254" t="s">
        <v>190</v>
      </c>
      <c r="C3" s="254"/>
      <c r="D3" s="254"/>
      <c r="E3" s="254"/>
      <c r="F3" s="254"/>
      <c r="G3" s="254"/>
      <c r="H3" s="254"/>
    </row>
    <row r="4" spans="1:9" x14ac:dyDescent="0.35">
      <c r="A4" s="27"/>
      <c r="B4" s="28" t="s">
        <v>191</v>
      </c>
      <c r="C4" s="28" t="s">
        <v>192</v>
      </c>
      <c r="D4" s="28" t="s">
        <v>99</v>
      </c>
      <c r="E4" s="28" t="s">
        <v>193</v>
      </c>
      <c r="F4" s="28" t="s">
        <v>194</v>
      </c>
      <c r="G4" s="28" t="s">
        <v>195</v>
      </c>
      <c r="H4" s="28" t="s">
        <v>196</v>
      </c>
    </row>
    <row r="5" spans="1:9" ht="15" customHeight="1" x14ac:dyDescent="0.35">
      <c r="A5" s="27"/>
      <c r="B5" s="29" t="s">
        <v>197</v>
      </c>
      <c r="C5" s="30"/>
      <c r="D5" s="29" t="s">
        <v>198</v>
      </c>
      <c r="E5" s="29">
        <v>1106</v>
      </c>
      <c r="F5" s="31">
        <f>E5*1.6</f>
        <v>1769.6000000000001</v>
      </c>
      <c r="G5" s="31">
        <f>H5/F5</f>
        <v>31532.549728752259</v>
      </c>
      <c r="H5" s="32">
        <v>55800000</v>
      </c>
    </row>
    <row r="6" spans="1:9" x14ac:dyDescent="0.35">
      <c r="A6" s="27"/>
      <c r="B6" s="29" t="s">
        <v>197</v>
      </c>
      <c r="C6" s="33"/>
      <c r="D6" s="29"/>
      <c r="E6" s="29"/>
      <c r="F6" s="31">
        <f t="shared" ref="F6:F11" si="0">E6*1.6</f>
        <v>0</v>
      </c>
      <c r="G6" s="31" t="e">
        <f t="shared" ref="G6:G11" si="1">H6/F6</f>
        <v>#DIV/0!</v>
      </c>
      <c r="H6" s="32"/>
    </row>
    <row r="7" spans="1:9" ht="15" customHeight="1" x14ac:dyDescent="0.35">
      <c r="A7" s="27"/>
      <c r="B7" s="29" t="s">
        <v>197</v>
      </c>
      <c r="C7" s="30"/>
      <c r="D7" s="29"/>
      <c r="E7" s="29"/>
      <c r="F7" s="31">
        <f t="shared" si="0"/>
        <v>0</v>
      </c>
      <c r="G7" s="31" t="e">
        <f t="shared" si="1"/>
        <v>#DIV/0!</v>
      </c>
      <c r="H7" s="32"/>
    </row>
    <row r="8" spans="1:9" x14ac:dyDescent="0.35">
      <c r="A8" s="27"/>
      <c r="B8" s="29" t="s">
        <v>197</v>
      </c>
      <c r="C8" s="33"/>
      <c r="D8" s="29"/>
      <c r="E8" s="29"/>
      <c r="F8" s="31">
        <f t="shared" si="0"/>
        <v>0</v>
      </c>
      <c r="G8" s="31" t="e">
        <f t="shared" si="1"/>
        <v>#DIV/0!</v>
      </c>
      <c r="H8" s="32"/>
    </row>
    <row r="9" spans="1:9" ht="15" customHeight="1" x14ac:dyDescent="0.35">
      <c r="A9" s="27"/>
      <c r="B9" s="29" t="s">
        <v>197</v>
      </c>
      <c r="C9" s="33"/>
      <c r="D9" s="29"/>
      <c r="E9" s="29"/>
      <c r="F9" s="31">
        <f t="shared" si="0"/>
        <v>0</v>
      </c>
      <c r="G9" s="31" t="e">
        <f t="shared" si="1"/>
        <v>#DIV/0!</v>
      </c>
      <c r="H9" s="32"/>
    </row>
    <row r="10" spans="1:9" ht="15" customHeight="1" x14ac:dyDescent="0.35">
      <c r="A10" s="27"/>
      <c r="B10" s="29" t="s">
        <v>199</v>
      </c>
      <c r="C10" s="30"/>
      <c r="D10" s="29"/>
      <c r="E10" s="29"/>
      <c r="F10" s="31">
        <f t="shared" si="0"/>
        <v>0</v>
      </c>
      <c r="G10" s="31" t="e">
        <f t="shared" si="1"/>
        <v>#DIV/0!</v>
      </c>
      <c r="H10" s="32"/>
    </row>
    <row r="11" spans="1:9" ht="15" customHeight="1" x14ac:dyDescent="0.35">
      <c r="A11" s="27"/>
      <c r="B11" s="29" t="s">
        <v>199</v>
      </c>
      <c r="C11" s="30"/>
      <c r="D11" s="29"/>
      <c r="E11" s="29"/>
      <c r="F11" s="31">
        <f t="shared" si="0"/>
        <v>0</v>
      </c>
      <c r="G11" s="31" t="e">
        <f t="shared" si="1"/>
        <v>#DIV/0!</v>
      </c>
      <c r="H11" s="32"/>
    </row>
    <row r="12" spans="1:9" ht="15" customHeight="1" x14ac:dyDescent="0.35">
      <c r="A12" s="27"/>
      <c r="B12" s="34" t="s">
        <v>200</v>
      </c>
      <c r="C12" s="29"/>
      <c r="D12" s="29"/>
      <c r="E12" s="29"/>
      <c r="F12" s="29"/>
      <c r="G12" s="35" t="e">
        <f>AVERAGE(G5:G11)</f>
        <v>#DIV/0!</v>
      </c>
      <c r="H12" s="29"/>
    </row>
    <row r="13" spans="1:9" ht="15" customHeight="1" x14ac:dyDescent="0.35">
      <c r="B13" s="34" t="s">
        <v>201</v>
      </c>
      <c r="C13" s="29"/>
      <c r="D13" s="29"/>
      <c r="E13" s="29"/>
      <c r="F13" s="36"/>
      <c r="G13" s="34"/>
      <c r="H13" s="34"/>
      <c r="I13" s="37"/>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C6" sqref="C6"/>
    </sheetView>
  </sheetViews>
  <sheetFormatPr defaultRowHeight="14.5" x14ac:dyDescent="0.35"/>
  <cols>
    <col min="1" max="1" width="12.1796875" customWidth="1"/>
  </cols>
  <sheetData>
    <row r="1" spans="1:3" x14ac:dyDescent="0.35">
      <c r="A1" t="s">
        <v>186</v>
      </c>
      <c r="B1" t="s">
        <v>187</v>
      </c>
      <c r="C1" t="s">
        <v>188</v>
      </c>
    </row>
    <row r="2" spans="1:3" x14ac:dyDescent="0.35">
      <c r="C2" t="s">
        <v>189</v>
      </c>
    </row>
    <row r="3" spans="1:3" x14ac:dyDescent="0.35">
      <c r="C3" s="25"/>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zoomScale="85" zoomScaleNormal="85" workbookViewId="0">
      <selection activeCell="J20" sqref="J20"/>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128</v>
      </c>
      <c r="B2" s="17" t="s">
        <v>129</v>
      </c>
      <c r="C2" s="17">
        <v>4</v>
      </c>
    </row>
    <row r="3" spans="1:15" x14ac:dyDescent="0.35">
      <c r="B3" t="s">
        <v>130</v>
      </c>
      <c r="C3" t="s">
        <v>131</v>
      </c>
    </row>
    <row r="4" spans="1:15" x14ac:dyDescent="0.35">
      <c r="A4" t="s">
        <v>132</v>
      </c>
      <c r="B4" s="6">
        <v>10</v>
      </c>
      <c r="C4" s="6">
        <v>10</v>
      </c>
      <c r="E4">
        <f>(100/B4)*C4</f>
        <v>100</v>
      </c>
    </row>
    <row r="5" spans="1:15" x14ac:dyDescent="0.35">
      <c r="A5" t="s">
        <v>133</v>
      </c>
      <c r="B5" t="s">
        <v>134</v>
      </c>
      <c r="C5" t="s">
        <v>135</v>
      </c>
      <c r="E5">
        <f>(100/B6)*C6</f>
        <v>100</v>
      </c>
      <c r="I5" s="6" t="s">
        <v>136</v>
      </c>
      <c r="J5" s="6" t="s">
        <v>137</v>
      </c>
      <c r="K5" s="6" t="s">
        <v>138</v>
      </c>
      <c r="L5" s="6" t="s">
        <v>37</v>
      </c>
      <c r="M5" s="6" t="s">
        <v>44</v>
      </c>
      <c r="N5" s="6" t="s">
        <v>139</v>
      </c>
      <c r="O5" s="6" t="s">
        <v>45</v>
      </c>
    </row>
    <row r="6" spans="1:15" x14ac:dyDescent="0.35">
      <c r="B6" s="6">
        <f>C2+1</f>
        <v>5</v>
      </c>
      <c r="C6" s="6">
        <v>5</v>
      </c>
      <c r="E6">
        <f>(100/B8)*C8</f>
        <v>100</v>
      </c>
      <c r="F6" s="18" t="s">
        <v>140</v>
      </c>
      <c r="I6" s="18">
        <f>C4</f>
        <v>10</v>
      </c>
      <c r="J6" s="18">
        <f>40/B6*C6</f>
        <v>40</v>
      </c>
      <c r="K6" s="18">
        <f>15/B8*C8</f>
        <v>15</v>
      </c>
      <c r="L6" s="18">
        <f>10/B10*C10</f>
        <v>10</v>
      </c>
      <c r="M6" s="18">
        <f>10/B12*C12</f>
        <v>10</v>
      </c>
      <c r="N6" s="18">
        <f>5/B14*C14</f>
        <v>5</v>
      </c>
      <c r="O6" s="18">
        <f>5/B16*C16</f>
        <v>5</v>
      </c>
    </row>
    <row r="7" spans="1:15" x14ac:dyDescent="0.35">
      <c r="A7" t="s">
        <v>141</v>
      </c>
      <c r="B7" t="s">
        <v>142</v>
      </c>
      <c r="C7" t="s">
        <v>143</v>
      </c>
      <c r="E7">
        <f>(100/B10)*C10</f>
        <v>100</v>
      </c>
      <c r="F7" s="6" t="s">
        <v>144</v>
      </c>
      <c r="G7" s="6"/>
      <c r="H7" s="6"/>
      <c r="I7" s="6">
        <f>I6+20</f>
        <v>30</v>
      </c>
      <c r="J7" s="6">
        <f>30/B6*C6</f>
        <v>30</v>
      </c>
      <c r="K7" s="6">
        <f>15/B8*C8</f>
        <v>15</v>
      </c>
      <c r="L7" s="6">
        <f>10/B10*C10</f>
        <v>10</v>
      </c>
      <c r="M7" s="6">
        <f>5/B12*C12</f>
        <v>5</v>
      </c>
      <c r="N7" s="6">
        <f>5/B14*C14</f>
        <v>5</v>
      </c>
      <c r="O7" s="6">
        <f>5/B16*C16</f>
        <v>5</v>
      </c>
    </row>
    <row r="8" spans="1:15" x14ac:dyDescent="0.35">
      <c r="B8" s="6">
        <f>C2</f>
        <v>4</v>
      </c>
      <c r="C8" s="6">
        <v>4</v>
      </c>
      <c r="E8">
        <f>(100/B12)*C12</f>
        <v>100</v>
      </c>
    </row>
    <row r="9" spans="1:15" x14ac:dyDescent="0.35">
      <c r="A9" t="s">
        <v>145</v>
      </c>
      <c r="B9" t="s">
        <v>142</v>
      </c>
      <c r="C9" t="s">
        <v>143</v>
      </c>
      <c r="E9">
        <f>(100/B14)*C14</f>
        <v>100</v>
      </c>
    </row>
    <row r="10" spans="1:15" x14ac:dyDescent="0.35">
      <c r="B10" s="6">
        <f>C2</f>
        <v>4</v>
      </c>
      <c r="C10" s="6">
        <v>4</v>
      </c>
      <c r="E10">
        <f>(100/B16)*C16</f>
        <v>100</v>
      </c>
    </row>
    <row r="11" spans="1:15" x14ac:dyDescent="0.35">
      <c r="A11" t="s">
        <v>44</v>
      </c>
      <c r="B11" t="s">
        <v>142</v>
      </c>
      <c r="C11" t="s">
        <v>143</v>
      </c>
    </row>
    <row r="12" spans="1:15" x14ac:dyDescent="0.35">
      <c r="B12" s="6">
        <f>C2</f>
        <v>4</v>
      </c>
      <c r="C12" s="6">
        <v>4</v>
      </c>
      <c r="F12" s="6"/>
      <c r="G12" s="6" t="s">
        <v>140</v>
      </c>
      <c r="H12" s="6" t="s">
        <v>146</v>
      </c>
      <c r="L12" t="s">
        <v>147</v>
      </c>
    </row>
    <row r="13" spans="1:15" ht="31.5" customHeight="1" x14ac:dyDescent="0.35">
      <c r="A13" s="19" t="s">
        <v>139</v>
      </c>
      <c r="B13" t="s">
        <v>142</v>
      </c>
      <c r="C13" t="s">
        <v>143</v>
      </c>
      <c r="F13" s="6" t="s">
        <v>35</v>
      </c>
      <c r="G13" s="6">
        <f>I6</f>
        <v>10</v>
      </c>
      <c r="H13" s="6">
        <f>I7</f>
        <v>30</v>
      </c>
      <c r="L13" t="s">
        <v>147</v>
      </c>
    </row>
    <row r="14" spans="1:15" x14ac:dyDescent="0.35">
      <c r="B14" s="6">
        <f>C2</f>
        <v>4</v>
      </c>
      <c r="C14" s="6">
        <v>4</v>
      </c>
      <c r="F14" s="6" t="s">
        <v>36</v>
      </c>
      <c r="G14" s="6">
        <f>J6</f>
        <v>40</v>
      </c>
      <c r="H14" s="6">
        <f>J7</f>
        <v>30</v>
      </c>
    </row>
    <row r="15" spans="1:15" x14ac:dyDescent="0.35">
      <c r="A15" t="s">
        <v>45</v>
      </c>
      <c r="B15" t="s">
        <v>142</v>
      </c>
      <c r="C15" t="s">
        <v>143</v>
      </c>
      <c r="F15" s="6" t="s">
        <v>138</v>
      </c>
      <c r="G15" s="6">
        <f>K6</f>
        <v>15</v>
      </c>
      <c r="H15" s="6">
        <f>K7</f>
        <v>15</v>
      </c>
    </row>
    <row r="16" spans="1:15" x14ac:dyDescent="0.35">
      <c r="B16" s="6">
        <f>C2</f>
        <v>4</v>
      </c>
      <c r="C16" s="6">
        <v>4</v>
      </c>
      <c r="F16" s="6" t="s">
        <v>37</v>
      </c>
      <c r="G16" s="6">
        <f>L6</f>
        <v>10</v>
      </c>
      <c r="H16" s="6">
        <f>L7</f>
        <v>10</v>
      </c>
    </row>
    <row r="17" spans="6:8" x14ac:dyDescent="0.35">
      <c r="F17" s="6" t="s">
        <v>44</v>
      </c>
      <c r="G17" s="6">
        <f>M6</f>
        <v>10</v>
      </c>
      <c r="H17" s="6">
        <f>M7</f>
        <v>5</v>
      </c>
    </row>
    <row r="18" spans="6:8" ht="29.25" customHeight="1" x14ac:dyDescent="0.35">
      <c r="F18" s="20" t="s">
        <v>139</v>
      </c>
      <c r="G18" s="6">
        <f>N6</f>
        <v>5</v>
      </c>
      <c r="H18" s="6">
        <f>N7</f>
        <v>5</v>
      </c>
    </row>
    <row r="19" spans="6:8" x14ac:dyDescent="0.35">
      <c r="F19" s="6" t="s">
        <v>45</v>
      </c>
      <c r="G19" s="6">
        <f>O6</f>
        <v>5</v>
      </c>
      <c r="H19" s="6">
        <f>O7</f>
        <v>5</v>
      </c>
    </row>
    <row r="20" spans="6:8" x14ac:dyDescent="0.35">
      <c r="F20" s="6" t="s">
        <v>148</v>
      </c>
      <c r="G20" s="6">
        <f>G13+G14+G15+G16+G17+G18+G19</f>
        <v>95</v>
      </c>
      <c r="H20" s="6">
        <f>H13+H14+H15+H16+H17+H18+H19</f>
        <v>100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zoomScale="85" zoomScaleNormal="85" workbookViewId="0">
      <selection activeCell="C15" sqref="C15"/>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128</v>
      </c>
      <c r="B2" s="17" t="s">
        <v>129</v>
      </c>
      <c r="C2" s="17">
        <v>4</v>
      </c>
    </row>
    <row r="3" spans="1:15" x14ac:dyDescent="0.35">
      <c r="B3" t="s">
        <v>130</v>
      </c>
      <c r="C3" t="s">
        <v>131</v>
      </c>
    </row>
    <row r="4" spans="1:15" x14ac:dyDescent="0.35">
      <c r="A4" t="s">
        <v>132</v>
      </c>
      <c r="B4" s="6">
        <v>10</v>
      </c>
      <c r="C4" s="6">
        <v>10</v>
      </c>
      <c r="E4">
        <f>(100/B4)*C4</f>
        <v>100</v>
      </c>
    </row>
    <row r="5" spans="1:15" x14ac:dyDescent="0.35">
      <c r="A5" t="s">
        <v>133</v>
      </c>
      <c r="B5" t="s">
        <v>134</v>
      </c>
      <c r="C5" t="s">
        <v>135</v>
      </c>
      <c r="E5">
        <f>(100/B6)*C6</f>
        <v>100</v>
      </c>
      <c r="I5" s="6" t="s">
        <v>136</v>
      </c>
      <c r="J5" s="6" t="s">
        <v>137</v>
      </c>
      <c r="K5" s="6" t="s">
        <v>138</v>
      </c>
      <c r="L5" s="6" t="s">
        <v>37</v>
      </c>
      <c r="M5" s="6" t="s">
        <v>44</v>
      </c>
      <c r="N5" s="6" t="s">
        <v>139</v>
      </c>
      <c r="O5" s="6" t="s">
        <v>45</v>
      </c>
    </row>
    <row r="6" spans="1:15" x14ac:dyDescent="0.35">
      <c r="B6" s="6">
        <f>C2+1</f>
        <v>5</v>
      </c>
      <c r="C6" s="6">
        <v>5</v>
      </c>
      <c r="E6">
        <f>(100/B8)*C8</f>
        <v>100</v>
      </c>
      <c r="F6" s="18" t="s">
        <v>140</v>
      </c>
      <c r="I6" s="18">
        <f>C4</f>
        <v>10</v>
      </c>
      <c r="J6" s="18">
        <f>40/B6*C6</f>
        <v>40</v>
      </c>
      <c r="K6" s="18">
        <f>15/B8*C8</f>
        <v>15</v>
      </c>
      <c r="L6" s="18">
        <f>10/B10*C10</f>
        <v>10</v>
      </c>
      <c r="M6" s="18">
        <f>10/B12*C12</f>
        <v>10</v>
      </c>
      <c r="N6" s="18">
        <f>5/B14*C14</f>
        <v>1.875</v>
      </c>
      <c r="O6" s="18">
        <f>5/B16*C16</f>
        <v>0</v>
      </c>
    </row>
    <row r="7" spans="1:15" x14ac:dyDescent="0.35">
      <c r="A7" t="s">
        <v>141</v>
      </c>
      <c r="B7" t="s">
        <v>142</v>
      </c>
      <c r="C7" t="s">
        <v>143</v>
      </c>
      <c r="E7">
        <f>(100/B10)*C10</f>
        <v>100</v>
      </c>
      <c r="F7" s="6" t="s">
        <v>144</v>
      </c>
      <c r="G7" s="6"/>
      <c r="H7" s="6"/>
      <c r="I7" s="6">
        <f>I6+20</f>
        <v>30</v>
      </c>
      <c r="J7" s="6">
        <f>30/B6*C6</f>
        <v>30</v>
      </c>
      <c r="K7" s="6">
        <f>15/B8*C8</f>
        <v>15</v>
      </c>
      <c r="L7" s="6">
        <f>10/B10*C10</f>
        <v>10</v>
      </c>
      <c r="M7" s="6">
        <f>5/B12*C12</f>
        <v>5</v>
      </c>
      <c r="N7" s="6">
        <f>5/B14*C14</f>
        <v>1.875</v>
      </c>
      <c r="O7" s="6">
        <f>5/B16*C16</f>
        <v>0</v>
      </c>
    </row>
    <row r="8" spans="1:15" x14ac:dyDescent="0.35">
      <c r="B8" s="6">
        <f>C2</f>
        <v>4</v>
      </c>
      <c r="C8" s="6">
        <v>4</v>
      </c>
      <c r="E8">
        <f>(100/B12)*C12</f>
        <v>100</v>
      </c>
    </row>
    <row r="9" spans="1:15" x14ac:dyDescent="0.35">
      <c r="A9" t="s">
        <v>145</v>
      </c>
      <c r="B9" t="s">
        <v>142</v>
      </c>
      <c r="C9" t="s">
        <v>143</v>
      </c>
      <c r="E9">
        <f>(100/B14)*C14</f>
        <v>37.5</v>
      </c>
    </row>
    <row r="10" spans="1:15" x14ac:dyDescent="0.35">
      <c r="B10" s="6">
        <f>C2</f>
        <v>4</v>
      </c>
      <c r="C10" s="6">
        <v>4</v>
      </c>
      <c r="E10">
        <f>(100/B16)*C16</f>
        <v>0</v>
      </c>
    </row>
    <row r="11" spans="1:15" x14ac:dyDescent="0.35">
      <c r="A11" t="s">
        <v>44</v>
      </c>
      <c r="B11" t="s">
        <v>142</v>
      </c>
      <c r="C11" t="s">
        <v>143</v>
      </c>
    </row>
    <row r="12" spans="1:15" x14ac:dyDescent="0.35">
      <c r="B12" s="6">
        <f>C2</f>
        <v>4</v>
      </c>
      <c r="C12" s="6">
        <v>4</v>
      </c>
      <c r="F12" s="6"/>
      <c r="G12" s="6" t="s">
        <v>140</v>
      </c>
      <c r="H12" s="6" t="s">
        <v>146</v>
      </c>
      <c r="L12" t="s">
        <v>147</v>
      </c>
    </row>
    <row r="13" spans="1:15" ht="31.5" customHeight="1" x14ac:dyDescent="0.35">
      <c r="A13" s="19" t="s">
        <v>139</v>
      </c>
      <c r="B13" t="s">
        <v>142</v>
      </c>
      <c r="C13" t="s">
        <v>143</v>
      </c>
      <c r="F13" s="6" t="s">
        <v>35</v>
      </c>
      <c r="G13" s="6">
        <f>I6</f>
        <v>10</v>
      </c>
      <c r="H13" s="6">
        <f>I7</f>
        <v>30</v>
      </c>
      <c r="L13" t="s">
        <v>147</v>
      </c>
    </row>
    <row r="14" spans="1:15" x14ac:dyDescent="0.35">
      <c r="B14" s="6">
        <f>C2</f>
        <v>4</v>
      </c>
      <c r="C14" s="6">
        <v>1.5</v>
      </c>
      <c r="F14" s="6" t="s">
        <v>36</v>
      </c>
      <c r="G14" s="6">
        <f>J6</f>
        <v>40</v>
      </c>
      <c r="H14" s="6">
        <f>J7</f>
        <v>30</v>
      </c>
    </row>
    <row r="15" spans="1:15" x14ac:dyDescent="0.35">
      <c r="A15" t="s">
        <v>45</v>
      </c>
      <c r="B15" t="s">
        <v>142</v>
      </c>
      <c r="C15" t="s">
        <v>143</v>
      </c>
      <c r="F15" s="6" t="s">
        <v>138</v>
      </c>
      <c r="G15" s="6">
        <f>K6</f>
        <v>15</v>
      </c>
      <c r="H15" s="6">
        <f>K7</f>
        <v>15</v>
      </c>
    </row>
    <row r="16" spans="1:15" x14ac:dyDescent="0.35">
      <c r="B16" s="6">
        <f>C2</f>
        <v>4</v>
      </c>
      <c r="C16" s="6">
        <v>0</v>
      </c>
      <c r="F16" s="6" t="s">
        <v>37</v>
      </c>
      <c r="G16" s="6">
        <f>L6</f>
        <v>10</v>
      </c>
      <c r="H16" s="6">
        <f>L7</f>
        <v>10</v>
      </c>
    </row>
    <row r="17" spans="6:8" x14ac:dyDescent="0.35">
      <c r="F17" s="6" t="s">
        <v>44</v>
      </c>
      <c r="G17" s="6">
        <f>M6</f>
        <v>10</v>
      </c>
      <c r="H17" s="6">
        <f>M7</f>
        <v>5</v>
      </c>
    </row>
    <row r="18" spans="6:8" ht="29.25" customHeight="1" x14ac:dyDescent="0.35">
      <c r="F18" s="20" t="s">
        <v>139</v>
      </c>
      <c r="G18" s="6">
        <f>N6</f>
        <v>1.875</v>
      </c>
      <c r="H18" s="6">
        <f>N7</f>
        <v>1.875</v>
      </c>
    </row>
    <row r="19" spans="6:8" x14ac:dyDescent="0.35">
      <c r="F19" s="6" t="s">
        <v>45</v>
      </c>
      <c r="G19" s="6">
        <f>O6</f>
        <v>0</v>
      </c>
      <c r="H19" s="6">
        <f>O7</f>
        <v>0</v>
      </c>
    </row>
    <row r="20" spans="6:8" x14ac:dyDescent="0.35">
      <c r="F20" s="6" t="s">
        <v>148</v>
      </c>
      <c r="G20" s="6">
        <f>G13+G14+G15+G16+G17+G18+G19</f>
        <v>86.875</v>
      </c>
      <c r="H20" s="6">
        <f>H13+H14+H15+H16+H17+H18+H19</f>
        <v>91.875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zoomScale="85" zoomScaleNormal="85" workbookViewId="0">
      <selection activeCell="C7" sqref="C7"/>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128</v>
      </c>
      <c r="B2" s="17" t="s">
        <v>129</v>
      </c>
      <c r="C2" s="17">
        <v>4</v>
      </c>
    </row>
    <row r="3" spans="1:15" x14ac:dyDescent="0.35">
      <c r="B3" t="s">
        <v>130</v>
      </c>
      <c r="C3" t="s">
        <v>131</v>
      </c>
    </row>
    <row r="4" spans="1:15" x14ac:dyDescent="0.35">
      <c r="A4" t="s">
        <v>132</v>
      </c>
      <c r="B4" s="6">
        <v>10</v>
      </c>
      <c r="C4" s="6">
        <v>10</v>
      </c>
      <c r="E4">
        <f>(100/B4)*C4</f>
        <v>100</v>
      </c>
    </row>
    <row r="5" spans="1:15" x14ac:dyDescent="0.35">
      <c r="A5" t="s">
        <v>133</v>
      </c>
      <c r="B5" t="s">
        <v>134</v>
      </c>
      <c r="C5" t="s">
        <v>135</v>
      </c>
      <c r="E5">
        <f>(100/B6)*C6</f>
        <v>60</v>
      </c>
      <c r="I5" s="6" t="s">
        <v>136</v>
      </c>
      <c r="J5" s="6" t="s">
        <v>137</v>
      </c>
      <c r="K5" s="6" t="s">
        <v>138</v>
      </c>
      <c r="L5" s="6" t="s">
        <v>37</v>
      </c>
      <c r="M5" s="6" t="s">
        <v>44</v>
      </c>
      <c r="N5" s="6" t="s">
        <v>139</v>
      </c>
      <c r="O5" s="6" t="s">
        <v>45</v>
      </c>
    </row>
    <row r="6" spans="1:15" x14ac:dyDescent="0.35">
      <c r="B6" s="6">
        <f>C2+1</f>
        <v>5</v>
      </c>
      <c r="C6" s="6">
        <v>3</v>
      </c>
      <c r="E6">
        <f>(100/B8)*C8</f>
        <v>0</v>
      </c>
      <c r="F6" s="18" t="s">
        <v>140</v>
      </c>
      <c r="I6" s="18">
        <f>C4</f>
        <v>10</v>
      </c>
      <c r="J6" s="18">
        <f>40/B6*C6</f>
        <v>24</v>
      </c>
      <c r="K6" s="18">
        <f>15/B8*C8</f>
        <v>0</v>
      </c>
      <c r="L6" s="18">
        <f>10/B10*C10</f>
        <v>0</v>
      </c>
      <c r="M6" s="18">
        <f>10/B12*C12</f>
        <v>0</v>
      </c>
      <c r="N6" s="18">
        <f>5/B14*C14</f>
        <v>0</v>
      </c>
      <c r="O6" s="18">
        <f>5/B16*C16</f>
        <v>0</v>
      </c>
    </row>
    <row r="7" spans="1:15" x14ac:dyDescent="0.35">
      <c r="A7" t="s">
        <v>141</v>
      </c>
      <c r="B7" t="s">
        <v>142</v>
      </c>
      <c r="C7" t="s">
        <v>143</v>
      </c>
      <c r="E7">
        <f>(100/B10)*C10</f>
        <v>0</v>
      </c>
      <c r="F7" s="6" t="s">
        <v>144</v>
      </c>
      <c r="G7" s="6"/>
      <c r="H7" s="6"/>
      <c r="I7" s="6">
        <f>I6+20</f>
        <v>30</v>
      </c>
      <c r="J7" s="6">
        <f>30/B6*C6</f>
        <v>18</v>
      </c>
      <c r="K7" s="6">
        <f>15/B8*C8</f>
        <v>0</v>
      </c>
      <c r="L7" s="6">
        <f>10/B10*C10</f>
        <v>0</v>
      </c>
      <c r="M7" s="6">
        <f>5/B12*C12</f>
        <v>0</v>
      </c>
      <c r="N7" s="6">
        <f>5/B14*C14</f>
        <v>0</v>
      </c>
      <c r="O7" s="6">
        <f>5/B16*C16</f>
        <v>0</v>
      </c>
    </row>
    <row r="8" spans="1:15" x14ac:dyDescent="0.35">
      <c r="B8" s="6">
        <f>C2</f>
        <v>4</v>
      </c>
      <c r="C8" s="6">
        <v>0</v>
      </c>
      <c r="E8">
        <f>(100/B12)*C12</f>
        <v>0</v>
      </c>
    </row>
    <row r="9" spans="1:15" x14ac:dyDescent="0.35">
      <c r="A9" t="s">
        <v>145</v>
      </c>
      <c r="B9" t="s">
        <v>142</v>
      </c>
      <c r="C9" t="s">
        <v>143</v>
      </c>
      <c r="E9">
        <f>(100/B14)*C14</f>
        <v>0</v>
      </c>
    </row>
    <row r="10" spans="1:15" x14ac:dyDescent="0.35">
      <c r="B10" s="6">
        <f>C2</f>
        <v>4</v>
      </c>
      <c r="C10" s="6">
        <v>0</v>
      </c>
      <c r="E10">
        <f>(100/B16)*C16</f>
        <v>0</v>
      </c>
    </row>
    <row r="11" spans="1:15" x14ac:dyDescent="0.35">
      <c r="A11" t="s">
        <v>44</v>
      </c>
      <c r="B11" t="s">
        <v>142</v>
      </c>
      <c r="C11" t="s">
        <v>143</v>
      </c>
    </row>
    <row r="12" spans="1:15" x14ac:dyDescent="0.35">
      <c r="B12" s="6">
        <f>C2</f>
        <v>4</v>
      </c>
      <c r="C12" s="6">
        <v>0</v>
      </c>
      <c r="F12" s="6"/>
      <c r="G12" s="6" t="s">
        <v>140</v>
      </c>
      <c r="H12" s="6" t="s">
        <v>146</v>
      </c>
      <c r="L12" t="s">
        <v>147</v>
      </c>
    </row>
    <row r="13" spans="1:15" ht="31.5" customHeight="1" x14ac:dyDescent="0.35">
      <c r="A13" s="19" t="s">
        <v>139</v>
      </c>
      <c r="B13" t="s">
        <v>142</v>
      </c>
      <c r="C13" t="s">
        <v>143</v>
      </c>
      <c r="F13" s="6" t="s">
        <v>35</v>
      </c>
      <c r="G13" s="6">
        <f>I6</f>
        <v>10</v>
      </c>
      <c r="H13" s="6">
        <f>I7</f>
        <v>30</v>
      </c>
      <c r="L13" t="s">
        <v>147</v>
      </c>
    </row>
    <row r="14" spans="1:15" x14ac:dyDescent="0.35">
      <c r="B14" s="6">
        <f>C2</f>
        <v>4</v>
      </c>
      <c r="C14" s="6">
        <v>0</v>
      </c>
      <c r="F14" s="6" t="s">
        <v>36</v>
      </c>
      <c r="G14" s="6">
        <f>J6</f>
        <v>24</v>
      </c>
      <c r="H14" s="6">
        <f>J7</f>
        <v>18</v>
      </c>
    </row>
    <row r="15" spans="1:15" x14ac:dyDescent="0.35">
      <c r="A15" t="s">
        <v>45</v>
      </c>
      <c r="B15" t="s">
        <v>142</v>
      </c>
      <c r="C15" t="s">
        <v>143</v>
      </c>
      <c r="F15" s="6" t="s">
        <v>138</v>
      </c>
      <c r="G15" s="6">
        <f>K6</f>
        <v>0</v>
      </c>
      <c r="H15" s="6">
        <f>K7</f>
        <v>0</v>
      </c>
    </row>
    <row r="16" spans="1:15" x14ac:dyDescent="0.35">
      <c r="B16" s="6">
        <f>C2</f>
        <v>4</v>
      </c>
      <c r="C16" s="6">
        <v>0</v>
      </c>
      <c r="F16" s="6" t="s">
        <v>37</v>
      </c>
      <c r="G16" s="6">
        <f>L6</f>
        <v>0</v>
      </c>
      <c r="H16" s="6">
        <f>L7</f>
        <v>0</v>
      </c>
    </row>
    <row r="17" spans="6:8" x14ac:dyDescent="0.35">
      <c r="F17" s="6" t="s">
        <v>44</v>
      </c>
      <c r="G17" s="6">
        <f>M6</f>
        <v>0</v>
      </c>
      <c r="H17" s="6">
        <f>M7</f>
        <v>0</v>
      </c>
    </row>
    <row r="18" spans="6:8" ht="29.25" customHeight="1" x14ac:dyDescent="0.35">
      <c r="F18" s="20" t="s">
        <v>139</v>
      </c>
      <c r="G18" s="6">
        <f>N6</f>
        <v>0</v>
      </c>
      <c r="H18" s="6">
        <f>N7</f>
        <v>0</v>
      </c>
    </row>
    <row r="19" spans="6:8" x14ac:dyDescent="0.35">
      <c r="F19" s="6" t="s">
        <v>45</v>
      </c>
      <c r="G19" s="6">
        <f>O6</f>
        <v>0</v>
      </c>
      <c r="H19" s="6">
        <f>O7</f>
        <v>0</v>
      </c>
    </row>
    <row r="20" spans="6:8" x14ac:dyDescent="0.35">
      <c r="F20" s="6" t="s">
        <v>148</v>
      </c>
      <c r="G20" s="6">
        <f>G13+G14+G15+G16+G17+G18+G19</f>
        <v>34</v>
      </c>
      <c r="H20" s="6">
        <f>H13+H14+H15+H16+H17+H18+H19</f>
        <v>48</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D6" sqref="D6"/>
    </sheetView>
  </sheetViews>
  <sheetFormatPr defaultRowHeight="14.5" x14ac:dyDescent="0.35"/>
  <sheetData>
    <row r="2" spans="2:13" x14ac:dyDescent="0.35">
      <c r="C2" s="9" t="s">
        <v>98</v>
      </c>
      <c r="D2" s="255"/>
      <c r="E2" s="255"/>
    </row>
    <row r="3" spans="2:13" x14ac:dyDescent="0.35">
      <c r="E3" s="8"/>
      <c r="F3" s="8"/>
      <c r="G3" s="8"/>
      <c r="H3" s="8"/>
      <c r="I3" s="8"/>
      <c r="J3" s="8"/>
    </row>
    <row r="4" spans="2:13" x14ac:dyDescent="0.35">
      <c r="B4" s="9" t="s">
        <v>99</v>
      </c>
      <c r="C4" s="7" t="s">
        <v>79</v>
      </c>
      <c r="D4" s="256" t="s">
        <v>80</v>
      </c>
      <c r="E4" s="256"/>
      <c r="F4" s="256"/>
      <c r="G4" s="10"/>
      <c r="H4" s="256" t="s">
        <v>81</v>
      </c>
      <c r="I4" s="256"/>
      <c r="J4" s="256"/>
      <c r="K4" s="256" t="s">
        <v>82</v>
      </c>
      <c r="L4" s="256"/>
      <c r="M4" s="256"/>
    </row>
    <row r="5" spans="2:13" x14ac:dyDescent="0.35">
      <c r="B5" s="9">
        <v>1</v>
      </c>
      <c r="C5" s="7"/>
      <c r="D5" s="7" t="s">
        <v>83</v>
      </c>
      <c r="E5" s="7" t="s">
        <v>84</v>
      </c>
      <c r="F5" s="7" t="s">
        <v>85</v>
      </c>
      <c r="G5" s="7"/>
      <c r="H5" s="7" t="s">
        <v>83</v>
      </c>
      <c r="I5" s="7" t="s">
        <v>84</v>
      </c>
      <c r="J5" s="7" t="s">
        <v>85</v>
      </c>
      <c r="K5" s="7" t="s">
        <v>83</v>
      </c>
      <c r="L5" s="7" t="s">
        <v>84</v>
      </c>
      <c r="M5" s="7" t="s">
        <v>85</v>
      </c>
    </row>
    <row r="6" spans="2:13" x14ac:dyDescent="0.35">
      <c r="C6" s="6" t="s">
        <v>86</v>
      </c>
      <c r="D6" s="6"/>
      <c r="E6" s="6"/>
      <c r="F6" s="6">
        <f>D6*E6</f>
        <v>0</v>
      </c>
      <c r="G6" s="6" t="s">
        <v>101</v>
      </c>
      <c r="H6" s="6"/>
      <c r="I6" s="6"/>
      <c r="J6" s="6">
        <f>H6*I6</f>
        <v>0</v>
      </c>
      <c r="K6" s="6"/>
      <c r="L6" s="6"/>
      <c r="M6" s="6">
        <f>K6*L6</f>
        <v>0</v>
      </c>
    </row>
    <row r="7" spans="2:13" x14ac:dyDescent="0.35">
      <c r="C7" s="6"/>
      <c r="D7" s="6"/>
      <c r="E7" s="6"/>
      <c r="F7" s="6">
        <f t="shared" ref="F7:F33" si="0">D7*E7</f>
        <v>0</v>
      </c>
      <c r="G7" s="6" t="s">
        <v>102</v>
      </c>
      <c r="H7" s="6"/>
      <c r="I7" s="6"/>
      <c r="J7" s="6">
        <f t="shared" ref="J7:J29" si="1">H7*I7</f>
        <v>0</v>
      </c>
      <c r="K7" s="6"/>
      <c r="L7" s="6"/>
      <c r="M7" s="6">
        <f t="shared" ref="M7:M29" si="2">K7*L7</f>
        <v>0</v>
      </c>
    </row>
    <row r="8" spans="2:13" x14ac:dyDescent="0.35">
      <c r="C8" s="6"/>
      <c r="D8" s="6"/>
      <c r="E8" s="6"/>
      <c r="F8" s="6">
        <f t="shared" si="0"/>
        <v>0</v>
      </c>
      <c r="G8" s="6"/>
      <c r="H8" s="6"/>
      <c r="I8" s="6"/>
      <c r="J8" s="6">
        <f t="shared" si="1"/>
        <v>0</v>
      </c>
      <c r="K8" s="6"/>
      <c r="L8" s="6"/>
      <c r="M8" s="6">
        <f t="shared" si="2"/>
        <v>0</v>
      </c>
    </row>
    <row r="9" spans="2:13" x14ac:dyDescent="0.35">
      <c r="C9" s="6" t="s">
        <v>89</v>
      </c>
      <c r="D9" s="6"/>
      <c r="E9" s="6"/>
      <c r="F9" s="6">
        <f t="shared" si="0"/>
        <v>0</v>
      </c>
      <c r="G9" s="6" t="s">
        <v>101</v>
      </c>
      <c r="H9" s="6"/>
      <c r="I9" s="6"/>
      <c r="J9" s="6">
        <f t="shared" si="1"/>
        <v>0</v>
      </c>
      <c r="K9" s="6"/>
      <c r="L9" s="6"/>
      <c r="M9" s="6">
        <f t="shared" si="2"/>
        <v>0</v>
      </c>
    </row>
    <row r="10" spans="2:13" x14ac:dyDescent="0.35">
      <c r="C10" s="6"/>
      <c r="D10" s="6"/>
      <c r="E10" s="6"/>
      <c r="F10" s="6">
        <f t="shared" si="0"/>
        <v>0</v>
      </c>
      <c r="G10" s="6" t="s">
        <v>102</v>
      </c>
      <c r="H10" s="6"/>
      <c r="I10" s="6"/>
      <c r="J10" s="6">
        <f t="shared" si="1"/>
        <v>0</v>
      </c>
      <c r="K10" s="6"/>
      <c r="L10" s="6"/>
      <c r="M10" s="6">
        <f t="shared" si="2"/>
        <v>0</v>
      </c>
    </row>
    <row r="11" spans="2:13" x14ac:dyDescent="0.35">
      <c r="C11" s="6"/>
      <c r="D11" s="6"/>
      <c r="E11" s="6"/>
      <c r="F11" s="6">
        <f t="shared" si="0"/>
        <v>0</v>
      </c>
      <c r="G11" s="6"/>
      <c r="H11" s="6"/>
      <c r="I11" s="6"/>
      <c r="J11" s="6">
        <f t="shared" si="1"/>
        <v>0</v>
      </c>
      <c r="K11" s="6"/>
      <c r="L11" s="6"/>
      <c r="M11" s="6">
        <f t="shared" si="2"/>
        <v>0</v>
      </c>
    </row>
    <row r="12" spans="2:13" x14ac:dyDescent="0.35">
      <c r="C12" s="6"/>
      <c r="D12" s="6"/>
      <c r="E12" s="6"/>
      <c r="F12" s="6">
        <f t="shared" si="0"/>
        <v>0</v>
      </c>
      <c r="G12" s="6"/>
      <c r="H12" s="6"/>
      <c r="I12" s="6"/>
      <c r="J12" s="6">
        <f t="shared" si="1"/>
        <v>0</v>
      </c>
      <c r="K12" s="6"/>
      <c r="L12" s="6"/>
      <c r="M12" s="6">
        <f t="shared" si="2"/>
        <v>0</v>
      </c>
    </row>
    <row r="13" spans="2:13" x14ac:dyDescent="0.35">
      <c r="C13" s="6" t="s">
        <v>87</v>
      </c>
      <c r="D13" s="6"/>
      <c r="E13" s="6"/>
      <c r="F13" s="6">
        <f t="shared" si="0"/>
        <v>0</v>
      </c>
      <c r="G13" s="6" t="s">
        <v>101</v>
      </c>
      <c r="H13" s="6"/>
      <c r="I13" s="6"/>
      <c r="J13" s="6">
        <f t="shared" si="1"/>
        <v>0</v>
      </c>
      <c r="K13" s="6"/>
      <c r="L13" s="6"/>
      <c r="M13" s="6">
        <f t="shared" si="2"/>
        <v>0</v>
      </c>
    </row>
    <row r="14" spans="2:13" x14ac:dyDescent="0.35">
      <c r="C14" s="6"/>
      <c r="D14" s="6"/>
      <c r="E14" s="6"/>
      <c r="F14" s="6">
        <f t="shared" si="0"/>
        <v>0</v>
      </c>
      <c r="G14" s="6" t="s">
        <v>102</v>
      </c>
      <c r="H14" s="6"/>
      <c r="I14" s="6"/>
      <c r="J14" s="6">
        <f t="shared" si="1"/>
        <v>0</v>
      </c>
      <c r="K14" s="6"/>
      <c r="L14" s="6"/>
      <c r="M14" s="6">
        <f t="shared" si="2"/>
        <v>0</v>
      </c>
    </row>
    <row r="15" spans="2:13" x14ac:dyDescent="0.35">
      <c r="C15" s="6"/>
      <c r="D15" s="6"/>
      <c r="E15" s="6"/>
      <c r="F15" s="6">
        <f t="shared" si="0"/>
        <v>0</v>
      </c>
      <c r="G15" s="6"/>
      <c r="H15" s="6"/>
      <c r="I15" s="6"/>
      <c r="J15" s="6">
        <f t="shared" si="1"/>
        <v>0</v>
      </c>
      <c r="K15" s="6"/>
      <c r="L15" s="6"/>
      <c r="M15" s="6">
        <f t="shared" si="2"/>
        <v>0</v>
      </c>
    </row>
    <row r="16" spans="2:13" x14ac:dyDescent="0.35">
      <c r="C16" s="6"/>
      <c r="D16" s="6"/>
      <c r="E16" s="6"/>
      <c r="F16" s="6">
        <f t="shared" si="0"/>
        <v>0</v>
      </c>
      <c r="G16" s="6"/>
      <c r="H16" s="6"/>
      <c r="I16" s="6"/>
      <c r="J16" s="6">
        <f t="shared" si="1"/>
        <v>0</v>
      </c>
      <c r="K16" s="6"/>
      <c r="L16" s="6"/>
      <c r="M16" s="6">
        <f t="shared" si="2"/>
        <v>0</v>
      </c>
    </row>
    <row r="17" spans="3:13" x14ac:dyDescent="0.35">
      <c r="C17" s="6" t="s">
        <v>88</v>
      </c>
      <c r="D17" s="6"/>
      <c r="E17" s="6"/>
      <c r="F17" s="6">
        <f t="shared" si="0"/>
        <v>0</v>
      </c>
      <c r="G17" s="6" t="s">
        <v>101</v>
      </c>
      <c r="H17" s="6"/>
      <c r="I17" s="6"/>
      <c r="J17" s="6">
        <f t="shared" si="1"/>
        <v>0</v>
      </c>
      <c r="K17" s="6"/>
      <c r="L17" s="6"/>
      <c r="M17" s="6">
        <f t="shared" si="2"/>
        <v>0</v>
      </c>
    </row>
    <row r="18" spans="3:13" x14ac:dyDescent="0.35">
      <c r="C18" s="6"/>
      <c r="D18" s="6"/>
      <c r="E18" s="6"/>
      <c r="F18" s="6">
        <f t="shared" si="0"/>
        <v>0</v>
      </c>
      <c r="G18" s="6" t="s">
        <v>102</v>
      </c>
      <c r="H18" s="6"/>
      <c r="I18" s="6"/>
      <c r="J18" s="6">
        <f t="shared" si="1"/>
        <v>0</v>
      </c>
      <c r="K18" s="6"/>
      <c r="L18" s="6"/>
      <c r="M18" s="6">
        <f t="shared" si="2"/>
        <v>0</v>
      </c>
    </row>
    <row r="19" spans="3:13" x14ac:dyDescent="0.35">
      <c r="C19" s="6"/>
      <c r="D19" s="6"/>
      <c r="E19" s="6"/>
      <c r="F19" s="6">
        <f t="shared" si="0"/>
        <v>0</v>
      </c>
      <c r="G19" s="6"/>
      <c r="H19" s="6"/>
      <c r="I19" s="6"/>
      <c r="J19" s="6">
        <f t="shared" si="1"/>
        <v>0</v>
      </c>
      <c r="K19" s="6"/>
      <c r="L19" s="6"/>
      <c r="M19" s="6">
        <f t="shared" si="2"/>
        <v>0</v>
      </c>
    </row>
    <row r="20" spans="3:13" x14ac:dyDescent="0.35">
      <c r="C20" s="6" t="s">
        <v>88</v>
      </c>
      <c r="D20" s="6"/>
      <c r="E20" s="6"/>
      <c r="F20" s="6">
        <f t="shared" si="0"/>
        <v>0</v>
      </c>
      <c r="G20" s="6" t="s">
        <v>101</v>
      </c>
      <c r="H20" s="6"/>
      <c r="I20" s="6"/>
      <c r="J20" s="6">
        <f t="shared" si="1"/>
        <v>0</v>
      </c>
      <c r="K20" s="6"/>
      <c r="L20" s="6"/>
      <c r="M20" s="6">
        <f t="shared" si="2"/>
        <v>0</v>
      </c>
    </row>
    <row r="21" spans="3:13" x14ac:dyDescent="0.35">
      <c r="C21" s="6"/>
      <c r="D21" s="6"/>
      <c r="E21" s="6"/>
      <c r="F21" s="6">
        <f t="shared" si="0"/>
        <v>0</v>
      </c>
      <c r="G21" s="6" t="s">
        <v>102</v>
      </c>
      <c r="H21" s="6"/>
      <c r="I21" s="6"/>
      <c r="J21" s="6">
        <f t="shared" si="1"/>
        <v>0</v>
      </c>
      <c r="K21" s="6"/>
      <c r="L21" s="6"/>
      <c r="M21" s="6">
        <f t="shared" si="2"/>
        <v>0</v>
      </c>
    </row>
    <row r="22" spans="3:13" x14ac:dyDescent="0.35">
      <c r="C22" s="6"/>
      <c r="D22" s="6"/>
      <c r="E22" s="6"/>
      <c r="F22" s="6">
        <f t="shared" si="0"/>
        <v>0</v>
      </c>
      <c r="G22" s="6"/>
      <c r="H22" s="6"/>
      <c r="I22" s="6"/>
      <c r="J22" s="6">
        <f t="shared" si="1"/>
        <v>0</v>
      </c>
      <c r="K22" s="6"/>
      <c r="L22" s="6"/>
      <c r="M22" s="6">
        <f t="shared" si="2"/>
        <v>0</v>
      </c>
    </row>
    <row r="23" spans="3:13" x14ac:dyDescent="0.35">
      <c r="C23" s="6" t="s">
        <v>94</v>
      </c>
      <c r="D23" s="6"/>
      <c r="E23" s="6"/>
      <c r="F23" s="6">
        <f t="shared" si="0"/>
        <v>0</v>
      </c>
      <c r="G23" s="6" t="s">
        <v>103</v>
      </c>
      <c r="H23" s="6"/>
      <c r="I23" s="6"/>
      <c r="J23" s="6">
        <f t="shared" si="1"/>
        <v>0</v>
      </c>
      <c r="K23" s="6"/>
      <c r="L23" s="6"/>
      <c r="M23" s="6">
        <f t="shared" si="2"/>
        <v>0</v>
      </c>
    </row>
    <row r="24" spans="3:13" x14ac:dyDescent="0.35">
      <c r="C24" s="6" t="s">
        <v>95</v>
      </c>
      <c r="D24" s="6"/>
      <c r="E24" s="6"/>
      <c r="F24" s="6">
        <f t="shared" si="0"/>
        <v>0</v>
      </c>
      <c r="G24" s="6" t="s">
        <v>103</v>
      </c>
      <c r="H24" s="6"/>
      <c r="I24" s="6"/>
      <c r="J24" s="6">
        <f t="shared" si="1"/>
        <v>0</v>
      </c>
      <c r="K24" s="6"/>
      <c r="L24" s="6"/>
      <c r="M24" s="6">
        <f t="shared" si="2"/>
        <v>0</v>
      </c>
    </row>
    <row r="25" spans="3:13" x14ac:dyDescent="0.35">
      <c r="C25" s="6" t="s">
        <v>96</v>
      </c>
      <c r="D25" s="6"/>
      <c r="E25" s="6"/>
      <c r="F25" s="6">
        <f t="shared" si="0"/>
        <v>0</v>
      </c>
      <c r="G25" s="6" t="s">
        <v>103</v>
      </c>
      <c r="H25" s="6"/>
      <c r="I25" s="6"/>
      <c r="J25" s="6">
        <f t="shared" si="1"/>
        <v>0</v>
      </c>
      <c r="K25" s="6"/>
      <c r="L25" s="6"/>
      <c r="M25" s="6">
        <f t="shared" si="2"/>
        <v>0</v>
      </c>
    </row>
    <row r="26" spans="3:13" x14ac:dyDescent="0.35">
      <c r="C26" s="6"/>
      <c r="D26" s="6"/>
      <c r="E26" s="6"/>
      <c r="F26" s="6">
        <f t="shared" si="0"/>
        <v>0</v>
      </c>
      <c r="G26" s="6"/>
      <c r="H26" s="6"/>
      <c r="I26" s="6"/>
      <c r="J26" s="6">
        <f t="shared" si="1"/>
        <v>0</v>
      </c>
      <c r="K26" s="6"/>
      <c r="L26" s="6"/>
      <c r="M26" s="6">
        <f t="shared" si="2"/>
        <v>0</v>
      </c>
    </row>
    <row r="27" spans="3:13" x14ac:dyDescent="0.35">
      <c r="C27" s="6" t="s">
        <v>90</v>
      </c>
      <c r="D27" s="6"/>
      <c r="E27" s="6"/>
      <c r="F27" s="6">
        <f t="shared" si="0"/>
        <v>0</v>
      </c>
      <c r="G27" s="6"/>
      <c r="H27" s="6"/>
      <c r="I27" s="6"/>
      <c r="J27" s="6">
        <f t="shared" si="1"/>
        <v>0</v>
      </c>
      <c r="K27" s="6"/>
      <c r="L27" s="6"/>
      <c r="M27" s="6">
        <f t="shared" si="2"/>
        <v>0</v>
      </c>
    </row>
    <row r="28" spans="3:13" x14ac:dyDescent="0.35">
      <c r="C28" s="6" t="s">
        <v>91</v>
      </c>
      <c r="D28" s="6"/>
      <c r="E28" s="6"/>
      <c r="F28" s="6">
        <f t="shared" si="0"/>
        <v>0</v>
      </c>
      <c r="G28" s="6"/>
      <c r="H28" s="6"/>
      <c r="I28" s="6"/>
      <c r="J28" s="6">
        <f t="shared" si="1"/>
        <v>0</v>
      </c>
      <c r="K28" s="6"/>
      <c r="L28" s="6"/>
      <c r="M28" s="6">
        <f t="shared" si="2"/>
        <v>0</v>
      </c>
    </row>
    <row r="29" spans="3:13" x14ac:dyDescent="0.35">
      <c r="C29" s="6" t="s">
        <v>92</v>
      </c>
      <c r="D29" s="6"/>
      <c r="E29" s="6"/>
      <c r="F29" s="6">
        <f t="shared" si="0"/>
        <v>0</v>
      </c>
      <c r="G29" s="6"/>
      <c r="H29" s="6"/>
      <c r="I29" s="6"/>
      <c r="J29" s="6">
        <f t="shared" si="1"/>
        <v>0</v>
      </c>
      <c r="K29" s="6"/>
      <c r="L29" s="6"/>
      <c r="M29" s="6">
        <f t="shared" si="2"/>
        <v>0</v>
      </c>
    </row>
    <row r="30" spans="3:13" x14ac:dyDescent="0.35">
      <c r="C30" s="6" t="s">
        <v>93</v>
      </c>
      <c r="D30" s="6"/>
      <c r="E30" s="6"/>
      <c r="F30" s="6">
        <f t="shared" si="0"/>
        <v>0</v>
      </c>
      <c r="G30" s="6"/>
      <c r="H30" s="6"/>
      <c r="I30" s="6"/>
      <c r="J30" s="6">
        <f>H30*I30</f>
        <v>0</v>
      </c>
      <c r="K30" s="6"/>
      <c r="L30" s="6"/>
      <c r="M30" s="6">
        <f>K30*L30</f>
        <v>0</v>
      </c>
    </row>
    <row r="31" spans="3:13" x14ac:dyDescent="0.35">
      <c r="C31" s="6"/>
      <c r="D31" s="6"/>
      <c r="E31" s="6"/>
      <c r="F31" s="6">
        <f t="shared" si="0"/>
        <v>0</v>
      </c>
      <c r="G31" s="6"/>
      <c r="H31" s="6"/>
      <c r="I31" s="6"/>
      <c r="J31" s="6">
        <f>H31*I31</f>
        <v>0</v>
      </c>
      <c r="K31" s="6"/>
      <c r="L31" s="6"/>
      <c r="M31" s="6">
        <f>K31*L31</f>
        <v>0</v>
      </c>
    </row>
    <row r="32" spans="3:13" x14ac:dyDescent="0.35">
      <c r="C32" s="6"/>
      <c r="D32" s="6"/>
      <c r="E32" s="6"/>
      <c r="F32" s="6">
        <f t="shared" si="0"/>
        <v>0</v>
      </c>
      <c r="G32" s="6"/>
      <c r="H32" s="6"/>
      <c r="I32" s="6"/>
      <c r="J32" s="6">
        <f>H32*I32</f>
        <v>0</v>
      </c>
      <c r="K32" s="6"/>
      <c r="L32" s="6"/>
      <c r="M32" s="6">
        <f>K32*L32</f>
        <v>0</v>
      </c>
    </row>
    <row r="33" spans="3:13" x14ac:dyDescent="0.35">
      <c r="C33" s="6"/>
      <c r="D33" s="6"/>
      <c r="E33" s="6"/>
      <c r="F33" s="6">
        <f t="shared" si="0"/>
        <v>0</v>
      </c>
      <c r="G33" s="6"/>
      <c r="H33" s="6"/>
      <c r="I33" s="6"/>
      <c r="J33" s="6">
        <f>H33*I33</f>
        <v>0</v>
      </c>
      <c r="K33" s="6"/>
      <c r="L33" s="6"/>
      <c r="M33" s="6">
        <f>K33*L33</f>
        <v>0</v>
      </c>
    </row>
    <row r="34" spans="3:13" x14ac:dyDescent="0.35">
      <c r="C34" s="6" t="s">
        <v>97</v>
      </c>
      <c r="D34" s="6"/>
      <c r="E34" s="6">
        <f>F34*10.764</f>
        <v>0</v>
      </c>
      <c r="F34" s="6">
        <f>SUM(F6:F33)</f>
        <v>0</v>
      </c>
      <c r="G34" s="6"/>
      <c r="H34" s="6"/>
      <c r="I34" s="6">
        <f>J34*10.764</f>
        <v>0</v>
      </c>
      <c r="J34" s="6">
        <f>SUM(J6:J33)</f>
        <v>0</v>
      </c>
      <c r="K34" s="6"/>
      <c r="L34" s="6">
        <f>M34*10.764</f>
        <v>0</v>
      </c>
      <c r="M34" s="6">
        <f>SUM(M6:M33)</f>
        <v>0</v>
      </c>
    </row>
  </sheetData>
  <mergeCells count="4">
    <mergeCell ref="D2:E2"/>
    <mergeCell ref="D4:F4"/>
    <mergeCell ref="H4:J4"/>
    <mergeCell ref="K4:M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4.5" x14ac:dyDescent="0.35"/>
  <sheetData>
    <row r="3" spans="2:13" x14ac:dyDescent="0.35">
      <c r="C3" s="9" t="s">
        <v>98</v>
      </c>
      <c r="D3" s="255"/>
      <c r="E3" s="255"/>
    </row>
    <row r="4" spans="2:13" x14ac:dyDescent="0.35">
      <c r="E4" s="8"/>
      <c r="F4" s="8"/>
      <c r="G4" s="8"/>
      <c r="H4" s="8"/>
      <c r="I4" s="8"/>
      <c r="J4" s="8"/>
    </row>
    <row r="5" spans="2:13" x14ac:dyDescent="0.35">
      <c r="B5" s="9" t="s">
        <v>99</v>
      </c>
      <c r="C5" s="7" t="s">
        <v>79</v>
      </c>
      <c r="D5" s="256" t="s">
        <v>80</v>
      </c>
      <c r="E5" s="256"/>
      <c r="F5" s="256"/>
      <c r="G5" s="10"/>
      <c r="H5" s="256" t="s">
        <v>81</v>
      </c>
      <c r="I5" s="256"/>
      <c r="J5" s="256"/>
      <c r="K5" s="256" t="s">
        <v>82</v>
      </c>
      <c r="L5" s="256"/>
      <c r="M5" s="256"/>
    </row>
    <row r="6" spans="2:13" x14ac:dyDescent="0.35">
      <c r="B6" s="9">
        <v>1</v>
      </c>
      <c r="C6" s="7"/>
      <c r="D6" s="7" t="s">
        <v>83</v>
      </c>
      <c r="E6" s="7" t="s">
        <v>84</v>
      </c>
      <c r="F6" s="7" t="s">
        <v>85</v>
      </c>
      <c r="G6" s="7"/>
      <c r="H6" s="7" t="s">
        <v>83</v>
      </c>
      <c r="I6" s="7" t="s">
        <v>84</v>
      </c>
      <c r="J6" s="7" t="s">
        <v>85</v>
      </c>
      <c r="K6" s="7" t="s">
        <v>83</v>
      </c>
      <c r="L6" s="7" t="s">
        <v>84</v>
      </c>
      <c r="M6" s="7" t="s">
        <v>85</v>
      </c>
    </row>
    <row r="7" spans="2:13" x14ac:dyDescent="0.35">
      <c r="C7" s="6" t="s">
        <v>86</v>
      </c>
      <c r="D7" s="6"/>
      <c r="E7" s="6"/>
      <c r="F7" s="6">
        <f>D7*E7</f>
        <v>0</v>
      </c>
      <c r="G7" s="6" t="s">
        <v>101</v>
      </c>
      <c r="H7" s="6"/>
      <c r="I7" s="6"/>
      <c r="J7" s="6">
        <f>H7*I7</f>
        <v>0</v>
      </c>
      <c r="K7" s="6"/>
      <c r="L7" s="6"/>
      <c r="M7" s="6">
        <f>K7*L7</f>
        <v>0</v>
      </c>
    </row>
    <row r="8" spans="2:13" x14ac:dyDescent="0.35">
      <c r="C8" s="6"/>
      <c r="D8" s="6"/>
      <c r="E8" s="6"/>
      <c r="F8" s="6">
        <f t="shared" ref="F8:F34" si="0">D8*E8</f>
        <v>0</v>
      </c>
      <c r="G8" s="6" t="s">
        <v>102</v>
      </c>
      <c r="H8" s="6"/>
      <c r="I8" s="6"/>
      <c r="J8" s="6">
        <f t="shared" ref="J8:J34" si="1">H8*I8</f>
        <v>0</v>
      </c>
      <c r="K8" s="6"/>
      <c r="L8" s="6"/>
      <c r="M8" s="6">
        <f t="shared" ref="M8:M34" si="2">K8*L8</f>
        <v>0</v>
      </c>
    </row>
    <row r="9" spans="2:13" x14ac:dyDescent="0.35">
      <c r="C9" s="6"/>
      <c r="D9" s="6"/>
      <c r="E9" s="6"/>
      <c r="F9" s="6">
        <f t="shared" si="0"/>
        <v>0</v>
      </c>
      <c r="G9" s="6"/>
      <c r="H9" s="6"/>
      <c r="I9" s="6"/>
      <c r="J9" s="6">
        <f t="shared" si="1"/>
        <v>0</v>
      </c>
      <c r="K9" s="6"/>
      <c r="L9" s="6"/>
      <c r="M9" s="6">
        <f t="shared" si="2"/>
        <v>0</v>
      </c>
    </row>
    <row r="10" spans="2:13" x14ac:dyDescent="0.35">
      <c r="C10" s="6" t="s">
        <v>89</v>
      </c>
      <c r="D10" s="6"/>
      <c r="E10" s="6"/>
      <c r="F10" s="6">
        <f t="shared" si="0"/>
        <v>0</v>
      </c>
      <c r="G10" s="6" t="s">
        <v>101</v>
      </c>
      <c r="H10" s="6"/>
      <c r="I10" s="6"/>
      <c r="J10" s="6">
        <f t="shared" si="1"/>
        <v>0</v>
      </c>
      <c r="K10" s="6"/>
      <c r="L10" s="6"/>
      <c r="M10" s="6">
        <f t="shared" si="2"/>
        <v>0</v>
      </c>
    </row>
    <row r="11" spans="2:13" x14ac:dyDescent="0.35">
      <c r="C11" s="6"/>
      <c r="D11" s="6"/>
      <c r="E11" s="6"/>
      <c r="F11" s="6">
        <f t="shared" si="0"/>
        <v>0</v>
      </c>
      <c r="G11" s="6" t="s">
        <v>102</v>
      </c>
      <c r="H11" s="6"/>
      <c r="I11" s="6"/>
      <c r="J11" s="6">
        <f t="shared" si="1"/>
        <v>0</v>
      </c>
      <c r="K11" s="6"/>
      <c r="L11" s="6"/>
      <c r="M11" s="6">
        <f t="shared" si="2"/>
        <v>0</v>
      </c>
    </row>
    <row r="12" spans="2:13" x14ac:dyDescent="0.35">
      <c r="C12" s="6"/>
      <c r="D12" s="6"/>
      <c r="E12" s="6"/>
      <c r="F12" s="6">
        <f t="shared" si="0"/>
        <v>0</v>
      </c>
      <c r="G12" s="6"/>
      <c r="H12" s="6"/>
      <c r="I12" s="6"/>
      <c r="J12" s="6">
        <f t="shared" si="1"/>
        <v>0</v>
      </c>
      <c r="K12" s="6"/>
      <c r="L12" s="6"/>
      <c r="M12" s="6">
        <f t="shared" si="2"/>
        <v>0</v>
      </c>
    </row>
    <row r="13" spans="2:13" x14ac:dyDescent="0.35">
      <c r="C13" s="6"/>
      <c r="D13" s="6"/>
      <c r="E13" s="6"/>
      <c r="F13" s="6">
        <f t="shared" si="0"/>
        <v>0</v>
      </c>
      <c r="G13" s="6"/>
      <c r="H13" s="6"/>
      <c r="I13" s="6"/>
      <c r="J13" s="6">
        <f t="shared" si="1"/>
        <v>0</v>
      </c>
      <c r="K13" s="6"/>
      <c r="L13" s="6"/>
      <c r="M13" s="6">
        <f t="shared" si="2"/>
        <v>0</v>
      </c>
    </row>
    <row r="14" spans="2:13" x14ac:dyDescent="0.35">
      <c r="C14" s="6" t="s">
        <v>87</v>
      </c>
      <c r="D14" s="6"/>
      <c r="E14" s="6"/>
      <c r="F14" s="6">
        <f t="shared" si="0"/>
        <v>0</v>
      </c>
      <c r="G14" s="6" t="s">
        <v>101</v>
      </c>
      <c r="H14" s="6"/>
      <c r="I14" s="6"/>
      <c r="J14" s="6">
        <f t="shared" si="1"/>
        <v>0</v>
      </c>
      <c r="K14" s="6"/>
      <c r="L14" s="6"/>
      <c r="M14" s="6">
        <f t="shared" si="2"/>
        <v>0</v>
      </c>
    </row>
    <row r="15" spans="2:13" x14ac:dyDescent="0.35">
      <c r="C15" s="6"/>
      <c r="D15" s="6"/>
      <c r="E15" s="6"/>
      <c r="F15" s="6">
        <f t="shared" si="0"/>
        <v>0</v>
      </c>
      <c r="G15" s="6" t="s">
        <v>102</v>
      </c>
      <c r="H15" s="6"/>
      <c r="I15" s="6"/>
      <c r="J15" s="6">
        <f t="shared" si="1"/>
        <v>0</v>
      </c>
      <c r="K15" s="6"/>
      <c r="L15" s="6"/>
      <c r="M15" s="6">
        <f t="shared" si="2"/>
        <v>0</v>
      </c>
    </row>
    <row r="16" spans="2:13" x14ac:dyDescent="0.35">
      <c r="C16" s="6"/>
      <c r="D16" s="6"/>
      <c r="E16" s="6"/>
      <c r="F16" s="6">
        <f t="shared" si="0"/>
        <v>0</v>
      </c>
      <c r="G16" s="6"/>
      <c r="H16" s="6"/>
      <c r="I16" s="6"/>
      <c r="J16" s="6">
        <f t="shared" si="1"/>
        <v>0</v>
      </c>
      <c r="K16" s="6"/>
      <c r="L16" s="6"/>
      <c r="M16" s="6">
        <f t="shared" si="2"/>
        <v>0</v>
      </c>
    </row>
    <row r="17" spans="3:13" x14ac:dyDescent="0.35">
      <c r="C17" s="6"/>
      <c r="D17" s="6"/>
      <c r="E17" s="6"/>
      <c r="F17" s="6">
        <f t="shared" si="0"/>
        <v>0</v>
      </c>
      <c r="G17" s="6"/>
      <c r="H17" s="6"/>
      <c r="I17" s="6"/>
      <c r="J17" s="6">
        <f t="shared" si="1"/>
        <v>0</v>
      </c>
      <c r="K17" s="6"/>
      <c r="L17" s="6"/>
      <c r="M17" s="6">
        <f t="shared" si="2"/>
        <v>0</v>
      </c>
    </row>
    <row r="18" spans="3:13" x14ac:dyDescent="0.35">
      <c r="C18" s="6" t="s">
        <v>88</v>
      </c>
      <c r="D18" s="6"/>
      <c r="E18" s="6"/>
      <c r="F18" s="6">
        <f t="shared" si="0"/>
        <v>0</v>
      </c>
      <c r="G18" s="6" t="s">
        <v>101</v>
      </c>
      <c r="H18" s="6"/>
      <c r="I18" s="6"/>
      <c r="J18" s="6">
        <f t="shared" si="1"/>
        <v>0</v>
      </c>
      <c r="K18" s="6"/>
      <c r="L18" s="6"/>
      <c r="M18" s="6">
        <f t="shared" si="2"/>
        <v>0</v>
      </c>
    </row>
    <row r="19" spans="3:13" x14ac:dyDescent="0.35">
      <c r="C19" s="6"/>
      <c r="D19" s="6"/>
      <c r="E19" s="6"/>
      <c r="F19" s="6">
        <f t="shared" si="0"/>
        <v>0</v>
      </c>
      <c r="G19" s="6" t="s">
        <v>102</v>
      </c>
      <c r="H19" s="6"/>
      <c r="I19" s="6"/>
      <c r="J19" s="6">
        <f t="shared" si="1"/>
        <v>0</v>
      </c>
      <c r="K19" s="6"/>
      <c r="L19" s="6"/>
      <c r="M19" s="6">
        <f t="shared" si="2"/>
        <v>0</v>
      </c>
    </row>
    <row r="20" spans="3:13" x14ac:dyDescent="0.35">
      <c r="C20" s="6"/>
      <c r="D20" s="6"/>
      <c r="E20" s="6"/>
      <c r="F20" s="6">
        <f t="shared" si="0"/>
        <v>0</v>
      </c>
      <c r="G20" s="6"/>
      <c r="H20" s="6"/>
      <c r="I20" s="6"/>
      <c r="J20" s="6">
        <f t="shared" si="1"/>
        <v>0</v>
      </c>
      <c r="K20" s="6"/>
      <c r="L20" s="6"/>
      <c r="M20" s="6">
        <f t="shared" si="2"/>
        <v>0</v>
      </c>
    </row>
    <row r="21" spans="3:13" x14ac:dyDescent="0.35">
      <c r="C21" s="6" t="s">
        <v>88</v>
      </c>
      <c r="D21" s="6"/>
      <c r="E21" s="6"/>
      <c r="F21" s="6">
        <f t="shared" si="0"/>
        <v>0</v>
      </c>
      <c r="G21" s="6" t="s">
        <v>101</v>
      </c>
      <c r="H21" s="6"/>
      <c r="I21" s="6"/>
      <c r="J21" s="6">
        <f t="shared" si="1"/>
        <v>0</v>
      </c>
      <c r="K21" s="6"/>
      <c r="L21" s="6"/>
      <c r="M21" s="6">
        <f t="shared" si="2"/>
        <v>0</v>
      </c>
    </row>
    <row r="22" spans="3:13" x14ac:dyDescent="0.35">
      <c r="C22" s="6"/>
      <c r="D22" s="6"/>
      <c r="E22" s="6"/>
      <c r="F22" s="6">
        <f t="shared" si="0"/>
        <v>0</v>
      </c>
      <c r="G22" s="6" t="s">
        <v>102</v>
      </c>
      <c r="H22" s="6"/>
      <c r="I22" s="6"/>
      <c r="J22" s="6">
        <f t="shared" si="1"/>
        <v>0</v>
      </c>
      <c r="K22" s="6"/>
      <c r="L22" s="6"/>
      <c r="M22" s="6">
        <f t="shared" si="2"/>
        <v>0</v>
      </c>
    </row>
    <row r="23" spans="3:13" x14ac:dyDescent="0.35">
      <c r="C23" s="6"/>
      <c r="D23" s="6"/>
      <c r="E23" s="6"/>
      <c r="F23" s="6">
        <f t="shared" si="0"/>
        <v>0</v>
      </c>
      <c r="G23" s="6"/>
      <c r="H23" s="6"/>
      <c r="I23" s="6"/>
      <c r="J23" s="6">
        <f t="shared" si="1"/>
        <v>0</v>
      </c>
      <c r="K23" s="6"/>
      <c r="L23" s="6"/>
      <c r="M23" s="6">
        <f t="shared" si="2"/>
        <v>0</v>
      </c>
    </row>
    <row r="24" spans="3:13" x14ac:dyDescent="0.35">
      <c r="C24" s="6" t="s">
        <v>94</v>
      </c>
      <c r="D24" s="6"/>
      <c r="E24" s="6"/>
      <c r="F24" s="6">
        <f t="shared" si="0"/>
        <v>0</v>
      </c>
      <c r="G24" s="6" t="s">
        <v>103</v>
      </c>
      <c r="H24" s="6"/>
      <c r="I24" s="6"/>
      <c r="J24" s="6">
        <f t="shared" si="1"/>
        <v>0</v>
      </c>
      <c r="K24" s="6"/>
      <c r="L24" s="6"/>
      <c r="M24" s="6">
        <f t="shared" si="2"/>
        <v>0</v>
      </c>
    </row>
    <row r="25" spans="3:13" x14ac:dyDescent="0.35">
      <c r="C25" s="6" t="s">
        <v>95</v>
      </c>
      <c r="D25" s="6"/>
      <c r="E25" s="6"/>
      <c r="F25" s="6">
        <f t="shared" si="0"/>
        <v>0</v>
      </c>
      <c r="G25" s="6" t="s">
        <v>103</v>
      </c>
      <c r="H25" s="6"/>
      <c r="I25" s="6"/>
      <c r="J25" s="6">
        <f t="shared" si="1"/>
        <v>0</v>
      </c>
      <c r="K25" s="6"/>
      <c r="L25" s="6"/>
      <c r="M25" s="6">
        <f t="shared" si="2"/>
        <v>0</v>
      </c>
    </row>
    <row r="26" spans="3:13" x14ac:dyDescent="0.35">
      <c r="C26" s="6" t="s">
        <v>96</v>
      </c>
      <c r="D26" s="6"/>
      <c r="E26" s="6"/>
      <c r="F26" s="6">
        <f t="shared" si="0"/>
        <v>0</v>
      </c>
      <c r="G26" s="6" t="s">
        <v>103</v>
      </c>
      <c r="H26" s="6"/>
      <c r="I26" s="6"/>
      <c r="J26" s="6">
        <f t="shared" si="1"/>
        <v>0</v>
      </c>
      <c r="K26" s="6"/>
      <c r="L26" s="6"/>
      <c r="M26" s="6">
        <f t="shared" si="2"/>
        <v>0</v>
      </c>
    </row>
    <row r="27" spans="3:13" x14ac:dyDescent="0.35">
      <c r="C27" s="6"/>
      <c r="D27" s="6"/>
      <c r="E27" s="6"/>
      <c r="F27" s="6">
        <f t="shared" si="0"/>
        <v>0</v>
      </c>
      <c r="G27" s="6"/>
      <c r="H27" s="6"/>
      <c r="I27" s="6"/>
      <c r="J27" s="6">
        <f t="shared" si="1"/>
        <v>0</v>
      </c>
      <c r="K27" s="6"/>
      <c r="L27" s="6"/>
      <c r="M27" s="6">
        <f t="shared" si="2"/>
        <v>0</v>
      </c>
    </row>
    <row r="28" spans="3:13" x14ac:dyDescent="0.35">
      <c r="C28" s="6" t="s">
        <v>90</v>
      </c>
      <c r="D28" s="6"/>
      <c r="E28" s="6"/>
      <c r="F28" s="6">
        <f t="shared" si="0"/>
        <v>0</v>
      </c>
      <c r="G28" s="6"/>
      <c r="H28" s="6"/>
      <c r="I28" s="6"/>
      <c r="J28" s="6">
        <f t="shared" si="1"/>
        <v>0</v>
      </c>
      <c r="K28" s="6"/>
      <c r="L28" s="6"/>
      <c r="M28" s="6">
        <f t="shared" si="2"/>
        <v>0</v>
      </c>
    </row>
    <row r="29" spans="3:13" x14ac:dyDescent="0.35">
      <c r="C29" s="6" t="s">
        <v>91</v>
      </c>
      <c r="D29" s="6"/>
      <c r="E29" s="6"/>
      <c r="F29" s="6">
        <f t="shared" si="0"/>
        <v>0</v>
      </c>
      <c r="G29" s="6"/>
      <c r="H29" s="6"/>
      <c r="I29" s="6"/>
      <c r="J29" s="6">
        <f t="shared" si="1"/>
        <v>0</v>
      </c>
      <c r="K29" s="6"/>
      <c r="L29" s="6"/>
      <c r="M29" s="6">
        <f t="shared" si="2"/>
        <v>0</v>
      </c>
    </row>
    <row r="30" spans="3:13" x14ac:dyDescent="0.35">
      <c r="C30" s="6" t="s">
        <v>92</v>
      </c>
      <c r="D30" s="6"/>
      <c r="E30" s="6"/>
      <c r="F30" s="6">
        <f t="shared" si="0"/>
        <v>0</v>
      </c>
      <c r="G30" s="6"/>
      <c r="H30" s="6"/>
      <c r="I30" s="6"/>
      <c r="J30" s="6">
        <f t="shared" si="1"/>
        <v>0</v>
      </c>
      <c r="K30" s="6"/>
      <c r="L30" s="6"/>
      <c r="M30" s="6">
        <f t="shared" si="2"/>
        <v>0</v>
      </c>
    </row>
    <row r="31" spans="3:13" x14ac:dyDescent="0.35">
      <c r="C31" s="6" t="s">
        <v>93</v>
      </c>
      <c r="D31" s="6"/>
      <c r="E31" s="6"/>
      <c r="F31" s="6">
        <f t="shared" si="0"/>
        <v>0</v>
      </c>
      <c r="G31" s="6"/>
      <c r="H31" s="6"/>
      <c r="I31" s="6"/>
      <c r="J31" s="6">
        <f t="shared" si="1"/>
        <v>0</v>
      </c>
      <c r="K31" s="6"/>
      <c r="L31" s="6"/>
      <c r="M31" s="6">
        <f t="shared" si="2"/>
        <v>0</v>
      </c>
    </row>
    <row r="32" spans="3:13" x14ac:dyDescent="0.35">
      <c r="C32" s="6"/>
      <c r="D32" s="6"/>
      <c r="E32" s="6"/>
      <c r="F32" s="6">
        <f t="shared" si="0"/>
        <v>0</v>
      </c>
      <c r="G32" s="6"/>
      <c r="H32" s="6"/>
      <c r="I32" s="6"/>
      <c r="J32" s="6">
        <f t="shared" si="1"/>
        <v>0</v>
      </c>
      <c r="K32" s="6"/>
      <c r="L32" s="6"/>
      <c r="M32" s="6">
        <f t="shared" si="2"/>
        <v>0</v>
      </c>
    </row>
    <row r="33" spans="3:13" x14ac:dyDescent="0.35">
      <c r="C33" s="6"/>
      <c r="D33" s="6"/>
      <c r="E33" s="6"/>
      <c r="F33" s="6">
        <f t="shared" si="0"/>
        <v>0</v>
      </c>
      <c r="G33" s="6"/>
      <c r="H33" s="6"/>
      <c r="I33" s="6"/>
      <c r="J33" s="6">
        <f t="shared" si="1"/>
        <v>0</v>
      </c>
      <c r="K33" s="6"/>
      <c r="L33" s="6"/>
      <c r="M33" s="6">
        <f t="shared" si="2"/>
        <v>0</v>
      </c>
    </row>
    <row r="34" spans="3:13" x14ac:dyDescent="0.35">
      <c r="C34" s="6"/>
      <c r="D34" s="6"/>
      <c r="E34" s="6"/>
      <c r="F34" s="6">
        <f t="shared" si="0"/>
        <v>0</v>
      </c>
      <c r="G34" s="6"/>
      <c r="H34" s="6"/>
      <c r="I34" s="6"/>
      <c r="J34" s="6">
        <f t="shared" si="1"/>
        <v>0</v>
      </c>
      <c r="K34" s="6"/>
      <c r="L34" s="6"/>
      <c r="M34" s="6">
        <f t="shared" si="2"/>
        <v>0</v>
      </c>
    </row>
    <row r="35" spans="3:13" x14ac:dyDescent="0.35">
      <c r="C35" s="6" t="s">
        <v>97</v>
      </c>
      <c r="D35" s="6"/>
      <c r="E35" s="6">
        <f>F35*10.764</f>
        <v>0</v>
      </c>
      <c r="F35" s="6">
        <f>SUM(F7:F34)</f>
        <v>0</v>
      </c>
      <c r="G35" s="6"/>
      <c r="H35" s="6"/>
      <c r="I35" s="6">
        <f>J35*10.764</f>
        <v>0</v>
      </c>
      <c r="J35" s="6">
        <f>SUM(J7:J34)</f>
        <v>0</v>
      </c>
      <c r="K35" s="6"/>
      <c r="L35" s="6">
        <f>M35*10.764</f>
        <v>0</v>
      </c>
      <c r="M35" s="6">
        <f>SUM(M7:M34)</f>
        <v>0</v>
      </c>
    </row>
  </sheetData>
  <mergeCells count="4">
    <mergeCell ref="D3:E3"/>
    <mergeCell ref="D5:F5"/>
    <mergeCell ref="H5:J5"/>
    <mergeCell ref="K5:M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4" workbookViewId="0">
      <selection activeCell="H7" sqref="H7:H8"/>
    </sheetView>
  </sheetViews>
  <sheetFormatPr defaultRowHeight="14.5" x14ac:dyDescent="0.35"/>
  <sheetData>
    <row r="3" spans="3:14" x14ac:dyDescent="0.35">
      <c r="D3" s="9" t="s">
        <v>98</v>
      </c>
      <c r="E3" s="255"/>
      <c r="F3" s="255"/>
    </row>
    <row r="4" spans="3:14" x14ac:dyDescent="0.35">
      <c r="F4" s="8"/>
      <c r="G4" s="8"/>
      <c r="H4" s="8"/>
      <c r="I4" s="8"/>
      <c r="J4" s="8"/>
      <c r="K4" s="8"/>
    </row>
    <row r="5" spans="3:14" x14ac:dyDescent="0.35">
      <c r="C5" s="9" t="s">
        <v>99</v>
      </c>
      <c r="D5" s="7" t="s">
        <v>79</v>
      </c>
      <c r="E5" s="256" t="s">
        <v>80</v>
      </c>
      <c r="F5" s="256"/>
      <c r="G5" s="256"/>
      <c r="H5" s="10"/>
      <c r="I5" s="256" t="s">
        <v>81</v>
      </c>
      <c r="J5" s="256"/>
      <c r="K5" s="256"/>
      <c r="L5" s="256" t="s">
        <v>82</v>
      </c>
      <c r="M5" s="256"/>
      <c r="N5" s="256"/>
    </row>
    <row r="6" spans="3:14" x14ac:dyDescent="0.35">
      <c r="C6" s="9">
        <v>1</v>
      </c>
      <c r="D6" s="7"/>
      <c r="E6" s="7" t="s">
        <v>83</v>
      </c>
      <c r="F6" s="7" t="s">
        <v>84</v>
      </c>
      <c r="G6" s="7" t="s">
        <v>85</v>
      </c>
      <c r="H6" s="7"/>
      <c r="I6" s="7" t="s">
        <v>83</v>
      </c>
      <c r="J6" s="7" t="s">
        <v>84</v>
      </c>
      <c r="K6" s="7" t="s">
        <v>85</v>
      </c>
      <c r="L6" s="7" t="s">
        <v>83</v>
      </c>
      <c r="M6" s="7" t="s">
        <v>84</v>
      </c>
      <c r="N6" s="7" t="s">
        <v>85</v>
      </c>
    </row>
    <row r="7" spans="3:14" x14ac:dyDescent="0.35">
      <c r="D7" s="6" t="s">
        <v>86</v>
      </c>
      <c r="E7" s="6"/>
      <c r="F7" s="6"/>
      <c r="G7" s="6">
        <f>E7*F7</f>
        <v>0</v>
      </c>
      <c r="H7" s="6" t="s">
        <v>101</v>
      </c>
      <c r="I7" s="6"/>
      <c r="J7" s="6"/>
      <c r="K7" s="6">
        <f>I7*J7</f>
        <v>0</v>
      </c>
      <c r="L7" s="6"/>
      <c r="M7" s="6"/>
      <c r="N7" s="6">
        <f>L7*M7</f>
        <v>0</v>
      </c>
    </row>
    <row r="8" spans="3:14" x14ac:dyDescent="0.35">
      <c r="D8" s="6"/>
      <c r="E8" s="6"/>
      <c r="F8" s="6"/>
      <c r="G8" s="6">
        <f t="shared" ref="G8:G34" si="0">E8*F8</f>
        <v>0</v>
      </c>
      <c r="H8" s="6" t="s">
        <v>102</v>
      </c>
      <c r="I8" s="6"/>
      <c r="J8" s="6"/>
      <c r="K8" s="6">
        <f t="shared" ref="K8:K34" si="1">I8*J8</f>
        <v>0</v>
      </c>
      <c r="L8" s="6"/>
      <c r="M8" s="6"/>
      <c r="N8" s="6">
        <f t="shared" ref="N8:N34" si="2">L8*M8</f>
        <v>0</v>
      </c>
    </row>
    <row r="9" spans="3:14" x14ac:dyDescent="0.35">
      <c r="D9" s="6"/>
      <c r="E9" s="6"/>
      <c r="F9" s="6"/>
      <c r="G9" s="6">
        <f t="shared" si="0"/>
        <v>0</v>
      </c>
      <c r="H9" s="6"/>
      <c r="I9" s="6"/>
      <c r="J9" s="6"/>
      <c r="K9" s="6">
        <f t="shared" si="1"/>
        <v>0</v>
      </c>
      <c r="L9" s="6"/>
      <c r="M9" s="6"/>
      <c r="N9" s="6">
        <f t="shared" si="2"/>
        <v>0</v>
      </c>
    </row>
    <row r="10" spans="3:14" x14ac:dyDescent="0.35">
      <c r="D10" s="6" t="s">
        <v>89</v>
      </c>
      <c r="E10" s="6"/>
      <c r="F10" s="6"/>
      <c r="G10" s="6">
        <f t="shared" si="0"/>
        <v>0</v>
      </c>
      <c r="H10" s="6" t="s">
        <v>101</v>
      </c>
      <c r="I10" s="6"/>
      <c r="J10" s="6"/>
      <c r="K10" s="6">
        <f t="shared" si="1"/>
        <v>0</v>
      </c>
      <c r="L10" s="6"/>
      <c r="M10" s="6"/>
      <c r="N10" s="6">
        <f t="shared" si="2"/>
        <v>0</v>
      </c>
    </row>
    <row r="11" spans="3:14" x14ac:dyDescent="0.35">
      <c r="D11" s="6"/>
      <c r="E11" s="6"/>
      <c r="F11" s="6"/>
      <c r="G11" s="6">
        <f t="shared" si="0"/>
        <v>0</v>
      </c>
      <c r="H11" s="6" t="s">
        <v>102</v>
      </c>
      <c r="I11" s="6"/>
      <c r="J11" s="6"/>
      <c r="K11" s="6">
        <f t="shared" si="1"/>
        <v>0</v>
      </c>
      <c r="L11" s="6"/>
      <c r="M11" s="6"/>
      <c r="N11" s="6">
        <f t="shared" si="2"/>
        <v>0</v>
      </c>
    </row>
    <row r="12" spans="3:14" x14ac:dyDescent="0.35">
      <c r="D12" s="6"/>
      <c r="E12" s="6"/>
      <c r="F12" s="6"/>
      <c r="G12" s="6">
        <f t="shared" si="0"/>
        <v>0</v>
      </c>
      <c r="H12" s="6"/>
      <c r="I12" s="6"/>
      <c r="J12" s="6"/>
      <c r="K12" s="6">
        <f t="shared" si="1"/>
        <v>0</v>
      </c>
      <c r="L12" s="6"/>
      <c r="M12" s="6"/>
      <c r="N12" s="6">
        <f t="shared" si="2"/>
        <v>0</v>
      </c>
    </row>
    <row r="13" spans="3:14" x14ac:dyDescent="0.35">
      <c r="D13" s="6"/>
      <c r="E13" s="6"/>
      <c r="F13" s="6"/>
      <c r="G13" s="6">
        <f t="shared" si="0"/>
        <v>0</v>
      </c>
      <c r="H13" s="6"/>
      <c r="I13" s="6"/>
      <c r="J13" s="6"/>
      <c r="K13" s="6">
        <f t="shared" si="1"/>
        <v>0</v>
      </c>
      <c r="L13" s="6"/>
      <c r="M13" s="6"/>
      <c r="N13" s="6">
        <f t="shared" si="2"/>
        <v>0</v>
      </c>
    </row>
    <row r="14" spans="3:14" x14ac:dyDescent="0.35">
      <c r="D14" s="6" t="s">
        <v>87</v>
      </c>
      <c r="E14" s="6"/>
      <c r="F14" s="6"/>
      <c r="G14" s="6">
        <f t="shared" si="0"/>
        <v>0</v>
      </c>
      <c r="H14" s="6" t="s">
        <v>101</v>
      </c>
      <c r="I14" s="6"/>
      <c r="J14" s="6"/>
      <c r="K14" s="6">
        <f t="shared" si="1"/>
        <v>0</v>
      </c>
      <c r="L14" s="6"/>
      <c r="M14" s="6"/>
      <c r="N14" s="6">
        <f t="shared" si="2"/>
        <v>0</v>
      </c>
    </row>
    <row r="15" spans="3:14" x14ac:dyDescent="0.35">
      <c r="D15" s="6"/>
      <c r="E15" s="6"/>
      <c r="F15" s="6"/>
      <c r="G15" s="6">
        <f t="shared" si="0"/>
        <v>0</v>
      </c>
      <c r="H15" s="6" t="s">
        <v>102</v>
      </c>
      <c r="I15" s="6"/>
      <c r="J15" s="6"/>
      <c r="K15" s="6">
        <f t="shared" si="1"/>
        <v>0</v>
      </c>
      <c r="L15" s="6"/>
      <c r="M15" s="6"/>
      <c r="N15" s="6">
        <f t="shared" si="2"/>
        <v>0</v>
      </c>
    </row>
    <row r="16" spans="3:14" x14ac:dyDescent="0.35">
      <c r="D16" s="6"/>
      <c r="E16" s="6"/>
      <c r="F16" s="6"/>
      <c r="G16" s="6">
        <f t="shared" si="0"/>
        <v>0</v>
      </c>
      <c r="H16" s="6"/>
      <c r="I16" s="6"/>
      <c r="J16" s="6"/>
      <c r="K16" s="6">
        <f t="shared" si="1"/>
        <v>0</v>
      </c>
      <c r="L16" s="6"/>
      <c r="M16" s="6"/>
      <c r="N16" s="6">
        <f t="shared" si="2"/>
        <v>0</v>
      </c>
    </row>
    <row r="17" spans="4:14" x14ac:dyDescent="0.35">
      <c r="D17" s="6"/>
      <c r="E17" s="6"/>
      <c r="F17" s="6"/>
      <c r="G17" s="6">
        <f t="shared" si="0"/>
        <v>0</v>
      </c>
      <c r="H17" s="6"/>
      <c r="I17" s="6"/>
      <c r="J17" s="6"/>
      <c r="K17" s="6">
        <f t="shared" si="1"/>
        <v>0</v>
      </c>
      <c r="L17" s="6"/>
      <c r="M17" s="6"/>
      <c r="N17" s="6">
        <f t="shared" si="2"/>
        <v>0</v>
      </c>
    </row>
    <row r="18" spans="4:14" x14ac:dyDescent="0.35">
      <c r="D18" s="6" t="s">
        <v>88</v>
      </c>
      <c r="E18" s="6"/>
      <c r="F18" s="6"/>
      <c r="G18" s="6">
        <f t="shared" si="0"/>
        <v>0</v>
      </c>
      <c r="H18" s="6" t="s">
        <v>101</v>
      </c>
      <c r="I18" s="6"/>
      <c r="J18" s="6"/>
      <c r="K18" s="6">
        <f t="shared" si="1"/>
        <v>0</v>
      </c>
      <c r="L18" s="6"/>
      <c r="M18" s="6"/>
      <c r="N18" s="6">
        <f t="shared" si="2"/>
        <v>0</v>
      </c>
    </row>
    <row r="19" spans="4:14" x14ac:dyDescent="0.35">
      <c r="D19" s="6"/>
      <c r="E19" s="6"/>
      <c r="F19" s="6"/>
      <c r="G19" s="6">
        <f t="shared" si="0"/>
        <v>0</v>
      </c>
      <c r="H19" s="6" t="s">
        <v>102</v>
      </c>
      <c r="I19" s="6"/>
      <c r="J19" s="6"/>
      <c r="K19" s="6">
        <f t="shared" si="1"/>
        <v>0</v>
      </c>
      <c r="L19" s="6"/>
      <c r="M19" s="6"/>
      <c r="N19" s="6">
        <f t="shared" si="2"/>
        <v>0</v>
      </c>
    </row>
    <row r="20" spans="4:14" x14ac:dyDescent="0.35">
      <c r="D20" s="6"/>
      <c r="E20" s="6"/>
      <c r="F20" s="6"/>
      <c r="G20" s="6">
        <f t="shared" si="0"/>
        <v>0</v>
      </c>
      <c r="H20" s="6"/>
      <c r="I20" s="6"/>
      <c r="J20" s="6"/>
      <c r="K20" s="6">
        <f t="shared" si="1"/>
        <v>0</v>
      </c>
      <c r="L20" s="6"/>
      <c r="M20" s="6"/>
      <c r="N20" s="6">
        <f t="shared" si="2"/>
        <v>0</v>
      </c>
    </row>
    <row r="21" spans="4:14" x14ac:dyDescent="0.35">
      <c r="D21" s="6" t="s">
        <v>88</v>
      </c>
      <c r="E21" s="6"/>
      <c r="F21" s="6"/>
      <c r="G21" s="6">
        <f t="shared" si="0"/>
        <v>0</v>
      </c>
      <c r="H21" s="6" t="s">
        <v>101</v>
      </c>
      <c r="I21" s="6"/>
      <c r="J21" s="6"/>
      <c r="K21" s="6">
        <f t="shared" si="1"/>
        <v>0</v>
      </c>
      <c r="L21" s="6"/>
      <c r="M21" s="6"/>
      <c r="N21" s="6">
        <f t="shared" si="2"/>
        <v>0</v>
      </c>
    </row>
    <row r="22" spans="4:14" x14ac:dyDescent="0.35">
      <c r="D22" s="6"/>
      <c r="E22" s="6"/>
      <c r="F22" s="6"/>
      <c r="G22" s="6">
        <f t="shared" si="0"/>
        <v>0</v>
      </c>
      <c r="H22" s="6" t="s">
        <v>102</v>
      </c>
      <c r="I22" s="6"/>
      <c r="J22" s="6"/>
      <c r="K22" s="6">
        <f t="shared" si="1"/>
        <v>0</v>
      </c>
      <c r="L22" s="6"/>
      <c r="M22" s="6"/>
      <c r="N22" s="6">
        <f t="shared" si="2"/>
        <v>0</v>
      </c>
    </row>
    <row r="23" spans="4:14" x14ac:dyDescent="0.35">
      <c r="D23" s="6"/>
      <c r="E23" s="6"/>
      <c r="F23" s="6"/>
      <c r="G23" s="6">
        <f t="shared" si="0"/>
        <v>0</v>
      </c>
      <c r="H23" s="6"/>
      <c r="I23" s="6"/>
      <c r="J23" s="6"/>
      <c r="K23" s="6">
        <f t="shared" si="1"/>
        <v>0</v>
      </c>
      <c r="L23" s="6"/>
      <c r="M23" s="6"/>
      <c r="N23" s="6">
        <f t="shared" si="2"/>
        <v>0</v>
      </c>
    </row>
    <row r="24" spans="4:14" x14ac:dyDescent="0.35">
      <c r="D24" s="6" t="s">
        <v>94</v>
      </c>
      <c r="E24" s="6"/>
      <c r="F24" s="6"/>
      <c r="G24" s="6">
        <f t="shared" si="0"/>
        <v>0</v>
      </c>
      <c r="H24" s="6" t="s">
        <v>103</v>
      </c>
      <c r="I24" s="6"/>
      <c r="J24" s="6"/>
      <c r="K24" s="6">
        <f t="shared" si="1"/>
        <v>0</v>
      </c>
      <c r="L24" s="6"/>
      <c r="M24" s="6"/>
      <c r="N24" s="6">
        <f t="shared" si="2"/>
        <v>0</v>
      </c>
    </row>
    <row r="25" spans="4:14" x14ac:dyDescent="0.35">
      <c r="D25" s="6" t="s">
        <v>95</v>
      </c>
      <c r="E25" s="6"/>
      <c r="F25" s="6"/>
      <c r="G25" s="6">
        <f t="shared" si="0"/>
        <v>0</v>
      </c>
      <c r="H25" s="6" t="s">
        <v>103</v>
      </c>
      <c r="I25" s="6"/>
      <c r="J25" s="6"/>
      <c r="K25" s="6">
        <f t="shared" si="1"/>
        <v>0</v>
      </c>
      <c r="L25" s="6"/>
      <c r="M25" s="6"/>
      <c r="N25" s="6">
        <f t="shared" si="2"/>
        <v>0</v>
      </c>
    </row>
    <row r="26" spans="4:14" x14ac:dyDescent="0.35">
      <c r="D26" s="6" t="s">
        <v>96</v>
      </c>
      <c r="E26" s="6"/>
      <c r="F26" s="6"/>
      <c r="G26" s="6">
        <f t="shared" si="0"/>
        <v>0</v>
      </c>
      <c r="H26" s="6" t="s">
        <v>103</v>
      </c>
      <c r="I26" s="6"/>
      <c r="J26" s="6"/>
      <c r="K26" s="6">
        <f t="shared" si="1"/>
        <v>0</v>
      </c>
      <c r="L26" s="6"/>
      <c r="M26" s="6"/>
      <c r="N26" s="6">
        <f t="shared" si="2"/>
        <v>0</v>
      </c>
    </row>
    <row r="27" spans="4:14" x14ac:dyDescent="0.35">
      <c r="D27" s="6"/>
      <c r="E27" s="6"/>
      <c r="F27" s="6"/>
      <c r="G27" s="6">
        <f t="shared" si="0"/>
        <v>0</v>
      </c>
      <c r="H27" s="6"/>
      <c r="I27" s="6"/>
      <c r="J27" s="6"/>
      <c r="K27" s="6">
        <f t="shared" si="1"/>
        <v>0</v>
      </c>
      <c r="L27" s="6"/>
      <c r="M27" s="6"/>
      <c r="N27" s="6">
        <f t="shared" si="2"/>
        <v>0</v>
      </c>
    </row>
    <row r="28" spans="4:14" x14ac:dyDescent="0.35">
      <c r="D28" s="6" t="s">
        <v>90</v>
      </c>
      <c r="E28" s="6"/>
      <c r="F28" s="6"/>
      <c r="G28" s="6">
        <f t="shared" si="0"/>
        <v>0</v>
      </c>
      <c r="H28" s="6"/>
      <c r="I28" s="6"/>
      <c r="J28" s="6"/>
      <c r="K28" s="6">
        <f t="shared" si="1"/>
        <v>0</v>
      </c>
      <c r="L28" s="6"/>
      <c r="M28" s="6"/>
      <c r="N28" s="6">
        <f t="shared" si="2"/>
        <v>0</v>
      </c>
    </row>
    <row r="29" spans="4:14" x14ac:dyDescent="0.35">
      <c r="D29" s="6" t="s">
        <v>91</v>
      </c>
      <c r="E29" s="6"/>
      <c r="F29" s="6"/>
      <c r="G29" s="6">
        <f t="shared" si="0"/>
        <v>0</v>
      </c>
      <c r="H29" s="6"/>
      <c r="I29" s="6"/>
      <c r="J29" s="6"/>
      <c r="K29" s="6">
        <f t="shared" si="1"/>
        <v>0</v>
      </c>
      <c r="L29" s="6"/>
      <c r="M29" s="6"/>
      <c r="N29" s="6">
        <f t="shared" si="2"/>
        <v>0</v>
      </c>
    </row>
    <row r="30" spans="4:14" x14ac:dyDescent="0.35">
      <c r="D30" s="6" t="s">
        <v>92</v>
      </c>
      <c r="E30" s="6"/>
      <c r="F30" s="6"/>
      <c r="G30" s="6">
        <f t="shared" si="0"/>
        <v>0</v>
      </c>
      <c r="H30" s="6"/>
      <c r="I30" s="6"/>
      <c r="J30" s="6"/>
      <c r="K30" s="6">
        <f t="shared" si="1"/>
        <v>0</v>
      </c>
      <c r="L30" s="6"/>
      <c r="M30" s="6"/>
      <c r="N30" s="6">
        <f t="shared" si="2"/>
        <v>0</v>
      </c>
    </row>
    <row r="31" spans="4:14" x14ac:dyDescent="0.35">
      <c r="D31" s="6" t="s">
        <v>93</v>
      </c>
      <c r="E31" s="6"/>
      <c r="F31" s="6"/>
      <c r="G31" s="6">
        <f t="shared" si="0"/>
        <v>0</v>
      </c>
      <c r="H31" s="6"/>
      <c r="I31" s="6"/>
      <c r="J31" s="6"/>
      <c r="K31" s="6">
        <f t="shared" si="1"/>
        <v>0</v>
      </c>
      <c r="L31" s="6"/>
      <c r="M31" s="6"/>
      <c r="N31" s="6">
        <f t="shared" si="2"/>
        <v>0</v>
      </c>
    </row>
    <row r="32" spans="4:14" x14ac:dyDescent="0.35">
      <c r="D32" s="6"/>
      <c r="E32" s="6"/>
      <c r="F32" s="6"/>
      <c r="G32" s="6">
        <f t="shared" si="0"/>
        <v>0</v>
      </c>
      <c r="H32" s="6"/>
      <c r="I32" s="6"/>
      <c r="J32" s="6"/>
      <c r="K32" s="6">
        <f t="shared" si="1"/>
        <v>0</v>
      </c>
      <c r="L32" s="6"/>
      <c r="M32" s="6"/>
      <c r="N32" s="6">
        <f t="shared" si="2"/>
        <v>0</v>
      </c>
    </row>
    <row r="33" spans="4:14" x14ac:dyDescent="0.35">
      <c r="D33" s="6"/>
      <c r="E33" s="6"/>
      <c r="F33" s="6"/>
      <c r="G33" s="6">
        <f t="shared" si="0"/>
        <v>0</v>
      </c>
      <c r="H33" s="6"/>
      <c r="I33" s="6"/>
      <c r="J33" s="6"/>
      <c r="K33" s="6">
        <f t="shared" si="1"/>
        <v>0</v>
      </c>
      <c r="L33" s="6"/>
      <c r="M33" s="6"/>
      <c r="N33" s="6">
        <f t="shared" si="2"/>
        <v>0</v>
      </c>
    </row>
    <row r="34" spans="4:14" x14ac:dyDescent="0.35">
      <c r="D34" s="6"/>
      <c r="E34" s="6"/>
      <c r="F34" s="6"/>
      <c r="G34" s="6">
        <f t="shared" si="0"/>
        <v>0</v>
      </c>
      <c r="H34" s="6"/>
      <c r="I34" s="6"/>
      <c r="J34" s="6"/>
      <c r="K34" s="6">
        <f t="shared" si="1"/>
        <v>0</v>
      </c>
      <c r="L34" s="6"/>
      <c r="M34" s="6"/>
      <c r="N34" s="6">
        <f t="shared" si="2"/>
        <v>0</v>
      </c>
    </row>
    <row r="35" spans="4:14" x14ac:dyDescent="0.35">
      <c r="D35" s="6" t="s">
        <v>97</v>
      </c>
      <c r="E35" s="6"/>
      <c r="F35" s="6">
        <f>G35*10.764</f>
        <v>0</v>
      </c>
      <c r="G35" s="6">
        <f>SUM(G7:G34)</f>
        <v>0</v>
      </c>
      <c r="H35" s="6"/>
      <c r="I35" s="6"/>
      <c r="J35" s="6">
        <f>K35*10.764</f>
        <v>0</v>
      </c>
      <c r="K35" s="6">
        <f>SUM(K7:K34)</f>
        <v>0</v>
      </c>
      <c r="L35" s="6"/>
      <c r="M35" s="6">
        <f>N35*10.764</f>
        <v>0</v>
      </c>
      <c r="N35" s="6">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Sheet1</vt:lpstr>
      <vt:lpstr>VALUATION</vt:lpstr>
      <vt:lpstr>Note</vt:lpstr>
      <vt:lpstr>A%</vt:lpstr>
      <vt:lpstr>B%</vt:lpstr>
      <vt:lpstr>C% </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2025-07-19T12:42:37Z</cp:lastPrinted>
  <dcterms:created xsi:type="dcterms:W3CDTF">2013-11-23T05:32:33Z</dcterms:created>
  <dcterms:modified xsi:type="dcterms:W3CDTF">2025-07-19T12:42:39Z</dcterms:modified>
</cp:coreProperties>
</file>