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Vsjadon\common drive\APF\25-26\July 2025\IDBI\NEW\Saurav\14813 - Tricity Waterfront (Query- Docs)\"/>
    </mc:Choice>
  </mc:AlternateContent>
  <bookViews>
    <workbookView xWindow="-120" yWindow="-120" windowWidth="20730" windowHeight="11160"/>
  </bookViews>
  <sheets>
    <sheet name="Report" sheetId="24" r:id="rId1"/>
    <sheet name="Remark" sheetId="26" r:id="rId2"/>
    <sheet name="Valuation" sheetId="25" r:id="rId3"/>
  </sheets>
  <definedNames>
    <definedName name="_xlnm.Print_Area" localSheetId="0">Report!$A$1:$H$402</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30" i="24" l="1"/>
  <c r="K131" i="24"/>
  <c r="K132" i="24"/>
  <c r="K133" i="24"/>
  <c r="K134" i="24"/>
  <c r="K135" i="24"/>
  <c r="K136" i="24"/>
  <c r="K137" i="24"/>
  <c r="K138" i="24"/>
  <c r="K139" i="24"/>
  <c r="K129" i="24"/>
  <c r="L106" i="24"/>
  <c r="L107" i="24"/>
  <c r="L108" i="24"/>
  <c r="L109" i="24"/>
  <c r="L110" i="24"/>
  <c r="L111" i="24"/>
  <c r="L112" i="24"/>
  <c r="L113" i="24"/>
  <c r="L114" i="24"/>
  <c r="L115" i="24"/>
  <c r="L105" i="24"/>
  <c r="D153" i="24"/>
  <c r="G52" i="24"/>
  <c r="J115" i="24"/>
  <c r="J108" i="24"/>
  <c r="G96" i="24" l="1"/>
  <c r="E145" i="24"/>
  <c r="E144" i="24"/>
  <c r="E143" i="24"/>
  <c r="E142" i="24"/>
  <c r="E141" i="24"/>
  <c r="E134" i="24"/>
  <c r="E135" i="24"/>
  <c r="E136" i="24"/>
  <c r="E137" i="24"/>
  <c r="E138" i="24"/>
  <c r="E139" i="24"/>
  <c r="E133" i="24"/>
  <c r="E121" i="24"/>
  <c r="E132" i="24"/>
  <c r="E131" i="24"/>
  <c r="E130" i="24"/>
  <c r="E129" i="24"/>
  <c r="G123" i="24"/>
  <c r="E125" i="24"/>
  <c r="E126" i="24"/>
  <c r="E127" i="24"/>
  <c r="E124" i="24"/>
  <c r="E123" i="24"/>
  <c r="E120" i="24"/>
  <c r="E119" i="24"/>
  <c r="E118" i="24"/>
  <c r="E117" i="24"/>
  <c r="E106" i="24"/>
  <c r="E107" i="24"/>
  <c r="E105" i="24"/>
  <c r="E113" i="24" l="1"/>
  <c r="E112" i="24"/>
  <c r="E111" i="24"/>
  <c r="E110" i="24"/>
  <c r="E109" i="24"/>
  <c r="E108" i="24"/>
  <c r="D125" i="24" l="1"/>
  <c r="D126" i="24"/>
  <c r="D127" i="24"/>
  <c r="D115" i="24"/>
  <c r="D113" i="24"/>
  <c r="G115" i="24"/>
  <c r="G97" i="24"/>
  <c r="I64" i="24"/>
  <c r="I59" i="24"/>
  <c r="L38" i="24" l="1"/>
  <c r="K38" i="24"/>
  <c r="D168" i="24" l="1"/>
  <c r="D161" i="24"/>
  <c r="I140" i="24"/>
  <c r="I128" i="24"/>
  <c r="I104" i="24"/>
  <c r="I92" i="24"/>
  <c r="I91" i="24"/>
  <c r="G145" i="24"/>
  <c r="G144" i="24"/>
  <c r="D145" i="24"/>
  <c r="D144" i="24"/>
  <c r="F144" i="24" s="1"/>
  <c r="H144" i="24" s="1"/>
  <c r="D143" i="24"/>
  <c r="D142" i="24"/>
  <c r="D141" i="24"/>
  <c r="G139" i="24"/>
  <c r="G138" i="24"/>
  <c r="G137" i="24"/>
  <c r="G136" i="24"/>
  <c r="G135" i="24"/>
  <c r="G134" i="24"/>
  <c r="G133" i="24"/>
  <c r="G132" i="24"/>
  <c r="D139" i="24"/>
  <c r="F139" i="24" s="1"/>
  <c r="H139" i="24" s="1"/>
  <c r="D138" i="24"/>
  <c r="D137" i="24"/>
  <c r="F137" i="24" s="1"/>
  <c r="D136" i="24"/>
  <c r="D135" i="24"/>
  <c r="F135" i="24" s="1"/>
  <c r="H135" i="24" s="1"/>
  <c r="D134" i="24"/>
  <c r="D133" i="24"/>
  <c r="D132" i="24"/>
  <c r="D131" i="24"/>
  <c r="D130" i="24"/>
  <c r="D129" i="24"/>
  <c r="G127" i="24"/>
  <c r="G126" i="24"/>
  <c r="G125" i="24"/>
  <c r="G124" i="24"/>
  <c r="D124" i="24"/>
  <c r="D123" i="24"/>
  <c r="G121" i="24"/>
  <c r="G120" i="24"/>
  <c r="D121" i="24"/>
  <c r="D120" i="24"/>
  <c r="D119" i="24"/>
  <c r="D118" i="24"/>
  <c r="D117" i="24"/>
  <c r="G114" i="24"/>
  <c r="G113" i="24"/>
  <c r="G112" i="24"/>
  <c r="G111" i="24"/>
  <c r="G110" i="24"/>
  <c r="G109" i="24"/>
  <c r="G108" i="24"/>
  <c r="E115" i="24"/>
  <c r="E114" i="24"/>
  <c r="D114" i="24"/>
  <c r="D112" i="24"/>
  <c r="D111" i="24"/>
  <c r="D110" i="24"/>
  <c r="D109" i="24"/>
  <c r="D108" i="24"/>
  <c r="D107" i="24"/>
  <c r="D106" i="24"/>
  <c r="D105" i="24"/>
  <c r="G95" i="24"/>
  <c r="G94" i="24"/>
  <c r="G93" i="24"/>
  <c r="D97" i="24"/>
  <c r="D96" i="24"/>
  <c r="D95" i="24"/>
  <c r="D94" i="24"/>
  <c r="D93" i="24"/>
  <c r="D87" i="24"/>
  <c r="D86" i="24"/>
  <c r="D85" i="24"/>
  <c r="D84" i="24"/>
  <c r="D83" i="24"/>
  <c r="D82" i="24"/>
  <c r="D81" i="24"/>
  <c r="D80" i="24"/>
  <c r="D79" i="24"/>
  <c r="D78" i="24"/>
  <c r="D77" i="24"/>
  <c r="D76" i="24"/>
  <c r="D75" i="24"/>
  <c r="D74" i="24"/>
  <c r="D73" i="24"/>
  <c r="D72" i="24"/>
  <c r="D71" i="24"/>
  <c r="D70" i="24"/>
  <c r="D69" i="24"/>
  <c r="D68" i="24"/>
  <c r="D67" i="24"/>
  <c r="D66" i="24"/>
  <c r="D65" i="24"/>
  <c r="D64" i="24"/>
  <c r="D63" i="24"/>
  <c r="D62" i="24"/>
  <c r="D61" i="24"/>
  <c r="D60" i="24"/>
  <c r="D59" i="24"/>
  <c r="I56" i="24"/>
  <c r="I89" i="24"/>
  <c r="I116" i="24"/>
  <c r="I123" i="24"/>
  <c r="I105" i="24"/>
  <c r="O111" i="24"/>
  <c r="O123" i="24"/>
  <c r="P135" i="24"/>
  <c r="O141" i="24"/>
  <c r="P123" i="24"/>
  <c r="P111" i="24"/>
  <c r="O135" i="24"/>
  <c r="P141" i="24"/>
  <c r="F111" i="24" l="1"/>
  <c r="H111" i="24" s="1"/>
  <c r="F113" i="24"/>
  <c r="H113" i="24" s="1"/>
  <c r="F115" i="24"/>
  <c r="H115" i="24" s="1"/>
  <c r="F123" i="24"/>
  <c r="H123" i="24" s="1"/>
  <c r="F125" i="24"/>
  <c r="H125" i="24" s="1"/>
  <c r="F127" i="24"/>
  <c r="H127" i="24" s="1"/>
  <c r="F141" i="24"/>
  <c r="H141" i="24" s="1"/>
  <c r="F143" i="24"/>
  <c r="H143" i="24" s="1"/>
  <c r="F126" i="24"/>
  <c r="H126" i="24" s="1"/>
  <c r="H137" i="24"/>
  <c r="C49" i="24"/>
  <c r="F138" i="24"/>
  <c r="H138" i="24" s="1"/>
  <c r="F145" i="24"/>
  <c r="H145" i="24" s="1"/>
  <c r="C52" i="24"/>
  <c r="F112" i="24"/>
  <c r="H112" i="24" s="1"/>
  <c r="F124" i="24"/>
  <c r="H124" i="24" s="1"/>
  <c r="F142" i="24"/>
  <c r="H142" i="24" s="1"/>
  <c r="N141" i="24"/>
  <c r="O142" i="24"/>
  <c r="P142" i="24"/>
  <c r="P143" i="24" s="1"/>
  <c r="P144" i="24" s="1"/>
  <c r="P145" i="24" s="1"/>
  <c r="P146" i="24" s="1"/>
  <c r="F136" i="24"/>
  <c r="H136" i="24" s="1"/>
  <c r="N135" i="24"/>
  <c r="O136" i="24"/>
  <c r="P136" i="24"/>
  <c r="P137" i="24" s="1"/>
  <c r="P138" i="24" s="1"/>
  <c r="P139" i="24" s="1"/>
  <c r="N123" i="24"/>
  <c r="O124" i="24"/>
  <c r="P124" i="24"/>
  <c r="P125" i="24" s="1"/>
  <c r="P126" i="24" s="1"/>
  <c r="P127" i="24" s="1"/>
  <c r="F114" i="24"/>
  <c r="H114" i="24" s="1"/>
  <c r="N111" i="24"/>
  <c r="O112" i="24"/>
  <c r="P112" i="24"/>
  <c r="P113" i="24" s="1"/>
  <c r="P114" i="24" s="1"/>
  <c r="P115" i="24" s="1"/>
  <c r="I93" i="24"/>
  <c r="F82" i="24"/>
  <c r="H82" i="24" s="1"/>
  <c r="F80" i="24"/>
  <c r="H80" i="24" s="1"/>
  <c r="F77" i="24"/>
  <c r="H77" i="24" s="1"/>
  <c r="F72" i="24"/>
  <c r="H72" i="24" s="1"/>
  <c r="F87" i="24"/>
  <c r="H87" i="24" s="1"/>
  <c r="F86" i="24"/>
  <c r="H86" i="24" s="1"/>
  <c r="F85" i="24"/>
  <c r="H85" i="24" s="1"/>
  <c r="F84" i="24"/>
  <c r="H84" i="24" s="1"/>
  <c r="F83" i="24"/>
  <c r="H83" i="24" s="1"/>
  <c r="F81" i="24"/>
  <c r="H81" i="24" s="1"/>
  <c r="F79" i="24"/>
  <c r="H79" i="24" s="1"/>
  <c r="F78" i="24"/>
  <c r="H78" i="24" s="1"/>
  <c r="F76" i="24"/>
  <c r="H76" i="24" s="1"/>
  <c r="F75" i="24"/>
  <c r="H75" i="24" s="1"/>
  <c r="F74" i="24"/>
  <c r="H74" i="24" s="1"/>
  <c r="F73" i="24"/>
  <c r="H73" i="24" s="1"/>
  <c r="F71" i="24"/>
  <c r="H71" i="24" s="1"/>
  <c r="F70" i="24"/>
  <c r="H70" i="24" s="1"/>
  <c r="F69" i="24"/>
  <c r="H69" i="24" s="1"/>
  <c r="F68" i="24"/>
  <c r="H68" i="24" s="1"/>
  <c r="F67" i="24"/>
  <c r="H67" i="24" s="1"/>
  <c r="F66" i="24"/>
  <c r="H66" i="24" s="1"/>
  <c r="C53" i="24" l="1"/>
  <c r="N142" i="24"/>
  <c r="O143" i="24"/>
  <c r="O137" i="24"/>
  <c r="N136" i="24"/>
  <c r="O125" i="24"/>
  <c r="N124" i="24"/>
  <c r="O113" i="24"/>
  <c r="N112" i="24"/>
  <c r="D42" i="24"/>
  <c r="D16" i="24"/>
  <c r="D223" i="24"/>
  <c r="B190" i="24"/>
  <c r="B189" i="24"/>
  <c r="F134" i="24"/>
  <c r="H134" i="24" s="1"/>
  <c r="F133" i="24"/>
  <c r="H133" i="24" s="1"/>
  <c r="F132" i="24"/>
  <c r="H132" i="24" s="1"/>
  <c r="F131" i="24"/>
  <c r="H131" i="24" s="1"/>
  <c r="F130" i="24"/>
  <c r="H130" i="24" s="1"/>
  <c r="F129" i="24"/>
  <c r="H129" i="24" s="1"/>
  <c r="F121" i="24"/>
  <c r="H121" i="24" s="1"/>
  <c r="F120" i="24"/>
  <c r="H120" i="24" s="1"/>
  <c r="F119" i="24"/>
  <c r="H119" i="24" s="1"/>
  <c r="F118" i="24"/>
  <c r="F117" i="24"/>
  <c r="F110" i="24"/>
  <c r="H110" i="24" s="1"/>
  <c r="F109" i="24"/>
  <c r="H109" i="24" s="1"/>
  <c r="F108" i="24"/>
  <c r="H108" i="24" s="1"/>
  <c r="F107" i="24"/>
  <c r="H107" i="24" s="1"/>
  <c r="F106" i="24"/>
  <c r="H106" i="24" s="1"/>
  <c r="F105" i="24"/>
  <c r="H105" i="24" s="1"/>
  <c r="F97" i="24"/>
  <c r="H97" i="24" s="1"/>
  <c r="F96" i="24"/>
  <c r="H96" i="24" s="1"/>
  <c r="F95" i="24"/>
  <c r="H95" i="24" s="1"/>
  <c r="F94" i="24"/>
  <c r="H94" i="24" s="1"/>
  <c r="F93" i="24"/>
  <c r="H93" i="24" s="1"/>
  <c r="A94" i="24"/>
  <c r="A95" i="24" s="1"/>
  <c r="A96" i="24" s="1"/>
  <c r="A97" i="24" s="1"/>
  <c r="A98" i="24" s="1"/>
  <c r="A99" i="24" s="1"/>
  <c r="A100" i="24" s="1"/>
  <c r="A101" i="24" s="1"/>
  <c r="A102" i="24" s="1"/>
  <c r="A103" i="24" s="1"/>
  <c r="F65" i="24"/>
  <c r="H65" i="24" s="1"/>
  <c r="F64" i="24"/>
  <c r="H64" i="24" s="1"/>
  <c r="F63" i="24"/>
  <c r="H63" i="24" s="1"/>
  <c r="F62" i="24"/>
  <c r="H62" i="24" s="1"/>
  <c r="F61" i="24"/>
  <c r="H61" i="24" s="1"/>
  <c r="F60" i="24"/>
  <c r="H60" i="24" s="1"/>
  <c r="F59" i="24"/>
  <c r="J181" i="24"/>
  <c r="J180" i="24"/>
  <c r="J179" i="24"/>
  <c r="J178" i="24"/>
  <c r="C170" i="24"/>
  <c r="D186" i="24"/>
  <c r="H33" i="24"/>
  <c r="D30" i="24"/>
  <c r="D28" i="24"/>
  <c r="J21" i="24"/>
  <c r="D7" i="24"/>
  <c r="D3" i="24"/>
  <c r="B221" i="24" s="1"/>
  <c r="O129" i="24"/>
  <c r="O105" i="24"/>
  <c r="P105" i="24"/>
  <c r="P117" i="24"/>
  <c r="P129" i="24"/>
  <c r="H171" i="24"/>
  <c r="O117" i="24"/>
  <c r="H59" i="24" l="1"/>
  <c r="G49" i="24" s="1"/>
  <c r="E49" i="24"/>
  <c r="H117" i="24"/>
  <c r="E52" i="24"/>
  <c r="H118" i="24"/>
  <c r="O144" i="24"/>
  <c r="N143" i="24"/>
  <c r="O138" i="24"/>
  <c r="N137" i="24"/>
  <c r="O126" i="24"/>
  <c r="N125" i="24"/>
  <c r="O114" i="24"/>
  <c r="N113" i="24"/>
  <c r="B200" i="24"/>
  <c r="D183" i="24"/>
  <c r="D177" i="24"/>
  <c r="J173" i="24"/>
  <c r="J176" i="24"/>
  <c r="J177" i="24" s="1"/>
  <c r="J182" i="24" s="1"/>
  <c r="J183" i="24" s="1"/>
  <c r="C175" i="24" s="1"/>
  <c r="D182" i="24"/>
  <c r="D176" i="24"/>
  <c r="D178" i="24"/>
  <c r="D181" i="24"/>
  <c r="J175" i="24"/>
  <c r="C174" i="24" s="1"/>
  <c r="D180" i="24"/>
  <c r="J174" i="24"/>
  <c r="D179" i="24"/>
  <c r="N129" i="24"/>
  <c r="O130" i="24"/>
  <c r="P118" i="24"/>
  <c r="P119" i="24" s="1"/>
  <c r="P120" i="24" s="1"/>
  <c r="P121" i="24" s="1"/>
  <c r="P122" i="24" s="1"/>
  <c r="P130" i="24"/>
  <c r="P131" i="24" s="1"/>
  <c r="P132" i="24" s="1"/>
  <c r="P133" i="24" s="1"/>
  <c r="P134" i="24" s="1"/>
  <c r="N117" i="24"/>
  <c r="O118" i="24"/>
  <c r="N105" i="24"/>
  <c r="O106" i="24"/>
  <c r="P106" i="24"/>
  <c r="P107" i="24" s="1"/>
  <c r="P108" i="24" s="1"/>
  <c r="P109" i="24" s="1"/>
  <c r="P110" i="24" s="1"/>
  <c r="E53" i="24" l="1"/>
  <c r="G53" i="24"/>
  <c r="O145" i="24"/>
  <c r="N144" i="24"/>
  <c r="N138" i="24"/>
  <c r="O139" i="24"/>
  <c r="N139" i="24" s="1"/>
  <c r="N126" i="24"/>
  <c r="O127" i="24"/>
  <c r="N127" i="24" s="1"/>
  <c r="N114" i="24"/>
  <c r="O115" i="24"/>
  <c r="N115" i="24" s="1"/>
  <c r="E174" i="24"/>
  <c r="D175" i="24"/>
  <c r="G174" i="24"/>
  <c r="D174" i="24"/>
  <c r="O119" i="24"/>
  <c r="N118" i="24"/>
  <c r="O107" i="24"/>
  <c r="N106" i="24"/>
  <c r="N130" i="24"/>
  <c r="O131" i="24"/>
  <c r="N145" i="24" l="1"/>
  <c r="O146" i="24"/>
  <c r="N146" i="24" s="1"/>
  <c r="I170" i="24"/>
  <c r="C172" i="24" s="1"/>
  <c r="N131" i="24"/>
  <c r="O132" i="24"/>
  <c r="N107" i="24"/>
  <c r="O108" i="24"/>
  <c r="N119" i="24"/>
  <c r="O120" i="24"/>
  <c r="N120" i="24" l="1"/>
  <c r="O121" i="24"/>
  <c r="O109" i="24"/>
  <c r="N108" i="24"/>
  <c r="N132" i="24"/>
  <c r="O133" i="24"/>
  <c r="N133" i="24" l="1"/>
  <c r="O134" i="24"/>
  <c r="N134" i="24" s="1"/>
  <c r="N109" i="24"/>
  <c r="O110" i="24"/>
  <c r="N110" i="24" s="1"/>
  <c r="N121" i="24"/>
  <c r="O122" i="24"/>
  <c r="N122" i="24" s="1"/>
</calcChain>
</file>

<file path=xl/comments1.xml><?xml version="1.0" encoding="utf-8"?>
<comments xmlns="http://schemas.openxmlformats.org/spreadsheetml/2006/main">
  <authors>
    <author>SACHIN</author>
  </authors>
  <commentList>
    <comment ref="D12" authorId="0" shapeId="0">
      <text>
        <r>
          <rPr>
            <b/>
            <sz val="9"/>
            <color indexed="81"/>
            <rFont val="Tahoma"/>
            <family val="2"/>
          </rPr>
          <t>SACHIN:</t>
        </r>
        <r>
          <rPr>
            <sz val="9"/>
            <color indexed="81"/>
            <rFont val="Tahoma"/>
            <family val="2"/>
          </rPr>
          <t xml:space="preserve">
Building No. 
Tower No.
Wing 
Bunglow No., etc</t>
        </r>
      </text>
    </comment>
    <comment ref="D13" authorId="0" shapeId="0">
      <text>
        <r>
          <rPr>
            <b/>
            <sz val="9"/>
            <color indexed="81"/>
            <rFont val="Tahoma"/>
            <family val="2"/>
          </rPr>
          <t>SACHIN:</t>
        </r>
        <r>
          <rPr>
            <sz val="9"/>
            <color indexed="81"/>
            <rFont val="Tahoma"/>
            <family val="2"/>
          </rPr>
          <t xml:space="preserve">
If exisiting Building is provided write it or else
NA</t>
        </r>
      </text>
    </comment>
    <comment ref="D184" authorId="0" shapeId="0">
      <text>
        <r>
          <rPr>
            <b/>
            <sz val="9"/>
            <color indexed="81"/>
            <rFont val="Tahoma"/>
            <family val="2"/>
          </rPr>
          <t>SACHIN:</t>
        </r>
        <r>
          <rPr>
            <sz val="9"/>
            <color indexed="81"/>
            <rFont val="Tahoma"/>
            <family val="2"/>
          </rPr>
          <t xml:space="preserve">
First CC Date </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<sst xmlns="http://schemas.openxmlformats.org/spreadsheetml/2006/main" count="486" uniqueCount="298">
  <si>
    <t>Date:</t>
  </si>
  <si>
    <t>Name of the Project</t>
  </si>
  <si>
    <t>Description</t>
  </si>
  <si>
    <t>Attached Terrace area</t>
  </si>
  <si>
    <t>Type of Work</t>
  </si>
  <si>
    <t>Plinth</t>
  </si>
  <si>
    <t xml:space="preserve">Details of Flats in Building   </t>
  </si>
  <si>
    <t>Building details Floor Wise</t>
  </si>
  <si>
    <t>Address of the Project</t>
  </si>
  <si>
    <t>Nearby Landmark</t>
  </si>
  <si>
    <t>Proximity to Civic Amenities</t>
  </si>
  <si>
    <t>Date of commencement</t>
  </si>
  <si>
    <t>Google Map :</t>
  </si>
  <si>
    <t>All available at  1 to 3 km.</t>
  </si>
  <si>
    <t>Residential Area Details :</t>
  </si>
  <si>
    <t>Building &amp; Wing</t>
  </si>
  <si>
    <t>Total Carpet Area</t>
  </si>
  <si>
    <t>Total Saleable Area</t>
  </si>
  <si>
    <t>Basement</t>
  </si>
  <si>
    <t>Podium</t>
  </si>
  <si>
    <t>Ground</t>
  </si>
  <si>
    <t>Excavation in process</t>
  </si>
  <si>
    <t>Excavation Completed</t>
  </si>
  <si>
    <t>Footing in Process</t>
  </si>
  <si>
    <t>Footing Completed</t>
  </si>
  <si>
    <t>Plinth in process</t>
  </si>
  <si>
    <t>Plinth completed</t>
  </si>
  <si>
    <t>Commercial Area Details :</t>
  </si>
  <si>
    <t>Floors</t>
  </si>
  <si>
    <t xml:space="preserve">Stage of construction: </t>
  </si>
  <si>
    <t>Complition %</t>
  </si>
  <si>
    <t>Progress %</t>
  </si>
  <si>
    <t>Disbursement %</t>
  </si>
  <si>
    <t>All work Completed. OC Received.</t>
  </si>
  <si>
    <t>Slab/Floor</t>
  </si>
  <si>
    <t>Piling Work in process</t>
  </si>
  <si>
    <t>Excavation</t>
  </si>
  <si>
    <t>RCC (Including podiums)</t>
  </si>
  <si>
    <t>Brickwork</t>
  </si>
  <si>
    <t>Brickwork &amp; Internal Plaster</t>
  </si>
  <si>
    <t>Internal Plaster</t>
  </si>
  <si>
    <t>Basement 1</t>
  </si>
  <si>
    <t>Ext. Plaster &amp; Plumbing</t>
  </si>
  <si>
    <t>External Plaster &amp; Plumbing</t>
  </si>
  <si>
    <t>Basement 2</t>
  </si>
  <si>
    <t>Flooring &amp; Fitting</t>
  </si>
  <si>
    <t>Basement 3</t>
  </si>
  <si>
    <t>Painting &amp; Wooden</t>
  </si>
  <si>
    <t>Basement 4</t>
  </si>
  <si>
    <t>Building Common Amenities</t>
  </si>
  <si>
    <t>Possession</t>
  </si>
  <si>
    <t xml:space="preserve">Valuation Report </t>
  </si>
  <si>
    <t>Date Of Property Visit</t>
  </si>
  <si>
    <t>Name of the builder group</t>
  </si>
  <si>
    <t>Name of the builder company</t>
  </si>
  <si>
    <t>Name / No of the Building</t>
  </si>
  <si>
    <t>Docouments Provided</t>
  </si>
  <si>
    <t>RERA No.</t>
  </si>
  <si>
    <t>Road</t>
  </si>
  <si>
    <t>Locality/Village</t>
  </si>
  <si>
    <t>City</t>
  </si>
  <si>
    <t>District</t>
  </si>
  <si>
    <t>Taluka</t>
  </si>
  <si>
    <t>Pin Code</t>
  </si>
  <si>
    <t xml:space="preserve">Distance from city centre: </t>
  </si>
  <si>
    <t xml:space="preserve"> from ……. Railway Station</t>
  </si>
  <si>
    <t>Class of locality</t>
  </si>
  <si>
    <t xml:space="preserve">Nature of the locality </t>
  </si>
  <si>
    <t>Quality of infrastructure in vicinity</t>
  </si>
  <si>
    <t>Good</t>
  </si>
  <si>
    <t>Type of Structure</t>
  </si>
  <si>
    <t>RCC Frame Structure</t>
  </si>
  <si>
    <t xml:space="preserve">Approved usage of the Property:                                                                                                                                             </t>
  </si>
  <si>
    <t>NA</t>
  </si>
  <si>
    <t>Longitude</t>
  </si>
  <si>
    <t>Total number of Buildings</t>
  </si>
  <si>
    <t>01 Building</t>
  </si>
  <si>
    <t xml:space="preserve">Approval Detail : Plan approval </t>
  </si>
  <si>
    <t xml:space="preserve">Layout Approval No     </t>
  </si>
  <si>
    <t>Dated</t>
  </si>
  <si>
    <t xml:space="preserve">Approved Floor plan No.  </t>
  </si>
  <si>
    <t>Commencement Certificate No.</t>
  </si>
  <si>
    <t xml:space="preserve">Valid Up to:  </t>
  </si>
  <si>
    <t xml:space="preserve">O. Certificate No.: </t>
  </si>
  <si>
    <t>NA
Approved upto : NA</t>
  </si>
  <si>
    <t xml:space="preserve">Date of approval: </t>
  </si>
  <si>
    <t>Building wise Construction details</t>
  </si>
  <si>
    <t>Approved no of units</t>
  </si>
  <si>
    <t>Approved no of Floors</t>
  </si>
  <si>
    <t>Proposed no of Floors</t>
  </si>
  <si>
    <t>Expected Completion</t>
  </si>
  <si>
    <t>Floor Rise Rate Per Sq.ft</t>
  </si>
  <si>
    <t>Development Charges</t>
  </si>
  <si>
    <t>Society Formation Charges</t>
  </si>
  <si>
    <t>Advance Maintenance Charges</t>
  </si>
  <si>
    <t xml:space="preserve">Recommended rate of Parking </t>
  </si>
  <si>
    <t>No. of Units</t>
  </si>
  <si>
    <t>Shop No.
(Sale Plan)</t>
  </si>
  <si>
    <t>Flat No.
(Sale Plan)</t>
  </si>
  <si>
    <t xml:space="preserve">Remarks:  </t>
  </si>
  <si>
    <t>We considered Carpet area as per Approved Plan.</t>
  </si>
  <si>
    <t>We have considered rate by verifying it from market inquire.</t>
  </si>
  <si>
    <t>Car parking is subjected to authentic documentation.</t>
  </si>
  <si>
    <t xml:space="preserve">PHOTOGRAPHS OF PROPERTY : 
</t>
  </si>
  <si>
    <t>Name of Branch :</t>
  </si>
  <si>
    <t>Contact Details</t>
  </si>
  <si>
    <t>Latitude &amp; Longitude</t>
  </si>
  <si>
    <r>
      <t xml:space="preserve">Proposed Amenities :                                                                                                                                                                                                                      </t>
    </r>
    <r>
      <rPr>
        <sz val="11"/>
        <rFont val="Times New Roman"/>
        <family val="1"/>
      </rPr>
      <t xml:space="preserve">   </t>
    </r>
    <r>
      <rPr>
        <b/>
        <sz val="11"/>
        <rFont val="Times New Roman"/>
        <family val="1"/>
      </rPr>
      <t xml:space="preserve">                                               </t>
    </r>
  </si>
  <si>
    <t>Construction details of the Property :</t>
  </si>
  <si>
    <t>Building/Wing :</t>
  </si>
  <si>
    <t>*</t>
  </si>
  <si>
    <t>Recommended rate should be considered as all inclusive rate if other charges are not mentioned. (Excluding GST &amp; other government Taxes)</t>
  </si>
  <si>
    <t>Office No. 1031, Wing J, Akshar Business Park, Plot No. 03 Sector 25, Near APMC Market, Vashi, Navi Mumbai, Maharashtra 400703 TEL: 022-46090378/79/80                                                                       
E mail : vsjcapf@gmail.com. Web site : www.vsjadon.com</t>
  </si>
  <si>
    <t>IDBI Belapur</t>
  </si>
  <si>
    <t>Name / No of the Existing Building</t>
  </si>
  <si>
    <t>Location Link</t>
  </si>
  <si>
    <t>Saleable area Loading :</t>
  </si>
  <si>
    <t>Layout</t>
  </si>
  <si>
    <t xml:space="preserve">Thane </t>
  </si>
  <si>
    <t>Palghar</t>
  </si>
  <si>
    <t>Mumbai</t>
  </si>
  <si>
    <t>Raigad</t>
  </si>
  <si>
    <t>Pune</t>
  </si>
  <si>
    <t>Borivali</t>
  </si>
  <si>
    <t>Thane</t>
  </si>
  <si>
    <t>Mokhada</t>
  </si>
  <si>
    <t>Andheri</t>
  </si>
  <si>
    <t>Alibag</t>
  </si>
  <si>
    <t>Pune City</t>
  </si>
  <si>
    <t>Shahpur</t>
  </si>
  <si>
    <t>Talasari</t>
  </si>
  <si>
    <t>Panvel</t>
  </si>
  <si>
    <t>Haveli</t>
  </si>
  <si>
    <t>Kalyan</t>
  </si>
  <si>
    <t>Vasai</t>
  </si>
  <si>
    <t>Kurla</t>
  </si>
  <si>
    <t>Uran</t>
  </si>
  <si>
    <t>Khed</t>
  </si>
  <si>
    <t>Bhiwandi</t>
  </si>
  <si>
    <t>Vikramgad</t>
  </si>
  <si>
    <t>Karjat</t>
  </si>
  <si>
    <t>Baramati</t>
  </si>
  <si>
    <t>Ulhasnagar</t>
  </si>
  <si>
    <t>Khalapur</t>
  </si>
  <si>
    <t>Junnar</t>
  </si>
  <si>
    <t>Ambernath</t>
  </si>
  <si>
    <t>Dahanu</t>
  </si>
  <si>
    <t>Pen</t>
  </si>
  <si>
    <t>Shirur</t>
  </si>
  <si>
    <t>Murbad</t>
  </si>
  <si>
    <t>Wada</t>
  </si>
  <si>
    <t>Sudhagad</t>
  </si>
  <si>
    <t>Indapur</t>
  </si>
  <si>
    <t>Mahad</t>
  </si>
  <si>
    <t>Daund</t>
  </si>
  <si>
    <t>Roha</t>
  </si>
  <si>
    <t>Mawal</t>
  </si>
  <si>
    <t>Mangaon</t>
  </si>
  <si>
    <t>Ambegaon</t>
  </si>
  <si>
    <t>Poladpur</t>
  </si>
  <si>
    <t>Purandhar</t>
  </si>
  <si>
    <t>Mahasala</t>
  </si>
  <si>
    <t>Bhor</t>
  </si>
  <si>
    <t>Shriwardhan</t>
  </si>
  <si>
    <t>Mulshi</t>
  </si>
  <si>
    <t>Murud</t>
  </si>
  <si>
    <t>Velhe</t>
  </si>
  <si>
    <t>Rate of Flat Per Sq. Ft.</t>
  </si>
  <si>
    <t>Rate of Shop Per Sq. Ft.</t>
  </si>
  <si>
    <t xml:space="preserve">Rate of Office Per Sq. Ft. </t>
  </si>
  <si>
    <t>Gross Carpet 
Area</t>
  </si>
  <si>
    <t>Carpet 
Area</t>
  </si>
  <si>
    <t>Attached Loft area</t>
  </si>
  <si>
    <t>Attached Otla 
Area</t>
  </si>
  <si>
    <t>Realizable Rates of the Property :</t>
  </si>
  <si>
    <t>There are guest houses, villas, resorts, etc. in a range of 200 to 300 meters.
There are few residential buildings available in the surrounding areas. (within 500 meters)
There are inadequate transportation options to get to the project and the area is not
developed</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</si>
  <si>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</si>
  <si>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</si>
  <si>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</si>
  <si>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</si>
  <si>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</si>
  <si>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</si>
  <si>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</si>
  <si>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theme="1"/>
        <rFont val="Calibri"/>
        <family val="2"/>
        <scheme val="minor"/>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</si>
  <si>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</si>
  <si>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</si>
  <si>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</si>
  <si>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</si>
  <si>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</si>
  <si>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As the project is redevelopement project but rehab statement or rehab flats is not mentioned approved layout plan &amp; floor plan.</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</si>
  <si>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</si>
  <si>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</si>
  <si>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</si>
  <si>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As building have received First CC on 08/05/2015 still building is still under construction.</t>
  </si>
  <si>
    <t>Since the project has received first CC on 17/01/2020, But construction work of Wing A is not yet started. Please provide revised approved CC for Wing A.</t>
  </si>
  <si>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scheme val="minor"/>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</si>
  <si>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scheme val="minor"/>
      </rPr>
      <t>, 5 shops &amp; 6 Flats are Rehab Flats. The same letter is attached below.</t>
    </r>
  </si>
  <si>
    <t>High tension lines are passing nearby project Project Name. Please provide Power Noc.</t>
  </si>
  <si>
    <t>As Flat No. 201, 202, 203 &amp; 204 consists of large terrace area but dimension of that area is not mentioned. Therefore we have not considered terrace area for that flat.</t>
  </si>
  <si>
    <t>Electric Lines are passing above the project</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</si>
  <si>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</si>
  <si>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</si>
  <si>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</si>
  <si>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</si>
  <si>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</si>
  <si>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</si>
  <si>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</si>
  <si>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As per Approved Floor Plan, In C to E wing on Ground floor Shop No. 19 &amp; 20 are merged into single shop.</t>
  </si>
  <si>
    <t>Architect Name</t>
  </si>
  <si>
    <t>Address of Builder/Developer</t>
  </si>
  <si>
    <t>Future estimated life of the structure</t>
  </si>
  <si>
    <t>We have given Valuation for Sale Flats and Shops only.</t>
  </si>
  <si>
    <t>Signature</t>
  </si>
  <si>
    <t>Name of the Valuer</t>
  </si>
  <si>
    <t>Name of the Site Engineer</t>
  </si>
  <si>
    <t>Channel</t>
  </si>
  <si>
    <t>CERTIFICATE</t>
  </si>
  <si>
    <t>1. The information furnished is true and correct to the best of my knowledge and belief.</t>
  </si>
  <si>
    <t>2. I have no direct or indirect interest in the property valued.</t>
  </si>
  <si>
    <t>I hereby declare that:</t>
  </si>
  <si>
    <t>Place :</t>
  </si>
  <si>
    <t>Navi Mumbai</t>
  </si>
  <si>
    <t>Date :</t>
  </si>
  <si>
    <t>Signature of the Valuer.</t>
  </si>
  <si>
    <t>Ready Reckoner Rate</t>
  </si>
  <si>
    <t>For Residential</t>
  </si>
  <si>
    <t>For Land</t>
  </si>
  <si>
    <t>Government Ready Reckoner Rate (in sqm)</t>
  </si>
  <si>
    <t>On Saleable Area</t>
  </si>
  <si>
    <t>Mr. Vishwajeet Singh Jadon</t>
  </si>
  <si>
    <t>M/s. Tricity Realty LLP</t>
  </si>
  <si>
    <t>1001/1002, Bhumiraj Costarica, Near Moraj Residency, Opposite Palm Beach Road, Sanpada East, Tal. Thane, Dist. Thane 400705.</t>
  </si>
  <si>
    <t>Ar. Vishal Navinchandra Shah</t>
  </si>
  <si>
    <t>Tricity Waterfront</t>
  </si>
  <si>
    <t>Manisha Paradise</t>
  </si>
  <si>
    <t>Plot No</t>
  </si>
  <si>
    <t>76, Sector 17</t>
  </si>
  <si>
    <t>Kalamboli</t>
  </si>
  <si>
    <t>Kalamboli Link Road</t>
  </si>
  <si>
    <t>19.042299,73.095496</t>
  </si>
  <si>
    <t>https://maps.app.goo.gl/jDrwVM5Hx1kXoA6X6</t>
  </si>
  <si>
    <t>PMC/TP/Kalamboli/17/76/21-24/16288/1631 /2024</t>
  </si>
  <si>
    <t>G + 1st to 18th Floor</t>
  </si>
  <si>
    <t>https://tricityltd.com/projects/roadpali/tricity-waterfront/</t>
  </si>
  <si>
    <t>Shops</t>
  </si>
  <si>
    <t>2BHK</t>
  </si>
  <si>
    <t xml:space="preserve"> -</t>
  </si>
  <si>
    <t>Parking Area</t>
  </si>
  <si>
    <t>Fitness Center / Society Office</t>
  </si>
  <si>
    <t>6th Floor For Residential</t>
  </si>
  <si>
    <t>Balcony + Chajja Area</t>
  </si>
  <si>
    <t>7th, 12th &amp; 17th Floor For Residential (Refuge Area)</t>
  </si>
  <si>
    <t xml:space="preserve"> - </t>
  </si>
  <si>
    <t>7A</t>
  </si>
  <si>
    <t>Refuge Area</t>
  </si>
  <si>
    <t>3BHK</t>
  </si>
  <si>
    <t>18th Floor For Residential (Part Terrace Area)</t>
  </si>
  <si>
    <t>Terrace Area</t>
  </si>
  <si>
    <t>Flat No.
(Approved Plan)</t>
  </si>
  <si>
    <t>Shop No.
(Approved Plan)</t>
  </si>
  <si>
    <t>Flats</t>
  </si>
  <si>
    <t>OK</t>
  </si>
  <si>
    <t>Total</t>
  </si>
  <si>
    <t>Flats - 139, Shops - 29</t>
  </si>
  <si>
    <t>As per RERA - 31/12/2027</t>
  </si>
  <si>
    <t>Construction work is in process at the time of Visit (labour found).</t>
  </si>
  <si>
    <t>On Site, we meet Mr. Darshan 7021418332.</t>
  </si>
  <si>
    <t>We have refered Approved Plans &amp; CC from RERA Portal.</t>
  </si>
  <si>
    <t>IA/MH/CRZ/462832/2024</t>
  </si>
  <si>
    <t xml:space="preserve">Fire Noc No
Valid Up to: </t>
  </si>
  <si>
    <t>Maharashtra Housing and Area Development Authority(MHADA)</t>
  </si>
  <si>
    <t>Kalyan Dombivli Municipal Corporation (KMDC)</t>
  </si>
  <si>
    <t>Maharashtra State Road Development Corporation Limited (MSRDC)</t>
  </si>
  <si>
    <t>Town Planner, Palghar</t>
  </si>
  <si>
    <t>Kulgoan Badlapur Municipal Council</t>
  </si>
  <si>
    <t>Pen Municipal Council</t>
  </si>
  <si>
    <t>Outward/No/Pmc/Fire/2121/Ref.No.886/1101</t>
  </si>
  <si>
    <t>P52000048272</t>
  </si>
  <si>
    <t>Mansarovar East</t>
  </si>
  <si>
    <t>4.3 KM from Mansarovar Railway Station</t>
  </si>
  <si>
    <t>PMC/NRV/16288/J.K.1631/2024</t>
  </si>
  <si>
    <t>G + 1st to 18th Floor (Total Builtup Area = 11766.22 Sq.M.)</t>
  </si>
  <si>
    <t xml:space="preserve">CRZ Noc No. </t>
  </si>
  <si>
    <t>G + 1st to 27 th Floor (Total Height = 87.050 Mtrs)</t>
  </si>
  <si>
    <t>Ground Floor For Commercial, OWC Room &amp; Parking</t>
  </si>
  <si>
    <t>Shop</t>
  </si>
  <si>
    <t>1st to 4th Floor For Podium Floor Parking &amp; LV Room</t>
  </si>
  <si>
    <t>5th Floor For Residential, Society Office, Amenity Area &amp; Parking Area</t>
  </si>
  <si>
    <t>6 to 11</t>
  </si>
  <si>
    <r>
      <rPr>
        <b/>
        <sz val="11"/>
        <rFont val="Times New Roman"/>
        <family val="1"/>
      </rPr>
      <t xml:space="preserve">Fitness Center, Swimming Pool, Vitrified tiles flooring, Granite Kitchen Platform, Decorative Entrance, Landscaping &amp; Garden, etc.
                                                                                                                                                                                                              </t>
    </r>
    <r>
      <rPr>
        <sz val="11"/>
        <rFont val="Times New Roman"/>
        <family val="1"/>
      </rPr>
      <t xml:space="preserve">   </t>
    </r>
    <r>
      <rPr>
        <b/>
        <sz val="11"/>
        <rFont val="Times New Roman"/>
        <family val="1"/>
      </rPr>
      <t xml:space="preserve">                                               </t>
    </r>
  </si>
  <si>
    <t>We considered Gross carpet area = Net carpet + Chajja Area.</t>
  </si>
  <si>
    <t>Mr. Mayur Ranvare</t>
  </si>
  <si>
    <t>8th to 11th &amp; 13th to 16th Floor</t>
  </si>
  <si>
    <t>Approved Plans, CC, Fire Noc &amp; CRZ Noc</t>
  </si>
  <si>
    <t>Plot No. 76, Sector No. 17</t>
  </si>
  <si>
    <t>G + 1st to 27th Floor</t>
  </si>
  <si>
    <t xml:space="preserve">I, have personally inspected the above said property on 18/07/2025 And met Mr. Darshan ( Ph no. 7021418332). The value of the property is taken on the area basis. </t>
  </si>
  <si>
    <t>Please check for Environmental Clearance Certificate &amp; Airport NOC.</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</si>
</sst>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 #,##0.00_ ;_ * \-#,##0.00_ ;_ * &quot;-&quot;??_ ;_ @_ "/>
    <numFmt numFmtId="164" formatCode="dd\/mm\/yyyy"/>
    <numFmt numFmtId="165" formatCode="_ * #,##0_ ;_ * \-#,##0_ ;_ * &quot;-&quot;??_ ;_ @_ "/>
  </numFmts>
  <fonts count="22" x14ac:knownFonts="1">
    <font>
      <sz val="11"/>
      <color theme="1"/>
      <name val="Calibri"/>
      <family val="2"/>
      <scheme val="minor"/>
    </font>
    <font>
      <sz val="11"/>
      <color indexed="8"/>
      <name val="Calibri"/>
      <family val="2"/>
    </font>
    <font>
      <b/>
      <sz val="11"/>
      <color indexed="8"/>
      <name val="Times New Roman"/>
      <family val="1"/>
    </font>
    <font>
      <sz val="11"/>
      <color indexed="8"/>
      <name val="Times New Roman"/>
      <family val="1"/>
    </font>
    <font>
      <b/>
      <sz val="11"/>
      <name val="Times New Roman"/>
      <family val="1"/>
    </font>
    <font>
      <sz val="11"/>
      <name val="Times New Roman"/>
      <family val="1"/>
    </font>
    <font>
      <sz val="11"/>
      <color theme="1"/>
      <name val="Calibri"/>
      <family val="2"/>
      <scheme val="minor"/>
    </font>
    <font>
      <sz val="11"/>
      <color theme="1"/>
      <name val="Times New Roman"/>
      <family val="1"/>
    </font>
    <font>
      <b/>
      <sz val="11"/>
      <color theme="1"/>
      <name val="Times New Roman"/>
      <family val="1"/>
    </font>
    <font>
      <sz val="11"/>
      <color rgb="FF000000"/>
      <name val="Times New Roman"/>
      <family val="1"/>
    </font>
    <font>
      <sz val="11"/>
      <color rgb="FFFF0000"/>
      <name val="Times New Roman"/>
      <family val="1"/>
    </font>
    <font>
      <sz val="11"/>
      <color rgb="FF000000"/>
      <name val="Calibri"/>
      <family val="2"/>
    </font>
    <font>
      <sz val="9"/>
      <color indexed="81"/>
      <name val="Tahoma"/>
      <family val="2"/>
    </font>
    <font>
      <b/>
      <sz val="9"/>
      <color indexed="81"/>
      <name val="Tahoma"/>
      <family val="2"/>
    </font>
    <font>
      <sz val="12"/>
      <color theme="1"/>
      <name val="Times New Roman"/>
      <family val="1"/>
    </font>
    <font>
      <sz val="12"/>
      <color indexed="8"/>
      <name val="Times New Roman"/>
      <family val="1"/>
    </font>
    <font>
      <sz val="12"/>
      <name val="Times New Roman"/>
      <family val="1"/>
    </font>
    <font>
      <b/>
      <sz val="12"/>
      <color rgb="FFFF0000"/>
      <name val="Times New Roman"/>
      <family val="1"/>
    </font>
    <font>
      <b/>
      <sz val="11"/>
      <color rgb="FF000000"/>
      <name val="Calibri"/>
      <family val="2"/>
    </font>
    <font>
      <b/>
      <sz val="12"/>
      <name val="Times New Roman"/>
      <family val="1"/>
    </font>
    <font>
      <u/>
      <sz val="11"/>
      <color theme="10"/>
      <name val="Calibri"/>
      <family val="2"/>
      <scheme val="minor"/>
    </font>
    <font>
      <sz val="12"/>
      <color rgb="FFFF0000"/>
      <name val="Times New Roman"/>
      <family val="1"/>
    </font>
  </fonts>
  <fills count="3">
    <fill>
      <patternFill patternType="none"/>
    </fill>
    <fill>
      <patternFill patternType="gray125"/>
    </fill>
    <fill>
      <patternFill patternType="solid">
        <fgColor theme="8" tint="0.79998168889431442"/>
        <bgColor indexed="64"/>
      </patternFill>
    </fill>
  </fills>
  <borders count="4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s>
  <cellStyleXfs count="8">
    <xf numFmtId="0" fontId="0" fillId="0" borderId="0"/>
    <xf numFmtId="0" fontId="1" fillId="0" borderId="0"/>
    <xf numFmtId="0" fontId="6" fillId="0" borderId="0"/>
    <xf numFmtId="0" fontId="11" fillId="0" borderId="0"/>
    <xf numFmtId="9" fontId="11" fillId="0" borderId="0" applyFont="0" applyFill="0" applyBorder="0" applyAlignment="0" applyProtection="0"/>
    <xf numFmtId="0" fontId="6" fillId="0" borderId="0"/>
    <xf numFmtId="43" fontId="6" fillId="0" borderId="0" applyFont="0" applyFill="0" applyBorder="0" applyAlignment="0" applyProtection="0"/>
    <xf numFmtId="0" fontId="20" fillId="0" borderId="0" applyNumberFormat="0" applyFill="0" applyBorder="0" applyAlignment="0" applyProtection="0"/>
  </cellStyleXfs>
  <cellXfs count="306">
    <xf numFmtId="0" fontId="0" fillId="0" borderId="0" xfId="0"/>
    <xf numFmtId="0" fontId="9" fillId="0" borderId="0" xfId="0" applyFont="1" applyProtection="1">
      <protection hidden="1"/>
    </xf>
    <xf numFmtId="0" fontId="7" fillId="0" borderId="0" xfId="2" applyFont="1" applyProtection="1">
      <protection hidden="1"/>
    </xf>
    <xf numFmtId="0" fontId="7" fillId="0" borderId="15" xfId="2" applyFont="1" applyBorder="1" applyProtection="1">
      <protection hidden="1"/>
    </xf>
    <xf numFmtId="0" fontId="9" fillId="0" borderId="21" xfId="0" applyFont="1" applyBorder="1" applyProtection="1">
      <protection hidden="1"/>
    </xf>
    <xf numFmtId="1" fontId="3" fillId="0" borderId="1" xfId="2" applyNumberFormat="1" applyFont="1" applyBorder="1" applyAlignment="1" applyProtection="1">
      <alignment horizontal="center" vertical="center" wrapText="1"/>
      <protection locked="0"/>
    </xf>
    <xf numFmtId="0" fontId="7" fillId="0" borderId="0" xfId="2" applyFont="1"/>
    <xf numFmtId="0" fontId="5" fillId="0" borderId="0" xfId="2" applyFont="1"/>
    <xf numFmtId="1" fontId="7" fillId="0" borderId="0" xfId="2" applyNumberFormat="1" applyFont="1"/>
    <xf numFmtId="14" fontId="7" fillId="0" borderId="0" xfId="2" applyNumberFormat="1" applyFont="1"/>
    <xf numFmtId="0" fontId="7" fillId="0" borderId="16" xfId="2" applyFont="1" applyBorder="1" applyProtection="1">
      <protection hidden="1"/>
    </xf>
    <xf numFmtId="0" fontId="7" fillId="0" borderId="19" xfId="2" applyFont="1" applyBorder="1" applyProtection="1">
      <protection hidden="1"/>
    </xf>
    <xf numFmtId="0" fontId="7" fillId="0" borderId="1" xfId="2" applyFont="1" applyBorder="1" applyAlignment="1" applyProtection="1">
      <alignment horizontal="center" vertical="top" wrapText="1"/>
      <protection locked="0"/>
    </xf>
    <xf numFmtId="0" fontId="7" fillId="0" borderId="4" xfId="2" applyFont="1" applyBorder="1" applyAlignment="1" applyProtection="1">
      <alignment horizontal="center" vertical="top" wrapText="1"/>
      <protection locked="0"/>
    </xf>
    <xf numFmtId="0" fontId="7" fillId="0" borderId="19" xfId="2" applyFont="1" applyBorder="1"/>
    <xf numFmtId="9" fontId="7" fillId="0" borderId="4" xfId="2" applyNumberFormat="1" applyFont="1" applyBorder="1" applyAlignment="1" applyProtection="1">
      <alignment horizontal="center" vertical="center" wrapText="1"/>
      <protection hidden="1"/>
    </xf>
    <xf numFmtId="0" fontId="9" fillId="0" borderId="19" xfId="0" applyFont="1" applyBorder="1" applyProtection="1">
      <protection hidden="1"/>
    </xf>
    <xf numFmtId="1" fontId="6" fillId="0" borderId="19" xfId="0" applyNumberFormat="1" applyFont="1" applyBorder="1"/>
    <xf numFmtId="1" fontId="6" fillId="0" borderId="19" xfId="0" applyNumberFormat="1" applyFont="1" applyBorder="1" applyAlignment="1">
      <alignment horizontal="right"/>
    </xf>
    <xf numFmtId="9" fontId="7" fillId="0" borderId="33" xfId="2" applyNumberFormat="1" applyFont="1" applyBorder="1" applyAlignment="1" applyProtection="1">
      <alignment horizontal="center" vertical="center" wrapText="1"/>
      <protection hidden="1"/>
    </xf>
    <xf numFmtId="1" fontId="6" fillId="0" borderId="22" xfId="0" applyNumberFormat="1" applyFont="1" applyBorder="1"/>
    <xf numFmtId="0" fontId="7" fillId="0" borderId="0" xfId="3" applyFont="1" applyAlignment="1">
      <alignment horizontal="center" vertical="center"/>
    </xf>
    <xf numFmtId="0" fontId="3" fillId="0" borderId="0" xfId="1" applyFont="1"/>
    <xf numFmtId="0" fontId="7" fillId="0" borderId="0" xfId="2" applyFont="1" applyAlignment="1">
      <alignment horizontal="center" vertical="center"/>
    </xf>
    <xf numFmtId="1" fontId="7" fillId="0" borderId="0" xfId="2" applyNumberFormat="1" applyFont="1" applyAlignment="1">
      <alignment horizontal="center" vertical="center"/>
    </xf>
    <xf numFmtId="0" fontId="4" fillId="0" borderId="0" xfId="1" applyFont="1" applyAlignment="1">
      <alignment vertical="top" wrapText="1"/>
    </xf>
    <xf numFmtId="0" fontId="6" fillId="0" borderId="0" xfId="5"/>
    <xf numFmtId="0" fontId="5" fillId="0" borderId="0" xfId="5" applyFont="1" applyAlignment="1">
      <alignment vertical="top" wrapText="1"/>
    </xf>
    <xf numFmtId="0" fontId="7" fillId="0" borderId="0" xfId="5" applyFont="1" applyAlignment="1">
      <alignment vertical="top" wrapText="1"/>
    </xf>
    <xf numFmtId="0" fontId="2" fillId="0" borderId="0" xfId="2" applyFont="1" applyAlignment="1" applyProtection="1">
      <alignment vertical="top"/>
      <protection locked="0"/>
    </xf>
    <xf numFmtId="0" fontId="2" fillId="0" borderId="0" xfId="2" applyFont="1" applyAlignment="1" applyProtection="1">
      <alignment vertical="top" wrapText="1"/>
      <protection locked="0"/>
    </xf>
    <xf numFmtId="0" fontId="7" fillId="0" borderId="0" xfId="2" applyFont="1" applyProtection="1">
      <protection locked="0"/>
    </xf>
    <xf numFmtId="0" fontId="8" fillId="0" borderId="0" xfId="2" applyFont="1" applyProtection="1">
      <protection locked="0"/>
    </xf>
    <xf numFmtId="0" fontId="2" fillId="0" borderId="1" xfId="2" applyFont="1" applyBorder="1" applyAlignment="1" applyProtection="1">
      <alignment horizontal="left" vertical="top" wrapText="1"/>
      <protection locked="0"/>
    </xf>
    <xf numFmtId="0" fontId="8" fillId="0" borderId="0" xfId="2" applyFont="1"/>
    <xf numFmtId="1" fontId="14" fillId="0" borderId="0" xfId="2" applyNumberFormat="1" applyFont="1" applyAlignment="1">
      <alignment horizontal="center" vertical="center"/>
    </xf>
    <xf numFmtId="0" fontId="14" fillId="0" borderId="0" xfId="2" applyFont="1"/>
    <xf numFmtId="0" fontId="14" fillId="0" borderId="0" xfId="2" applyFont="1" applyAlignment="1">
      <alignment horizontal="center" vertical="center"/>
    </xf>
    <xf numFmtId="0" fontId="0" fillId="0" borderId="0" xfId="0" applyAlignment="1">
      <alignment horizontal="center" vertical="center"/>
    </xf>
    <xf numFmtId="0" fontId="0" fillId="0" borderId="1" xfId="0" applyBorder="1" applyAlignment="1">
      <alignment horizontal="center" vertical="center"/>
    </xf>
    <xf numFmtId="1" fontId="15" fillId="0" borderId="1" xfId="2" applyNumberFormat="1" applyFont="1" applyBorder="1" applyAlignment="1" applyProtection="1">
      <alignment horizontal="center" vertical="center" wrapText="1"/>
      <protection locked="0"/>
    </xf>
    <xf numFmtId="0" fontId="5" fillId="0" borderId="17" xfId="2" applyFont="1" applyBorder="1" applyAlignment="1" applyProtection="1">
      <alignment horizontal="center" vertical="center"/>
      <protection locked="0"/>
    </xf>
    <xf numFmtId="0" fontId="5" fillId="0" borderId="1" xfId="2" applyFont="1" applyBorder="1" applyAlignment="1" applyProtection="1">
      <alignment horizontal="center" vertical="center"/>
      <protection locked="0"/>
    </xf>
    <xf numFmtId="0" fontId="3" fillId="0" borderId="4" xfId="2" applyFont="1" applyBorder="1" applyAlignment="1" applyProtection="1">
      <alignment horizontal="center" vertical="center"/>
      <protection locked="0"/>
    </xf>
    <xf numFmtId="0" fontId="5" fillId="0" borderId="18" xfId="2" applyFont="1" applyBorder="1" applyAlignment="1" applyProtection="1">
      <alignment horizontal="center" vertical="center"/>
      <protection locked="0"/>
    </xf>
    <xf numFmtId="0" fontId="5" fillId="0" borderId="4" xfId="2" applyFont="1" applyBorder="1" applyAlignment="1" applyProtection="1">
      <alignment horizontal="center" vertical="center"/>
      <protection locked="0"/>
    </xf>
    <xf numFmtId="0" fontId="7" fillId="0" borderId="0" xfId="2" applyFont="1" applyAlignment="1" applyProtection="1">
      <alignment horizontal="center" vertical="center"/>
      <protection hidden="1"/>
    </xf>
    <xf numFmtId="0" fontId="7" fillId="0" borderId="19" xfId="2" applyFont="1" applyBorder="1" applyAlignment="1" applyProtection="1">
      <alignment horizontal="center" vertical="center"/>
      <protection hidden="1"/>
    </xf>
    <xf numFmtId="0" fontId="0" fillId="0" borderId="1" xfId="0" applyBorder="1"/>
    <xf numFmtId="0" fontId="0" fillId="0" borderId="1" xfId="0" applyBorder="1" applyAlignment="1">
      <alignment horizontal="left" vertical="top" wrapText="1"/>
    </xf>
    <xf numFmtId="0" fontId="0" fillId="0" borderId="1" xfId="0" applyBorder="1" applyAlignment="1">
      <alignment wrapText="1"/>
    </xf>
    <xf numFmtId="0" fontId="0" fillId="0" borderId="9" xfId="0" applyBorder="1" applyAlignment="1">
      <alignment horizontal="center" vertical="top"/>
    </xf>
    <xf numFmtId="0" fontId="0" fillId="0" borderId="1" xfId="0" applyBorder="1" applyAlignment="1">
      <alignment vertical="top" wrapText="1"/>
    </xf>
    <xf numFmtId="0" fontId="0" fillId="0" borderId="4" xfId="0" applyBorder="1"/>
    <xf numFmtId="0" fontId="0" fillId="0" borderId="9" xfId="0" applyBorder="1"/>
    <xf numFmtId="0" fontId="0" fillId="0" borderId="1" xfId="0" applyBorder="1" applyAlignment="1">
      <alignment horizontal="left" vertical="top"/>
    </xf>
    <xf numFmtId="0" fontId="0" fillId="0" borderId="0" xfId="0" applyAlignment="1">
      <alignment horizontal="left" vertical="top"/>
    </xf>
    <xf numFmtId="0" fontId="0" fillId="0" borderId="4" xfId="0" applyBorder="1" applyAlignment="1">
      <alignment horizontal="left" vertical="top"/>
    </xf>
    <xf numFmtId="0" fontId="0" fillId="0" borderId="4" xfId="0" applyBorder="1" applyAlignment="1">
      <alignment vertical="top"/>
    </xf>
    <xf numFmtId="1" fontId="2" fillId="0" borderId="1" xfId="3" applyNumberFormat="1" applyFont="1" applyBorder="1" applyAlignment="1" applyProtection="1">
      <alignment horizontal="center" vertical="center" wrapText="1"/>
      <protection locked="0"/>
    </xf>
    <xf numFmtId="1" fontId="3" fillId="0" borderId="1" xfId="2" applyNumberFormat="1" applyFont="1" applyBorder="1" applyAlignment="1" applyProtection="1">
      <alignment horizontal="center" vertical="center" wrapText="1"/>
      <protection locked="0"/>
    </xf>
    <xf numFmtId="0" fontId="7" fillId="0" borderId="0" xfId="2" applyFont="1" applyAlignment="1">
      <alignment horizontal="center" vertical="center"/>
    </xf>
    <xf numFmtId="0" fontId="5" fillId="0" borderId="1" xfId="2" applyFont="1" applyBorder="1" applyAlignment="1" applyProtection="1">
      <alignment horizontal="left" vertical="top" wrapText="1"/>
      <protection locked="0"/>
    </xf>
    <xf numFmtId="1" fontId="17" fillId="0" borderId="0" xfId="0" applyNumberFormat="1" applyFont="1" applyBorder="1" applyAlignment="1" applyProtection="1">
      <alignment horizontal="center" vertical="center" wrapText="1"/>
      <protection locked="0"/>
    </xf>
    <xf numFmtId="1" fontId="2" fillId="0" borderId="0" xfId="3" applyNumberFormat="1" applyFont="1" applyBorder="1" applyAlignment="1" applyProtection="1">
      <alignment horizontal="left" vertical="top" wrapText="1"/>
      <protection locked="0"/>
    </xf>
    <xf numFmtId="1" fontId="19" fillId="0" borderId="0" xfId="0" applyNumberFormat="1" applyFont="1" applyBorder="1" applyAlignment="1" applyProtection="1">
      <alignment horizontal="center" vertical="center" wrapText="1"/>
      <protection locked="0"/>
    </xf>
    <xf numFmtId="1" fontId="19" fillId="0" borderId="0" xfId="0" applyNumberFormat="1" applyFont="1" applyBorder="1" applyAlignment="1" applyProtection="1">
      <alignment vertical="center" wrapText="1"/>
      <protection locked="0"/>
    </xf>
    <xf numFmtId="0" fontId="5" fillId="0" borderId="0" xfId="5" applyFont="1" applyBorder="1" applyAlignment="1">
      <alignment horizontal="left" vertical="top" wrapText="1"/>
    </xf>
    <xf numFmtId="164" fontId="5" fillId="0" borderId="0" xfId="5" applyNumberFormat="1" applyFont="1" applyBorder="1" applyAlignment="1">
      <alignment horizontal="left" vertical="top" wrapText="1"/>
    </xf>
    <xf numFmtId="1" fontId="2" fillId="0" borderId="2" xfId="3" applyNumberFormat="1" applyFont="1" applyBorder="1" applyAlignment="1" applyProtection="1">
      <alignment horizontal="center" vertical="center" wrapText="1"/>
      <protection locked="0"/>
    </xf>
    <xf numFmtId="1" fontId="2" fillId="0" borderId="1" xfId="3" applyNumberFormat="1" applyFont="1" applyBorder="1" applyAlignment="1" applyProtection="1">
      <alignment horizontal="center" vertical="center" wrapText="1"/>
      <protection locked="0"/>
    </xf>
    <xf numFmtId="0" fontId="7" fillId="0" borderId="0" xfId="2" applyFont="1" applyAlignment="1">
      <alignment horizontal="center" vertical="center"/>
    </xf>
    <xf numFmtId="1" fontId="3" fillId="0" borderId="1" xfId="2" applyNumberFormat="1" applyFont="1" applyBorder="1" applyAlignment="1" applyProtection="1">
      <alignment horizontal="center" vertical="center" wrapText="1"/>
      <protection locked="0"/>
    </xf>
    <xf numFmtId="164" fontId="5" fillId="0" borderId="1" xfId="2" applyNumberFormat="1" applyFont="1" applyBorder="1" applyAlignment="1" applyProtection="1">
      <alignment horizontal="left" vertical="top" wrapText="1"/>
      <protection locked="0"/>
    </xf>
    <xf numFmtId="164" fontId="4" fillId="0" borderId="1" xfId="2" applyNumberFormat="1" applyFont="1" applyBorder="1" applyAlignment="1" applyProtection="1">
      <alignment horizontal="left" vertical="top" wrapText="1"/>
      <protection locked="0"/>
    </xf>
    <xf numFmtId="0" fontId="20" fillId="0" borderId="0" xfId="7"/>
    <xf numFmtId="1" fontId="19" fillId="0" borderId="2" xfId="2" applyNumberFormat="1" applyFont="1" applyBorder="1" applyAlignment="1" applyProtection="1">
      <alignment horizontal="center" vertical="top" wrapText="1"/>
      <protection locked="0"/>
    </xf>
    <xf numFmtId="9" fontId="19" fillId="0" borderId="14" xfId="4" applyFont="1" applyFill="1" applyBorder="1" applyAlignment="1" applyProtection="1">
      <alignment horizontal="center" vertical="top" wrapText="1"/>
      <protection locked="0"/>
    </xf>
    <xf numFmtId="1" fontId="14" fillId="0" borderId="1" xfId="2" applyNumberFormat="1" applyFont="1" applyBorder="1" applyAlignment="1">
      <alignment horizontal="center" vertical="center"/>
    </xf>
    <xf numFmtId="1" fontId="7" fillId="0" borderId="1" xfId="2" applyNumberFormat="1" applyFont="1" applyBorder="1" applyAlignment="1">
      <alignment horizontal="center" vertical="center"/>
    </xf>
    <xf numFmtId="0" fontId="10" fillId="0" borderId="0" xfId="3" applyFont="1" applyAlignment="1">
      <alignment horizontal="center" vertical="center"/>
    </xf>
    <xf numFmtId="0" fontId="5" fillId="0" borderId="1" xfId="2" applyFont="1" applyBorder="1" applyAlignment="1" applyProtection="1">
      <alignment horizontal="center" wrapText="1"/>
      <protection locked="0"/>
    </xf>
    <xf numFmtId="1" fontId="5" fillId="0" borderId="1" xfId="2" applyNumberFormat="1" applyFont="1" applyBorder="1" applyAlignment="1" applyProtection="1">
      <alignment horizontal="center" wrapText="1"/>
      <protection locked="0"/>
    </xf>
    <xf numFmtId="0" fontId="5" fillId="0" borderId="20" xfId="2" applyFont="1" applyBorder="1" applyAlignment="1" applyProtection="1">
      <alignment horizontal="center" wrapText="1"/>
      <protection locked="0"/>
    </xf>
    <xf numFmtId="0" fontId="5" fillId="0" borderId="1" xfId="2" applyFont="1" applyBorder="1" applyAlignment="1" applyProtection="1">
      <alignment horizontal="left" vertical="top" wrapText="1"/>
      <protection locked="0"/>
    </xf>
    <xf numFmtId="1" fontId="3" fillId="0" borderId="1" xfId="2" applyNumberFormat="1" applyFont="1" applyBorder="1" applyAlignment="1" applyProtection="1">
      <alignment horizontal="center" vertical="center" wrapText="1"/>
      <protection locked="0"/>
    </xf>
    <xf numFmtId="0" fontId="16" fillId="0" borderId="0" xfId="2" applyFont="1"/>
    <xf numFmtId="14" fontId="16" fillId="0" borderId="0" xfId="2" applyNumberFormat="1" applyFont="1"/>
    <xf numFmtId="0" fontId="14" fillId="0" borderId="1" xfId="2" applyFont="1" applyBorder="1"/>
    <xf numFmtId="0" fontId="7" fillId="0" borderId="0" xfId="2" applyFont="1" applyAlignment="1">
      <alignment horizontal="center" vertical="center"/>
    </xf>
    <xf numFmtId="1" fontId="5" fillId="0" borderId="1" xfId="2" applyNumberFormat="1" applyFont="1" applyFill="1" applyBorder="1" applyAlignment="1">
      <alignment horizontal="center" vertical="center"/>
    </xf>
    <xf numFmtId="1" fontId="3" fillId="0" borderId="2" xfId="2" applyNumberFormat="1" applyFont="1" applyBorder="1" applyAlignment="1" applyProtection="1">
      <alignment horizontal="center" vertical="center" wrapText="1"/>
      <protection locked="0"/>
    </xf>
    <xf numFmtId="0" fontId="4" fillId="0" borderId="0" xfId="1" applyFont="1" applyAlignment="1">
      <alignment horizontal="left" vertical="center" wrapText="1"/>
    </xf>
    <xf numFmtId="0" fontId="5" fillId="0" borderId="4" xfId="2" applyFont="1" applyBorder="1" applyAlignment="1" applyProtection="1">
      <alignment horizontal="left" vertical="top" wrapText="1"/>
      <protection locked="0"/>
    </xf>
    <xf numFmtId="0" fontId="5" fillId="0" borderId="5" xfId="2" applyFont="1" applyBorder="1" applyAlignment="1" applyProtection="1">
      <alignment horizontal="left" vertical="top" wrapText="1"/>
      <protection locked="0"/>
    </xf>
    <xf numFmtId="0" fontId="5" fillId="0" borderId="6" xfId="2" applyFont="1" applyBorder="1" applyAlignment="1" applyProtection="1">
      <alignment horizontal="left" vertical="top" wrapText="1"/>
      <protection locked="0"/>
    </xf>
    <xf numFmtId="0" fontId="3" fillId="0" borderId="7" xfId="2" applyFont="1" applyBorder="1" applyAlignment="1" applyProtection="1">
      <alignment horizontal="left" vertical="top" wrapText="1"/>
      <protection locked="0"/>
    </xf>
    <xf numFmtId="0" fontId="3" fillId="0" borderId="13" xfId="2" applyFont="1" applyBorder="1" applyAlignment="1" applyProtection="1">
      <alignment horizontal="left" vertical="top" wrapText="1"/>
      <protection locked="0"/>
    </xf>
    <xf numFmtId="0" fontId="3" fillId="0" borderId="8" xfId="2" applyFont="1" applyBorder="1" applyAlignment="1" applyProtection="1">
      <alignment horizontal="left" vertical="top" wrapText="1"/>
      <protection locked="0"/>
    </xf>
    <xf numFmtId="0" fontId="3" fillId="0" borderId="11" xfId="2" applyFont="1" applyBorder="1" applyAlignment="1" applyProtection="1">
      <alignment horizontal="left" vertical="top" wrapText="1"/>
      <protection locked="0"/>
    </xf>
    <xf numFmtId="0" fontId="3" fillId="0" borderId="3" xfId="2" applyFont="1" applyBorder="1" applyAlignment="1" applyProtection="1">
      <alignment horizontal="left" vertical="top" wrapText="1"/>
      <protection locked="0"/>
    </xf>
    <xf numFmtId="0" fontId="3" fillId="0" borderId="12" xfId="2" applyFont="1" applyBorder="1" applyAlignment="1" applyProtection="1">
      <alignment horizontal="left" vertical="top" wrapText="1"/>
      <protection locked="0"/>
    </xf>
    <xf numFmtId="0" fontId="5" fillId="0" borderId="1" xfId="2" applyFont="1" applyBorder="1" applyAlignment="1" applyProtection="1">
      <alignment horizontal="left" vertical="top" wrapText="1"/>
      <protection locked="0"/>
    </xf>
    <xf numFmtId="1" fontId="3" fillId="0" borderId="7" xfId="2" applyNumberFormat="1" applyFont="1" applyBorder="1" applyAlignment="1" applyProtection="1">
      <alignment horizontal="center" vertical="center" wrapText="1"/>
      <protection locked="0"/>
    </xf>
    <xf numFmtId="1" fontId="3" fillId="0" borderId="13" xfId="2" applyNumberFormat="1" applyFont="1" applyBorder="1" applyAlignment="1" applyProtection="1">
      <alignment horizontal="center" vertical="center" wrapText="1"/>
      <protection locked="0"/>
    </xf>
    <xf numFmtId="1" fontId="3" fillId="0" borderId="8" xfId="2" applyNumberFormat="1" applyFont="1" applyBorder="1" applyAlignment="1" applyProtection="1">
      <alignment horizontal="center" vertical="center" wrapText="1"/>
      <protection locked="0"/>
    </xf>
    <xf numFmtId="1" fontId="2" fillId="0" borderId="36" xfId="3" applyNumberFormat="1" applyFont="1" applyBorder="1" applyAlignment="1" applyProtection="1">
      <alignment horizontal="center" vertical="center" wrapText="1"/>
      <protection locked="0"/>
    </xf>
    <xf numFmtId="1" fontId="2" fillId="0" borderId="20" xfId="3" applyNumberFormat="1" applyFont="1" applyBorder="1" applyAlignment="1" applyProtection="1">
      <alignment horizontal="center" vertical="center" wrapText="1"/>
      <protection locked="0"/>
    </xf>
    <xf numFmtId="1" fontId="2" fillId="0" borderId="20" xfId="3" applyNumberFormat="1" applyFont="1" applyBorder="1" applyAlignment="1" applyProtection="1">
      <alignment horizontal="center" vertical="top" wrapText="1"/>
      <protection locked="0"/>
    </xf>
    <xf numFmtId="1" fontId="2" fillId="0" borderId="43" xfId="3" applyNumberFormat="1" applyFont="1" applyBorder="1" applyAlignment="1" applyProtection="1">
      <alignment horizontal="center" vertical="top" wrapText="1"/>
      <protection locked="0"/>
    </xf>
    <xf numFmtId="1" fontId="3" fillId="0" borderId="4" xfId="2" applyNumberFormat="1" applyFont="1" applyBorder="1" applyAlignment="1" applyProtection="1">
      <alignment horizontal="center" vertical="center" wrapText="1"/>
      <protection locked="0"/>
    </xf>
    <xf numFmtId="1" fontId="3" fillId="0" borderId="6" xfId="2" applyNumberFormat="1" applyFont="1" applyBorder="1" applyAlignment="1" applyProtection="1">
      <alignment horizontal="center" vertical="center" wrapText="1"/>
      <protection locked="0"/>
    </xf>
    <xf numFmtId="1" fontId="3" fillId="0" borderId="5" xfId="2" applyNumberFormat="1" applyFont="1" applyBorder="1" applyAlignment="1" applyProtection="1">
      <alignment horizontal="center" vertical="center" wrapText="1"/>
      <protection locked="0"/>
    </xf>
    <xf numFmtId="1" fontId="2" fillId="0" borderId="4" xfId="2" applyNumberFormat="1" applyFont="1" applyBorder="1" applyAlignment="1" applyProtection="1">
      <alignment horizontal="center" vertical="center" wrapText="1"/>
      <protection locked="0"/>
    </xf>
    <xf numFmtId="1" fontId="2" fillId="0" borderId="5" xfId="2" applyNumberFormat="1" applyFont="1" applyBorder="1" applyAlignment="1" applyProtection="1">
      <alignment horizontal="center" vertical="center" wrapText="1"/>
      <protection locked="0"/>
    </xf>
    <xf numFmtId="1" fontId="2" fillId="0" borderId="6" xfId="2" applyNumberFormat="1" applyFont="1" applyBorder="1" applyAlignment="1" applyProtection="1">
      <alignment horizontal="center" vertical="center" wrapText="1"/>
      <protection locked="0"/>
    </xf>
    <xf numFmtId="1" fontId="19" fillId="0" borderId="4" xfId="0" applyNumberFormat="1" applyFont="1" applyBorder="1" applyAlignment="1" applyProtection="1">
      <alignment vertical="center" wrapText="1"/>
      <protection locked="0"/>
    </xf>
    <xf numFmtId="1" fontId="19" fillId="0" borderId="5" xfId="0" applyNumberFormat="1" applyFont="1" applyBorder="1" applyAlignment="1" applyProtection="1">
      <alignment vertical="center" wrapText="1"/>
      <protection locked="0"/>
    </xf>
    <xf numFmtId="1" fontId="19" fillId="0" borderId="6" xfId="0" applyNumberFormat="1" applyFont="1" applyBorder="1" applyAlignment="1" applyProtection="1">
      <alignment vertical="center" wrapText="1"/>
      <protection locked="0"/>
    </xf>
    <xf numFmtId="1" fontId="17" fillId="0" borderId="4" xfId="0" applyNumberFormat="1" applyFont="1" applyBorder="1" applyAlignment="1" applyProtection="1">
      <alignment vertical="center" wrapText="1"/>
      <protection locked="0"/>
    </xf>
    <xf numFmtId="1" fontId="17" fillId="0" borderId="5" xfId="0" applyNumberFormat="1" applyFont="1" applyBorder="1" applyAlignment="1" applyProtection="1">
      <alignment vertical="center" wrapText="1"/>
      <protection locked="0"/>
    </xf>
    <xf numFmtId="1" fontId="17" fillId="0" borderId="6" xfId="0" applyNumberFormat="1" applyFont="1" applyBorder="1" applyAlignment="1" applyProtection="1">
      <alignment vertical="center" wrapText="1"/>
      <protection locked="0"/>
    </xf>
    <xf numFmtId="1" fontId="17" fillId="0" borderId="7" xfId="0" applyNumberFormat="1" applyFont="1" applyBorder="1" applyAlignment="1" applyProtection="1">
      <alignment vertical="center" wrapText="1"/>
      <protection locked="0"/>
    </xf>
    <xf numFmtId="1" fontId="17" fillId="0" borderId="13" xfId="0" applyNumberFormat="1" applyFont="1" applyBorder="1" applyAlignment="1" applyProtection="1">
      <alignment vertical="center" wrapText="1"/>
      <protection locked="0"/>
    </xf>
    <xf numFmtId="1" fontId="17" fillId="0" borderId="8" xfId="0" applyNumberFormat="1" applyFont="1" applyBorder="1" applyAlignment="1" applyProtection="1">
      <alignment vertical="center" wrapText="1"/>
      <protection locked="0"/>
    </xf>
    <xf numFmtId="0" fontId="3" fillId="0" borderId="17" xfId="2" applyFont="1" applyBorder="1" applyAlignment="1" applyProtection="1">
      <alignment horizontal="left" vertical="top" wrapText="1"/>
      <protection locked="0"/>
    </xf>
    <xf numFmtId="0" fontId="3" fillId="0" borderId="1" xfId="2" applyFont="1" applyBorder="1" applyAlignment="1" applyProtection="1">
      <alignment horizontal="left" vertical="top" wrapText="1"/>
      <protection locked="0"/>
    </xf>
    <xf numFmtId="1" fontId="2" fillId="0" borderId="4" xfId="3" applyNumberFormat="1" applyFont="1" applyBorder="1" applyAlignment="1" applyProtection="1">
      <alignment vertical="center" wrapText="1"/>
      <protection locked="0"/>
    </xf>
    <xf numFmtId="1" fontId="2" fillId="0" borderId="5" xfId="3" applyNumberFormat="1" applyFont="1" applyBorder="1" applyAlignment="1" applyProtection="1">
      <alignment vertical="center" wrapText="1"/>
      <protection locked="0"/>
    </xf>
    <xf numFmtId="1" fontId="2" fillId="0" borderId="6" xfId="3" applyNumberFormat="1" applyFont="1" applyBorder="1" applyAlignment="1" applyProtection="1">
      <alignment vertical="center" wrapText="1"/>
      <protection locked="0"/>
    </xf>
    <xf numFmtId="165" fontId="16" fillId="0" borderId="4" xfId="6" applyNumberFormat="1" applyFont="1" applyFill="1" applyBorder="1" applyAlignment="1" applyProtection="1">
      <alignment horizontal="center" vertical="top"/>
      <protection locked="0"/>
    </xf>
    <xf numFmtId="165" fontId="16" fillId="0" borderId="5" xfId="6" applyNumberFormat="1" applyFont="1" applyFill="1" applyBorder="1" applyAlignment="1" applyProtection="1">
      <alignment horizontal="center" vertical="top"/>
      <protection locked="0"/>
    </xf>
    <xf numFmtId="165" fontId="16" fillId="0" borderId="31" xfId="6" applyNumberFormat="1" applyFont="1" applyFill="1" applyBorder="1" applyAlignment="1" applyProtection="1">
      <alignment horizontal="center" vertical="top"/>
      <protection locked="0"/>
    </xf>
    <xf numFmtId="0" fontId="3" fillId="0" borderId="36" xfId="2" applyFont="1" applyBorder="1" applyAlignment="1" applyProtection="1">
      <alignment horizontal="left" vertical="top" wrapText="1"/>
      <protection locked="0"/>
    </xf>
    <xf numFmtId="0" fontId="3" fillId="0" borderId="20" xfId="2" applyFont="1" applyBorder="1" applyAlignment="1" applyProtection="1">
      <alignment horizontal="left" vertical="top" wrapText="1"/>
      <protection locked="0"/>
    </xf>
    <xf numFmtId="0" fontId="3" fillId="0" borderId="1" xfId="2" applyFont="1" applyBorder="1" applyAlignment="1" applyProtection="1">
      <alignment horizontal="left" vertical="top"/>
      <protection locked="0"/>
    </xf>
    <xf numFmtId="165" fontId="16" fillId="0" borderId="33" xfId="6" applyNumberFormat="1" applyFont="1" applyFill="1" applyBorder="1" applyAlignment="1" applyProtection="1">
      <alignment horizontal="center" vertical="top"/>
      <protection locked="0"/>
    </xf>
    <xf numFmtId="165" fontId="16" fillId="0" borderId="37" xfId="6" applyNumberFormat="1" applyFont="1" applyFill="1" applyBorder="1" applyAlignment="1" applyProtection="1">
      <alignment horizontal="center" vertical="top"/>
      <protection locked="0"/>
    </xf>
    <xf numFmtId="165" fontId="16" fillId="0" borderId="38" xfId="6" applyNumberFormat="1" applyFont="1" applyFill="1" applyBorder="1" applyAlignment="1" applyProtection="1">
      <alignment horizontal="center" vertical="top"/>
      <protection locked="0"/>
    </xf>
    <xf numFmtId="0" fontId="7" fillId="0" borderId="25" xfId="2" applyFont="1" applyBorder="1" applyAlignment="1" applyProtection="1">
      <alignment horizontal="center" vertical="top" wrapText="1"/>
      <protection locked="0"/>
    </xf>
    <xf numFmtId="0" fontId="7" fillId="0" borderId="6" xfId="2" applyFont="1" applyBorder="1" applyAlignment="1" applyProtection="1">
      <alignment horizontal="center" vertical="top" wrapText="1"/>
      <protection locked="0"/>
    </xf>
    <xf numFmtId="9" fontId="7" fillId="0" borderId="7" xfId="2" applyNumberFormat="1" applyFont="1" applyBorder="1" applyAlignment="1" applyProtection="1">
      <alignment horizontal="center" vertical="center" wrapText="1"/>
      <protection hidden="1"/>
    </xf>
    <xf numFmtId="9" fontId="7" fillId="0" borderId="8" xfId="2" applyNumberFormat="1" applyFont="1" applyBorder="1" applyAlignment="1" applyProtection="1">
      <alignment horizontal="center" vertical="center" wrapText="1"/>
      <protection hidden="1"/>
    </xf>
    <xf numFmtId="9" fontId="7" fillId="0" borderId="9" xfId="2" applyNumberFormat="1" applyFont="1" applyBorder="1" applyAlignment="1" applyProtection="1">
      <alignment horizontal="center" vertical="center" wrapText="1"/>
      <protection hidden="1"/>
    </xf>
    <xf numFmtId="9" fontId="7" fillId="0" borderId="10" xfId="2" applyNumberFormat="1" applyFont="1" applyBorder="1" applyAlignment="1" applyProtection="1">
      <alignment horizontal="center" vertical="center" wrapText="1"/>
      <protection hidden="1"/>
    </xf>
    <xf numFmtId="9" fontId="7" fillId="0" borderId="34" xfId="2" applyNumberFormat="1" applyFont="1" applyBorder="1" applyAlignment="1" applyProtection="1">
      <alignment horizontal="center" vertical="center" wrapText="1"/>
      <protection hidden="1"/>
    </xf>
    <xf numFmtId="9" fontId="7" fillId="0" borderId="35" xfId="2" applyNumberFormat="1" applyFont="1" applyBorder="1" applyAlignment="1" applyProtection="1">
      <alignment horizontal="center" vertical="center" wrapText="1"/>
      <protection hidden="1"/>
    </xf>
    <xf numFmtId="1" fontId="19" fillId="0" borderId="0" xfId="0" applyNumberFormat="1" applyFont="1" applyBorder="1" applyAlignment="1" applyProtection="1">
      <alignment horizontal="center" vertical="center" wrapText="1"/>
      <protection locked="0"/>
    </xf>
    <xf numFmtId="0" fontId="5" fillId="0" borderId="0" xfId="5" applyFont="1" applyBorder="1" applyAlignment="1">
      <alignment horizontal="left" vertical="top" wrapText="1"/>
    </xf>
    <xf numFmtId="0" fontId="5" fillId="0" borderId="0" xfId="5" applyFont="1" applyBorder="1" applyAlignment="1">
      <alignment horizontal="center" vertical="top" wrapText="1"/>
    </xf>
    <xf numFmtId="1" fontId="2" fillId="0" borderId="39" xfId="3" applyNumberFormat="1" applyFont="1" applyBorder="1" applyAlignment="1" applyProtection="1">
      <alignment horizontal="left" vertical="top" wrapText="1"/>
      <protection locked="0"/>
    </xf>
    <xf numFmtId="1" fontId="2" fillId="0" borderId="40" xfId="3" applyNumberFormat="1" applyFont="1" applyBorder="1" applyAlignment="1" applyProtection="1">
      <alignment horizontal="left" vertical="top" wrapText="1"/>
      <protection locked="0"/>
    </xf>
    <xf numFmtId="1" fontId="2" fillId="0" borderId="17" xfId="3" applyNumberFormat="1" applyFont="1" applyBorder="1" applyAlignment="1" applyProtection="1">
      <alignment horizontal="left" vertical="top" wrapText="1"/>
      <protection locked="0"/>
    </xf>
    <xf numFmtId="1" fontId="2" fillId="0" borderId="1" xfId="3" applyNumberFormat="1" applyFont="1" applyBorder="1" applyAlignment="1" applyProtection="1">
      <alignment horizontal="left" vertical="top" wrapText="1"/>
      <protection locked="0"/>
    </xf>
    <xf numFmtId="1" fontId="17" fillId="0" borderId="15" xfId="0" applyNumberFormat="1" applyFont="1" applyBorder="1" applyAlignment="1" applyProtection="1">
      <alignment horizontal="center" vertical="center" wrapText="1"/>
      <protection locked="0"/>
    </xf>
    <xf numFmtId="1" fontId="17" fillId="0" borderId="16" xfId="0" applyNumberFormat="1" applyFont="1" applyBorder="1" applyAlignment="1" applyProtection="1">
      <alignment horizontal="center" vertical="center" wrapText="1"/>
      <protection locked="0"/>
    </xf>
    <xf numFmtId="1" fontId="17" fillId="0" borderId="3" xfId="0" applyNumberFormat="1" applyFont="1" applyBorder="1" applyAlignment="1" applyProtection="1">
      <alignment horizontal="center" vertical="center" wrapText="1"/>
      <protection locked="0"/>
    </xf>
    <xf numFmtId="1" fontId="17" fillId="0" borderId="41" xfId="0" applyNumberFormat="1" applyFont="1" applyBorder="1" applyAlignment="1" applyProtection="1">
      <alignment horizontal="center" vertical="center" wrapText="1"/>
      <protection locked="0"/>
    </xf>
    <xf numFmtId="1" fontId="19" fillId="0" borderId="13" xfId="0" applyNumberFormat="1" applyFont="1" applyBorder="1" applyAlignment="1" applyProtection="1">
      <alignment horizontal="left" vertical="top" wrapText="1"/>
      <protection locked="0"/>
    </xf>
    <xf numFmtId="1" fontId="19" fillId="0" borderId="32" xfId="0" applyNumberFormat="1" applyFont="1" applyBorder="1" applyAlignment="1" applyProtection="1">
      <alignment horizontal="left" vertical="top" wrapText="1"/>
      <protection locked="0"/>
    </xf>
    <xf numFmtId="1" fontId="19" fillId="0" borderId="3" xfId="0" applyNumberFormat="1" applyFont="1" applyBorder="1" applyAlignment="1" applyProtection="1">
      <alignment horizontal="left" vertical="top" wrapText="1"/>
      <protection locked="0"/>
    </xf>
    <xf numFmtId="1" fontId="19" fillId="0" borderId="41" xfId="0" applyNumberFormat="1" applyFont="1" applyBorder="1" applyAlignment="1" applyProtection="1">
      <alignment horizontal="left" vertical="top" wrapText="1"/>
      <protection locked="0"/>
    </xf>
    <xf numFmtId="1" fontId="19" fillId="0" borderId="13" xfId="0" applyNumberFormat="1" applyFont="1" applyBorder="1" applyAlignment="1" applyProtection="1">
      <alignment horizontal="left" vertical="center" wrapText="1"/>
      <protection locked="0"/>
    </xf>
    <xf numFmtId="1" fontId="19" fillId="0" borderId="32" xfId="0" applyNumberFormat="1" applyFont="1" applyBorder="1" applyAlignment="1" applyProtection="1">
      <alignment horizontal="left" vertical="center" wrapText="1"/>
      <protection locked="0"/>
    </xf>
    <xf numFmtId="1" fontId="19" fillId="0" borderId="3" xfId="0" applyNumberFormat="1" applyFont="1" applyBorder="1" applyAlignment="1" applyProtection="1">
      <alignment horizontal="left" vertical="center" wrapText="1"/>
      <protection locked="0"/>
    </xf>
    <xf numFmtId="1" fontId="19" fillId="0" borderId="41" xfId="0" applyNumberFormat="1" applyFont="1" applyBorder="1" applyAlignment="1" applyProtection="1">
      <alignment horizontal="left" vertical="center" wrapText="1"/>
      <protection locked="0"/>
    </xf>
    <xf numFmtId="1" fontId="2" fillId="0" borderId="36" xfId="3" applyNumberFormat="1" applyFont="1" applyBorder="1" applyAlignment="1" applyProtection="1">
      <alignment horizontal="left" vertical="top" wrapText="1"/>
      <protection locked="0"/>
    </xf>
    <xf numFmtId="1" fontId="2" fillId="0" borderId="20" xfId="3" applyNumberFormat="1" applyFont="1" applyBorder="1" applyAlignment="1" applyProtection="1">
      <alignment horizontal="left" vertical="top" wrapText="1"/>
      <protection locked="0"/>
    </xf>
    <xf numFmtId="1" fontId="17" fillId="0" borderId="13" xfId="0" applyNumberFormat="1" applyFont="1" applyBorder="1" applyAlignment="1" applyProtection="1">
      <alignment horizontal="center" vertical="center" wrapText="1"/>
      <protection locked="0"/>
    </xf>
    <xf numFmtId="1" fontId="17" fillId="0" borderId="32" xfId="0" applyNumberFormat="1" applyFont="1" applyBorder="1" applyAlignment="1" applyProtection="1">
      <alignment horizontal="center" vertical="center" wrapText="1"/>
      <protection locked="0"/>
    </xf>
    <xf numFmtId="1" fontId="17" fillId="0" borderId="21" xfId="0" applyNumberFormat="1" applyFont="1" applyBorder="1" applyAlignment="1" applyProtection="1">
      <alignment horizontal="center" vertical="center" wrapText="1"/>
      <protection locked="0"/>
    </xf>
    <xf numFmtId="1" fontId="17" fillId="0" borderId="22" xfId="0" applyNumberFormat="1" applyFont="1" applyBorder="1" applyAlignment="1" applyProtection="1">
      <alignment horizontal="center" vertical="center" wrapText="1"/>
      <protection locked="0"/>
    </xf>
    <xf numFmtId="0" fontId="4" fillId="0" borderId="0" xfId="1" applyFont="1" applyBorder="1" applyAlignment="1">
      <alignment horizontal="left" vertical="top" wrapText="1"/>
    </xf>
    <xf numFmtId="0" fontId="2" fillId="0" borderId="1" xfId="2" applyFont="1" applyBorder="1" applyAlignment="1" applyProtection="1">
      <alignment horizontal="center" vertical="top" wrapText="1"/>
      <protection locked="0"/>
    </xf>
    <xf numFmtId="0" fontId="2" fillId="0" borderId="1" xfId="2" applyFont="1" applyBorder="1" applyAlignment="1" applyProtection="1">
      <alignment horizontal="center" vertical="top"/>
      <protection locked="0"/>
    </xf>
    <xf numFmtId="164" fontId="3" fillId="0" borderId="4" xfId="2" applyNumberFormat="1" applyFont="1" applyBorder="1" applyAlignment="1" applyProtection="1">
      <alignment vertical="top"/>
      <protection locked="0"/>
    </xf>
    <xf numFmtId="164" fontId="3" fillId="0" borderId="5" xfId="2" applyNumberFormat="1" applyFont="1" applyBorder="1" applyAlignment="1" applyProtection="1">
      <alignment vertical="top"/>
      <protection locked="0"/>
    </xf>
    <xf numFmtId="164" fontId="3" fillId="0" borderId="6" xfId="2" applyNumberFormat="1" applyFont="1" applyBorder="1" applyAlignment="1" applyProtection="1">
      <alignment vertical="top"/>
      <protection locked="0"/>
    </xf>
    <xf numFmtId="0" fontId="2" fillId="0" borderId="1" xfId="2" applyFont="1" applyBorder="1" applyAlignment="1" applyProtection="1">
      <alignment vertical="top"/>
      <protection locked="0"/>
    </xf>
    <xf numFmtId="164" fontId="3" fillId="0" borderId="1" xfId="2" applyNumberFormat="1" applyFont="1" applyBorder="1" applyAlignment="1" applyProtection="1">
      <alignment horizontal="left" vertical="top"/>
      <protection locked="0"/>
    </xf>
    <xf numFmtId="0" fontId="5" fillId="0" borderId="1" xfId="2" applyFont="1" applyFill="1" applyBorder="1" applyAlignment="1" applyProtection="1">
      <alignment horizontal="left" vertical="top" wrapText="1"/>
      <protection locked="0"/>
    </xf>
    <xf numFmtId="0" fontId="5" fillId="0" borderId="1" xfId="2" applyFont="1" applyFill="1" applyBorder="1" applyAlignment="1" applyProtection="1">
      <alignment horizontal="left" vertical="top"/>
      <protection locked="0"/>
    </xf>
    <xf numFmtId="0" fontId="5" fillId="0" borderId="1" xfId="2" applyFont="1" applyBorder="1" applyAlignment="1" applyProtection="1">
      <alignment horizontal="left" vertical="top"/>
      <protection locked="0"/>
    </xf>
    <xf numFmtId="0" fontId="5" fillId="0" borderId="7" xfId="2" applyFont="1" applyBorder="1" applyAlignment="1" applyProtection="1">
      <alignment horizontal="left" vertical="top" wrapText="1"/>
      <protection locked="0"/>
    </xf>
    <xf numFmtId="0" fontId="5" fillId="0" borderId="13" xfId="2" applyFont="1" applyBorder="1" applyAlignment="1" applyProtection="1">
      <alignment horizontal="left" vertical="top" wrapText="1"/>
      <protection locked="0"/>
    </xf>
    <xf numFmtId="0" fontId="5" fillId="0" borderId="8" xfId="2" applyFont="1" applyBorder="1" applyAlignment="1" applyProtection="1">
      <alignment horizontal="left" vertical="top" wrapText="1"/>
      <protection locked="0"/>
    </xf>
    <xf numFmtId="0" fontId="5" fillId="0" borderId="2" xfId="2" applyFont="1" applyBorder="1" applyAlignment="1" applyProtection="1">
      <alignment horizontal="left" vertical="top"/>
      <protection locked="0"/>
    </xf>
    <xf numFmtId="0" fontId="2" fillId="0" borderId="1" xfId="2" applyFont="1" applyBorder="1" applyAlignment="1" applyProtection="1">
      <alignment horizontal="left" vertical="top"/>
      <protection locked="0"/>
    </xf>
    <xf numFmtId="0" fontId="4" fillId="0" borderId="1" xfId="2" applyFont="1" applyBorder="1" applyAlignment="1" applyProtection="1">
      <alignment horizontal="left" vertical="top" wrapText="1"/>
      <protection locked="0"/>
    </xf>
    <xf numFmtId="1" fontId="5" fillId="0" borderId="1" xfId="2" applyNumberFormat="1" applyFont="1" applyBorder="1" applyAlignment="1" applyProtection="1">
      <alignment horizontal="left" vertical="top" wrapText="1"/>
      <protection locked="0"/>
    </xf>
    <xf numFmtId="164" fontId="5" fillId="0" borderId="4" xfId="2" applyNumberFormat="1" applyFont="1" applyBorder="1" applyAlignment="1" applyProtection="1">
      <alignment vertical="top"/>
      <protection locked="0"/>
    </xf>
    <xf numFmtId="164" fontId="5" fillId="0" borderId="5" xfId="2" applyNumberFormat="1" applyFont="1" applyBorder="1" applyAlignment="1" applyProtection="1">
      <alignment vertical="top"/>
      <protection locked="0"/>
    </xf>
    <xf numFmtId="164" fontId="5" fillId="0" borderId="6" xfId="2" applyNumberFormat="1" applyFont="1" applyBorder="1" applyAlignment="1" applyProtection="1">
      <alignment vertical="top"/>
      <protection locked="0"/>
    </xf>
    <xf numFmtId="0" fontId="3" fillId="0" borderId="4" xfId="2" applyFont="1" applyBorder="1" applyAlignment="1" applyProtection="1">
      <alignment horizontal="left" vertical="top"/>
      <protection locked="0"/>
    </xf>
    <xf numFmtId="0" fontId="3" fillId="0" borderId="5" xfId="2" applyFont="1" applyBorder="1" applyAlignment="1" applyProtection="1">
      <alignment horizontal="left" vertical="top"/>
      <protection locked="0"/>
    </xf>
    <xf numFmtId="0" fontId="3" fillId="0" borderId="6" xfId="2" applyFont="1" applyBorder="1" applyAlignment="1" applyProtection="1">
      <alignment horizontal="left" vertical="top"/>
      <protection locked="0"/>
    </xf>
    <xf numFmtId="0" fontId="3" fillId="0" borderId="4" xfId="2" applyFont="1" applyBorder="1" applyAlignment="1" applyProtection="1">
      <alignment horizontal="left" vertical="top" wrapText="1"/>
      <protection locked="0"/>
    </xf>
    <xf numFmtId="0" fontId="3" fillId="0" borderId="5" xfId="2" applyFont="1" applyBorder="1" applyAlignment="1" applyProtection="1">
      <alignment horizontal="left" vertical="top" wrapText="1"/>
      <protection locked="0"/>
    </xf>
    <xf numFmtId="0" fontId="3" fillId="0" borderId="6" xfId="2" applyFont="1" applyBorder="1" applyAlignment="1" applyProtection="1">
      <alignment horizontal="left" vertical="top" wrapText="1"/>
      <protection locked="0"/>
    </xf>
    <xf numFmtId="0" fontId="5" fillId="0" borderId="7" xfId="2" applyFont="1" applyBorder="1" applyAlignment="1" applyProtection="1">
      <alignment horizontal="left" vertical="top"/>
      <protection locked="0"/>
    </xf>
    <xf numFmtId="0" fontId="5" fillId="0" borderId="13" xfId="2" applyFont="1" applyBorder="1" applyAlignment="1" applyProtection="1">
      <alignment horizontal="left" vertical="top"/>
      <protection locked="0"/>
    </xf>
    <xf numFmtId="0" fontId="5" fillId="0" borderId="8" xfId="2" applyFont="1" applyBorder="1" applyAlignment="1" applyProtection="1">
      <alignment horizontal="left" vertical="top"/>
      <protection locked="0"/>
    </xf>
    <xf numFmtId="1" fontId="3" fillId="0" borderId="9" xfId="2" applyNumberFormat="1" applyFont="1" applyBorder="1" applyAlignment="1" applyProtection="1">
      <alignment horizontal="center" vertical="center" wrapText="1"/>
      <protection locked="0"/>
    </xf>
    <xf numFmtId="1" fontId="3" fillId="0" borderId="0" xfId="2" applyNumberFormat="1" applyFont="1" applyBorder="1" applyAlignment="1" applyProtection="1">
      <alignment horizontal="center" vertical="center" wrapText="1"/>
      <protection locked="0"/>
    </xf>
    <xf numFmtId="1" fontId="3" fillId="0" borderId="10" xfId="2" applyNumberFormat="1" applyFont="1" applyBorder="1" applyAlignment="1" applyProtection="1">
      <alignment horizontal="center" vertical="center" wrapText="1"/>
      <protection locked="0"/>
    </xf>
    <xf numFmtId="1" fontId="3" fillId="0" borderId="11" xfId="2" applyNumberFormat="1" applyFont="1" applyBorder="1" applyAlignment="1" applyProtection="1">
      <alignment horizontal="center" vertical="center" wrapText="1"/>
      <protection locked="0"/>
    </xf>
    <xf numFmtId="1" fontId="3" fillId="0" borderId="3" xfId="2" applyNumberFormat="1" applyFont="1" applyBorder="1" applyAlignment="1" applyProtection="1">
      <alignment horizontal="center" vertical="center" wrapText="1"/>
      <protection locked="0"/>
    </xf>
    <xf numFmtId="1" fontId="3" fillId="0" borderId="12" xfId="2" applyNumberFormat="1" applyFont="1" applyBorder="1" applyAlignment="1" applyProtection="1">
      <alignment horizontal="center" vertical="center" wrapText="1"/>
      <protection locked="0"/>
    </xf>
    <xf numFmtId="0" fontId="2" fillId="2" borderId="23" xfId="2" applyFont="1" applyFill="1" applyBorder="1" applyAlignment="1" applyProtection="1">
      <alignment horizontal="center" vertical="top" wrapText="1"/>
      <protection locked="0"/>
    </xf>
    <xf numFmtId="0" fontId="2" fillId="2" borderId="29" xfId="2" applyFont="1" applyFill="1" applyBorder="1" applyAlignment="1" applyProtection="1">
      <alignment horizontal="center" vertical="top" wrapText="1"/>
      <protection locked="0"/>
    </xf>
    <xf numFmtId="0" fontId="2" fillId="2" borderId="30" xfId="2" applyFont="1" applyFill="1" applyBorder="1" applyAlignment="1" applyProtection="1">
      <alignment horizontal="center" vertical="top" wrapText="1"/>
      <protection locked="0"/>
    </xf>
    <xf numFmtId="1" fontId="2" fillId="0" borderId="39" xfId="3" applyNumberFormat="1" applyFont="1" applyBorder="1" applyAlignment="1" applyProtection="1">
      <alignment horizontal="center" vertical="center" wrapText="1"/>
      <protection locked="0"/>
    </xf>
    <xf numFmtId="1" fontId="2" fillId="0" borderId="40" xfId="3" applyNumberFormat="1" applyFont="1" applyBorder="1" applyAlignment="1" applyProtection="1">
      <alignment horizontal="center" vertical="center" wrapText="1"/>
      <protection locked="0"/>
    </xf>
    <xf numFmtId="1" fontId="2" fillId="0" borderId="42" xfId="3" applyNumberFormat="1" applyFont="1" applyBorder="1" applyAlignment="1" applyProtection="1">
      <alignment horizontal="center" vertical="center" wrapText="1"/>
      <protection locked="0"/>
    </xf>
    <xf numFmtId="0" fontId="8" fillId="0" borderId="1" xfId="3" applyFont="1" applyBorder="1" applyAlignment="1" applyProtection="1">
      <alignment horizontal="center" vertical="top" wrapText="1"/>
      <protection locked="0"/>
    </xf>
    <xf numFmtId="1" fontId="2" fillId="0" borderId="1" xfId="3" applyNumberFormat="1" applyFont="1" applyBorder="1" applyAlignment="1" applyProtection="1">
      <alignment horizontal="center" vertical="top" wrapText="1"/>
      <protection locked="0"/>
    </xf>
    <xf numFmtId="1" fontId="2" fillId="0" borderId="18" xfId="3" applyNumberFormat="1" applyFont="1" applyBorder="1" applyAlignment="1" applyProtection="1">
      <alignment horizontal="center" vertical="top" wrapText="1"/>
      <protection locked="0"/>
    </xf>
    <xf numFmtId="1" fontId="3" fillId="0" borderId="1" xfId="2" applyNumberFormat="1" applyFont="1" applyBorder="1" applyAlignment="1" applyProtection="1">
      <alignment horizontal="center" vertical="center" wrapText="1"/>
      <protection locked="0"/>
    </xf>
    <xf numFmtId="0" fontId="4" fillId="0" borderId="4" xfId="2" applyFont="1" applyBorder="1" applyAlignment="1" applyProtection="1">
      <alignment horizontal="left" vertical="top" wrapText="1"/>
      <protection locked="0"/>
    </xf>
    <xf numFmtId="0" fontId="4" fillId="0" borderId="5" xfId="2" applyFont="1" applyBorder="1" applyAlignment="1" applyProtection="1">
      <alignment horizontal="left" vertical="top" wrapText="1"/>
      <protection locked="0"/>
    </xf>
    <xf numFmtId="0" fontId="4" fillId="0" borderId="31" xfId="2" applyFont="1" applyBorder="1" applyAlignment="1" applyProtection="1">
      <alignment horizontal="left" vertical="top" wrapText="1"/>
      <protection locked="0"/>
    </xf>
    <xf numFmtId="0" fontId="7" fillId="0" borderId="4" xfId="2" applyFont="1" applyBorder="1" applyAlignment="1" applyProtection="1">
      <alignment horizontal="center" vertical="top" wrapText="1"/>
      <protection locked="0"/>
    </xf>
    <xf numFmtId="0" fontId="7" fillId="0" borderId="31" xfId="2" applyFont="1" applyBorder="1" applyAlignment="1" applyProtection="1">
      <alignment horizontal="center" vertical="top" wrapText="1"/>
      <protection locked="0"/>
    </xf>
    <xf numFmtId="9" fontId="7" fillId="0" borderId="32" xfId="2" applyNumberFormat="1" applyFont="1" applyBorder="1" applyAlignment="1" applyProtection="1">
      <alignment horizontal="center" vertical="center" wrapText="1"/>
      <protection hidden="1"/>
    </xf>
    <xf numFmtId="9" fontId="7" fillId="0" borderId="19" xfId="2" applyNumberFormat="1" applyFont="1" applyBorder="1" applyAlignment="1" applyProtection="1">
      <alignment horizontal="center" vertical="center" wrapText="1"/>
      <protection hidden="1"/>
    </xf>
    <xf numFmtId="9" fontId="7" fillId="0" borderId="22" xfId="2" applyNumberFormat="1" applyFont="1" applyBorder="1" applyAlignment="1" applyProtection="1">
      <alignment horizontal="center" vertical="center" wrapText="1"/>
      <protection hidden="1"/>
    </xf>
    <xf numFmtId="0" fontId="7" fillId="0" borderId="26" xfId="2" applyFont="1" applyBorder="1" applyAlignment="1" applyProtection="1">
      <alignment horizontal="center" vertical="top" wrapText="1"/>
      <protection locked="0"/>
    </xf>
    <xf numFmtId="0" fontId="7" fillId="0" borderId="27" xfId="2" applyFont="1" applyBorder="1" applyAlignment="1" applyProtection="1">
      <alignment horizontal="center" vertical="top" wrapText="1"/>
      <protection locked="0"/>
    </xf>
    <xf numFmtId="1" fontId="2" fillId="0" borderId="17" xfId="3" applyNumberFormat="1" applyFont="1" applyFill="1" applyBorder="1" applyAlignment="1" applyProtection="1">
      <alignment horizontal="center" vertical="top" wrapText="1"/>
      <protection locked="0"/>
    </xf>
    <xf numFmtId="1" fontId="2" fillId="0" borderId="1" xfId="3" applyNumberFormat="1" applyFont="1" applyFill="1" applyBorder="1" applyAlignment="1" applyProtection="1">
      <alignment horizontal="center" vertical="top" wrapText="1"/>
      <protection locked="0"/>
    </xf>
    <xf numFmtId="0" fontId="8" fillId="0" borderId="1" xfId="3" applyFont="1" applyBorder="1" applyAlignment="1" applyProtection="1">
      <alignment horizontal="center" vertical="center"/>
      <protection locked="0"/>
    </xf>
    <xf numFmtId="1" fontId="4" fillId="0" borderId="2" xfId="2" applyNumberFormat="1" applyFont="1" applyBorder="1" applyAlignment="1" applyProtection="1">
      <alignment horizontal="center" vertical="top" wrapText="1"/>
      <protection locked="0"/>
    </xf>
    <xf numFmtId="1" fontId="4" fillId="0" borderId="14" xfId="2" applyNumberFormat="1" applyFont="1" applyBorder="1" applyAlignment="1" applyProtection="1">
      <alignment horizontal="center" vertical="top" wrapText="1"/>
      <protection locked="0"/>
    </xf>
    <xf numFmtId="1" fontId="3" fillId="0" borderId="36" xfId="3" applyNumberFormat="1" applyFont="1" applyBorder="1" applyAlignment="1" applyProtection="1">
      <alignment horizontal="center" vertical="center" wrapText="1"/>
      <protection locked="0"/>
    </xf>
    <xf numFmtId="1" fontId="3" fillId="0" borderId="20" xfId="3" applyNumberFormat="1" applyFont="1" applyBorder="1" applyAlignment="1" applyProtection="1">
      <alignment horizontal="center" vertical="center" wrapText="1"/>
      <protection locked="0"/>
    </xf>
    <xf numFmtId="1" fontId="3" fillId="0" borderId="20" xfId="3" applyNumberFormat="1" applyFont="1" applyBorder="1" applyAlignment="1" applyProtection="1">
      <alignment horizontal="center" vertical="top" wrapText="1"/>
      <protection locked="0"/>
    </xf>
    <xf numFmtId="1" fontId="3" fillId="0" borderId="43" xfId="3" applyNumberFormat="1" applyFont="1" applyBorder="1" applyAlignment="1" applyProtection="1">
      <alignment horizontal="center" vertical="top" wrapText="1"/>
      <protection locked="0"/>
    </xf>
    <xf numFmtId="0" fontId="2" fillId="0" borderId="14" xfId="2" applyFont="1" applyBorder="1" applyAlignment="1" applyProtection="1">
      <alignment horizontal="center" vertical="top"/>
      <protection locked="0"/>
    </xf>
    <xf numFmtId="1" fontId="3" fillId="0" borderId="17" xfId="3" applyNumberFormat="1" applyFont="1" applyBorder="1" applyAlignment="1" applyProtection="1">
      <alignment horizontal="center" vertical="center" wrapText="1"/>
      <protection locked="0"/>
    </xf>
    <xf numFmtId="1" fontId="3" fillId="0" borderId="1" xfId="3" applyNumberFormat="1" applyFont="1" applyBorder="1" applyAlignment="1" applyProtection="1">
      <alignment horizontal="center" vertical="center" wrapText="1"/>
      <protection locked="0"/>
    </xf>
    <xf numFmtId="1" fontId="3" fillId="0" borderId="1" xfId="3" applyNumberFormat="1" applyFont="1" applyBorder="1" applyAlignment="1" applyProtection="1">
      <alignment horizontal="center" vertical="top" wrapText="1"/>
      <protection locked="0"/>
    </xf>
    <xf numFmtId="1" fontId="3" fillId="0" borderId="18" xfId="3" applyNumberFormat="1" applyFont="1" applyBorder="1" applyAlignment="1" applyProtection="1">
      <alignment horizontal="center" vertical="top" wrapText="1"/>
      <protection locked="0"/>
    </xf>
    <xf numFmtId="1" fontId="2" fillId="0" borderId="17" xfId="3" applyNumberFormat="1" applyFont="1" applyBorder="1" applyAlignment="1" applyProtection="1">
      <alignment horizontal="center" vertical="center" wrapText="1"/>
      <protection locked="0"/>
    </xf>
    <xf numFmtId="1" fontId="2" fillId="0" borderId="1" xfId="3" applyNumberFormat="1" applyFont="1" applyBorder="1" applyAlignment="1" applyProtection="1">
      <alignment horizontal="center" vertical="center" wrapText="1"/>
      <protection locked="0"/>
    </xf>
    <xf numFmtId="1" fontId="2" fillId="0" borderId="18" xfId="3" applyNumberFormat="1" applyFont="1" applyBorder="1" applyAlignment="1" applyProtection="1">
      <alignment horizontal="center" vertical="center" wrapText="1"/>
      <protection locked="0"/>
    </xf>
    <xf numFmtId="1" fontId="2" fillId="0" borderId="17" xfId="3" applyNumberFormat="1" applyFont="1" applyBorder="1" applyAlignment="1" applyProtection="1">
      <alignment horizontal="center" vertical="top" wrapText="1"/>
      <protection locked="0"/>
    </xf>
    <xf numFmtId="0" fontId="7" fillId="0" borderId="0" xfId="2" applyFont="1" applyAlignment="1">
      <alignment horizontal="center" vertical="center"/>
    </xf>
    <xf numFmtId="1" fontId="4" fillId="0" borderId="7" xfId="2" applyNumberFormat="1" applyFont="1" applyBorder="1" applyAlignment="1" applyProtection="1">
      <alignment horizontal="center" vertical="top" wrapText="1"/>
      <protection locked="0"/>
    </xf>
    <xf numFmtId="1" fontId="4" fillId="0" borderId="11" xfId="2" applyNumberFormat="1" applyFont="1" applyBorder="1" applyAlignment="1" applyProtection="1">
      <alignment horizontal="center" vertical="top" wrapText="1"/>
      <protection locked="0"/>
    </xf>
    <xf numFmtId="1" fontId="19" fillId="0" borderId="2" xfId="2" applyNumberFormat="1" applyFont="1" applyBorder="1" applyAlignment="1" applyProtection="1">
      <alignment horizontal="center" vertical="top" wrapText="1"/>
      <protection locked="0"/>
    </xf>
    <xf numFmtId="1" fontId="19" fillId="0" borderId="14" xfId="2" applyNumberFormat="1" applyFont="1" applyBorder="1" applyAlignment="1" applyProtection="1">
      <alignment horizontal="center" vertical="top" wrapText="1"/>
      <protection locked="0"/>
    </xf>
    <xf numFmtId="164" fontId="5" fillId="0" borderId="4" xfId="2" applyNumberFormat="1" applyFont="1" applyBorder="1" applyAlignment="1" applyProtection="1">
      <alignment vertical="top" wrapText="1"/>
      <protection locked="0"/>
    </xf>
    <xf numFmtId="0" fontId="2" fillId="0" borderId="4" xfId="2" applyFont="1" applyBorder="1" applyAlignment="1" applyProtection="1">
      <alignment horizontal="left" vertical="top"/>
      <protection locked="0"/>
    </xf>
    <xf numFmtId="0" fontId="2" fillId="0" borderId="5" xfId="2" applyFont="1" applyBorder="1" applyAlignment="1" applyProtection="1">
      <alignment horizontal="left" vertical="top"/>
      <protection locked="0"/>
    </xf>
    <xf numFmtId="0" fontId="2" fillId="0" borderId="6" xfId="2" applyFont="1" applyBorder="1" applyAlignment="1" applyProtection="1">
      <alignment horizontal="left" vertical="top"/>
      <protection locked="0"/>
    </xf>
    <xf numFmtId="0" fontId="3" fillId="0" borderId="4" xfId="2" applyFont="1" applyFill="1" applyBorder="1" applyAlignment="1" applyProtection="1">
      <alignment horizontal="left" vertical="top"/>
      <protection locked="0"/>
    </xf>
    <xf numFmtId="0" fontId="3" fillId="0" borderId="5" xfId="2" applyFont="1" applyFill="1" applyBorder="1" applyAlignment="1" applyProtection="1">
      <alignment horizontal="left" vertical="top"/>
      <protection locked="0"/>
    </xf>
    <xf numFmtId="0" fontId="3" fillId="0" borderId="6" xfId="2" applyFont="1" applyFill="1" applyBorder="1" applyAlignment="1" applyProtection="1">
      <alignment horizontal="left" vertical="top"/>
      <protection locked="0"/>
    </xf>
    <xf numFmtId="164" fontId="3" fillId="0" borderId="4" xfId="2" applyNumberFormat="1" applyFont="1" applyBorder="1" applyAlignment="1" applyProtection="1">
      <alignment horizontal="left" vertical="top"/>
      <protection locked="0"/>
    </xf>
    <xf numFmtId="164" fontId="3" fillId="0" borderId="5" xfId="2" applyNumberFormat="1" applyFont="1" applyBorder="1" applyAlignment="1" applyProtection="1">
      <alignment horizontal="left" vertical="top"/>
      <protection locked="0"/>
    </xf>
    <xf numFmtId="164" fontId="3" fillId="0" borderId="6" xfId="2" applyNumberFormat="1" applyFont="1" applyBorder="1" applyAlignment="1" applyProtection="1">
      <alignment horizontal="left" vertical="top"/>
      <protection locked="0"/>
    </xf>
    <xf numFmtId="1" fontId="4" fillId="0" borderId="4" xfId="3" applyNumberFormat="1" applyFont="1" applyBorder="1" applyAlignment="1" applyProtection="1">
      <alignment vertical="center" wrapText="1"/>
      <protection locked="0"/>
    </xf>
    <xf numFmtId="1" fontId="4" fillId="0" borderId="5" xfId="3" applyNumberFormat="1" applyFont="1" applyBorder="1" applyAlignment="1" applyProtection="1">
      <alignment vertical="center" wrapText="1"/>
      <protection locked="0"/>
    </xf>
    <xf numFmtId="1" fontId="4" fillId="0" borderId="6" xfId="3" applyNumberFormat="1" applyFont="1" applyBorder="1" applyAlignment="1" applyProtection="1">
      <alignment vertical="center" wrapText="1"/>
      <protection locked="0"/>
    </xf>
    <xf numFmtId="164" fontId="2" fillId="0" borderId="4" xfId="2" applyNumberFormat="1" applyFont="1" applyBorder="1" applyAlignment="1" applyProtection="1">
      <alignment vertical="top"/>
      <protection locked="0"/>
    </xf>
    <xf numFmtId="164" fontId="2" fillId="0" borderId="5" xfId="2" applyNumberFormat="1" applyFont="1" applyBorder="1" applyAlignment="1" applyProtection="1">
      <alignment vertical="top"/>
      <protection locked="0"/>
    </xf>
    <xf numFmtId="164" fontId="2" fillId="0" borderId="6" xfId="2" applyNumberFormat="1" applyFont="1" applyBorder="1" applyAlignment="1" applyProtection="1">
      <alignment vertical="top"/>
      <protection locked="0"/>
    </xf>
    <xf numFmtId="0" fontId="3" fillId="0" borderId="4" xfId="2" applyNumberFormat="1" applyFont="1" applyBorder="1" applyAlignment="1" applyProtection="1">
      <alignment horizontal="left" vertical="top"/>
      <protection locked="0"/>
    </xf>
    <xf numFmtId="0" fontId="3" fillId="0" borderId="5" xfId="2" applyNumberFormat="1" applyFont="1" applyBorder="1" applyAlignment="1" applyProtection="1">
      <alignment horizontal="left" vertical="top"/>
      <protection locked="0"/>
    </xf>
    <xf numFmtId="0" fontId="3" fillId="0" borderId="6" xfId="2" applyNumberFormat="1" applyFont="1" applyBorder="1" applyAlignment="1" applyProtection="1">
      <alignment horizontal="left" vertical="top"/>
      <protection locked="0"/>
    </xf>
    <xf numFmtId="0" fontId="5" fillId="0" borderId="4" xfId="2" applyFont="1" applyBorder="1" applyAlignment="1" applyProtection="1">
      <alignment horizontal="left" vertical="top"/>
      <protection locked="0"/>
    </xf>
    <xf numFmtId="0" fontId="5" fillId="0" borderId="5" xfId="2" applyFont="1" applyBorder="1" applyAlignment="1" applyProtection="1">
      <alignment horizontal="left" vertical="top"/>
      <protection locked="0"/>
    </xf>
    <xf numFmtId="0" fontId="5" fillId="0" borderId="6" xfId="2" applyFont="1" applyBorder="1" applyAlignment="1" applyProtection="1">
      <alignment horizontal="left" vertical="top"/>
      <protection locked="0"/>
    </xf>
    <xf numFmtId="164" fontId="3" fillId="0" borderId="4" xfId="2" applyNumberFormat="1" applyFont="1" applyBorder="1" applyAlignment="1" applyProtection="1">
      <alignment vertical="top" wrapText="1"/>
      <protection locked="0"/>
    </xf>
    <xf numFmtId="164" fontId="20" fillId="0" borderId="4" xfId="7" applyNumberFormat="1" applyBorder="1" applyAlignment="1" applyProtection="1">
      <alignment vertical="top"/>
      <protection locked="0"/>
    </xf>
    <xf numFmtId="164" fontId="10" fillId="0" borderId="5" xfId="2" applyNumberFormat="1" applyFont="1" applyBorder="1" applyAlignment="1" applyProtection="1">
      <alignment vertical="top"/>
      <protection locked="0"/>
    </xf>
    <xf numFmtId="164" fontId="10" fillId="0" borderId="6" xfId="2" applyNumberFormat="1" applyFont="1" applyBorder="1" applyAlignment="1" applyProtection="1">
      <alignment vertical="top"/>
      <protection locked="0"/>
    </xf>
    <xf numFmtId="0" fontId="2" fillId="0" borderId="14" xfId="2" applyFont="1" applyBorder="1" applyAlignment="1" applyProtection="1">
      <alignment horizontal="left" vertical="top" wrapText="1"/>
      <protection locked="0"/>
    </xf>
    <xf numFmtId="0" fontId="16" fillId="0" borderId="4" xfId="2" applyFont="1" applyBorder="1" applyAlignment="1" applyProtection="1">
      <alignment horizontal="left" vertical="top" wrapText="1"/>
      <protection locked="0"/>
    </xf>
    <xf numFmtId="0" fontId="16" fillId="0" borderId="5" xfId="2" applyFont="1" applyBorder="1" applyAlignment="1" applyProtection="1">
      <alignment horizontal="left" vertical="top" wrapText="1"/>
      <protection locked="0"/>
    </xf>
    <xf numFmtId="0" fontId="16" fillId="0" borderId="6" xfId="2" applyFont="1" applyBorder="1" applyAlignment="1" applyProtection="1">
      <alignment horizontal="left" vertical="top" wrapText="1"/>
      <protection locked="0"/>
    </xf>
    <xf numFmtId="0" fontId="3" fillId="0" borderId="2" xfId="2" applyFont="1" applyBorder="1" applyAlignment="1" applyProtection="1">
      <alignment horizontal="left" vertical="top" wrapText="1"/>
      <protection locked="0"/>
    </xf>
    <xf numFmtId="1" fontId="3" fillId="0" borderId="1" xfId="2" applyNumberFormat="1" applyFont="1" applyBorder="1" applyAlignment="1" applyProtection="1">
      <alignment horizontal="left" vertical="top" wrapText="1"/>
      <protection locked="0"/>
    </xf>
    <xf numFmtId="0" fontId="2" fillId="0" borderId="9" xfId="2" applyFont="1" applyBorder="1" applyAlignment="1" applyProtection="1">
      <alignment horizontal="center" vertical="center" wrapText="1"/>
      <protection locked="0"/>
    </xf>
    <xf numFmtId="0" fontId="2" fillId="0" borderId="0" xfId="2" applyFont="1" applyAlignment="1" applyProtection="1">
      <alignment horizontal="center" vertical="center" wrapText="1"/>
      <protection locked="0"/>
    </xf>
    <xf numFmtId="0" fontId="2" fillId="0" borderId="10" xfId="2" applyFont="1" applyBorder="1" applyAlignment="1" applyProtection="1">
      <alignment horizontal="center" vertical="center" wrapText="1"/>
      <protection locked="0"/>
    </xf>
    <xf numFmtId="165" fontId="21" fillId="0" borderId="4" xfId="6" applyNumberFormat="1" applyFont="1" applyFill="1" applyBorder="1" applyAlignment="1" applyProtection="1">
      <alignment horizontal="center" vertical="top"/>
      <protection locked="0"/>
    </xf>
    <xf numFmtId="165" fontId="21" fillId="0" borderId="5" xfId="6" applyNumberFormat="1" applyFont="1" applyFill="1" applyBorder="1" applyAlignment="1" applyProtection="1">
      <alignment horizontal="center" vertical="top"/>
      <protection locked="0"/>
    </xf>
    <xf numFmtId="165" fontId="21" fillId="0" borderId="31" xfId="6" applyNumberFormat="1" applyFont="1" applyFill="1" applyBorder="1" applyAlignment="1" applyProtection="1">
      <alignment horizontal="center" vertical="top"/>
      <protection locked="0"/>
    </xf>
    <xf numFmtId="0" fontId="2" fillId="0" borderId="23" xfId="2" applyFont="1" applyBorder="1" applyAlignment="1" applyProtection="1">
      <alignment horizontal="center" vertical="top" wrapText="1"/>
      <protection locked="0"/>
    </xf>
    <xf numFmtId="0" fontId="2" fillId="0" borderId="24" xfId="2" applyFont="1" applyBorder="1" applyAlignment="1" applyProtection="1">
      <alignment horizontal="center" vertical="top" wrapText="1"/>
      <protection locked="0"/>
    </xf>
    <xf numFmtId="0" fontId="2" fillId="0" borderId="28" xfId="2" applyFont="1" applyBorder="1" applyAlignment="1" applyProtection="1">
      <alignment horizontal="left" vertical="top" wrapText="1"/>
      <protection locked="0"/>
    </xf>
    <xf numFmtId="0" fontId="2" fillId="0" borderId="29" xfId="2" applyFont="1" applyBorder="1" applyAlignment="1" applyProtection="1">
      <alignment horizontal="left" vertical="top" wrapText="1"/>
      <protection locked="0"/>
    </xf>
    <xf numFmtId="0" fontId="2" fillId="0" borderId="30" xfId="2" applyFont="1" applyBorder="1" applyAlignment="1" applyProtection="1">
      <alignment horizontal="left" vertical="top" wrapText="1"/>
      <protection locked="0"/>
    </xf>
    <xf numFmtId="0" fontId="4" fillId="0" borderId="25" xfId="2" applyFont="1" applyBorder="1" applyAlignment="1" applyProtection="1">
      <alignment horizontal="left" vertical="top"/>
      <protection locked="0"/>
    </xf>
    <xf numFmtId="0" fontId="4" fillId="0" borderId="6" xfId="2" applyFont="1" applyBorder="1" applyAlignment="1" applyProtection="1">
      <alignment horizontal="left" vertical="top"/>
      <protection locked="0"/>
    </xf>
    <xf numFmtId="0" fontId="2" fillId="2" borderId="23" xfId="2" applyFont="1" applyFill="1" applyBorder="1" applyAlignment="1" applyProtection="1">
      <alignment horizontal="left" vertical="top" wrapText="1"/>
      <protection locked="0"/>
    </xf>
    <xf numFmtId="0" fontId="2" fillId="2" borderId="29" xfId="2" applyFont="1" applyFill="1" applyBorder="1" applyAlignment="1" applyProtection="1">
      <alignment horizontal="left" vertical="top" wrapText="1"/>
      <protection locked="0"/>
    </xf>
    <xf numFmtId="0" fontId="2" fillId="2" borderId="24" xfId="2" applyFont="1" applyFill="1" applyBorder="1" applyAlignment="1" applyProtection="1">
      <alignment horizontal="left" vertical="top" wrapText="1"/>
      <protection locked="0"/>
    </xf>
    <xf numFmtId="0" fontId="4" fillId="2" borderId="28" xfId="2" applyFont="1" applyFill="1" applyBorder="1" applyAlignment="1" applyProtection="1">
      <alignment horizontal="center" vertical="top"/>
      <protection locked="0"/>
    </xf>
    <xf numFmtId="0" fontId="4" fillId="2" borderId="29" xfId="2" applyFont="1" applyFill="1" applyBorder="1" applyAlignment="1" applyProtection="1">
      <alignment horizontal="center" vertical="top"/>
      <protection locked="0"/>
    </xf>
    <xf numFmtId="0" fontId="4" fillId="2" borderId="30" xfId="2" applyFont="1" applyFill="1" applyBorder="1" applyAlignment="1" applyProtection="1">
      <alignment horizontal="center" vertical="top"/>
      <protection locked="0"/>
    </xf>
    <xf numFmtId="1" fontId="2" fillId="0" borderId="4" xfId="2" applyNumberFormat="1" applyFont="1" applyFill="1" applyBorder="1" applyAlignment="1" applyProtection="1">
      <alignment horizontal="center" vertical="center" wrapText="1"/>
      <protection locked="0"/>
    </xf>
    <xf numFmtId="1" fontId="2" fillId="0" borderId="5" xfId="2" applyNumberFormat="1" applyFont="1" applyFill="1" applyBorder="1" applyAlignment="1" applyProtection="1">
      <alignment horizontal="center" vertical="center" wrapText="1"/>
      <protection locked="0"/>
    </xf>
    <xf numFmtId="1" fontId="2" fillId="0" borderId="6" xfId="2" applyNumberFormat="1" applyFont="1" applyFill="1" applyBorder="1" applyAlignment="1" applyProtection="1">
      <alignment horizontal="center" vertical="center" wrapText="1"/>
      <protection locked="0"/>
    </xf>
    <xf numFmtId="1" fontId="2" fillId="0" borderId="1" xfId="2" applyNumberFormat="1" applyFont="1" applyBorder="1" applyAlignment="1" applyProtection="1">
      <alignment horizontal="center" vertical="center" wrapText="1"/>
      <protection locked="0"/>
    </xf>
  </cellXfs>
  <cellStyles count="8">
    <cellStyle name="Comma" xfId="6" builtinId="3"/>
    <cellStyle name="Excel Built-in Normal" xfId="1"/>
    <cellStyle name="Hyperlink" xfId="7" builtinId="8"/>
    <cellStyle name="Normal" xfId="0" builtinId="0"/>
    <cellStyle name="Normal 2" xfId="3"/>
    <cellStyle name="Normal 3" xfId="2"/>
    <cellStyle name="Normal 4" xfId="5"/>
    <cellStyle name="Percent 2"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jpe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jpg"/><Relationship Id="rId12" Type="http://schemas.openxmlformats.org/officeDocument/2006/relationships/image" Target="../media/image12.jpe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jp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editAs="oneCell">
    <xdr:from>
      <xdr:col>8</xdr:col>
      <xdr:colOff>638175</xdr:colOff>
      <xdr:row>15</xdr:row>
      <xdr:rowOff>495300</xdr:rowOff>
    </xdr:from>
    <xdr:to>
      <xdr:col>19</xdr:col>
      <xdr:colOff>532669</xdr:colOff>
      <xdr:row>19</xdr:row>
      <xdr:rowOff>76118</xdr:rowOff>
    </xdr:to>
    <xdr:pic>
      <xdr:nvPicPr>
        <xdr:cNvPr id="2" name="Picture 1"/>
        <xdr:cNvPicPr>
          <a:picLocks noChangeAspect="1"/>
        </xdr:cNvPicPr>
      </xdr:nvPicPr>
      <xdr:blipFill>
        <a:blip xmlns:r="http://schemas.openxmlformats.org/officeDocument/2006/relationships" r:embed="rId1"/>
        <a:stretch>
          <a:fillRect/>
        </a:stretch>
      </xdr:blipFill>
      <xdr:spPr>
        <a:xfrm>
          <a:off x="7134225" y="4019550"/>
          <a:ext cx="5847619" cy="657143"/>
        </a:xfrm>
        <a:prstGeom prst="rect">
          <a:avLst/>
        </a:prstGeom>
      </xdr:spPr>
    </xdr:pic>
    <xdr:clientData/>
  </xdr:twoCellAnchor>
  <xdr:twoCellAnchor editAs="oneCell">
    <xdr:from>
      <xdr:col>9</xdr:col>
      <xdr:colOff>666750</xdr:colOff>
      <xdr:row>21</xdr:row>
      <xdr:rowOff>171450</xdr:rowOff>
    </xdr:from>
    <xdr:to>
      <xdr:col>19</xdr:col>
      <xdr:colOff>551865</xdr:colOff>
      <xdr:row>38</xdr:row>
      <xdr:rowOff>47165</xdr:rowOff>
    </xdr:to>
    <xdr:pic>
      <xdr:nvPicPr>
        <xdr:cNvPr id="3" name="Picture 2"/>
        <xdr:cNvPicPr>
          <a:picLocks noChangeAspect="1"/>
        </xdr:cNvPicPr>
      </xdr:nvPicPr>
      <xdr:blipFill rotWithShape="1">
        <a:blip xmlns:r="http://schemas.openxmlformats.org/officeDocument/2006/relationships" r:embed="rId2"/>
        <a:srcRect t="2073"/>
        <a:stretch/>
      </xdr:blipFill>
      <xdr:spPr>
        <a:xfrm>
          <a:off x="8324850" y="5067300"/>
          <a:ext cx="4676190" cy="3599990"/>
        </a:xfrm>
        <a:prstGeom prst="rect">
          <a:avLst/>
        </a:prstGeom>
      </xdr:spPr>
    </xdr:pic>
    <xdr:clientData/>
  </xdr:twoCellAnchor>
  <xdr:twoCellAnchor editAs="oneCell">
    <xdr:from>
      <xdr:col>9</xdr:col>
      <xdr:colOff>390525</xdr:colOff>
      <xdr:row>14</xdr:row>
      <xdr:rowOff>114300</xdr:rowOff>
    </xdr:from>
    <xdr:to>
      <xdr:col>17</xdr:col>
      <xdr:colOff>485317</xdr:colOff>
      <xdr:row>38</xdr:row>
      <xdr:rowOff>113638</xdr:rowOff>
    </xdr:to>
    <xdr:pic>
      <xdr:nvPicPr>
        <xdr:cNvPr id="4" name="Picture 3"/>
        <xdr:cNvPicPr>
          <a:picLocks noChangeAspect="1"/>
        </xdr:cNvPicPr>
      </xdr:nvPicPr>
      <xdr:blipFill>
        <a:blip xmlns:r="http://schemas.openxmlformats.org/officeDocument/2006/relationships" r:embed="rId3"/>
        <a:stretch>
          <a:fillRect/>
        </a:stretch>
      </xdr:blipFill>
      <xdr:spPr>
        <a:xfrm>
          <a:off x="8048625" y="3438525"/>
          <a:ext cx="3666667" cy="5295238"/>
        </a:xfrm>
        <a:prstGeom prst="rect">
          <a:avLst/>
        </a:prstGeom>
      </xdr:spPr>
    </xdr:pic>
    <xdr:clientData/>
  </xdr:twoCellAnchor>
  <xdr:twoCellAnchor editAs="oneCell">
    <xdr:from>
      <xdr:col>12</xdr:col>
      <xdr:colOff>209550</xdr:colOff>
      <xdr:row>86</xdr:row>
      <xdr:rowOff>0</xdr:rowOff>
    </xdr:from>
    <xdr:to>
      <xdr:col>22</xdr:col>
      <xdr:colOff>142327</xdr:colOff>
      <xdr:row>109</xdr:row>
      <xdr:rowOff>26714</xdr:rowOff>
    </xdr:to>
    <xdr:pic>
      <xdr:nvPicPr>
        <xdr:cNvPr id="5" name="Picture 4"/>
        <xdr:cNvPicPr>
          <a:picLocks noChangeAspect="1"/>
        </xdr:cNvPicPr>
      </xdr:nvPicPr>
      <xdr:blipFill>
        <a:blip xmlns:r="http://schemas.openxmlformats.org/officeDocument/2006/relationships" r:embed="rId4"/>
        <a:stretch>
          <a:fillRect/>
        </a:stretch>
      </xdr:blipFill>
      <xdr:spPr>
        <a:xfrm>
          <a:off x="10039350" y="18068925"/>
          <a:ext cx="4380952" cy="4941614"/>
        </a:xfrm>
        <a:prstGeom prst="rect">
          <a:avLst/>
        </a:prstGeom>
      </xdr:spPr>
    </xdr:pic>
    <xdr:clientData/>
  </xdr:twoCellAnchor>
  <xdr:twoCellAnchor editAs="oneCell">
    <xdr:from>
      <xdr:col>8</xdr:col>
      <xdr:colOff>771559</xdr:colOff>
      <xdr:row>46</xdr:row>
      <xdr:rowOff>104775</xdr:rowOff>
    </xdr:from>
    <xdr:to>
      <xdr:col>12</xdr:col>
      <xdr:colOff>406523</xdr:colOff>
      <xdr:row>53</xdr:row>
      <xdr:rowOff>55650</xdr:rowOff>
    </xdr:to>
    <xdr:pic>
      <xdr:nvPicPr>
        <xdr:cNvPr id="6" name="Picture 5"/>
        <xdr:cNvPicPr>
          <a:picLocks noChangeAspect="1"/>
        </xdr:cNvPicPr>
      </xdr:nvPicPr>
      <xdr:blipFill>
        <a:blip xmlns:r="http://schemas.openxmlformats.org/officeDocument/2006/relationships" r:embed="rId5"/>
        <a:stretch>
          <a:fillRect/>
        </a:stretch>
      </xdr:blipFill>
      <xdr:spPr>
        <a:xfrm>
          <a:off x="7267609" y="9429750"/>
          <a:ext cx="2968714" cy="1332000"/>
        </a:xfrm>
        <a:prstGeom prst="rect">
          <a:avLst/>
        </a:prstGeom>
      </xdr:spPr>
    </xdr:pic>
    <xdr:clientData/>
  </xdr:twoCellAnchor>
  <xdr:twoCellAnchor editAs="oneCell">
    <xdr:from>
      <xdr:col>0</xdr:col>
      <xdr:colOff>66675</xdr:colOff>
      <xdr:row>317</xdr:row>
      <xdr:rowOff>2</xdr:rowOff>
    </xdr:from>
    <xdr:to>
      <xdr:col>7</xdr:col>
      <xdr:colOff>750150</xdr:colOff>
      <xdr:row>335</xdr:row>
      <xdr:rowOff>57150</xdr:rowOff>
    </xdr:to>
    <xdr:pic>
      <xdr:nvPicPr>
        <xdr:cNvPr id="7" name="Picture 6"/>
        <xdr:cNvPicPr>
          <a:picLocks noChangeAspect="1"/>
        </xdr:cNvPicPr>
      </xdr:nvPicPr>
      <xdr:blipFill>
        <a:blip xmlns:r="http://schemas.openxmlformats.org/officeDocument/2006/relationships" r:embed="rId6"/>
        <a:stretch>
          <a:fillRect/>
        </a:stretch>
      </xdr:blipFill>
      <xdr:spPr>
        <a:xfrm>
          <a:off x="66675" y="61683902"/>
          <a:ext cx="6408000" cy="3486148"/>
        </a:xfrm>
        <a:prstGeom prst="rect">
          <a:avLst/>
        </a:prstGeom>
        <a:ln>
          <a:solidFill>
            <a:sysClr val="windowText" lastClr="000000"/>
          </a:solidFill>
        </a:ln>
      </xdr:spPr>
    </xdr:pic>
    <xdr:clientData/>
  </xdr:twoCellAnchor>
  <xdr:twoCellAnchor>
    <xdr:from>
      <xdr:col>0</xdr:col>
      <xdr:colOff>85725</xdr:colOff>
      <xdr:row>223</xdr:row>
      <xdr:rowOff>180975</xdr:rowOff>
    </xdr:from>
    <xdr:to>
      <xdr:col>7</xdr:col>
      <xdr:colOff>727419</xdr:colOff>
      <xdr:row>260</xdr:row>
      <xdr:rowOff>57150</xdr:rowOff>
    </xdr:to>
    <xdr:grpSp>
      <xdr:nvGrpSpPr>
        <xdr:cNvPr id="31" name="Group 30"/>
        <xdr:cNvGrpSpPr/>
      </xdr:nvGrpSpPr>
      <xdr:grpSpPr>
        <a:xfrm>
          <a:off x="85725" y="43917534"/>
          <a:ext cx="6356694" cy="6924675"/>
          <a:chOff x="-373697" y="0"/>
          <a:chExt cx="7755691" cy="6924675"/>
        </a:xfrm>
      </xdr:grpSpPr>
      <xdr:grpSp>
        <xdr:nvGrpSpPr>
          <xdr:cNvPr id="32" name="Group 31"/>
          <xdr:cNvGrpSpPr/>
        </xdr:nvGrpSpPr>
        <xdr:grpSpPr>
          <a:xfrm>
            <a:off x="-373697" y="2787669"/>
            <a:ext cx="7755691" cy="2041506"/>
            <a:chOff x="512598" y="2787669"/>
            <a:chExt cx="7755691" cy="2041506"/>
          </a:xfrm>
        </xdr:grpSpPr>
        <xdr:pic>
          <xdr:nvPicPr>
            <xdr:cNvPr id="40" name="Picture 39"/>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5320899" y="2787669"/>
              <a:ext cx="2947390" cy="2041506"/>
            </a:xfrm>
            <a:prstGeom prst="rect">
              <a:avLst/>
            </a:prstGeom>
            <a:ln>
              <a:solidFill>
                <a:schemeClr val="tx1"/>
              </a:solidFill>
            </a:ln>
          </xdr:spPr>
        </xdr:pic>
        <xdr:pic>
          <xdr:nvPicPr>
            <xdr:cNvPr id="41" name="Picture 40"/>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Lst>
            </a:blip>
            <a:stretch>
              <a:fillRect/>
            </a:stretch>
          </xdr:blipFill>
          <xdr:spPr>
            <a:xfrm>
              <a:off x="512598" y="2787669"/>
              <a:ext cx="2947390" cy="2041506"/>
            </a:xfrm>
            <a:prstGeom prst="rect">
              <a:avLst/>
            </a:prstGeom>
            <a:ln>
              <a:solidFill>
                <a:schemeClr val="tx1"/>
              </a:solidFill>
            </a:ln>
          </xdr:spPr>
        </xdr:pic>
        <xdr:pic>
          <xdr:nvPicPr>
            <xdr:cNvPr id="42" name="Picture 4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a:off x="3549179" y="2787669"/>
              <a:ext cx="1670794" cy="2041506"/>
            </a:xfrm>
            <a:prstGeom prst="rect">
              <a:avLst/>
            </a:prstGeom>
            <a:ln>
              <a:solidFill>
                <a:schemeClr val="tx1"/>
              </a:solidFill>
            </a:ln>
          </xdr:spPr>
        </xdr:pic>
      </xdr:grpSp>
      <xdr:grpSp>
        <xdr:nvGrpSpPr>
          <xdr:cNvPr id="33" name="Group 32"/>
          <xdr:cNvGrpSpPr/>
        </xdr:nvGrpSpPr>
        <xdr:grpSpPr>
          <a:xfrm>
            <a:off x="-336513" y="0"/>
            <a:ext cx="7683235" cy="2714625"/>
            <a:chOff x="-336513" y="0"/>
            <a:chExt cx="7683235" cy="2714625"/>
          </a:xfrm>
        </xdr:grpSpPr>
        <xdr:pic>
          <xdr:nvPicPr>
            <xdr:cNvPr id="38" name="Picture 3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a:ext>
              </a:extLst>
            </a:blip>
            <a:stretch>
              <a:fillRect/>
            </a:stretch>
          </xdr:blipFill>
          <xdr:spPr>
            <a:xfrm>
              <a:off x="3549180" y="0"/>
              <a:ext cx="3797542" cy="2714625"/>
            </a:xfrm>
            <a:prstGeom prst="rect">
              <a:avLst/>
            </a:prstGeom>
            <a:ln>
              <a:solidFill>
                <a:schemeClr val="tx1"/>
              </a:solidFill>
            </a:ln>
          </xdr:spPr>
        </xdr:pic>
        <xdr:pic>
          <xdr:nvPicPr>
            <xdr:cNvPr id="39" name="Picture 38"/>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a:ext>
              </a:extLst>
            </a:blip>
            <a:stretch>
              <a:fillRect/>
            </a:stretch>
          </xdr:blipFill>
          <xdr:spPr>
            <a:xfrm>
              <a:off x="-336513" y="0"/>
              <a:ext cx="3797542" cy="2714625"/>
            </a:xfrm>
            <a:prstGeom prst="rect">
              <a:avLst/>
            </a:prstGeom>
            <a:ln>
              <a:solidFill>
                <a:schemeClr val="tx1"/>
              </a:solidFill>
            </a:ln>
          </xdr:spPr>
        </xdr:pic>
      </xdr:grpSp>
      <xdr:grpSp>
        <xdr:nvGrpSpPr>
          <xdr:cNvPr id="34" name="Group 33"/>
          <xdr:cNvGrpSpPr/>
        </xdr:nvGrpSpPr>
        <xdr:grpSpPr>
          <a:xfrm>
            <a:off x="206497" y="4914899"/>
            <a:ext cx="6569784" cy="2009776"/>
            <a:chOff x="-127610" y="7271241"/>
            <a:chExt cx="6569784" cy="2009776"/>
          </a:xfrm>
        </xdr:grpSpPr>
        <xdr:pic>
          <xdr:nvPicPr>
            <xdr:cNvPr id="35" name="Picture 34"/>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Lst>
            </a:blip>
            <a:stretch>
              <a:fillRect/>
            </a:stretch>
          </xdr:blipFill>
          <xdr:spPr>
            <a:xfrm>
              <a:off x="1862186" y="7271241"/>
              <a:ext cx="1620327" cy="2009776"/>
            </a:xfrm>
            <a:prstGeom prst="rect">
              <a:avLst/>
            </a:prstGeom>
            <a:ln>
              <a:solidFill>
                <a:schemeClr val="tx1"/>
              </a:solidFill>
            </a:ln>
          </xdr:spPr>
        </xdr:pic>
        <xdr:pic>
          <xdr:nvPicPr>
            <xdr:cNvPr id="36" name="Picture 35"/>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a:ext>
              </a:extLst>
            </a:blip>
            <a:stretch>
              <a:fillRect/>
            </a:stretch>
          </xdr:blipFill>
          <xdr:spPr>
            <a:xfrm>
              <a:off x="3571895" y="7271241"/>
              <a:ext cx="2870279" cy="2009776"/>
            </a:xfrm>
            <a:prstGeom prst="rect">
              <a:avLst/>
            </a:prstGeom>
            <a:ln>
              <a:solidFill>
                <a:schemeClr val="tx1"/>
              </a:solidFill>
            </a:ln>
          </xdr:spPr>
        </xdr:pic>
        <xdr:pic>
          <xdr:nvPicPr>
            <xdr:cNvPr id="37" name="Picture 36"/>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a:ext>
              </a:extLst>
            </a:blip>
            <a:stretch>
              <a:fillRect/>
            </a:stretch>
          </xdr:blipFill>
          <xdr:spPr>
            <a:xfrm>
              <a:off x="-127610" y="7271241"/>
              <a:ext cx="1887138" cy="2009776"/>
            </a:xfrm>
            <a:prstGeom prst="rect">
              <a:avLst/>
            </a:prstGeom>
            <a:ln>
              <a:solidFill>
                <a:schemeClr val="tx1"/>
              </a:solidFill>
            </a:ln>
          </xdr:spPr>
        </xdr:pic>
      </xdr:grpSp>
    </xdr:grpSp>
    <xdr:clientData/>
  </xdr:twoCellAnchor>
  <xdr:twoCellAnchor>
    <xdr:from>
      <xdr:col>1</xdr:col>
      <xdr:colOff>38101</xdr:colOff>
      <xdr:row>362</xdr:row>
      <xdr:rowOff>43433</xdr:rowOff>
    </xdr:from>
    <xdr:to>
      <xdr:col>7</xdr:col>
      <xdr:colOff>9525</xdr:colOff>
      <xdr:row>399</xdr:row>
      <xdr:rowOff>85727</xdr:rowOff>
    </xdr:to>
    <xdr:grpSp>
      <xdr:nvGrpSpPr>
        <xdr:cNvPr id="91" name="Group 90"/>
        <xdr:cNvGrpSpPr/>
      </xdr:nvGrpSpPr>
      <xdr:grpSpPr>
        <a:xfrm>
          <a:off x="800101" y="67973492"/>
          <a:ext cx="4924424" cy="7090794"/>
          <a:chOff x="800101" y="71290433"/>
          <a:chExt cx="4924424" cy="7090794"/>
        </a:xfrm>
      </xdr:grpSpPr>
      <xdr:grpSp>
        <xdr:nvGrpSpPr>
          <xdr:cNvPr id="44" name="Group 43"/>
          <xdr:cNvGrpSpPr/>
        </xdr:nvGrpSpPr>
        <xdr:grpSpPr>
          <a:xfrm>
            <a:off x="800101" y="71290433"/>
            <a:ext cx="4924424" cy="7090794"/>
            <a:chOff x="800101" y="72319133"/>
            <a:chExt cx="4933949" cy="7090794"/>
          </a:xfrm>
        </xdr:grpSpPr>
        <xdr:grpSp>
          <xdr:nvGrpSpPr>
            <xdr:cNvPr id="16" name="Group 15"/>
            <xdr:cNvGrpSpPr/>
          </xdr:nvGrpSpPr>
          <xdr:grpSpPr>
            <a:xfrm>
              <a:off x="933451" y="75647551"/>
              <a:ext cx="4733925" cy="3762376"/>
              <a:chOff x="1079565" y="4519352"/>
              <a:chExt cx="4689435" cy="3978695"/>
            </a:xfrm>
          </xdr:grpSpPr>
          <xdr:pic>
            <xdr:nvPicPr>
              <xdr:cNvPr id="17" name="Picture 16"/>
              <xdr:cNvPicPr>
                <a:picLocks noChangeAspect="1"/>
              </xdr:cNvPicPr>
            </xdr:nvPicPr>
            <xdr:blipFill rotWithShape="1">
              <a:blip xmlns:r="http://schemas.openxmlformats.org/officeDocument/2006/relationships" r:embed="rId15"/>
              <a:srcRect l="17886" t="21287" r="15080" b="14530"/>
              <a:stretch/>
            </xdr:blipFill>
            <xdr:spPr>
              <a:xfrm>
                <a:off x="1089000" y="4538047"/>
                <a:ext cx="4680000" cy="3960000"/>
              </a:xfrm>
              <a:prstGeom prst="rect">
                <a:avLst/>
              </a:prstGeom>
              <a:ln>
                <a:solidFill>
                  <a:schemeClr val="tx1"/>
                </a:solidFill>
              </a:ln>
            </xdr:spPr>
          </xdr:pic>
          <xdr:sp macro="" textlink="">
            <xdr:nvSpPr>
              <xdr:cNvPr id="18" name="Rectangle 28"/>
              <xdr:cNvSpPr/>
            </xdr:nvSpPr>
            <xdr:spPr>
              <a:xfrm rot="19157405">
                <a:off x="2946560" y="5798455"/>
                <a:ext cx="1573639" cy="1831606"/>
              </a:xfrm>
              <a:custGeom>
                <a:avLst/>
                <a:gdLst>
                  <a:gd name="connsiteX0" fmla="*/ 0 w 1085823"/>
                  <a:gd name="connsiteY0" fmla="*/ 0 h 1011534"/>
                  <a:gd name="connsiteX1" fmla="*/ 1085823 w 1085823"/>
                  <a:gd name="connsiteY1" fmla="*/ 0 h 1011534"/>
                  <a:gd name="connsiteX2" fmla="*/ 1085823 w 1085823"/>
                  <a:gd name="connsiteY2" fmla="*/ 1011534 h 1011534"/>
                  <a:gd name="connsiteX3" fmla="*/ 0 w 1085823"/>
                  <a:gd name="connsiteY3" fmla="*/ 1011534 h 1011534"/>
                  <a:gd name="connsiteX4" fmla="*/ 0 w 1085823"/>
                  <a:gd name="connsiteY4" fmla="*/ 0 h 1011534"/>
                  <a:gd name="connsiteX0" fmla="*/ 411362 w 1497185"/>
                  <a:gd name="connsiteY0" fmla="*/ 0 h 1830373"/>
                  <a:gd name="connsiteX1" fmla="*/ 1497185 w 1497185"/>
                  <a:gd name="connsiteY1" fmla="*/ 0 h 1830373"/>
                  <a:gd name="connsiteX2" fmla="*/ 1497185 w 1497185"/>
                  <a:gd name="connsiteY2" fmla="*/ 1011534 h 1830373"/>
                  <a:gd name="connsiteX3" fmla="*/ 0 w 1497185"/>
                  <a:gd name="connsiteY3" fmla="*/ 1830373 h 1830373"/>
                  <a:gd name="connsiteX4" fmla="*/ 411362 w 1497185"/>
                  <a:gd name="connsiteY4" fmla="*/ 0 h 1830373"/>
                  <a:gd name="connsiteX0" fmla="*/ 411362 w 1573639"/>
                  <a:gd name="connsiteY0" fmla="*/ 1233 h 1831606"/>
                  <a:gd name="connsiteX1" fmla="*/ 1573639 w 1573639"/>
                  <a:gd name="connsiteY1" fmla="*/ 0 h 1831606"/>
                  <a:gd name="connsiteX2" fmla="*/ 1497185 w 1573639"/>
                  <a:gd name="connsiteY2" fmla="*/ 1012767 h 1831606"/>
                  <a:gd name="connsiteX3" fmla="*/ 0 w 1573639"/>
                  <a:gd name="connsiteY3" fmla="*/ 1831606 h 1831606"/>
                  <a:gd name="connsiteX4" fmla="*/ 411362 w 1573639"/>
                  <a:gd name="connsiteY4" fmla="*/ 1233 h 1831606"/>
                  <a:gd name="connsiteX0" fmla="*/ 411362 w 1573639"/>
                  <a:gd name="connsiteY0" fmla="*/ 1233 h 1831606"/>
                  <a:gd name="connsiteX1" fmla="*/ 1573639 w 1573639"/>
                  <a:gd name="connsiteY1" fmla="*/ 0 h 1831606"/>
                  <a:gd name="connsiteX2" fmla="*/ 1192724 w 1573639"/>
                  <a:gd name="connsiteY2" fmla="*/ 1756046 h 1831606"/>
                  <a:gd name="connsiteX3" fmla="*/ 0 w 1573639"/>
                  <a:gd name="connsiteY3" fmla="*/ 1831606 h 1831606"/>
                  <a:gd name="connsiteX4" fmla="*/ 411362 w 1573639"/>
                  <a:gd name="connsiteY4" fmla="*/ 1233 h 1831606"/>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573639" h="1831606">
                    <a:moveTo>
                      <a:pt x="411362" y="1233"/>
                    </a:moveTo>
                    <a:lnTo>
                      <a:pt x="1573639" y="0"/>
                    </a:lnTo>
                    <a:lnTo>
                      <a:pt x="1192724" y="1756046"/>
                    </a:lnTo>
                    <a:lnTo>
                      <a:pt x="0" y="1831606"/>
                    </a:lnTo>
                    <a:lnTo>
                      <a:pt x="411362" y="1233"/>
                    </a:lnTo>
                    <a:close/>
                  </a:path>
                </a:pathLst>
              </a:cu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19" name="TextBox 29"/>
              <xdr:cNvSpPr txBox="1"/>
            </xdr:nvSpPr>
            <xdr:spPr>
              <a:xfrm>
                <a:off x="2901950" y="7868836"/>
                <a:ext cx="1884234"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FF00"/>
                    </a:solidFill>
                  </a:rPr>
                  <a:t>Tricity Waterfront</a:t>
                </a:r>
                <a:endParaRPr lang="en-IN" b="1">
                  <a:solidFill>
                    <a:srgbClr val="FFFF00"/>
                  </a:solidFill>
                </a:endParaRPr>
              </a:p>
            </xdr:txBody>
          </xdr:sp>
          <xdr:cxnSp macro="">
            <xdr:nvCxnSpPr>
              <xdr:cNvPr id="20" name="Straight Connector 19"/>
              <xdr:cNvCxnSpPr/>
            </xdr:nvCxnSpPr>
            <xdr:spPr>
              <a:xfrm flipH="1" flipV="1">
                <a:off x="1655130" y="4549571"/>
                <a:ext cx="547257" cy="1631766"/>
              </a:xfrm>
              <a:prstGeom prst="line">
                <a:avLst/>
              </a:prstGeom>
              <a:ln w="38100">
                <a:solidFill>
                  <a:srgbClr val="92D050"/>
                </a:solidFill>
              </a:ln>
            </xdr:spPr>
            <xdr:style>
              <a:lnRef idx="1">
                <a:schemeClr val="accent1"/>
              </a:lnRef>
              <a:fillRef idx="0">
                <a:schemeClr val="accent1"/>
              </a:fillRef>
              <a:effectRef idx="0">
                <a:schemeClr val="accent1"/>
              </a:effectRef>
              <a:fontRef idx="minor">
                <a:schemeClr val="tx1"/>
              </a:fontRef>
            </xdr:style>
          </xdr:cxnSp>
          <xdr:cxnSp macro="">
            <xdr:nvCxnSpPr>
              <xdr:cNvPr id="21" name="Straight Connector 20"/>
              <xdr:cNvCxnSpPr/>
            </xdr:nvCxnSpPr>
            <xdr:spPr>
              <a:xfrm>
                <a:off x="3353516" y="4527975"/>
                <a:ext cx="132096" cy="303628"/>
              </a:xfrm>
              <a:prstGeom prst="line">
                <a:avLst/>
              </a:prstGeom>
              <a:ln w="38100">
                <a:solidFill>
                  <a:srgbClr val="92D050"/>
                </a:solidFill>
              </a:ln>
            </xdr:spPr>
            <xdr:style>
              <a:lnRef idx="1">
                <a:schemeClr val="accent1"/>
              </a:lnRef>
              <a:fillRef idx="0">
                <a:schemeClr val="accent1"/>
              </a:fillRef>
              <a:effectRef idx="0">
                <a:schemeClr val="accent1"/>
              </a:effectRef>
              <a:fontRef idx="minor">
                <a:schemeClr val="tx1"/>
              </a:fontRef>
            </xdr:style>
          </xdr:cxnSp>
          <xdr:cxnSp macro="">
            <xdr:nvCxnSpPr>
              <xdr:cNvPr id="22" name="Straight Connector 21"/>
              <xdr:cNvCxnSpPr/>
            </xdr:nvCxnSpPr>
            <xdr:spPr>
              <a:xfrm>
                <a:off x="3127065" y="4519352"/>
                <a:ext cx="188709" cy="503631"/>
              </a:xfrm>
              <a:prstGeom prst="line">
                <a:avLst/>
              </a:prstGeom>
              <a:ln w="38100">
                <a:solidFill>
                  <a:srgbClr val="92D050"/>
                </a:solidFill>
              </a:ln>
            </xdr:spPr>
            <xdr:style>
              <a:lnRef idx="1">
                <a:schemeClr val="accent1"/>
              </a:lnRef>
              <a:fillRef idx="0">
                <a:schemeClr val="accent1"/>
              </a:fillRef>
              <a:effectRef idx="0">
                <a:schemeClr val="accent1"/>
              </a:effectRef>
              <a:fontRef idx="minor">
                <a:schemeClr val="tx1"/>
              </a:fontRef>
            </xdr:style>
          </xdr:cxnSp>
          <xdr:cxnSp macro="">
            <xdr:nvCxnSpPr>
              <xdr:cNvPr id="23" name="Straight Connector 22"/>
              <xdr:cNvCxnSpPr/>
            </xdr:nvCxnSpPr>
            <xdr:spPr>
              <a:xfrm>
                <a:off x="2910048" y="4529424"/>
                <a:ext cx="273629" cy="644649"/>
              </a:xfrm>
              <a:prstGeom prst="line">
                <a:avLst/>
              </a:prstGeom>
              <a:ln w="38100">
                <a:solidFill>
                  <a:srgbClr val="92D050"/>
                </a:solidFill>
              </a:ln>
            </xdr:spPr>
            <xdr:style>
              <a:lnRef idx="1">
                <a:schemeClr val="accent1"/>
              </a:lnRef>
              <a:fillRef idx="0">
                <a:schemeClr val="accent1"/>
              </a:fillRef>
              <a:effectRef idx="0">
                <a:schemeClr val="accent1"/>
              </a:effectRef>
              <a:fontRef idx="minor">
                <a:schemeClr val="tx1"/>
              </a:fontRef>
            </xdr:style>
          </xdr:cxnSp>
          <xdr:cxnSp macro="">
            <xdr:nvCxnSpPr>
              <xdr:cNvPr id="24" name="Straight Connector 23"/>
              <xdr:cNvCxnSpPr/>
            </xdr:nvCxnSpPr>
            <xdr:spPr>
              <a:xfrm>
                <a:off x="2711903" y="4549569"/>
                <a:ext cx="320806" cy="765521"/>
              </a:xfrm>
              <a:prstGeom prst="line">
                <a:avLst/>
              </a:prstGeom>
              <a:ln w="38100">
                <a:solidFill>
                  <a:srgbClr val="92D050"/>
                </a:solidFill>
              </a:ln>
            </xdr:spPr>
            <xdr:style>
              <a:lnRef idx="1">
                <a:schemeClr val="accent1"/>
              </a:lnRef>
              <a:fillRef idx="0">
                <a:schemeClr val="accent1"/>
              </a:fillRef>
              <a:effectRef idx="0">
                <a:schemeClr val="accent1"/>
              </a:effectRef>
              <a:fontRef idx="minor">
                <a:schemeClr val="tx1"/>
              </a:fontRef>
            </xdr:style>
          </xdr:cxnSp>
          <xdr:cxnSp macro="">
            <xdr:nvCxnSpPr>
              <xdr:cNvPr id="25" name="Straight Connector 24"/>
              <xdr:cNvCxnSpPr/>
            </xdr:nvCxnSpPr>
            <xdr:spPr>
              <a:xfrm flipH="1" flipV="1">
                <a:off x="2117468" y="4549570"/>
                <a:ext cx="452902" cy="1279225"/>
              </a:xfrm>
              <a:prstGeom prst="line">
                <a:avLst/>
              </a:prstGeom>
              <a:ln w="38100">
                <a:solidFill>
                  <a:srgbClr val="92D050"/>
                </a:solidFill>
              </a:ln>
            </xdr:spPr>
            <xdr:style>
              <a:lnRef idx="1">
                <a:schemeClr val="accent1"/>
              </a:lnRef>
              <a:fillRef idx="0">
                <a:schemeClr val="accent1"/>
              </a:fillRef>
              <a:effectRef idx="0">
                <a:schemeClr val="accent1"/>
              </a:effectRef>
              <a:fontRef idx="minor">
                <a:schemeClr val="tx1"/>
              </a:fontRef>
            </xdr:style>
          </xdr:cxnSp>
          <xdr:cxnSp macro="">
            <xdr:nvCxnSpPr>
              <xdr:cNvPr id="26" name="Straight Connector 25"/>
              <xdr:cNvCxnSpPr/>
            </xdr:nvCxnSpPr>
            <xdr:spPr>
              <a:xfrm flipH="1" flipV="1">
                <a:off x="1869706" y="4527976"/>
                <a:ext cx="540261" cy="1482126"/>
              </a:xfrm>
              <a:prstGeom prst="line">
                <a:avLst/>
              </a:prstGeom>
              <a:ln w="38100">
                <a:solidFill>
                  <a:srgbClr val="92D050"/>
                </a:solidFill>
              </a:ln>
            </xdr:spPr>
            <xdr:style>
              <a:lnRef idx="1">
                <a:schemeClr val="accent1"/>
              </a:lnRef>
              <a:fillRef idx="0">
                <a:schemeClr val="accent1"/>
              </a:fillRef>
              <a:effectRef idx="0">
                <a:schemeClr val="accent1"/>
              </a:effectRef>
              <a:fontRef idx="minor">
                <a:schemeClr val="tx1"/>
              </a:fontRef>
            </xdr:style>
          </xdr:cxnSp>
          <xdr:cxnSp macro="">
            <xdr:nvCxnSpPr>
              <xdr:cNvPr id="27" name="Straight Connector 26"/>
              <xdr:cNvCxnSpPr/>
            </xdr:nvCxnSpPr>
            <xdr:spPr>
              <a:xfrm flipH="1" flipV="1">
                <a:off x="1428677" y="4529424"/>
                <a:ext cx="613306" cy="1853366"/>
              </a:xfrm>
              <a:prstGeom prst="line">
                <a:avLst/>
              </a:prstGeom>
              <a:ln w="38100">
                <a:solidFill>
                  <a:srgbClr val="92D050"/>
                </a:solidFill>
              </a:ln>
            </xdr:spPr>
            <xdr:style>
              <a:lnRef idx="1">
                <a:schemeClr val="accent1"/>
              </a:lnRef>
              <a:fillRef idx="0">
                <a:schemeClr val="accent1"/>
              </a:fillRef>
              <a:effectRef idx="0">
                <a:schemeClr val="accent1"/>
              </a:effectRef>
              <a:fontRef idx="minor">
                <a:schemeClr val="tx1"/>
              </a:fontRef>
            </xdr:style>
          </xdr:cxnSp>
          <xdr:cxnSp macro="">
            <xdr:nvCxnSpPr>
              <xdr:cNvPr id="28" name="Straight Connector 27"/>
              <xdr:cNvCxnSpPr/>
            </xdr:nvCxnSpPr>
            <xdr:spPr>
              <a:xfrm flipH="1" flipV="1">
                <a:off x="1230533" y="4529424"/>
                <a:ext cx="641612" cy="1994383"/>
              </a:xfrm>
              <a:prstGeom prst="line">
                <a:avLst/>
              </a:prstGeom>
              <a:ln w="38100">
                <a:solidFill>
                  <a:srgbClr val="92D050"/>
                </a:solidFill>
              </a:ln>
            </xdr:spPr>
            <xdr:style>
              <a:lnRef idx="1">
                <a:schemeClr val="accent1"/>
              </a:lnRef>
              <a:fillRef idx="0">
                <a:schemeClr val="accent1"/>
              </a:fillRef>
              <a:effectRef idx="0">
                <a:schemeClr val="accent1"/>
              </a:effectRef>
              <a:fontRef idx="minor">
                <a:schemeClr val="tx1"/>
              </a:fontRef>
            </xdr:style>
          </xdr:cxnSp>
          <xdr:cxnSp macro="">
            <xdr:nvCxnSpPr>
              <xdr:cNvPr id="29" name="Straight Connector 28"/>
              <xdr:cNvCxnSpPr/>
            </xdr:nvCxnSpPr>
            <xdr:spPr>
              <a:xfrm flipH="1" flipV="1">
                <a:off x="1079565" y="4730876"/>
                <a:ext cx="594435" cy="2064892"/>
              </a:xfrm>
              <a:prstGeom prst="line">
                <a:avLst/>
              </a:prstGeom>
              <a:ln w="38100">
                <a:solidFill>
                  <a:srgbClr val="92D050"/>
                </a:solidFill>
              </a:ln>
            </xdr:spPr>
            <xdr:style>
              <a:lnRef idx="1">
                <a:schemeClr val="accent1"/>
              </a:lnRef>
              <a:fillRef idx="0">
                <a:schemeClr val="accent1"/>
              </a:fillRef>
              <a:effectRef idx="0">
                <a:schemeClr val="accent1"/>
              </a:effectRef>
              <a:fontRef idx="minor">
                <a:schemeClr val="tx1"/>
              </a:fontRef>
            </xdr:style>
          </xdr:cxnSp>
          <xdr:sp macro="" textlink="">
            <xdr:nvSpPr>
              <xdr:cNvPr id="30" name="TextBox 68"/>
              <xdr:cNvSpPr txBox="1"/>
            </xdr:nvSpPr>
            <xdr:spPr>
              <a:xfrm>
                <a:off x="1265978" y="5010540"/>
                <a:ext cx="1122680"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0070C0"/>
                    </a:solidFill>
                  </a:rPr>
                  <a:t>CRZ Zone </a:t>
                </a:r>
                <a:endParaRPr lang="en-IN" b="1">
                  <a:solidFill>
                    <a:srgbClr val="0070C0"/>
                  </a:solidFill>
                </a:endParaRPr>
              </a:p>
            </xdr:txBody>
          </xdr:sp>
        </xdr:grpSp>
        <xdr:pic>
          <xdr:nvPicPr>
            <xdr:cNvPr id="43" name="Picture 42"/>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800101" y="72319133"/>
              <a:ext cx="4933949" cy="3246177"/>
            </a:xfrm>
            <a:prstGeom prst="rect">
              <a:avLst/>
            </a:prstGeom>
            <a:ln>
              <a:solidFill>
                <a:schemeClr val="tx1"/>
              </a:solidFill>
            </a:ln>
          </xdr:spPr>
        </xdr:pic>
      </xdr:grpSp>
      <xdr:cxnSp macro="">
        <xdr:nvCxnSpPr>
          <xdr:cNvPr id="81" name="Straight Connector 80"/>
          <xdr:cNvCxnSpPr/>
        </xdr:nvCxnSpPr>
        <xdr:spPr>
          <a:xfrm>
            <a:off x="3407710" y="74624183"/>
            <a:ext cx="57149" cy="166117"/>
          </a:xfrm>
          <a:prstGeom prst="line">
            <a:avLst/>
          </a:prstGeom>
          <a:ln w="38100">
            <a:solidFill>
              <a:srgbClr val="92D050"/>
            </a:solidFill>
          </a:ln>
        </xdr:spPr>
        <xdr:style>
          <a:lnRef idx="1">
            <a:schemeClr val="accent1"/>
          </a:lnRef>
          <a:fillRef idx="0">
            <a:schemeClr val="accent1"/>
          </a:fillRef>
          <a:effectRef idx="0">
            <a:schemeClr val="accent1"/>
          </a:effectRef>
          <a:fontRef idx="minor">
            <a:schemeClr val="tx1"/>
          </a:fontRef>
        </xdr:style>
      </xdr:cxnSp>
      <xdr:cxnSp macro="">
        <xdr:nvCxnSpPr>
          <xdr:cNvPr id="83" name="Straight Connector 82"/>
          <xdr:cNvCxnSpPr/>
        </xdr:nvCxnSpPr>
        <xdr:spPr>
          <a:xfrm>
            <a:off x="933450" y="76180950"/>
            <a:ext cx="304800" cy="895350"/>
          </a:xfrm>
          <a:prstGeom prst="line">
            <a:avLst/>
          </a:prstGeom>
          <a:ln w="38100">
            <a:solidFill>
              <a:srgbClr val="92D050"/>
            </a:solidFill>
          </a:ln>
        </xdr:spPr>
        <xdr:style>
          <a:lnRef idx="1">
            <a:schemeClr val="accent1"/>
          </a:lnRef>
          <a:fillRef idx="0">
            <a:schemeClr val="accent1"/>
          </a:fillRef>
          <a:effectRef idx="0">
            <a:schemeClr val="accent1"/>
          </a:effectRef>
          <a:fontRef idx="minor">
            <a:schemeClr val="tx1"/>
          </a:fontRef>
        </xdr:style>
      </xdr:cxnSp>
      <xdr:cxnSp macro="">
        <xdr:nvCxnSpPr>
          <xdr:cNvPr id="84" name="Straight Connector 83"/>
          <xdr:cNvCxnSpPr/>
        </xdr:nvCxnSpPr>
        <xdr:spPr>
          <a:xfrm>
            <a:off x="933450" y="75523725"/>
            <a:ext cx="438150" cy="1400175"/>
          </a:xfrm>
          <a:prstGeom prst="line">
            <a:avLst/>
          </a:prstGeom>
          <a:ln w="38100">
            <a:solidFill>
              <a:srgbClr val="92D050"/>
            </a:solidFill>
          </a:ln>
        </xdr:spPr>
        <xdr:style>
          <a:lnRef idx="1">
            <a:schemeClr val="accent1"/>
          </a:lnRef>
          <a:fillRef idx="0">
            <a:schemeClr val="accent1"/>
          </a:fillRef>
          <a:effectRef idx="0">
            <a:schemeClr val="accent1"/>
          </a:effectRef>
          <a:fontRef idx="minor">
            <a:schemeClr val="tx1"/>
          </a:fontRef>
        </xdr:style>
      </xdr:cxnSp>
      <xdr:cxnSp macro="">
        <xdr:nvCxnSpPr>
          <xdr:cNvPr id="87" name="Straight Connector 86"/>
          <xdr:cNvCxnSpPr/>
        </xdr:nvCxnSpPr>
        <xdr:spPr>
          <a:xfrm>
            <a:off x="942975" y="76761975"/>
            <a:ext cx="123825" cy="447675"/>
          </a:xfrm>
          <a:prstGeom prst="line">
            <a:avLst/>
          </a:prstGeom>
          <a:ln w="38100">
            <a:solidFill>
              <a:srgbClr val="92D05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504814</xdr:colOff>
      <xdr:row>268</xdr:row>
      <xdr:rowOff>95250</xdr:rowOff>
    </xdr:from>
    <xdr:to>
      <xdr:col>6</xdr:col>
      <xdr:colOff>362520</xdr:colOff>
      <xdr:row>313</xdr:row>
      <xdr:rowOff>62154</xdr:rowOff>
    </xdr:to>
    <xdr:grpSp>
      <xdr:nvGrpSpPr>
        <xdr:cNvPr id="99" name="Group 98"/>
        <xdr:cNvGrpSpPr/>
      </xdr:nvGrpSpPr>
      <xdr:grpSpPr>
        <a:xfrm>
          <a:off x="1266814" y="52404309"/>
          <a:ext cx="4082324" cy="8539404"/>
          <a:chOff x="1266814" y="53219902"/>
          <a:chExt cx="4090119" cy="8539404"/>
        </a:xfrm>
      </xdr:grpSpPr>
      <xdr:grpSp>
        <xdr:nvGrpSpPr>
          <xdr:cNvPr id="94" name="Group 93"/>
          <xdr:cNvGrpSpPr/>
        </xdr:nvGrpSpPr>
        <xdr:grpSpPr>
          <a:xfrm>
            <a:off x="1266814" y="53219902"/>
            <a:ext cx="4090119" cy="8539404"/>
            <a:chOff x="1266814" y="53219902"/>
            <a:chExt cx="4090119" cy="8539404"/>
          </a:xfrm>
        </xdr:grpSpPr>
        <xdr:grpSp>
          <xdr:nvGrpSpPr>
            <xdr:cNvPr id="8" name="Group 7"/>
            <xdr:cNvGrpSpPr/>
          </xdr:nvGrpSpPr>
          <xdr:grpSpPr>
            <a:xfrm>
              <a:off x="1266814" y="53219902"/>
              <a:ext cx="4090119" cy="8539404"/>
              <a:chOff x="1395128" y="310175"/>
              <a:chExt cx="4086795" cy="8539404"/>
            </a:xfrm>
          </xdr:grpSpPr>
          <xdr:grpSp>
            <xdr:nvGrpSpPr>
              <xdr:cNvPr id="9" name="Group 8"/>
              <xdr:cNvGrpSpPr/>
            </xdr:nvGrpSpPr>
            <xdr:grpSpPr>
              <a:xfrm>
                <a:off x="1395128" y="310175"/>
                <a:ext cx="4086795" cy="4391638"/>
                <a:chOff x="311150" y="920750"/>
                <a:chExt cx="4086795" cy="4391638"/>
              </a:xfrm>
            </xdr:grpSpPr>
            <xdr:pic>
              <xdr:nvPicPr>
                <xdr:cNvPr id="11" name="Picture 10"/>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11150" y="920750"/>
                  <a:ext cx="4086795" cy="4391638"/>
                </a:xfrm>
                <a:prstGeom prst="rect">
                  <a:avLst/>
                </a:prstGeom>
                <a:ln>
                  <a:solidFill>
                    <a:schemeClr val="tx1"/>
                  </a:solidFill>
                </a:ln>
              </xdr:spPr>
            </xdr:pic>
            <xdr:sp macro="" textlink="">
              <xdr:nvSpPr>
                <xdr:cNvPr id="12" name="Freeform 11"/>
                <xdr:cNvSpPr/>
              </xdr:nvSpPr>
              <xdr:spPr>
                <a:xfrm>
                  <a:off x="825498" y="1377950"/>
                  <a:ext cx="2390776" cy="3333750"/>
                </a:xfrm>
                <a:custGeom>
                  <a:avLst/>
                  <a:gdLst>
                    <a:gd name="connsiteX0" fmla="*/ 1 w 2390776"/>
                    <a:gd name="connsiteY0" fmla="*/ 0 h 3333750"/>
                    <a:gd name="connsiteX1" fmla="*/ 2390776 w 2390776"/>
                    <a:gd name="connsiteY1" fmla="*/ 0 h 3333750"/>
                    <a:gd name="connsiteX2" fmla="*/ 2390776 w 2390776"/>
                    <a:gd name="connsiteY2" fmla="*/ 685800 h 3333750"/>
                    <a:gd name="connsiteX3" fmla="*/ 1295401 w 2390776"/>
                    <a:gd name="connsiteY3" fmla="*/ 685800 h 3333750"/>
                    <a:gd name="connsiteX4" fmla="*/ 1295401 w 2390776"/>
                    <a:gd name="connsiteY4" fmla="*/ 2847975 h 3333750"/>
                    <a:gd name="connsiteX5" fmla="*/ 2390775 w 2390776"/>
                    <a:gd name="connsiteY5" fmla="*/ 2847975 h 3333750"/>
                    <a:gd name="connsiteX6" fmla="*/ 2390775 w 2390776"/>
                    <a:gd name="connsiteY6" fmla="*/ 3333750 h 3333750"/>
                    <a:gd name="connsiteX7" fmla="*/ 0 w 2390776"/>
                    <a:gd name="connsiteY7" fmla="*/ 3333750 h 3333750"/>
                    <a:gd name="connsiteX8" fmla="*/ 0 w 2390776"/>
                    <a:gd name="connsiteY8" fmla="*/ 2847975 h 3333750"/>
                    <a:gd name="connsiteX9" fmla="*/ 1 w 2390776"/>
                    <a:gd name="connsiteY9" fmla="*/ 2847975 h 3333750"/>
                    <a:gd name="connsiteX10" fmla="*/ 1 w 2390776"/>
                    <a:gd name="connsiteY10" fmla="*/ 685800 h 33337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2390776" h="3333750">
                      <a:moveTo>
                        <a:pt x="1" y="0"/>
                      </a:moveTo>
                      <a:lnTo>
                        <a:pt x="2390776" y="0"/>
                      </a:lnTo>
                      <a:lnTo>
                        <a:pt x="2390776" y="685800"/>
                      </a:lnTo>
                      <a:lnTo>
                        <a:pt x="1295401" y="685800"/>
                      </a:lnTo>
                      <a:lnTo>
                        <a:pt x="1295401" y="2847975"/>
                      </a:lnTo>
                      <a:lnTo>
                        <a:pt x="2390775" y="2847975"/>
                      </a:lnTo>
                      <a:lnTo>
                        <a:pt x="2390775" y="3333750"/>
                      </a:lnTo>
                      <a:lnTo>
                        <a:pt x="0" y="3333750"/>
                      </a:lnTo>
                      <a:lnTo>
                        <a:pt x="0" y="2847975"/>
                      </a:lnTo>
                      <a:lnTo>
                        <a:pt x="1" y="2847975"/>
                      </a:lnTo>
                      <a:lnTo>
                        <a:pt x="1" y="685800"/>
                      </a:lnTo>
                      <a:close/>
                    </a:path>
                  </a:pathLst>
                </a:cu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grpSp>
          <xdr:pic>
            <xdr:nvPicPr>
              <xdr:cNvPr id="10" name="Picture 9"/>
              <xdr:cNvPicPr>
                <a:picLocks noChangeAspect="1"/>
              </xdr:cNvPicPr>
            </xdr:nvPicPr>
            <xdr:blipFill rotWithShape="1">
              <a:blip xmlns:r="http://schemas.openxmlformats.org/officeDocument/2006/relationships" r:embed="rId18"/>
              <a:srcRect l="299" r="872"/>
              <a:stretch/>
            </xdr:blipFill>
            <xdr:spPr>
              <a:xfrm>
                <a:off x="1419225" y="4858604"/>
                <a:ext cx="4019550" cy="3990975"/>
              </a:xfrm>
              <a:prstGeom prst="rect">
                <a:avLst/>
              </a:prstGeom>
              <a:ln>
                <a:solidFill>
                  <a:schemeClr val="tx1"/>
                </a:solidFill>
              </a:ln>
            </xdr:spPr>
          </xdr:pic>
        </xdr:grpSp>
        <xdr:sp macro="" textlink="">
          <xdr:nvSpPr>
            <xdr:cNvPr id="92" name="Freeform 91"/>
            <xdr:cNvSpPr/>
          </xdr:nvSpPr>
          <xdr:spPr>
            <a:xfrm>
              <a:off x="1301476" y="53422268"/>
              <a:ext cx="3644607" cy="470337"/>
            </a:xfrm>
            <a:custGeom>
              <a:avLst/>
              <a:gdLst>
                <a:gd name="connsiteX0" fmla="*/ 0 w 3637360"/>
                <a:gd name="connsiteY0" fmla="*/ 470337 h 470337"/>
                <a:gd name="connsiteX1" fmla="*/ 0 w 3637360"/>
                <a:gd name="connsiteY1" fmla="*/ 470337 h 470337"/>
                <a:gd name="connsiteX2" fmla="*/ 59532 w 3637360"/>
                <a:gd name="connsiteY2" fmla="*/ 428665 h 470337"/>
                <a:gd name="connsiteX3" fmla="*/ 89297 w 3637360"/>
                <a:gd name="connsiteY3" fmla="*/ 410806 h 470337"/>
                <a:gd name="connsiteX4" fmla="*/ 125016 w 3637360"/>
                <a:gd name="connsiteY4" fmla="*/ 363181 h 470337"/>
                <a:gd name="connsiteX5" fmla="*/ 154782 w 3637360"/>
                <a:gd name="connsiteY5" fmla="*/ 327462 h 470337"/>
                <a:gd name="connsiteX6" fmla="*/ 184547 w 3637360"/>
                <a:gd name="connsiteY6" fmla="*/ 291743 h 470337"/>
                <a:gd name="connsiteX7" fmla="*/ 244079 w 3637360"/>
                <a:gd name="connsiteY7" fmla="*/ 238165 h 470337"/>
                <a:gd name="connsiteX8" fmla="*/ 267891 w 3637360"/>
                <a:gd name="connsiteY8" fmla="*/ 226259 h 470337"/>
                <a:gd name="connsiteX9" fmla="*/ 315516 w 3637360"/>
                <a:gd name="connsiteY9" fmla="*/ 190540 h 470337"/>
                <a:gd name="connsiteX10" fmla="*/ 333375 w 3637360"/>
                <a:gd name="connsiteY10" fmla="*/ 184587 h 470337"/>
                <a:gd name="connsiteX11" fmla="*/ 345282 w 3637360"/>
                <a:gd name="connsiteY11" fmla="*/ 172681 h 470337"/>
                <a:gd name="connsiteX12" fmla="*/ 392907 w 3637360"/>
                <a:gd name="connsiteY12" fmla="*/ 160774 h 470337"/>
                <a:gd name="connsiteX13" fmla="*/ 428625 w 3637360"/>
                <a:gd name="connsiteY13" fmla="*/ 148868 h 470337"/>
                <a:gd name="connsiteX14" fmla="*/ 476250 w 3637360"/>
                <a:gd name="connsiteY14" fmla="*/ 136962 h 470337"/>
                <a:gd name="connsiteX15" fmla="*/ 506016 w 3637360"/>
                <a:gd name="connsiteY15" fmla="*/ 119102 h 470337"/>
                <a:gd name="connsiteX16" fmla="*/ 547688 w 3637360"/>
                <a:gd name="connsiteY16" fmla="*/ 95290 h 470337"/>
                <a:gd name="connsiteX17" fmla="*/ 583407 w 3637360"/>
                <a:gd name="connsiteY17" fmla="*/ 89337 h 470337"/>
                <a:gd name="connsiteX18" fmla="*/ 613172 w 3637360"/>
                <a:gd name="connsiteY18" fmla="*/ 83384 h 470337"/>
                <a:gd name="connsiteX19" fmla="*/ 654844 w 3637360"/>
                <a:gd name="connsiteY19" fmla="*/ 71477 h 470337"/>
                <a:gd name="connsiteX20" fmla="*/ 678657 w 3637360"/>
                <a:gd name="connsiteY20" fmla="*/ 65524 h 470337"/>
                <a:gd name="connsiteX21" fmla="*/ 714375 w 3637360"/>
                <a:gd name="connsiteY21" fmla="*/ 53618 h 470337"/>
                <a:gd name="connsiteX22" fmla="*/ 732235 w 3637360"/>
                <a:gd name="connsiteY22" fmla="*/ 47665 h 470337"/>
                <a:gd name="connsiteX23" fmla="*/ 767954 w 3637360"/>
                <a:gd name="connsiteY23" fmla="*/ 41712 h 470337"/>
                <a:gd name="connsiteX24" fmla="*/ 785813 w 3637360"/>
                <a:gd name="connsiteY24" fmla="*/ 35759 h 470337"/>
                <a:gd name="connsiteX25" fmla="*/ 797719 w 3637360"/>
                <a:gd name="connsiteY25" fmla="*/ 23852 h 470337"/>
                <a:gd name="connsiteX26" fmla="*/ 821532 w 3637360"/>
                <a:gd name="connsiteY26" fmla="*/ 17899 h 470337"/>
                <a:gd name="connsiteX27" fmla="*/ 839391 w 3637360"/>
                <a:gd name="connsiteY27" fmla="*/ 5993 h 470337"/>
                <a:gd name="connsiteX28" fmla="*/ 1000125 w 3637360"/>
                <a:gd name="connsiteY28" fmla="*/ 5993 h 470337"/>
                <a:gd name="connsiteX29" fmla="*/ 1017985 w 3637360"/>
                <a:gd name="connsiteY29" fmla="*/ 11946 h 470337"/>
                <a:gd name="connsiteX30" fmla="*/ 1053704 w 3637360"/>
                <a:gd name="connsiteY30" fmla="*/ 17899 h 470337"/>
                <a:gd name="connsiteX31" fmla="*/ 1065610 w 3637360"/>
                <a:gd name="connsiteY31" fmla="*/ 29806 h 470337"/>
                <a:gd name="connsiteX32" fmla="*/ 1137047 w 3637360"/>
                <a:gd name="connsiteY32" fmla="*/ 35759 h 470337"/>
                <a:gd name="connsiteX33" fmla="*/ 1535907 w 3637360"/>
                <a:gd name="connsiteY33" fmla="*/ 59571 h 470337"/>
                <a:gd name="connsiteX34" fmla="*/ 1613297 w 3637360"/>
                <a:gd name="connsiteY34" fmla="*/ 65524 h 470337"/>
                <a:gd name="connsiteX35" fmla="*/ 1631157 w 3637360"/>
                <a:gd name="connsiteY35" fmla="*/ 71477 h 470337"/>
                <a:gd name="connsiteX36" fmla="*/ 1684735 w 3637360"/>
                <a:gd name="connsiteY36" fmla="*/ 83384 h 470337"/>
                <a:gd name="connsiteX37" fmla="*/ 2399110 w 3637360"/>
                <a:gd name="connsiteY37" fmla="*/ 95290 h 470337"/>
                <a:gd name="connsiteX38" fmla="*/ 2452688 w 3637360"/>
                <a:gd name="connsiteY38" fmla="*/ 107196 h 470337"/>
                <a:gd name="connsiteX39" fmla="*/ 2672954 w 3637360"/>
                <a:gd name="connsiteY39" fmla="*/ 119102 h 470337"/>
                <a:gd name="connsiteX40" fmla="*/ 2780110 w 3637360"/>
                <a:gd name="connsiteY40" fmla="*/ 131009 h 470337"/>
                <a:gd name="connsiteX41" fmla="*/ 2821782 w 3637360"/>
                <a:gd name="connsiteY41" fmla="*/ 136962 h 470337"/>
                <a:gd name="connsiteX42" fmla="*/ 2869407 w 3637360"/>
                <a:gd name="connsiteY42" fmla="*/ 142915 h 470337"/>
                <a:gd name="connsiteX43" fmla="*/ 3000375 w 3637360"/>
                <a:gd name="connsiteY43" fmla="*/ 154821 h 470337"/>
                <a:gd name="connsiteX44" fmla="*/ 3036094 w 3637360"/>
                <a:gd name="connsiteY44" fmla="*/ 166727 h 470337"/>
                <a:gd name="connsiteX45" fmla="*/ 3077766 w 3637360"/>
                <a:gd name="connsiteY45" fmla="*/ 178634 h 470337"/>
                <a:gd name="connsiteX46" fmla="*/ 3095625 w 3637360"/>
                <a:gd name="connsiteY46" fmla="*/ 184587 h 470337"/>
                <a:gd name="connsiteX47" fmla="*/ 3196829 w 3637360"/>
                <a:gd name="connsiteY47" fmla="*/ 196493 h 470337"/>
                <a:gd name="connsiteX48" fmla="*/ 3280172 w 3637360"/>
                <a:gd name="connsiteY48" fmla="*/ 202446 h 470337"/>
                <a:gd name="connsiteX49" fmla="*/ 3345657 w 3637360"/>
                <a:gd name="connsiteY49" fmla="*/ 208399 h 470337"/>
                <a:gd name="connsiteX50" fmla="*/ 3381375 w 3637360"/>
                <a:gd name="connsiteY50" fmla="*/ 220306 h 470337"/>
                <a:gd name="connsiteX51" fmla="*/ 3530204 w 3637360"/>
                <a:gd name="connsiteY51" fmla="*/ 232212 h 470337"/>
                <a:gd name="connsiteX52" fmla="*/ 3548063 w 3637360"/>
                <a:gd name="connsiteY52" fmla="*/ 238165 h 470337"/>
                <a:gd name="connsiteX53" fmla="*/ 3631407 w 3637360"/>
                <a:gd name="connsiteY53" fmla="*/ 244118 h 470337"/>
                <a:gd name="connsiteX54" fmla="*/ 3637360 w 3637360"/>
                <a:gd name="connsiteY54" fmla="*/ 232212 h 47033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Lst>
              <a:rect l="l" t="t" r="r" b="b"/>
              <a:pathLst>
                <a:path w="3637360" h="470337">
                  <a:moveTo>
                    <a:pt x="0" y="470337"/>
                  </a:moveTo>
                  <a:lnTo>
                    <a:pt x="0" y="470337"/>
                  </a:lnTo>
                  <a:cubicBezTo>
                    <a:pt x="19844" y="456446"/>
                    <a:pt x="39378" y="442101"/>
                    <a:pt x="59532" y="428665"/>
                  </a:cubicBezTo>
                  <a:cubicBezTo>
                    <a:pt x="69159" y="422247"/>
                    <a:pt x="89297" y="410806"/>
                    <a:pt x="89297" y="410806"/>
                  </a:cubicBezTo>
                  <a:cubicBezTo>
                    <a:pt x="102747" y="370454"/>
                    <a:pt x="83971" y="417911"/>
                    <a:pt x="125016" y="363181"/>
                  </a:cubicBezTo>
                  <a:cubicBezTo>
                    <a:pt x="146243" y="334878"/>
                    <a:pt x="135859" y="346384"/>
                    <a:pt x="154782" y="327462"/>
                  </a:cubicBezTo>
                  <a:cubicBezTo>
                    <a:pt x="175686" y="285653"/>
                    <a:pt x="154630" y="317921"/>
                    <a:pt x="184547" y="291743"/>
                  </a:cubicBezTo>
                  <a:cubicBezTo>
                    <a:pt x="217769" y="262674"/>
                    <a:pt x="208362" y="261976"/>
                    <a:pt x="244079" y="238165"/>
                  </a:cubicBezTo>
                  <a:cubicBezTo>
                    <a:pt x="251463" y="233243"/>
                    <a:pt x="259954" y="230228"/>
                    <a:pt x="267891" y="226259"/>
                  </a:cubicBezTo>
                  <a:cubicBezTo>
                    <a:pt x="281995" y="212154"/>
                    <a:pt x="295318" y="197273"/>
                    <a:pt x="315516" y="190540"/>
                  </a:cubicBezTo>
                  <a:lnTo>
                    <a:pt x="333375" y="184587"/>
                  </a:lnTo>
                  <a:cubicBezTo>
                    <a:pt x="337344" y="180618"/>
                    <a:pt x="340469" y="175569"/>
                    <a:pt x="345282" y="172681"/>
                  </a:cubicBezTo>
                  <a:cubicBezTo>
                    <a:pt x="355322" y="166657"/>
                    <a:pt x="385074" y="162910"/>
                    <a:pt x="392907" y="160774"/>
                  </a:cubicBezTo>
                  <a:cubicBezTo>
                    <a:pt x="405015" y="157472"/>
                    <a:pt x="416319" y="151329"/>
                    <a:pt x="428625" y="148868"/>
                  </a:cubicBezTo>
                  <a:cubicBezTo>
                    <a:pt x="464544" y="141684"/>
                    <a:pt x="448792" y="146115"/>
                    <a:pt x="476250" y="136962"/>
                  </a:cubicBezTo>
                  <a:cubicBezTo>
                    <a:pt x="499507" y="113707"/>
                    <a:pt x="475104" y="134559"/>
                    <a:pt x="506016" y="119102"/>
                  </a:cubicBezTo>
                  <a:cubicBezTo>
                    <a:pt x="527936" y="108141"/>
                    <a:pt x="521597" y="103117"/>
                    <a:pt x="547688" y="95290"/>
                  </a:cubicBezTo>
                  <a:cubicBezTo>
                    <a:pt x="559250" y="91822"/>
                    <a:pt x="571531" y="91496"/>
                    <a:pt x="583407" y="89337"/>
                  </a:cubicBezTo>
                  <a:cubicBezTo>
                    <a:pt x="593362" y="87527"/>
                    <a:pt x="603295" y="85579"/>
                    <a:pt x="613172" y="83384"/>
                  </a:cubicBezTo>
                  <a:cubicBezTo>
                    <a:pt x="655065" y="74075"/>
                    <a:pt x="620025" y="81426"/>
                    <a:pt x="654844" y="71477"/>
                  </a:cubicBezTo>
                  <a:cubicBezTo>
                    <a:pt x="662711" y="69229"/>
                    <a:pt x="670820" y="67875"/>
                    <a:pt x="678657" y="65524"/>
                  </a:cubicBezTo>
                  <a:cubicBezTo>
                    <a:pt x="690678" y="61918"/>
                    <a:pt x="702469" y="57587"/>
                    <a:pt x="714375" y="53618"/>
                  </a:cubicBezTo>
                  <a:cubicBezTo>
                    <a:pt x="720328" y="51634"/>
                    <a:pt x="726045" y="48697"/>
                    <a:pt x="732235" y="47665"/>
                  </a:cubicBezTo>
                  <a:lnTo>
                    <a:pt x="767954" y="41712"/>
                  </a:lnTo>
                  <a:cubicBezTo>
                    <a:pt x="773907" y="39728"/>
                    <a:pt x="780432" y="38988"/>
                    <a:pt x="785813" y="35759"/>
                  </a:cubicBezTo>
                  <a:cubicBezTo>
                    <a:pt x="790626" y="32871"/>
                    <a:pt x="792699" y="26362"/>
                    <a:pt x="797719" y="23852"/>
                  </a:cubicBezTo>
                  <a:cubicBezTo>
                    <a:pt x="805037" y="20193"/>
                    <a:pt x="813594" y="19883"/>
                    <a:pt x="821532" y="17899"/>
                  </a:cubicBezTo>
                  <a:cubicBezTo>
                    <a:pt x="827485" y="13930"/>
                    <a:pt x="832450" y="7728"/>
                    <a:pt x="839391" y="5993"/>
                  </a:cubicBezTo>
                  <a:cubicBezTo>
                    <a:pt x="888009" y="-6161"/>
                    <a:pt x="955686" y="3524"/>
                    <a:pt x="1000125" y="5993"/>
                  </a:cubicBezTo>
                  <a:cubicBezTo>
                    <a:pt x="1006078" y="7977"/>
                    <a:pt x="1011859" y="10585"/>
                    <a:pt x="1017985" y="11946"/>
                  </a:cubicBezTo>
                  <a:cubicBezTo>
                    <a:pt x="1029768" y="14564"/>
                    <a:pt x="1042402" y="13661"/>
                    <a:pt x="1053704" y="17899"/>
                  </a:cubicBezTo>
                  <a:cubicBezTo>
                    <a:pt x="1058959" y="19870"/>
                    <a:pt x="1060122" y="28630"/>
                    <a:pt x="1065610" y="29806"/>
                  </a:cubicBezTo>
                  <a:cubicBezTo>
                    <a:pt x="1088974" y="34813"/>
                    <a:pt x="1113307" y="33046"/>
                    <a:pt x="1137047" y="35759"/>
                  </a:cubicBezTo>
                  <a:cubicBezTo>
                    <a:pt x="1399995" y="65810"/>
                    <a:pt x="1153148" y="50872"/>
                    <a:pt x="1535907" y="59571"/>
                  </a:cubicBezTo>
                  <a:cubicBezTo>
                    <a:pt x="1561704" y="61555"/>
                    <a:pt x="1587624" y="62315"/>
                    <a:pt x="1613297" y="65524"/>
                  </a:cubicBezTo>
                  <a:cubicBezTo>
                    <a:pt x="1619524" y="66302"/>
                    <a:pt x="1625123" y="69753"/>
                    <a:pt x="1631157" y="71477"/>
                  </a:cubicBezTo>
                  <a:cubicBezTo>
                    <a:pt x="1639854" y="73962"/>
                    <a:pt x="1677779" y="83152"/>
                    <a:pt x="1684735" y="83384"/>
                  </a:cubicBezTo>
                  <a:cubicBezTo>
                    <a:pt x="1755862" y="85755"/>
                    <a:pt x="2358312" y="94662"/>
                    <a:pt x="2399110" y="95290"/>
                  </a:cubicBezTo>
                  <a:cubicBezTo>
                    <a:pt x="2430599" y="105786"/>
                    <a:pt x="2406589" y="98815"/>
                    <a:pt x="2452688" y="107196"/>
                  </a:cubicBezTo>
                  <a:cubicBezTo>
                    <a:pt x="2555868" y="125955"/>
                    <a:pt x="2402542" y="110652"/>
                    <a:pt x="2672954" y="119102"/>
                  </a:cubicBezTo>
                  <a:cubicBezTo>
                    <a:pt x="2747292" y="131494"/>
                    <a:pt x="2666849" y="119087"/>
                    <a:pt x="2780110" y="131009"/>
                  </a:cubicBezTo>
                  <a:cubicBezTo>
                    <a:pt x="2794065" y="132478"/>
                    <a:pt x="2807873" y="135108"/>
                    <a:pt x="2821782" y="136962"/>
                  </a:cubicBezTo>
                  <a:lnTo>
                    <a:pt x="2869407" y="142915"/>
                  </a:lnTo>
                  <a:cubicBezTo>
                    <a:pt x="2929349" y="162896"/>
                    <a:pt x="2843303" y="135973"/>
                    <a:pt x="3000375" y="154821"/>
                  </a:cubicBezTo>
                  <a:cubicBezTo>
                    <a:pt x="3012836" y="156316"/>
                    <a:pt x="3024188" y="162758"/>
                    <a:pt x="3036094" y="166727"/>
                  </a:cubicBezTo>
                  <a:cubicBezTo>
                    <a:pt x="3078931" y="181006"/>
                    <a:pt x="3025422" y="163679"/>
                    <a:pt x="3077766" y="178634"/>
                  </a:cubicBezTo>
                  <a:cubicBezTo>
                    <a:pt x="3083800" y="180358"/>
                    <a:pt x="3089472" y="183356"/>
                    <a:pt x="3095625" y="184587"/>
                  </a:cubicBezTo>
                  <a:cubicBezTo>
                    <a:pt x="3119572" y="189376"/>
                    <a:pt x="3176587" y="194806"/>
                    <a:pt x="3196829" y="196493"/>
                  </a:cubicBezTo>
                  <a:cubicBezTo>
                    <a:pt x="3224585" y="198806"/>
                    <a:pt x="3252409" y="200225"/>
                    <a:pt x="3280172" y="202446"/>
                  </a:cubicBezTo>
                  <a:cubicBezTo>
                    <a:pt x="3302021" y="204194"/>
                    <a:pt x="3323829" y="206415"/>
                    <a:pt x="3345657" y="208399"/>
                  </a:cubicBezTo>
                  <a:cubicBezTo>
                    <a:pt x="3357563" y="212368"/>
                    <a:pt x="3368928" y="218700"/>
                    <a:pt x="3381375" y="220306"/>
                  </a:cubicBezTo>
                  <a:cubicBezTo>
                    <a:pt x="3430734" y="226675"/>
                    <a:pt x="3530204" y="232212"/>
                    <a:pt x="3530204" y="232212"/>
                  </a:cubicBezTo>
                  <a:cubicBezTo>
                    <a:pt x="3536157" y="234196"/>
                    <a:pt x="3541831" y="237432"/>
                    <a:pt x="3548063" y="238165"/>
                  </a:cubicBezTo>
                  <a:cubicBezTo>
                    <a:pt x="3575724" y="241419"/>
                    <a:pt x="3631407" y="244118"/>
                    <a:pt x="3631407" y="244118"/>
                  </a:cubicBezTo>
                  <a:lnTo>
                    <a:pt x="3637360" y="232212"/>
                  </a:lnTo>
                </a:path>
              </a:pathLst>
            </a:custGeom>
            <a:no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93" name="TextBox 92"/>
            <xdr:cNvSpPr txBox="1"/>
          </xdr:nvSpPr>
          <xdr:spPr>
            <a:xfrm>
              <a:off x="4522305" y="53414543"/>
              <a:ext cx="737152" cy="265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b="1">
                  <a:solidFill>
                    <a:schemeClr val="accent3">
                      <a:lumMod val="50000"/>
                    </a:schemeClr>
                  </a:solidFill>
                </a:rPr>
                <a:t>CRZ</a:t>
              </a:r>
              <a:r>
                <a:rPr lang="en-IN" sz="1100" b="1" baseline="0">
                  <a:solidFill>
                    <a:schemeClr val="accent3">
                      <a:lumMod val="50000"/>
                    </a:schemeClr>
                  </a:solidFill>
                </a:rPr>
                <a:t> Line</a:t>
              </a:r>
              <a:endParaRPr lang="en-IN" sz="1100" b="1">
                <a:solidFill>
                  <a:schemeClr val="accent3">
                    <a:lumMod val="50000"/>
                  </a:schemeClr>
                </a:solidFill>
              </a:endParaRPr>
            </a:p>
          </xdr:txBody>
        </xdr:sp>
      </xdr:grpSp>
      <xdr:sp macro="" textlink="">
        <xdr:nvSpPr>
          <xdr:cNvPr id="97" name="Freeform 96"/>
          <xdr:cNvSpPr/>
        </xdr:nvSpPr>
        <xdr:spPr>
          <a:xfrm>
            <a:off x="1267240" y="57845739"/>
            <a:ext cx="3188804" cy="3014870"/>
          </a:xfrm>
          <a:custGeom>
            <a:avLst/>
            <a:gdLst>
              <a:gd name="connsiteX0" fmla="*/ 0 w 3188804"/>
              <a:gd name="connsiteY0" fmla="*/ 3014870 h 3014870"/>
              <a:gd name="connsiteX1" fmla="*/ 0 w 3188804"/>
              <a:gd name="connsiteY1" fmla="*/ 3014870 h 3014870"/>
              <a:gd name="connsiteX2" fmla="*/ 66261 w 3188804"/>
              <a:gd name="connsiteY2" fmla="*/ 2965174 h 3014870"/>
              <a:gd name="connsiteX3" fmla="*/ 91109 w 3188804"/>
              <a:gd name="connsiteY3" fmla="*/ 2940326 h 3014870"/>
              <a:gd name="connsiteX4" fmla="*/ 115956 w 3188804"/>
              <a:gd name="connsiteY4" fmla="*/ 2923761 h 3014870"/>
              <a:gd name="connsiteX5" fmla="*/ 132522 w 3188804"/>
              <a:gd name="connsiteY5" fmla="*/ 2907196 h 3014870"/>
              <a:gd name="connsiteX6" fmla="*/ 182217 w 3188804"/>
              <a:gd name="connsiteY6" fmla="*/ 2882348 h 3014870"/>
              <a:gd name="connsiteX7" fmla="*/ 248478 w 3188804"/>
              <a:gd name="connsiteY7" fmla="*/ 2832652 h 3014870"/>
              <a:gd name="connsiteX8" fmla="*/ 273326 w 3188804"/>
              <a:gd name="connsiteY8" fmla="*/ 2816087 h 3014870"/>
              <a:gd name="connsiteX9" fmla="*/ 306456 w 3188804"/>
              <a:gd name="connsiteY9" fmla="*/ 2807805 h 3014870"/>
              <a:gd name="connsiteX10" fmla="*/ 364435 w 3188804"/>
              <a:gd name="connsiteY10" fmla="*/ 2791239 h 3014870"/>
              <a:gd name="connsiteX11" fmla="*/ 389283 w 3188804"/>
              <a:gd name="connsiteY11" fmla="*/ 2774674 h 3014870"/>
              <a:gd name="connsiteX12" fmla="*/ 422413 w 3188804"/>
              <a:gd name="connsiteY12" fmla="*/ 2724979 h 3014870"/>
              <a:gd name="connsiteX13" fmla="*/ 455543 w 3188804"/>
              <a:gd name="connsiteY13" fmla="*/ 2650435 h 3014870"/>
              <a:gd name="connsiteX14" fmla="*/ 480391 w 3188804"/>
              <a:gd name="connsiteY14" fmla="*/ 2600739 h 3014870"/>
              <a:gd name="connsiteX15" fmla="*/ 513522 w 3188804"/>
              <a:gd name="connsiteY15" fmla="*/ 2551044 h 3014870"/>
              <a:gd name="connsiteX16" fmla="*/ 538370 w 3188804"/>
              <a:gd name="connsiteY16" fmla="*/ 2401957 h 3014870"/>
              <a:gd name="connsiteX17" fmla="*/ 563217 w 3188804"/>
              <a:gd name="connsiteY17" fmla="*/ 2319131 h 3014870"/>
              <a:gd name="connsiteX18" fmla="*/ 579783 w 3188804"/>
              <a:gd name="connsiteY18" fmla="*/ 2286000 h 3014870"/>
              <a:gd name="connsiteX19" fmla="*/ 612913 w 3188804"/>
              <a:gd name="connsiteY19" fmla="*/ 2236305 h 3014870"/>
              <a:gd name="connsiteX20" fmla="*/ 621196 w 3188804"/>
              <a:gd name="connsiteY20" fmla="*/ 2211457 h 3014870"/>
              <a:gd name="connsiteX21" fmla="*/ 646043 w 3188804"/>
              <a:gd name="connsiteY21" fmla="*/ 2194892 h 3014870"/>
              <a:gd name="connsiteX22" fmla="*/ 695739 w 3188804"/>
              <a:gd name="connsiteY22" fmla="*/ 2161761 h 3014870"/>
              <a:gd name="connsiteX23" fmla="*/ 762000 w 3188804"/>
              <a:gd name="connsiteY23" fmla="*/ 2120348 h 3014870"/>
              <a:gd name="connsiteX24" fmla="*/ 786848 w 3188804"/>
              <a:gd name="connsiteY24" fmla="*/ 2103783 h 3014870"/>
              <a:gd name="connsiteX25" fmla="*/ 836543 w 3188804"/>
              <a:gd name="connsiteY25" fmla="*/ 2087218 h 3014870"/>
              <a:gd name="connsiteX26" fmla="*/ 861391 w 3188804"/>
              <a:gd name="connsiteY26" fmla="*/ 2078935 h 3014870"/>
              <a:gd name="connsiteX27" fmla="*/ 894522 w 3188804"/>
              <a:gd name="connsiteY27" fmla="*/ 2062370 h 3014870"/>
              <a:gd name="connsiteX28" fmla="*/ 977348 w 3188804"/>
              <a:gd name="connsiteY28" fmla="*/ 2037522 h 3014870"/>
              <a:gd name="connsiteX29" fmla="*/ 1002196 w 3188804"/>
              <a:gd name="connsiteY29" fmla="*/ 2020957 h 3014870"/>
              <a:gd name="connsiteX30" fmla="*/ 1027043 w 3188804"/>
              <a:gd name="connsiteY30" fmla="*/ 2012674 h 3014870"/>
              <a:gd name="connsiteX31" fmla="*/ 1043609 w 3188804"/>
              <a:gd name="connsiteY31" fmla="*/ 1996109 h 3014870"/>
              <a:gd name="connsiteX32" fmla="*/ 1093304 w 3188804"/>
              <a:gd name="connsiteY32" fmla="*/ 1979544 h 3014870"/>
              <a:gd name="connsiteX33" fmla="*/ 1118152 w 3188804"/>
              <a:gd name="connsiteY33" fmla="*/ 1971261 h 3014870"/>
              <a:gd name="connsiteX34" fmla="*/ 1143000 w 3188804"/>
              <a:gd name="connsiteY34" fmla="*/ 1954696 h 3014870"/>
              <a:gd name="connsiteX35" fmla="*/ 1167848 w 3188804"/>
              <a:gd name="connsiteY35" fmla="*/ 1946413 h 3014870"/>
              <a:gd name="connsiteX36" fmla="*/ 1217543 w 3188804"/>
              <a:gd name="connsiteY36" fmla="*/ 1913283 h 3014870"/>
              <a:gd name="connsiteX37" fmla="*/ 1242391 w 3188804"/>
              <a:gd name="connsiteY37" fmla="*/ 1896718 h 3014870"/>
              <a:gd name="connsiteX38" fmla="*/ 1267239 w 3188804"/>
              <a:gd name="connsiteY38" fmla="*/ 1888435 h 3014870"/>
              <a:gd name="connsiteX39" fmla="*/ 1292087 w 3188804"/>
              <a:gd name="connsiteY39" fmla="*/ 1863587 h 3014870"/>
              <a:gd name="connsiteX40" fmla="*/ 1341783 w 3188804"/>
              <a:gd name="connsiteY40" fmla="*/ 1847022 h 3014870"/>
              <a:gd name="connsiteX41" fmla="*/ 1350065 w 3188804"/>
              <a:gd name="connsiteY41" fmla="*/ 1822174 h 3014870"/>
              <a:gd name="connsiteX42" fmla="*/ 1374913 w 3188804"/>
              <a:gd name="connsiteY42" fmla="*/ 1797326 h 3014870"/>
              <a:gd name="connsiteX43" fmla="*/ 1391478 w 3188804"/>
              <a:gd name="connsiteY43" fmla="*/ 1772479 h 3014870"/>
              <a:gd name="connsiteX44" fmla="*/ 1416326 w 3188804"/>
              <a:gd name="connsiteY44" fmla="*/ 1689652 h 3014870"/>
              <a:gd name="connsiteX45" fmla="*/ 1432891 w 3188804"/>
              <a:gd name="connsiteY45" fmla="*/ 1664805 h 3014870"/>
              <a:gd name="connsiteX46" fmla="*/ 1449456 w 3188804"/>
              <a:gd name="connsiteY46" fmla="*/ 1615109 h 3014870"/>
              <a:gd name="connsiteX47" fmla="*/ 1466022 w 3188804"/>
              <a:gd name="connsiteY47" fmla="*/ 1565413 h 3014870"/>
              <a:gd name="connsiteX48" fmla="*/ 1474304 w 3188804"/>
              <a:gd name="connsiteY48" fmla="*/ 1540566 h 3014870"/>
              <a:gd name="connsiteX49" fmla="*/ 1490870 w 3188804"/>
              <a:gd name="connsiteY49" fmla="*/ 1507435 h 3014870"/>
              <a:gd name="connsiteX50" fmla="*/ 1499152 w 3188804"/>
              <a:gd name="connsiteY50" fmla="*/ 1466022 h 3014870"/>
              <a:gd name="connsiteX51" fmla="*/ 1515717 w 3188804"/>
              <a:gd name="connsiteY51" fmla="*/ 1416326 h 3014870"/>
              <a:gd name="connsiteX52" fmla="*/ 1507435 w 3188804"/>
              <a:gd name="connsiteY52" fmla="*/ 1200979 h 3014870"/>
              <a:gd name="connsiteX53" fmla="*/ 1457739 w 3188804"/>
              <a:gd name="connsiteY53" fmla="*/ 1143000 h 3014870"/>
              <a:gd name="connsiteX54" fmla="*/ 1441174 w 3188804"/>
              <a:gd name="connsiteY54" fmla="*/ 1109870 h 3014870"/>
              <a:gd name="connsiteX55" fmla="*/ 1424609 w 3188804"/>
              <a:gd name="connsiteY55" fmla="*/ 1085022 h 3014870"/>
              <a:gd name="connsiteX56" fmla="*/ 1416326 w 3188804"/>
              <a:gd name="connsiteY56" fmla="*/ 1060174 h 3014870"/>
              <a:gd name="connsiteX57" fmla="*/ 1408043 w 3188804"/>
              <a:gd name="connsiteY57" fmla="*/ 993913 h 3014870"/>
              <a:gd name="connsiteX58" fmla="*/ 1424609 w 3188804"/>
              <a:gd name="connsiteY58" fmla="*/ 728870 h 3014870"/>
              <a:gd name="connsiteX59" fmla="*/ 1432891 w 3188804"/>
              <a:gd name="connsiteY59" fmla="*/ 662609 h 3014870"/>
              <a:gd name="connsiteX60" fmla="*/ 1441174 w 3188804"/>
              <a:gd name="connsiteY60" fmla="*/ 637761 h 3014870"/>
              <a:gd name="connsiteX61" fmla="*/ 1466022 w 3188804"/>
              <a:gd name="connsiteY61" fmla="*/ 629479 h 3014870"/>
              <a:gd name="connsiteX62" fmla="*/ 1532283 w 3188804"/>
              <a:gd name="connsiteY62" fmla="*/ 579783 h 3014870"/>
              <a:gd name="connsiteX63" fmla="*/ 1557130 w 3188804"/>
              <a:gd name="connsiteY63" fmla="*/ 571500 h 3014870"/>
              <a:gd name="connsiteX64" fmla="*/ 1573696 w 3188804"/>
              <a:gd name="connsiteY64" fmla="*/ 554935 h 3014870"/>
              <a:gd name="connsiteX65" fmla="*/ 1615109 w 3188804"/>
              <a:gd name="connsiteY65" fmla="*/ 546652 h 3014870"/>
              <a:gd name="connsiteX66" fmla="*/ 1681370 w 3188804"/>
              <a:gd name="connsiteY66" fmla="*/ 530087 h 3014870"/>
              <a:gd name="connsiteX67" fmla="*/ 1772478 w 3188804"/>
              <a:gd name="connsiteY67" fmla="*/ 505239 h 3014870"/>
              <a:gd name="connsiteX68" fmla="*/ 2078935 w 3188804"/>
              <a:gd name="connsiteY68" fmla="*/ 488674 h 3014870"/>
              <a:gd name="connsiteX69" fmla="*/ 2203174 w 3188804"/>
              <a:gd name="connsiteY69" fmla="*/ 472109 h 3014870"/>
              <a:gd name="connsiteX70" fmla="*/ 2261152 w 3188804"/>
              <a:gd name="connsiteY70" fmla="*/ 455544 h 3014870"/>
              <a:gd name="connsiteX71" fmla="*/ 2327413 w 3188804"/>
              <a:gd name="connsiteY71" fmla="*/ 438979 h 3014870"/>
              <a:gd name="connsiteX72" fmla="*/ 2451652 w 3188804"/>
              <a:gd name="connsiteY72" fmla="*/ 422413 h 3014870"/>
              <a:gd name="connsiteX73" fmla="*/ 2476500 w 3188804"/>
              <a:gd name="connsiteY73" fmla="*/ 414131 h 3014870"/>
              <a:gd name="connsiteX74" fmla="*/ 2501348 w 3188804"/>
              <a:gd name="connsiteY74" fmla="*/ 397566 h 3014870"/>
              <a:gd name="connsiteX75" fmla="*/ 2675283 w 3188804"/>
              <a:gd name="connsiteY75" fmla="*/ 372718 h 3014870"/>
              <a:gd name="connsiteX76" fmla="*/ 2724978 w 3188804"/>
              <a:gd name="connsiteY76" fmla="*/ 356152 h 3014870"/>
              <a:gd name="connsiteX77" fmla="*/ 2782956 w 3188804"/>
              <a:gd name="connsiteY77" fmla="*/ 331305 h 3014870"/>
              <a:gd name="connsiteX78" fmla="*/ 2849217 w 3188804"/>
              <a:gd name="connsiteY78" fmla="*/ 298174 h 3014870"/>
              <a:gd name="connsiteX79" fmla="*/ 2898913 w 3188804"/>
              <a:gd name="connsiteY79" fmla="*/ 265044 h 3014870"/>
              <a:gd name="connsiteX80" fmla="*/ 2956891 w 3188804"/>
              <a:gd name="connsiteY80" fmla="*/ 248479 h 3014870"/>
              <a:gd name="connsiteX81" fmla="*/ 3014870 w 3188804"/>
              <a:gd name="connsiteY81" fmla="*/ 231913 h 3014870"/>
              <a:gd name="connsiteX82" fmla="*/ 3056283 w 3188804"/>
              <a:gd name="connsiteY82" fmla="*/ 198783 h 3014870"/>
              <a:gd name="connsiteX83" fmla="*/ 3072848 w 3188804"/>
              <a:gd name="connsiteY83" fmla="*/ 165652 h 3014870"/>
              <a:gd name="connsiteX84" fmla="*/ 3097696 w 3188804"/>
              <a:gd name="connsiteY84" fmla="*/ 157370 h 3014870"/>
              <a:gd name="connsiteX85" fmla="*/ 3122543 w 3188804"/>
              <a:gd name="connsiteY85" fmla="*/ 132522 h 3014870"/>
              <a:gd name="connsiteX86" fmla="*/ 3130826 w 3188804"/>
              <a:gd name="connsiteY86" fmla="*/ 107674 h 3014870"/>
              <a:gd name="connsiteX87" fmla="*/ 3155674 w 3188804"/>
              <a:gd name="connsiteY87" fmla="*/ 91109 h 3014870"/>
              <a:gd name="connsiteX88" fmla="*/ 3172239 w 3188804"/>
              <a:gd name="connsiteY88" fmla="*/ 41413 h 3014870"/>
              <a:gd name="connsiteX89" fmla="*/ 3188804 w 3188804"/>
              <a:gd name="connsiteY89" fmla="*/ 0 h 3014870"/>
              <a:gd name="connsiteX90" fmla="*/ 3188804 w 3188804"/>
              <a:gd name="connsiteY90" fmla="*/ 0 h 3014870"/>
              <a:gd name="connsiteX91" fmla="*/ 3188804 w 3188804"/>
              <a:gd name="connsiteY91" fmla="*/ 0 h 3014870"/>
              <a:gd name="connsiteX92" fmla="*/ 3180522 w 3188804"/>
              <a:gd name="connsiteY92" fmla="*/ 24848 h 3014870"/>
              <a:gd name="connsiteX93" fmla="*/ 3180522 w 3188804"/>
              <a:gd name="connsiteY93" fmla="*/ 24848 h 30148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Lst>
            <a:rect l="l" t="t" r="r" b="b"/>
            <a:pathLst>
              <a:path w="3188804" h="3014870">
                <a:moveTo>
                  <a:pt x="0" y="3014870"/>
                </a:moveTo>
                <a:lnTo>
                  <a:pt x="0" y="3014870"/>
                </a:lnTo>
                <a:cubicBezTo>
                  <a:pt x="22087" y="2998305"/>
                  <a:pt x="44893" y="2982657"/>
                  <a:pt x="66261" y="2965174"/>
                </a:cubicBezTo>
                <a:cubicBezTo>
                  <a:pt x="75327" y="2957757"/>
                  <a:pt x="82111" y="2947825"/>
                  <a:pt x="91109" y="2940326"/>
                </a:cubicBezTo>
                <a:cubicBezTo>
                  <a:pt x="98756" y="2933953"/>
                  <a:pt x="108183" y="2929979"/>
                  <a:pt x="115956" y="2923761"/>
                </a:cubicBezTo>
                <a:cubicBezTo>
                  <a:pt x="122054" y="2918883"/>
                  <a:pt x="126424" y="2912074"/>
                  <a:pt x="132522" y="2907196"/>
                </a:cubicBezTo>
                <a:cubicBezTo>
                  <a:pt x="155459" y="2888847"/>
                  <a:pt x="155973" y="2891097"/>
                  <a:pt x="182217" y="2882348"/>
                </a:cubicBezTo>
                <a:cubicBezTo>
                  <a:pt x="212860" y="2851706"/>
                  <a:pt x="192287" y="2870113"/>
                  <a:pt x="248478" y="2832652"/>
                </a:cubicBezTo>
                <a:cubicBezTo>
                  <a:pt x="256761" y="2827130"/>
                  <a:pt x="263669" y="2818501"/>
                  <a:pt x="273326" y="2816087"/>
                </a:cubicBezTo>
                <a:cubicBezTo>
                  <a:pt x="284369" y="2813326"/>
                  <a:pt x="295511" y="2810932"/>
                  <a:pt x="306456" y="2807805"/>
                </a:cubicBezTo>
                <a:cubicBezTo>
                  <a:pt x="389662" y="2784032"/>
                  <a:pt x="260824" y="2817142"/>
                  <a:pt x="364435" y="2791239"/>
                </a:cubicBezTo>
                <a:cubicBezTo>
                  <a:pt x="372718" y="2785717"/>
                  <a:pt x="382728" y="2782165"/>
                  <a:pt x="389283" y="2774674"/>
                </a:cubicBezTo>
                <a:cubicBezTo>
                  <a:pt x="402393" y="2759691"/>
                  <a:pt x="416117" y="2743866"/>
                  <a:pt x="422413" y="2724979"/>
                </a:cubicBezTo>
                <a:cubicBezTo>
                  <a:pt x="442126" y="2665839"/>
                  <a:pt x="429292" y="2689812"/>
                  <a:pt x="455543" y="2650435"/>
                </a:cubicBezTo>
                <a:cubicBezTo>
                  <a:pt x="470205" y="2591792"/>
                  <a:pt x="452701" y="2637659"/>
                  <a:pt x="480391" y="2600739"/>
                </a:cubicBezTo>
                <a:cubicBezTo>
                  <a:pt x="492336" y="2584812"/>
                  <a:pt x="513522" y="2551044"/>
                  <a:pt x="513522" y="2551044"/>
                </a:cubicBezTo>
                <a:cubicBezTo>
                  <a:pt x="523844" y="2458135"/>
                  <a:pt x="517164" y="2493847"/>
                  <a:pt x="538370" y="2401957"/>
                </a:cubicBezTo>
                <a:cubicBezTo>
                  <a:pt x="543466" y="2379873"/>
                  <a:pt x="554434" y="2336696"/>
                  <a:pt x="563217" y="2319131"/>
                </a:cubicBezTo>
                <a:cubicBezTo>
                  <a:pt x="568739" y="2308087"/>
                  <a:pt x="573430" y="2296588"/>
                  <a:pt x="579783" y="2286000"/>
                </a:cubicBezTo>
                <a:cubicBezTo>
                  <a:pt x="590026" y="2268929"/>
                  <a:pt x="606617" y="2255192"/>
                  <a:pt x="612913" y="2236305"/>
                </a:cubicBezTo>
                <a:cubicBezTo>
                  <a:pt x="615674" y="2228022"/>
                  <a:pt x="615742" y="2218275"/>
                  <a:pt x="621196" y="2211457"/>
                </a:cubicBezTo>
                <a:cubicBezTo>
                  <a:pt x="627414" y="2203684"/>
                  <a:pt x="638270" y="2201110"/>
                  <a:pt x="646043" y="2194892"/>
                </a:cubicBezTo>
                <a:cubicBezTo>
                  <a:pt x="688202" y="2161164"/>
                  <a:pt x="628964" y="2195148"/>
                  <a:pt x="695739" y="2161761"/>
                </a:cubicBezTo>
                <a:cubicBezTo>
                  <a:pt x="735475" y="2102156"/>
                  <a:pt x="679206" y="2175543"/>
                  <a:pt x="762000" y="2120348"/>
                </a:cubicBezTo>
                <a:cubicBezTo>
                  <a:pt x="770283" y="2114826"/>
                  <a:pt x="777751" y="2107826"/>
                  <a:pt x="786848" y="2103783"/>
                </a:cubicBezTo>
                <a:cubicBezTo>
                  <a:pt x="802804" y="2096691"/>
                  <a:pt x="819978" y="2092740"/>
                  <a:pt x="836543" y="2087218"/>
                </a:cubicBezTo>
                <a:cubicBezTo>
                  <a:pt x="844826" y="2084457"/>
                  <a:pt x="853582" y="2082839"/>
                  <a:pt x="861391" y="2078935"/>
                </a:cubicBezTo>
                <a:cubicBezTo>
                  <a:pt x="872435" y="2073413"/>
                  <a:pt x="883058" y="2066956"/>
                  <a:pt x="894522" y="2062370"/>
                </a:cubicBezTo>
                <a:cubicBezTo>
                  <a:pt x="928130" y="2048927"/>
                  <a:pt x="944806" y="2045658"/>
                  <a:pt x="977348" y="2037522"/>
                </a:cubicBezTo>
                <a:cubicBezTo>
                  <a:pt x="985631" y="2032000"/>
                  <a:pt x="993292" y="2025409"/>
                  <a:pt x="1002196" y="2020957"/>
                </a:cubicBezTo>
                <a:cubicBezTo>
                  <a:pt x="1010005" y="2017053"/>
                  <a:pt x="1019557" y="2017166"/>
                  <a:pt x="1027043" y="2012674"/>
                </a:cubicBezTo>
                <a:cubicBezTo>
                  <a:pt x="1033739" y="2008656"/>
                  <a:pt x="1036624" y="1999601"/>
                  <a:pt x="1043609" y="1996109"/>
                </a:cubicBezTo>
                <a:cubicBezTo>
                  <a:pt x="1059227" y="1988300"/>
                  <a:pt x="1076739" y="1985066"/>
                  <a:pt x="1093304" y="1979544"/>
                </a:cubicBezTo>
                <a:cubicBezTo>
                  <a:pt x="1101587" y="1976783"/>
                  <a:pt x="1110888" y="1976104"/>
                  <a:pt x="1118152" y="1971261"/>
                </a:cubicBezTo>
                <a:cubicBezTo>
                  <a:pt x="1126435" y="1965739"/>
                  <a:pt x="1134096" y="1959148"/>
                  <a:pt x="1143000" y="1954696"/>
                </a:cubicBezTo>
                <a:cubicBezTo>
                  <a:pt x="1150809" y="1950791"/>
                  <a:pt x="1160216" y="1950653"/>
                  <a:pt x="1167848" y="1946413"/>
                </a:cubicBezTo>
                <a:cubicBezTo>
                  <a:pt x="1185251" y="1936744"/>
                  <a:pt x="1200978" y="1924326"/>
                  <a:pt x="1217543" y="1913283"/>
                </a:cubicBezTo>
                <a:cubicBezTo>
                  <a:pt x="1225826" y="1907761"/>
                  <a:pt x="1232947" y="1899866"/>
                  <a:pt x="1242391" y="1896718"/>
                </a:cubicBezTo>
                <a:lnTo>
                  <a:pt x="1267239" y="1888435"/>
                </a:lnTo>
                <a:cubicBezTo>
                  <a:pt x="1275522" y="1880152"/>
                  <a:pt x="1281848" y="1869276"/>
                  <a:pt x="1292087" y="1863587"/>
                </a:cubicBezTo>
                <a:cubicBezTo>
                  <a:pt x="1307351" y="1855107"/>
                  <a:pt x="1341783" y="1847022"/>
                  <a:pt x="1341783" y="1847022"/>
                </a:cubicBezTo>
                <a:cubicBezTo>
                  <a:pt x="1344544" y="1838739"/>
                  <a:pt x="1345222" y="1829438"/>
                  <a:pt x="1350065" y="1822174"/>
                </a:cubicBezTo>
                <a:cubicBezTo>
                  <a:pt x="1356562" y="1812428"/>
                  <a:pt x="1367414" y="1806324"/>
                  <a:pt x="1374913" y="1797326"/>
                </a:cubicBezTo>
                <a:cubicBezTo>
                  <a:pt x="1381286" y="1789679"/>
                  <a:pt x="1385956" y="1780761"/>
                  <a:pt x="1391478" y="1772479"/>
                </a:cubicBezTo>
                <a:cubicBezTo>
                  <a:pt x="1396108" y="1753960"/>
                  <a:pt x="1408261" y="1701749"/>
                  <a:pt x="1416326" y="1689652"/>
                </a:cubicBezTo>
                <a:cubicBezTo>
                  <a:pt x="1421848" y="1681370"/>
                  <a:pt x="1428848" y="1673901"/>
                  <a:pt x="1432891" y="1664805"/>
                </a:cubicBezTo>
                <a:cubicBezTo>
                  <a:pt x="1439983" y="1648849"/>
                  <a:pt x="1443934" y="1631674"/>
                  <a:pt x="1449456" y="1615109"/>
                </a:cubicBezTo>
                <a:lnTo>
                  <a:pt x="1466022" y="1565413"/>
                </a:lnTo>
                <a:cubicBezTo>
                  <a:pt x="1468783" y="1557131"/>
                  <a:pt x="1470400" y="1548375"/>
                  <a:pt x="1474304" y="1540566"/>
                </a:cubicBezTo>
                <a:lnTo>
                  <a:pt x="1490870" y="1507435"/>
                </a:lnTo>
                <a:cubicBezTo>
                  <a:pt x="1493631" y="1493631"/>
                  <a:pt x="1495448" y="1479604"/>
                  <a:pt x="1499152" y="1466022"/>
                </a:cubicBezTo>
                <a:cubicBezTo>
                  <a:pt x="1503746" y="1449176"/>
                  <a:pt x="1515717" y="1416326"/>
                  <a:pt x="1515717" y="1416326"/>
                </a:cubicBezTo>
                <a:cubicBezTo>
                  <a:pt x="1512956" y="1344544"/>
                  <a:pt x="1514827" y="1272433"/>
                  <a:pt x="1507435" y="1200979"/>
                </a:cubicBezTo>
                <a:cubicBezTo>
                  <a:pt x="1505741" y="1184601"/>
                  <a:pt x="1460985" y="1149492"/>
                  <a:pt x="1457739" y="1143000"/>
                </a:cubicBezTo>
                <a:cubicBezTo>
                  <a:pt x="1452217" y="1131957"/>
                  <a:pt x="1447300" y="1120590"/>
                  <a:pt x="1441174" y="1109870"/>
                </a:cubicBezTo>
                <a:cubicBezTo>
                  <a:pt x="1436235" y="1101227"/>
                  <a:pt x="1429061" y="1093926"/>
                  <a:pt x="1424609" y="1085022"/>
                </a:cubicBezTo>
                <a:cubicBezTo>
                  <a:pt x="1420704" y="1077213"/>
                  <a:pt x="1419087" y="1068457"/>
                  <a:pt x="1416326" y="1060174"/>
                </a:cubicBezTo>
                <a:cubicBezTo>
                  <a:pt x="1413565" y="1038087"/>
                  <a:pt x="1408043" y="1016172"/>
                  <a:pt x="1408043" y="993913"/>
                </a:cubicBezTo>
                <a:cubicBezTo>
                  <a:pt x="1408043" y="877503"/>
                  <a:pt x="1412992" y="827617"/>
                  <a:pt x="1424609" y="728870"/>
                </a:cubicBezTo>
                <a:cubicBezTo>
                  <a:pt x="1427210" y="706764"/>
                  <a:pt x="1428909" y="684509"/>
                  <a:pt x="1432891" y="662609"/>
                </a:cubicBezTo>
                <a:cubicBezTo>
                  <a:pt x="1434453" y="654019"/>
                  <a:pt x="1435000" y="643934"/>
                  <a:pt x="1441174" y="637761"/>
                </a:cubicBezTo>
                <a:cubicBezTo>
                  <a:pt x="1447348" y="631588"/>
                  <a:pt x="1457739" y="632240"/>
                  <a:pt x="1466022" y="629479"/>
                </a:cubicBezTo>
                <a:cubicBezTo>
                  <a:pt x="1485646" y="609854"/>
                  <a:pt x="1504181" y="589151"/>
                  <a:pt x="1532283" y="579783"/>
                </a:cubicBezTo>
                <a:lnTo>
                  <a:pt x="1557130" y="571500"/>
                </a:lnTo>
                <a:cubicBezTo>
                  <a:pt x="1562652" y="565978"/>
                  <a:pt x="1566518" y="558011"/>
                  <a:pt x="1573696" y="554935"/>
                </a:cubicBezTo>
                <a:cubicBezTo>
                  <a:pt x="1586635" y="549390"/>
                  <a:pt x="1601392" y="549818"/>
                  <a:pt x="1615109" y="546652"/>
                </a:cubicBezTo>
                <a:cubicBezTo>
                  <a:pt x="1637293" y="541533"/>
                  <a:pt x="1659771" y="537286"/>
                  <a:pt x="1681370" y="530087"/>
                </a:cubicBezTo>
                <a:cubicBezTo>
                  <a:pt x="1708709" y="520975"/>
                  <a:pt x="1747575" y="507314"/>
                  <a:pt x="1772478" y="505239"/>
                </a:cubicBezTo>
                <a:cubicBezTo>
                  <a:pt x="1940708" y="491221"/>
                  <a:pt x="1838651" y="498286"/>
                  <a:pt x="2078935" y="488674"/>
                </a:cubicBezTo>
                <a:cubicBezTo>
                  <a:pt x="2128664" y="483149"/>
                  <a:pt x="2156698" y="481405"/>
                  <a:pt x="2203174" y="472109"/>
                </a:cubicBezTo>
                <a:cubicBezTo>
                  <a:pt x="2254894" y="461764"/>
                  <a:pt x="2217743" y="467382"/>
                  <a:pt x="2261152" y="455544"/>
                </a:cubicBezTo>
                <a:cubicBezTo>
                  <a:pt x="2283117" y="449554"/>
                  <a:pt x="2304993" y="442936"/>
                  <a:pt x="2327413" y="438979"/>
                </a:cubicBezTo>
                <a:cubicBezTo>
                  <a:pt x="2414587" y="423595"/>
                  <a:pt x="2380023" y="438330"/>
                  <a:pt x="2451652" y="422413"/>
                </a:cubicBezTo>
                <a:cubicBezTo>
                  <a:pt x="2460175" y="420519"/>
                  <a:pt x="2468217" y="416892"/>
                  <a:pt x="2476500" y="414131"/>
                </a:cubicBezTo>
                <a:cubicBezTo>
                  <a:pt x="2484783" y="408609"/>
                  <a:pt x="2491730" y="400131"/>
                  <a:pt x="2501348" y="397566"/>
                </a:cubicBezTo>
                <a:cubicBezTo>
                  <a:pt x="2545662" y="385749"/>
                  <a:pt x="2626710" y="378115"/>
                  <a:pt x="2675283" y="372718"/>
                </a:cubicBezTo>
                <a:cubicBezTo>
                  <a:pt x="2691848" y="367196"/>
                  <a:pt x="2709360" y="363961"/>
                  <a:pt x="2724978" y="356152"/>
                </a:cubicBezTo>
                <a:cubicBezTo>
                  <a:pt x="2765918" y="335683"/>
                  <a:pt x="2746395" y="343491"/>
                  <a:pt x="2782956" y="331305"/>
                </a:cubicBezTo>
                <a:cubicBezTo>
                  <a:pt x="2837406" y="276855"/>
                  <a:pt x="2735015" y="374307"/>
                  <a:pt x="2849217" y="298174"/>
                </a:cubicBezTo>
                <a:cubicBezTo>
                  <a:pt x="2865782" y="287131"/>
                  <a:pt x="2879599" y="269873"/>
                  <a:pt x="2898913" y="265044"/>
                </a:cubicBezTo>
                <a:cubicBezTo>
                  <a:pt x="3002497" y="239146"/>
                  <a:pt x="2873704" y="272246"/>
                  <a:pt x="2956891" y="248479"/>
                </a:cubicBezTo>
                <a:cubicBezTo>
                  <a:pt x="2969276" y="244941"/>
                  <a:pt x="3001630" y="238533"/>
                  <a:pt x="3014870" y="231913"/>
                </a:cubicBezTo>
                <a:cubicBezTo>
                  <a:pt x="3035765" y="221465"/>
                  <a:pt x="3040876" y="214189"/>
                  <a:pt x="3056283" y="198783"/>
                </a:cubicBezTo>
                <a:cubicBezTo>
                  <a:pt x="3061805" y="187739"/>
                  <a:pt x="3064117" y="174383"/>
                  <a:pt x="3072848" y="165652"/>
                </a:cubicBezTo>
                <a:cubicBezTo>
                  <a:pt x="3079021" y="159479"/>
                  <a:pt x="3090432" y="162213"/>
                  <a:pt x="3097696" y="157370"/>
                </a:cubicBezTo>
                <a:cubicBezTo>
                  <a:pt x="3107442" y="150873"/>
                  <a:pt x="3114261" y="140805"/>
                  <a:pt x="3122543" y="132522"/>
                </a:cubicBezTo>
                <a:cubicBezTo>
                  <a:pt x="3125304" y="124239"/>
                  <a:pt x="3125372" y="114492"/>
                  <a:pt x="3130826" y="107674"/>
                </a:cubicBezTo>
                <a:cubicBezTo>
                  <a:pt x="3137045" y="99901"/>
                  <a:pt x="3150398" y="99550"/>
                  <a:pt x="3155674" y="91109"/>
                </a:cubicBezTo>
                <a:cubicBezTo>
                  <a:pt x="3164928" y="76302"/>
                  <a:pt x="3166717" y="57978"/>
                  <a:pt x="3172239" y="41413"/>
                </a:cubicBezTo>
                <a:cubicBezTo>
                  <a:pt x="3182472" y="10713"/>
                  <a:pt x="3176619" y="24372"/>
                  <a:pt x="3188804" y="0"/>
                </a:cubicBezTo>
                <a:lnTo>
                  <a:pt x="3188804" y="0"/>
                </a:lnTo>
                <a:lnTo>
                  <a:pt x="3188804" y="0"/>
                </a:lnTo>
                <a:lnTo>
                  <a:pt x="3180522" y="24848"/>
                </a:lnTo>
                <a:lnTo>
                  <a:pt x="3180522" y="24848"/>
                </a:lnTo>
              </a:path>
            </a:pathLst>
          </a:custGeom>
          <a:no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98" name="TextBox 97"/>
          <xdr:cNvSpPr txBox="1"/>
        </xdr:nvSpPr>
        <xdr:spPr>
          <a:xfrm>
            <a:off x="3610792" y="57800185"/>
            <a:ext cx="737152" cy="265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b="1">
                <a:solidFill>
                  <a:schemeClr val="accent3">
                    <a:lumMod val="50000"/>
                  </a:schemeClr>
                </a:solidFill>
              </a:rPr>
              <a:t>CRZ</a:t>
            </a:r>
            <a:r>
              <a:rPr lang="en-IN" sz="1100" b="1" baseline="0">
                <a:solidFill>
                  <a:schemeClr val="accent3">
                    <a:lumMod val="50000"/>
                  </a:schemeClr>
                </a:solidFill>
              </a:rPr>
              <a:t> Line</a:t>
            </a:r>
            <a:endParaRPr lang="en-IN" sz="1100" b="1">
              <a:solidFill>
                <a:schemeClr val="accent3">
                  <a:lumMod val="50000"/>
                </a:schemeClr>
              </a:solidFill>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300718</xdr:colOff>
      <xdr:row>4</xdr:row>
      <xdr:rowOff>157965</xdr:rowOff>
    </xdr:from>
    <xdr:to>
      <xdr:col>17</xdr:col>
      <xdr:colOff>557894</xdr:colOff>
      <xdr:row>23</xdr:row>
      <xdr:rowOff>109535</xdr:rowOff>
    </xdr:to>
    <xdr:pic>
      <xdr:nvPicPr>
        <xdr:cNvPr id="2" name="Picture 1"/>
        <xdr:cNvPicPr>
          <a:picLocks noChangeAspect="1"/>
        </xdr:cNvPicPr>
      </xdr:nvPicPr>
      <xdr:blipFill>
        <a:blip xmlns:r="http://schemas.openxmlformats.org/officeDocument/2006/relationships" r:embed="rId1"/>
        <a:stretch>
          <a:fillRect/>
        </a:stretch>
      </xdr:blipFill>
      <xdr:spPr>
        <a:xfrm>
          <a:off x="5811611" y="919965"/>
          <a:ext cx="5155747" cy="3571070"/>
        </a:xfrm>
        <a:prstGeom prst="rect">
          <a:avLst/>
        </a:prstGeom>
      </xdr:spPr>
    </xdr:pic>
    <xdr:clientData/>
  </xdr:twoCellAnchor>
  <xdr:twoCellAnchor editAs="oneCell">
    <xdr:from>
      <xdr:col>1</xdr:col>
      <xdr:colOff>585107</xdr:colOff>
      <xdr:row>19</xdr:row>
      <xdr:rowOff>94939</xdr:rowOff>
    </xdr:from>
    <xdr:to>
      <xdr:col>8</xdr:col>
      <xdr:colOff>600500</xdr:colOff>
      <xdr:row>34</xdr:row>
      <xdr:rowOff>159929</xdr:rowOff>
    </xdr:to>
    <xdr:pic>
      <xdr:nvPicPr>
        <xdr:cNvPr id="3" name="Picture 2"/>
        <xdr:cNvPicPr>
          <a:picLocks noChangeAspect="1"/>
        </xdr:cNvPicPr>
      </xdr:nvPicPr>
      <xdr:blipFill>
        <a:blip xmlns:r="http://schemas.openxmlformats.org/officeDocument/2006/relationships" r:embed="rId2"/>
        <a:stretch>
          <a:fillRect/>
        </a:stretch>
      </xdr:blipFill>
      <xdr:spPr>
        <a:xfrm>
          <a:off x="1197428" y="3714439"/>
          <a:ext cx="4301643" cy="292249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7" Type="http://schemas.openxmlformats.org/officeDocument/2006/relationships/comments" Target="../comments1.xml"/><Relationship Id="rId2" Type="http://schemas.openxmlformats.org/officeDocument/2006/relationships/hyperlink" Target="https://tricityltd.com/projects/roadpali/tricity-waterfront/" TargetMode="External"/><Relationship Id="rId1" Type="http://schemas.openxmlformats.org/officeDocument/2006/relationships/hyperlink" Target="https://maps.app.goo.gl/jDrwVM5Hx1kXoA6X6" TargetMode="External"/><Relationship Id="rId6" Type="http://schemas.openxmlformats.org/officeDocument/2006/relationships/vmlDrawing" Target="../drawings/vmlDrawing2.v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WVJ360"/>
  <sheetViews>
    <sheetView tabSelected="1" view="pageBreakPreview" zoomScale="85" zoomScaleNormal="100" zoomScaleSheetLayoutView="85" workbookViewId="0">
      <selection activeCell="L218" sqref="L218"/>
    </sheetView>
  </sheetViews>
  <sheetFormatPr defaultColWidth="9.140625" defaultRowHeight="15" x14ac:dyDescent="0.25"/>
  <cols>
    <col min="1" max="1" width="11.42578125" style="31" customWidth="1"/>
    <col min="2" max="2" width="12" style="31" customWidth="1"/>
    <col min="3" max="3" width="12.7109375" style="31" customWidth="1"/>
    <col min="4" max="4" width="14.140625" style="31" customWidth="1"/>
    <col min="5" max="6" width="12.28515625" style="31" customWidth="1"/>
    <col min="7" max="7" width="11" style="31" customWidth="1"/>
    <col min="8" max="8" width="11.5703125" style="31" customWidth="1"/>
    <col min="9" max="9" width="17.42578125" style="6" customWidth="1"/>
    <col min="10" max="10" width="11.42578125" style="6" customWidth="1"/>
    <col min="11" max="11" width="10.5703125" style="6" bestFit="1" customWidth="1"/>
    <col min="12" max="12" width="10.5703125" style="6" customWidth="1"/>
    <col min="13" max="13" width="11.85546875" style="6" customWidth="1"/>
    <col min="14" max="14" width="12.5703125" style="6" hidden="1" customWidth="1"/>
    <col min="15" max="15" width="9.85546875" style="6" hidden="1" customWidth="1"/>
    <col min="16" max="16" width="10.42578125" style="6" hidden="1" customWidth="1"/>
    <col min="17" max="247" width="9.140625" style="6"/>
    <col min="248" max="248" width="8.7109375" style="6" customWidth="1"/>
    <col min="249" max="249" width="9.85546875" style="6" customWidth="1"/>
    <col min="250" max="250" width="14.42578125" style="6" customWidth="1"/>
    <col min="251" max="251" width="7.28515625" style="6" customWidth="1"/>
    <col min="252" max="252" width="5.5703125" style="6" customWidth="1"/>
    <col min="253" max="253" width="9" style="6" customWidth="1"/>
    <col min="254" max="255" width="9.85546875" style="6" customWidth="1"/>
    <col min="256" max="256" width="11.140625" style="6" customWidth="1"/>
    <col min="257" max="257" width="2.85546875" style="6" customWidth="1"/>
    <col min="258" max="258" width="3.5703125" style="6" customWidth="1"/>
    <col min="259" max="503" width="9.140625" style="6"/>
    <col min="504" max="504" width="8.7109375" style="6" customWidth="1"/>
    <col min="505" max="505" width="9.85546875" style="6" customWidth="1"/>
    <col min="506" max="506" width="14.42578125" style="6" customWidth="1"/>
    <col min="507" max="507" width="7.28515625" style="6" customWidth="1"/>
    <col min="508" max="508" width="5.5703125" style="6" customWidth="1"/>
    <col min="509" max="509" width="9" style="6" customWidth="1"/>
    <col min="510" max="511" width="9.85546875" style="6" customWidth="1"/>
    <col min="512" max="512" width="11.140625" style="6" customWidth="1"/>
    <col min="513" max="513" width="2.85546875" style="6" customWidth="1"/>
    <col min="514" max="514" width="3.5703125" style="6" customWidth="1"/>
    <col min="515" max="759" width="9.140625" style="6"/>
    <col min="760" max="760" width="8.7109375" style="6" customWidth="1"/>
    <col min="761" max="761" width="9.85546875" style="6" customWidth="1"/>
    <col min="762" max="762" width="14.42578125" style="6" customWidth="1"/>
    <col min="763" max="763" width="7.28515625" style="6" customWidth="1"/>
    <col min="764" max="764" width="5.5703125" style="6" customWidth="1"/>
    <col min="765" max="765" width="9" style="6" customWidth="1"/>
    <col min="766" max="767" width="9.85546875" style="6" customWidth="1"/>
    <col min="768" max="768" width="11.140625" style="6" customWidth="1"/>
    <col min="769" max="769" width="2.85546875" style="6" customWidth="1"/>
    <col min="770" max="770" width="3.5703125" style="6" customWidth="1"/>
    <col min="771" max="1015" width="9.140625" style="6"/>
    <col min="1016" max="1016" width="8.7109375" style="6" customWidth="1"/>
    <col min="1017" max="1017" width="9.85546875" style="6" customWidth="1"/>
    <col min="1018" max="1018" width="14.42578125" style="6" customWidth="1"/>
    <col min="1019" max="1019" width="7.28515625" style="6" customWidth="1"/>
    <col min="1020" max="1020" width="5.5703125" style="6" customWidth="1"/>
    <col min="1021" max="1021" width="9" style="6" customWidth="1"/>
    <col min="1022" max="1023" width="9.85546875" style="6" customWidth="1"/>
    <col min="1024" max="1024" width="11.140625" style="6" customWidth="1"/>
    <col min="1025" max="1025" width="2.85546875" style="6" customWidth="1"/>
    <col min="1026" max="1026" width="3.5703125" style="6" customWidth="1"/>
    <col min="1027" max="1271" width="9.140625" style="6"/>
    <col min="1272" max="1272" width="8.7109375" style="6" customWidth="1"/>
    <col min="1273" max="1273" width="9.85546875" style="6" customWidth="1"/>
    <col min="1274" max="1274" width="14.42578125" style="6" customWidth="1"/>
    <col min="1275" max="1275" width="7.28515625" style="6" customWidth="1"/>
    <col min="1276" max="1276" width="5.5703125" style="6" customWidth="1"/>
    <col min="1277" max="1277" width="9" style="6" customWidth="1"/>
    <col min="1278" max="1279" width="9.85546875" style="6" customWidth="1"/>
    <col min="1280" max="1280" width="11.140625" style="6" customWidth="1"/>
    <col min="1281" max="1281" width="2.85546875" style="6" customWidth="1"/>
    <col min="1282" max="1282" width="3.5703125" style="6" customWidth="1"/>
    <col min="1283" max="1527" width="9.140625" style="6"/>
    <col min="1528" max="1528" width="8.7109375" style="6" customWidth="1"/>
    <col min="1529" max="1529" width="9.85546875" style="6" customWidth="1"/>
    <col min="1530" max="1530" width="14.42578125" style="6" customWidth="1"/>
    <col min="1531" max="1531" width="7.28515625" style="6" customWidth="1"/>
    <col min="1532" max="1532" width="5.5703125" style="6" customWidth="1"/>
    <col min="1533" max="1533" width="9" style="6" customWidth="1"/>
    <col min="1534" max="1535" width="9.85546875" style="6" customWidth="1"/>
    <col min="1536" max="1536" width="11.140625" style="6" customWidth="1"/>
    <col min="1537" max="1537" width="2.85546875" style="6" customWidth="1"/>
    <col min="1538" max="1538" width="3.5703125" style="6" customWidth="1"/>
    <col min="1539" max="1783" width="9.140625" style="6"/>
    <col min="1784" max="1784" width="8.7109375" style="6" customWidth="1"/>
    <col min="1785" max="1785" width="9.85546875" style="6" customWidth="1"/>
    <col min="1786" max="1786" width="14.42578125" style="6" customWidth="1"/>
    <col min="1787" max="1787" width="7.28515625" style="6" customWidth="1"/>
    <col min="1788" max="1788" width="5.5703125" style="6" customWidth="1"/>
    <col min="1789" max="1789" width="9" style="6" customWidth="1"/>
    <col min="1790" max="1791" width="9.85546875" style="6" customWidth="1"/>
    <col min="1792" max="1792" width="11.140625" style="6" customWidth="1"/>
    <col min="1793" max="1793" width="2.85546875" style="6" customWidth="1"/>
    <col min="1794" max="1794" width="3.5703125" style="6" customWidth="1"/>
    <col min="1795" max="2039" width="9.140625" style="6"/>
    <col min="2040" max="2040" width="8.7109375" style="6" customWidth="1"/>
    <col min="2041" max="2041" width="9.85546875" style="6" customWidth="1"/>
    <col min="2042" max="2042" width="14.42578125" style="6" customWidth="1"/>
    <col min="2043" max="2043" width="7.28515625" style="6" customWidth="1"/>
    <col min="2044" max="2044" width="5.5703125" style="6" customWidth="1"/>
    <col min="2045" max="2045" width="9" style="6" customWidth="1"/>
    <col min="2046" max="2047" width="9.85546875" style="6" customWidth="1"/>
    <col min="2048" max="2048" width="11.140625" style="6" customWidth="1"/>
    <col min="2049" max="2049" width="2.85546875" style="6" customWidth="1"/>
    <col min="2050" max="2050" width="3.5703125" style="6" customWidth="1"/>
    <col min="2051" max="2295" width="9.140625" style="6"/>
    <col min="2296" max="2296" width="8.7109375" style="6" customWidth="1"/>
    <col min="2297" max="2297" width="9.85546875" style="6" customWidth="1"/>
    <col min="2298" max="2298" width="14.42578125" style="6" customWidth="1"/>
    <col min="2299" max="2299" width="7.28515625" style="6" customWidth="1"/>
    <col min="2300" max="2300" width="5.5703125" style="6" customWidth="1"/>
    <col min="2301" max="2301" width="9" style="6" customWidth="1"/>
    <col min="2302" max="2303" width="9.85546875" style="6" customWidth="1"/>
    <col min="2304" max="2304" width="11.140625" style="6" customWidth="1"/>
    <col min="2305" max="2305" width="2.85546875" style="6" customWidth="1"/>
    <col min="2306" max="2306" width="3.5703125" style="6" customWidth="1"/>
    <col min="2307" max="2551" width="9.140625" style="6"/>
    <col min="2552" max="2552" width="8.7109375" style="6" customWidth="1"/>
    <col min="2553" max="2553" width="9.85546875" style="6" customWidth="1"/>
    <col min="2554" max="2554" width="14.42578125" style="6" customWidth="1"/>
    <col min="2555" max="2555" width="7.28515625" style="6" customWidth="1"/>
    <col min="2556" max="2556" width="5.5703125" style="6" customWidth="1"/>
    <col min="2557" max="2557" width="9" style="6" customWidth="1"/>
    <col min="2558" max="2559" width="9.85546875" style="6" customWidth="1"/>
    <col min="2560" max="2560" width="11.140625" style="6" customWidth="1"/>
    <col min="2561" max="2561" width="2.85546875" style="6" customWidth="1"/>
    <col min="2562" max="2562" width="3.5703125" style="6" customWidth="1"/>
    <col min="2563" max="2807" width="9.140625" style="6"/>
    <col min="2808" max="2808" width="8.7109375" style="6" customWidth="1"/>
    <col min="2809" max="2809" width="9.85546875" style="6" customWidth="1"/>
    <col min="2810" max="2810" width="14.42578125" style="6" customWidth="1"/>
    <col min="2811" max="2811" width="7.28515625" style="6" customWidth="1"/>
    <col min="2812" max="2812" width="5.5703125" style="6" customWidth="1"/>
    <col min="2813" max="2813" width="9" style="6" customWidth="1"/>
    <col min="2814" max="2815" width="9.85546875" style="6" customWidth="1"/>
    <col min="2816" max="2816" width="11.140625" style="6" customWidth="1"/>
    <col min="2817" max="2817" width="2.85546875" style="6" customWidth="1"/>
    <col min="2818" max="2818" width="3.5703125" style="6" customWidth="1"/>
    <col min="2819" max="3063" width="9.140625" style="6"/>
    <col min="3064" max="3064" width="8.7109375" style="6" customWidth="1"/>
    <col min="3065" max="3065" width="9.85546875" style="6" customWidth="1"/>
    <col min="3066" max="3066" width="14.42578125" style="6" customWidth="1"/>
    <col min="3067" max="3067" width="7.28515625" style="6" customWidth="1"/>
    <col min="3068" max="3068" width="5.5703125" style="6" customWidth="1"/>
    <col min="3069" max="3069" width="9" style="6" customWidth="1"/>
    <col min="3070" max="3071" width="9.85546875" style="6" customWidth="1"/>
    <col min="3072" max="3072" width="11.140625" style="6" customWidth="1"/>
    <col min="3073" max="3073" width="2.85546875" style="6" customWidth="1"/>
    <col min="3074" max="3074" width="3.5703125" style="6" customWidth="1"/>
    <col min="3075" max="3319" width="9.140625" style="6"/>
    <col min="3320" max="3320" width="8.7109375" style="6" customWidth="1"/>
    <col min="3321" max="3321" width="9.85546875" style="6" customWidth="1"/>
    <col min="3322" max="3322" width="14.42578125" style="6" customWidth="1"/>
    <col min="3323" max="3323" width="7.28515625" style="6" customWidth="1"/>
    <col min="3324" max="3324" width="5.5703125" style="6" customWidth="1"/>
    <col min="3325" max="3325" width="9" style="6" customWidth="1"/>
    <col min="3326" max="3327" width="9.85546875" style="6" customWidth="1"/>
    <col min="3328" max="3328" width="11.140625" style="6" customWidth="1"/>
    <col min="3329" max="3329" width="2.85546875" style="6" customWidth="1"/>
    <col min="3330" max="3330" width="3.5703125" style="6" customWidth="1"/>
    <col min="3331" max="3575" width="9.140625" style="6"/>
    <col min="3576" max="3576" width="8.7109375" style="6" customWidth="1"/>
    <col min="3577" max="3577" width="9.85546875" style="6" customWidth="1"/>
    <col min="3578" max="3578" width="14.42578125" style="6" customWidth="1"/>
    <col min="3579" max="3579" width="7.28515625" style="6" customWidth="1"/>
    <col min="3580" max="3580" width="5.5703125" style="6" customWidth="1"/>
    <col min="3581" max="3581" width="9" style="6" customWidth="1"/>
    <col min="3582" max="3583" width="9.85546875" style="6" customWidth="1"/>
    <col min="3584" max="3584" width="11.140625" style="6" customWidth="1"/>
    <col min="3585" max="3585" width="2.85546875" style="6" customWidth="1"/>
    <col min="3586" max="3586" width="3.5703125" style="6" customWidth="1"/>
    <col min="3587" max="3831" width="9.140625" style="6"/>
    <col min="3832" max="3832" width="8.7109375" style="6" customWidth="1"/>
    <col min="3833" max="3833" width="9.85546875" style="6" customWidth="1"/>
    <col min="3834" max="3834" width="14.42578125" style="6" customWidth="1"/>
    <col min="3835" max="3835" width="7.28515625" style="6" customWidth="1"/>
    <col min="3836" max="3836" width="5.5703125" style="6" customWidth="1"/>
    <col min="3837" max="3837" width="9" style="6" customWidth="1"/>
    <col min="3838" max="3839" width="9.85546875" style="6" customWidth="1"/>
    <col min="3840" max="3840" width="11.140625" style="6" customWidth="1"/>
    <col min="3841" max="3841" width="2.85546875" style="6" customWidth="1"/>
    <col min="3842" max="3842" width="3.5703125" style="6" customWidth="1"/>
    <col min="3843" max="4087" width="9.140625" style="6"/>
    <col min="4088" max="4088" width="8.7109375" style="6" customWidth="1"/>
    <col min="4089" max="4089" width="9.85546875" style="6" customWidth="1"/>
    <col min="4090" max="4090" width="14.42578125" style="6" customWidth="1"/>
    <col min="4091" max="4091" width="7.28515625" style="6" customWidth="1"/>
    <col min="4092" max="4092" width="5.5703125" style="6" customWidth="1"/>
    <col min="4093" max="4093" width="9" style="6" customWidth="1"/>
    <col min="4094" max="4095" width="9.85546875" style="6" customWidth="1"/>
    <col min="4096" max="4096" width="11.140625" style="6" customWidth="1"/>
    <col min="4097" max="4097" width="2.85546875" style="6" customWidth="1"/>
    <col min="4098" max="4098" width="3.5703125" style="6" customWidth="1"/>
    <col min="4099" max="4343" width="9.140625" style="6"/>
    <col min="4344" max="4344" width="8.7109375" style="6" customWidth="1"/>
    <col min="4345" max="4345" width="9.85546875" style="6" customWidth="1"/>
    <col min="4346" max="4346" width="14.42578125" style="6" customWidth="1"/>
    <col min="4347" max="4347" width="7.28515625" style="6" customWidth="1"/>
    <col min="4348" max="4348" width="5.5703125" style="6" customWidth="1"/>
    <col min="4349" max="4349" width="9" style="6" customWidth="1"/>
    <col min="4350" max="4351" width="9.85546875" style="6" customWidth="1"/>
    <col min="4352" max="4352" width="11.140625" style="6" customWidth="1"/>
    <col min="4353" max="4353" width="2.85546875" style="6" customWidth="1"/>
    <col min="4354" max="4354" width="3.5703125" style="6" customWidth="1"/>
    <col min="4355" max="4599" width="9.140625" style="6"/>
    <col min="4600" max="4600" width="8.7109375" style="6" customWidth="1"/>
    <col min="4601" max="4601" width="9.85546875" style="6" customWidth="1"/>
    <col min="4602" max="4602" width="14.42578125" style="6" customWidth="1"/>
    <col min="4603" max="4603" width="7.28515625" style="6" customWidth="1"/>
    <col min="4604" max="4604" width="5.5703125" style="6" customWidth="1"/>
    <col min="4605" max="4605" width="9" style="6" customWidth="1"/>
    <col min="4606" max="4607" width="9.85546875" style="6" customWidth="1"/>
    <col min="4608" max="4608" width="11.140625" style="6" customWidth="1"/>
    <col min="4609" max="4609" width="2.85546875" style="6" customWidth="1"/>
    <col min="4610" max="4610" width="3.5703125" style="6" customWidth="1"/>
    <col min="4611" max="4855" width="9.140625" style="6"/>
    <col min="4856" max="4856" width="8.7109375" style="6" customWidth="1"/>
    <col min="4857" max="4857" width="9.85546875" style="6" customWidth="1"/>
    <col min="4858" max="4858" width="14.42578125" style="6" customWidth="1"/>
    <col min="4859" max="4859" width="7.28515625" style="6" customWidth="1"/>
    <col min="4860" max="4860" width="5.5703125" style="6" customWidth="1"/>
    <col min="4861" max="4861" width="9" style="6" customWidth="1"/>
    <col min="4862" max="4863" width="9.85546875" style="6" customWidth="1"/>
    <col min="4864" max="4864" width="11.140625" style="6" customWidth="1"/>
    <col min="4865" max="4865" width="2.85546875" style="6" customWidth="1"/>
    <col min="4866" max="4866" width="3.5703125" style="6" customWidth="1"/>
    <col min="4867" max="5111" width="9.140625" style="6"/>
    <col min="5112" max="5112" width="8.7109375" style="6" customWidth="1"/>
    <col min="5113" max="5113" width="9.85546875" style="6" customWidth="1"/>
    <col min="5114" max="5114" width="14.42578125" style="6" customWidth="1"/>
    <col min="5115" max="5115" width="7.28515625" style="6" customWidth="1"/>
    <col min="5116" max="5116" width="5.5703125" style="6" customWidth="1"/>
    <col min="5117" max="5117" width="9" style="6" customWidth="1"/>
    <col min="5118" max="5119" width="9.85546875" style="6" customWidth="1"/>
    <col min="5120" max="5120" width="11.140625" style="6" customWidth="1"/>
    <col min="5121" max="5121" width="2.85546875" style="6" customWidth="1"/>
    <col min="5122" max="5122" width="3.5703125" style="6" customWidth="1"/>
    <col min="5123" max="5367" width="9.140625" style="6"/>
    <col min="5368" max="5368" width="8.7109375" style="6" customWidth="1"/>
    <col min="5369" max="5369" width="9.85546875" style="6" customWidth="1"/>
    <col min="5370" max="5370" width="14.42578125" style="6" customWidth="1"/>
    <col min="5371" max="5371" width="7.28515625" style="6" customWidth="1"/>
    <col min="5372" max="5372" width="5.5703125" style="6" customWidth="1"/>
    <col min="5373" max="5373" width="9" style="6" customWidth="1"/>
    <col min="5374" max="5375" width="9.85546875" style="6" customWidth="1"/>
    <col min="5376" max="5376" width="11.140625" style="6" customWidth="1"/>
    <col min="5377" max="5377" width="2.85546875" style="6" customWidth="1"/>
    <col min="5378" max="5378" width="3.5703125" style="6" customWidth="1"/>
    <col min="5379" max="5623" width="9.140625" style="6"/>
    <col min="5624" max="5624" width="8.7109375" style="6" customWidth="1"/>
    <col min="5625" max="5625" width="9.85546875" style="6" customWidth="1"/>
    <col min="5626" max="5626" width="14.42578125" style="6" customWidth="1"/>
    <col min="5627" max="5627" width="7.28515625" style="6" customWidth="1"/>
    <col min="5628" max="5628" width="5.5703125" style="6" customWidth="1"/>
    <col min="5629" max="5629" width="9" style="6" customWidth="1"/>
    <col min="5630" max="5631" width="9.85546875" style="6" customWidth="1"/>
    <col min="5632" max="5632" width="11.140625" style="6" customWidth="1"/>
    <col min="5633" max="5633" width="2.85546875" style="6" customWidth="1"/>
    <col min="5634" max="5634" width="3.5703125" style="6" customWidth="1"/>
    <col min="5635" max="5879" width="9.140625" style="6"/>
    <col min="5880" max="5880" width="8.7109375" style="6" customWidth="1"/>
    <col min="5881" max="5881" width="9.85546875" style="6" customWidth="1"/>
    <col min="5882" max="5882" width="14.42578125" style="6" customWidth="1"/>
    <col min="5883" max="5883" width="7.28515625" style="6" customWidth="1"/>
    <col min="5884" max="5884" width="5.5703125" style="6" customWidth="1"/>
    <col min="5885" max="5885" width="9" style="6" customWidth="1"/>
    <col min="5886" max="5887" width="9.85546875" style="6" customWidth="1"/>
    <col min="5888" max="5888" width="11.140625" style="6" customWidth="1"/>
    <col min="5889" max="5889" width="2.85546875" style="6" customWidth="1"/>
    <col min="5890" max="5890" width="3.5703125" style="6" customWidth="1"/>
    <col min="5891" max="6135" width="9.140625" style="6"/>
    <col min="6136" max="6136" width="8.7109375" style="6" customWidth="1"/>
    <col min="6137" max="6137" width="9.85546875" style="6" customWidth="1"/>
    <col min="6138" max="6138" width="14.42578125" style="6" customWidth="1"/>
    <col min="6139" max="6139" width="7.28515625" style="6" customWidth="1"/>
    <col min="6140" max="6140" width="5.5703125" style="6" customWidth="1"/>
    <col min="6141" max="6141" width="9" style="6" customWidth="1"/>
    <col min="6142" max="6143" width="9.85546875" style="6" customWidth="1"/>
    <col min="6144" max="6144" width="11.140625" style="6" customWidth="1"/>
    <col min="6145" max="6145" width="2.85546875" style="6" customWidth="1"/>
    <col min="6146" max="6146" width="3.5703125" style="6" customWidth="1"/>
    <col min="6147" max="6391" width="9.140625" style="6"/>
    <col min="6392" max="6392" width="8.7109375" style="6" customWidth="1"/>
    <col min="6393" max="6393" width="9.85546875" style="6" customWidth="1"/>
    <col min="6394" max="6394" width="14.42578125" style="6" customWidth="1"/>
    <col min="6395" max="6395" width="7.28515625" style="6" customWidth="1"/>
    <col min="6396" max="6396" width="5.5703125" style="6" customWidth="1"/>
    <col min="6397" max="6397" width="9" style="6" customWidth="1"/>
    <col min="6398" max="6399" width="9.85546875" style="6" customWidth="1"/>
    <col min="6400" max="6400" width="11.140625" style="6" customWidth="1"/>
    <col min="6401" max="6401" width="2.85546875" style="6" customWidth="1"/>
    <col min="6402" max="6402" width="3.5703125" style="6" customWidth="1"/>
    <col min="6403" max="6647" width="9.140625" style="6"/>
    <col min="6648" max="6648" width="8.7109375" style="6" customWidth="1"/>
    <col min="6649" max="6649" width="9.85546875" style="6" customWidth="1"/>
    <col min="6650" max="6650" width="14.42578125" style="6" customWidth="1"/>
    <col min="6651" max="6651" width="7.28515625" style="6" customWidth="1"/>
    <col min="6652" max="6652" width="5.5703125" style="6" customWidth="1"/>
    <col min="6653" max="6653" width="9" style="6" customWidth="1"/>
    <col min="6654" max="6655" width="9.85546875" style="6" customWidth="1"/>
    <col min="6656" max="6656" width="11.140625" style="6" customWidth="1"/>
    <col min="6657" max="6657" width="2.85546875" style="6" customWidth="1"/>
    <col min="6658" max="6658" width="3.5703125" style="6" customWidth="1"/>
    <col min="6659" max="6903" width="9.140625" style="6"/>
    <col min="6904" max="6904" width="8.7109375" style="6" customWidth="1"/>
    <col min="6905" max="6905" width="9.85546875" style="6" customWidth="1"/>
    <col min="6906" max="6906" width="14.42578125" style="6" customWidth="1"/>
    <col min="6907" max="6907" width="7.28515625" style="6" customWidth="1"/>
    <col min="6908" max="6908" width="5.5703125" style="6" customWidth="1"/>
    <col min="6909" max="6909" width="9" style="6" customWidth="1"/>
    <col min="6910" max="6911" width="9.85546875" style="6" customWidth="1"/>
    <col min="6912" max="6912" width="11.140625" style="6" customWidth="1"/>
    <col min="6913" max="6913" width="2.85546875" style="6" customWidth="1"/>
    <col min="6914" max="6914" width="3.5703125" style="6" customWidth="1"/>
    <col min="6915" max="7159" width="9.140625" style="6"/>
    <col min="7160" max="7160" width="8.7109375" style="6" customWidth="1"/>
    <col min="7161" max="7161" width="9.85546875" style="6" customWidth="1"/>
    <col min="7162" max="7162" width="14.42578125" style="6" customWidth="1"/>
    <col min="7163" max="7163" width="7.28515625" style="6" customWidth="1"/>
    <col min="7164" max="7164" width="5.5703125" style="6" customWidth="1"/>
    <col min="7165" max="7165" width="9" style="6" customWidth="1"/>
    <col min="7166" max="7167" width="9.85546875" style="6" customWidth="1"/>
    <col min="7168" max="7168" width="11.140625" style="6" customWidth="1"/>
    <col min="7169" max="7169" width="2.85546875" style="6" customWidth="1"/>
    <col min="7170" max="7170" width="3.5703125" style="6" customWidth="1"/>
    <col min="7171" max="7415" width="9.140625" style="6"/>
    <col min="7416" max="7416" width="8.7109375" style="6" customWidth="1"/>
    <col min="7417" max="7417" width="9.85546875" style="6" customWidth="1"/>
    <col min="7418" max="7418" width="14.42578125" style="6" customWidth="1"/>
    <col min="7419" max="7419" width="7.28515625" style="6" customWidth="1"/>
    <col min="7420" max="7420" width="5.5703125" style="6" customWidth="1"/>
    <col min="7421" max="7421" width="9" style="6" customWidth="1"/>
    <col min="7422" max="7423" width="9.85546875" style="6" customWidth="1"/>
    <col min="7424" max="7424" width="11.140625" style="6" customWidth="1"/>
    <col min="7425" max="7425" width="2.85546875" style="6" customWidth="1"/>
    <col min="7426" max="7426" width="3.5703125" style="6" customWidth="1"/>
    <col min="7427" max="7671" width="9.140625" style="6"/>
    <col min="7672" max="7672" width="8.7109375" style="6" customWidth="1"/>
    <col min="7673" max="7673" width="9.85546875" style="6" customWidth="1"/>
    <col min="7674" max="7674" width="14.42578125" style="6" customWidth="1"/>
    <col min="7675" max="7675" width="7.28515625" style="6" customWidth="1"/>
    <col min="7676" max="7676" width="5.5703125" style="6" customWidth="1"/>
    <col min="7677" max="7677" width="9" style="6" customWidth="1"/>
    <col min="7678" max="7679" width="9.85546875" style="6" customWidth="1"/>
    <col min="7680" max="7680" width="11.140625" style="6" customWidth="1"/>
    <col min="7681" max="7681" width="2.85546875" style="6" customWidth="1"/>
    <col min="7682" max="7682" width="3.5703125" style="6" customWidth="1"/>
    <col min="7683" max="7927" width="9.140625" style="6"/>
    <col min="7928" max="7928" width="8.7109375" style="6" customWidth="1"/>
    <col min="7929" max="7929" width="9.85546875" style="6" customWidth="1"/>
    <col min="7930" max="7930" width="14.42578125" style="6" customWidth="1"/>
    <col min="7931" max="7931" width="7.28515625" style="6" customWidth="1"/>
    <col min="7932" max="7932" width="5.5703125" style="6" customWidth="1"/>
    <col min="7933" max="7933" width="9" style="6" customWidth="1"/>
    <col min="7934" max="7935" width="9.85546875" style="6" customWidth="1"/>
    <col min="7936" max="7936" width="11.140625" style="6" customWidth="1"/>
    <col min="7937" max="7937" width="2.85546875" style="6" customWidth="1"/>
    <col min="7938" max="7938" width="3.5703125" style="6" customWidth="1"/>
    <col min="7939" max="8183" width="9.140625" style="6"/>
    <col min="8184" max="8184" width="8.7109375" style="6" customWidth="1"/>
    <col min="8185" max="8185" width="9.85546875" style="6" customWidth="1"/>
    <col min="8186" max="8186" width="14.42578125" style="6" customWidth="1"/>
    <col min="8187" max="8187" width="7.28515625" style="6" customWidth="1"/>
    <col min="8188" max="8188" width="5.5703125" style="6" customWidth="1"/>
    <col min="8189" max="8189" width="9" style="6" customWidth="1"/>
    <col min="8190" max="8191" width="9.85546875" style="6" customWidth="1"/>
    <col min="8192" max="8192" width="11.140625" style="6" customWidth="1"/>
    <col min="8193" max="8193" width="2.85546875" style="6" customWidth="1"/>
    <col min="8194" max="8194" width="3.5703125" style="6" customWidth="1"/>
    <col min="8195" max="8439" width="9.140625" style="6"/>
    <col min="8440" max="8440" width="8.7109375" style="6" customWidth="1"/>
    <col min="8441" max="8441" width="9.85546875" style="6" customWidth="1"/>
    <col min="8442" max="8442" width="14.42578125" style="6" customWidth="1"/>
    <col min="8443" max="8443" width="7.28515625" style="6" customWidth="1"/>
    <col min="8444" max="8444" width="5.5703125" style="6" customWidth="1"/>
    <col min="8445" max="8445" width="9" style="6" customWidth="1"/>
    <col min="8446" max="8447" width="9.85546875" style="6" customWidth="1"/>
    <col min="8448" max="8448" width="11.140625" style="6" customWidth="1"/>
    <col min="8449" max="8449" width="2.85546875" style="6" customWidth="1"/>
    <col min="8450" max="8450" width="3.5703125" style="6" customWidth="1"/>
    <col min="8451" max="8695" width="9.140625" style="6"/>
    <col min="8696" max="8696" width="8.7109375" style="6" customWidth="1"/>
    <col min="8697" max="8697" width="9.85546875" style="6" customWidth="1"/>
    <col min="8698" max="8698" width="14.42578125" style="6" customWidth="1"/>
    <col min="8699" max="8699" width="7.28515625" style="6" customWidth="1"/>
    <col min="8700" max="8700" width="5.5703125" style="6" customWidth="1"/>
    <col min="8701" max="8701" width="9" style="6" customWidth="1"/>
    <col min="8702" max="8703" width="9.85546875" style="6" customWidth="1"/>
    <col min="8704" max="8704" width="11.140625" style="6" customWidth="1"/>
    <col min="8705" max="8705" width="2.85546875" style="6" customWidth="1"/>
    <col min="8706" max="8706" width="3.5703125" style="6" customWidth="1"/>
    <col min="8707" max="8951" width="9.140625" style="6"/>
    <col min="8952" max="8952" width="8.7109375" style="6" customWidth="1"/>
    <col min="8953" max="8953" width="9.85546875" style="6" customWidth="1"/>
    <col min="8954" max="8954" width="14.42578125" style="6" customWidth="1"/>
    <col min="8955" max="8955" width="7.28515625" style="6" customWidth="1"/>
    <col min="8956" max="8956" width="5.5703125" style="6" customWidth="1"/>
    <col min="8957" max="8957" width="9" style="6" customWidth="1"/>
    <col min="8958" max="8959" width="9.85546875" style="6" customWidth="1"/>
    <col min="8960" max="8960" width="11.140625" style="6" customWidth="1"/>
    <col min="8961" max="8961" width="2.85546875" style="6" customWidth="1"/>
    <col min="8962" max="8962" width="3.5703125" style="6" customWidth="1"/>
    <col min="8963" max="9207" width="9.140625" style="6"/>
    <col min="9208" max="9208" width="8.7109375" style="6" customWidth="1"/>
    <col min="9209" max="9209" width="9.85546875" style="6" customWidth="1"/>
    <col min="9210" max="9210" width="14.42578125" style="6" customWidth="1"/>
    <col min="9211" max="9211" width="7.28515625" style="6" customWidth="1"/>
    <col min="9212" max="9212" width="5.5703125" style="6" customWidth="1"/>
    <col min="9213" max="9213" width="9" style="6" customWidth="1"/>
    <col min="9214" max="9215" width="9.85546875" style="6" customWidth="1"/>
    <col min="9216" max="9216" width="11.140625" style="6" customWidth="1"/>
    <col min="9217" max="9217" width="2.85546875" style="6" customWidth="1"/>
    <col min="9218" max="9218" width="3.5703125" style="6" customWidth="1"/>
    <col min="9219" max="9463" width="9.140625" style="6"/>
    <col min="9464" max="9464" width="8.7109375" style="6" customWidth="1"/>
    <col min="9465" max="9465" width="9.85546875" style="6" customWidth="1"/>
    <col min="9466" max="9466" width="14.42578125" style="6" customWidth="1"/>
    <col min="9467" max="9467" width="7.28515625" style="6" customWidth="1"/>
    <col min="9468" max="9468" width="5.5703125" style="6" customWidth="1"/>
    <col min="9469" max="9469" width="9" style="6" customWidth="1"/>
    <col min="9470" max="9471" width="9.85546875" style="6" customWidth="1"/>
    <col min="9472" max="9472" width="11.140625" style="6" customWidth="1"/>
    <col min="9473" max="9473" width="2.85546875" style="6" customWidth="1"/>
    <col min="9474" max="9474" width="3.5703125" style="6" customWidth="1"/>
    <col min="9475" max="9719" width="9.140625" style="6"/>
    <col min="9720" max="9720" width="8.7109375" style="6" customWidth="1"/>
    <col min="9721" max="9721" width="9.85546875" style="6" customWidth="1"/>
    <col min="9722" max="9722" width="14.42578125" style="6" customWidth="1"/>
    <col min="9723" max="9723" width="7.28515625" style="6" customWidth="1"/>
    <col min="9724" max="9724" width="5.5703125" style="6" customWidth="1"/>
    <col min="9725" max="9725" width="9" style="6" customWidth="1"/>
    <col min="9726" max="9727" width="9.85546875" style="6" customWidth="1"/>
    <col min="9728" max="9728" width="11.140625" style="6" customWidth="1"/>
    <col min="9729" max="9729" width="2.85546875" style="6" customWidth="1"/>
    <col min="9730" max="9730" width="3.5703125" style="6" customWidth="1"/>
    <col min="9731" max="9975" width="9.140625" style="6"/>
    <col min="9976" max="9976" width="8.7109375" style="6" customWidth="1"/>
    <col min="9977" max="9977" width="9.85546875" style="6" customWidth="1"/>
    <col min="9978" max="9978" width="14.42578125" style="6" customWidth="1"/>
    <col min="9979" max="9979" width="7.28515625" style="6" customWidth="1"/>
    <col min="9980" max="9980" width="5.5703125" style="6" customWidth="1"/>
    <col min="9981" max="9981" width="9" style="6" customWidth="1"/>
    <col min="9982" max="9983" width="9.85546875" style="6" customWidth="1"/>
    <col min="9984" max="9984" width="11.140625" style="6" customWidth="1"/>
    <col min="9985" max="9985" width="2.85546875" style="6" customWidth="1"/>
    <col min="9986" max="9986" width="3.5703125" style="6" customWidth="1"/>
    <col min="9987" max="10231" width="9.140625" style="6"/>
    <col min="10232" max="10232" width="8.7109375" style="6" customWidth="1"/>
    <col min="10233" max="10233" width="9.85546875" style="6" customWidth="1"/>
    <col min="10234" max="10234" width="14.42578125" style="6" customWidth="1"/>
    <col min="10235" max="10235" width="7.28515625" style="6" customWidth="1"/>
    <col min="10236" max="10236" width="5.5703125" style="6" customWidth="1"/>
    <col min="10237" max="10237" width="9" style="6" customWidth="1"/>
    <col min="10238" max="10239" width="9.85546875" style="6" customWidth="1"/>
    <col min="10240" max="10240" width="11.140625" style="6" customWidth="1"/>
    <col min="10241" max="10241" width="2.85546875" style="6" customWidth="1"/>
    <col min="10242" max="10242" width="3.5703125" style="6" customWidth="1"/>
    <col min="10243" max="10487" width="9.140625" style="6"/>
    <col min="10488" max="10488" width="8.7109375" style="6" customWidth="1"/>
    <col min="10489" max="10489" width="9.85546875" style="6" customWidth="1"/>
    <col min="10490" max="10490" width="14.42578125" style="6" customWidth="1"/>
    <col min="10491" max="10491" width="7.28515625" style="6" customWidth="1"/>
    <col min="10492" max="10492" width="5.5703125" style="6" customWidth="1"/>
    <col min="10493" max="10493" width="9" style="6" customWidth="1"/>
    <col min="10494" max="10495" width="9.85546875" style="6" customWidth="1"/>
    <col min="10496" max="10496" width="11.140625" style="6" customWidth="1"/>
    <col min="10497" max="10497" width="2.85546875" style="6" customWidth="1"/>
    <col min="10498" max="10498" width="3.5703125" style="6" customWidth="1"/>
    <col min="10499" max="10743" width="9.140625" style="6"/>
    <col min="10744" max="10744" width="8.7109375" style="6" customWidth="1"/>
    <col min="10745" max="10745" width="9.85546875" style="6" customWidth="1"/>
    <col min="10746" max="10746" width="14.42578125" style="6" customWidth="1"/>
    <col min="10747" max="10747" width="7.28515625" style="6" customWidth="1"/>
    <col min="10748" max="10748" width="5.5703125" style="6" customWidth="1"/>
    <col min="10749" max="10749" width="9" style="6" customWidth="1"/>
    <col min="10750" max="10751" width="9.85546875" style="6" customWidth="1"/>
    <col min="10752" max="10752" width="11.140625" style="6" customWidth="1"/>
    <col min="10753" max="10753" width="2.85546875" style="6" customWidth="1"/>
    <col min="10754" max="10754" width="3.5703125" style="6" customWidth="1"/>
    <col min="10755" max="10999" width="9.140625" style="6"/>
    <col min="11000" max="11000" width="8.7109375" style="6" customWidth="1"/>
    <col min="11001" max="11001" width="9.85546875" style="6" customWidth="1"/>
    <col min="11002" max="11002" width="14.42578125" style="6" customWidth="1"/>
    <col min="11003" max="11003" width="7.28515625" style="6" customWidth="1"/>
    <col min="11004" max="11004" width="5.5703125" style="6" customWidth="1"/>
    <col min="11005" max="11005" width="9" style="6" customWidth="1"/>
    <col min="11006" max="11007" width="9.85546875" style="6" customWidth="1"/>
    <col min="11008" max="11008" width="11.140625" style="6" customWidth="1"/>
    <col min="11009" max="11009" width="2.85546875" style="6" customWidth="1"/>
    <col min="11010" max="11010" width="3.5703125" style="6" customWidth="1"/>
    <col min="11011" max="11255" width="9.140625" style="6"/>
    <col min="11256" max="11256" width="8.7109375" style="6" customWidth="1"/>
    <col min="11257" max="11257" width="9.85546875" style="6" customWidth="1"/>
    <col min="11258" max="11258" width="14.42578125" style="6" customWidth="1"/>
    <col min="11259" max="11259" width="7.28515625" style="6" customWidth="1"/>
    <col min="11260" max="11260" width="5.5703125" style="6" customWidth="1"/>
    <col min="11261" max="11261" width="9" style="6" customWidth="1"/>
    <col min="11262" max="11263" width="9.85546875" style="6" customWidth="1"/>
    <col min="11264" max="11264" width="11.140625" style="6" customWidth="1"/>
    <col min="11265" max="11265" width="2.85546875" style="6" customWidth="1"/>
    <col min="11266" max="11266" width="3.5703125" style="6" customWidth="1"/>
    <col min="11267" max="11511" width="9.140625" style="6"/>
    <col min="11512" max="11512" width="8.7109375" style="6" customWidth="1"/>
    <col min="11513" max="11513" width="9.85546875" style="6" customWidth="1"/>
    <col min="11514" max="11514" width="14.42578125" style="6" customWidth="1"/>
    <col min="11515" max="11515" width="7.28515625" style="6" customWidth="1"/>
    <col min="11516" max="11516" width="5.5703125" style="6" customWidth="1"/>
    <col min="11517" max="11517" width="9" style="6" customWidth="1"/>
    <col min="11518" max="11519" width="9.85546875" style="6" customWidth="1"/>
    <col min="11520" max="11520" width="11.140625" style="6" customWidth="1"/>
    <col min="11521" max="11521" width="2.85546875" style="6" customWidth="1"/>
    <col min="11522" max="11522" width="3.5703125" style="6" customWidth="1"/>
    <col min="11523" max="11767" width="9.140625" style="6"/>
    <col min="11768" max="11768" width="8.7109375" style="6" customWidth="1"/>
    <col min="11769" max="11769" width="9.85546875" style="6" customWidth="1"/>
    <col min="11770" max="11770" width="14.42578125" style="6" customWidth="1"/>
    <col min="11771" max="11771" width="7.28515625" style="6" customWidth="1"/>
    <col min="11772" max="11772" width="5.5703125" style="6" customWidth="1"/>
    <col min="11773" max="11773" width="9" style="6" customWidth="1"/>
    <col min="11774" max="11775" width="9.85546875" style="6" customWidth="1"/>
    <col min="11776" max="11776" width="11.140625" style="6" customWidth="1"/>
    <col min="11777" max="11777" width="2.85546875" style="6" customWidth="1"/>
    <col min="11778" max="11778" width="3.5703125" style="6" customWidth="1"/>
    <col min="11779" max="12023" width="9.140625" style="6"/>
    <col min="12024" max="12024" width="8.7109375" style="6" customWidth="1"/>
    <col min="12025" max="12025" width="9.85546875" style="6" customWidth="1"/>
    <col min="12026" max="12026" width="14.42578125" style="6" customWidth="1"/>
    <col min="12027" max="12027" width="7.28515625" style="6" customWidth="1"/>
    <col min="12028" max="12028" width="5.5703125" style="6" customWidth="1"/>
    <col min="12029" max="12029" width="9" style="6" customWidth="1"/>
    <col min="12030" max="12031" width="9.85546875" style="6" customWidth="1"/>
    <col min="12032" max="12032" width="11.140625" style="6" customWidth="1"/>
    <col min="12033" max="12033" width="2.85546875" style="6" customWidth="1"/>
    <col min="12034" max="12034" width="3.5703125" style="6" customWidth="1"/>
    <col min="12035" max="12279" width="9.140625" style="6"/>
    <col min="12280" max="12280" width="8.7109375" style="6" customWidth="1"/>
    <col min="12281" max="12281" width="9.85546875" style="6" customWidth="1"/>
    <col min="12282" max="12282" width="14.42578125" style="6" customWidth="1"/>
    <col min="12283" max="12283" width="7.28515625" style="6" customWidth="1"/>
    <col min="12284" max="12284" width="5.5703125" style="6" customWidth="1"/>
    <col min="12285" max="12285" width="9" style="6" customWidth="1"/>
    <col min="12286" max="12287" width="9.85546875" style="6" customWidth="1"/>
    <col min="12288" max="12288" width="11.140625" style="6" customWidth="1"/>
    <col min="12289" max="12289" width="2.85546875" style="6" customWidth="1"/>
    <col min="12290" max="12290" width="3.5703125" style="6" customWidth="1"/>
    <col min="12291" max="12535" width="9.140625" style="6"/>
    <col min="12536" max="12536" width="8.7109375" style="6" customWidth="1"/>
    <col min="12537" max="12537" width="9.85546875" style="6" customWidth="1"/>
    <col min="12538" max="12538" width="14.42578125" style="6" customWidth="1"/>
    <col min="12539" max="12539" width="7.28515625" style="6" customWidth="1"/>
    <col min="12540" max="12540" width="5.5703125" style="6" customWidth="1"/>
    <col min="12541" max="12541" width="9" style="6" customWidth="1"/>
    <col min="12542" max="12543" width="9.85546875" style="6" customWidth="1"/>
    <col min="12544" max="12544" width="11.140625" style="6" customWidth="1"/>
    <col min="12545" max="12545" width="2.85546875" style="6" customWidth="1"/>
    <col min="12546" max="12546" width="3.5703125" style="6" customWidth="1"/>
    <col min="12547" max="12791" width="9.140625" style="6"/>
    <col min="12792" max="12792" width="8.7109375" style="6" customWidth="1"/>
    <col min="12793" max="12793" width="9.85546875" style="6" customWidth="1"/>
    <col min="12794" max="12794" width="14.42578125" style="6" customWidth="1"/>
    <col min="12795" max="12795" width="7.28515625" style="6" customWidth="1"/>
    <col min="12796" max="12796" width="5.5703125" style="6" customWidth="1"/>
    <col min="12797" max="12797" width="9" style="6" customWidth="1"/>
    <col min="12798" max="12799" width="9.85546875" style="6" customWidth="1"/>
    <col min="12800" max="12800" width="11.140625" style="6" customWidth="1"/>
    <col min="12801" max="12801" width="2.85546875" style="6" customWidth="1"/>
    <col min="12802" max="12802" width="3.5703125" style="6" customWidth="1"/>
    <col min="12803" max="13047" width="9.140625" style="6"/>
    <col min="13048" max="13048" width="8.7109375" style="6" customWidth="1"/>
    <col min="13049" max="13049" width="9.85546875" style="6" customWidth="1"/>
    <col min="13050" max="13050" width="14.42578125" style="6" customWidth="1"/>
    <col min="13051" max="13051" width="7.28515625" style="6" customWidth="1"/>
    <col min="13052" max="13052" width="5.5703125" style="6" customWidth="1"/>
    <col min="13053" max="13053" width="9" style="6" customWidth="1"/>
    <col min="13054" max="13055" width="9.85546875" style="6" customWidth="1"/>
    <col min="13056" max="13056" width="11.140625" style="6" customWidth="1"/>
    <col min="13057" max="13057" width="2.85546875" style="6" customWidth="1"/>
    <col min="13058" max="13058" width="3.5703125" style="6" customWidth="1"/>
    <col min="13059" max="13303" width="9.140625" style="6"/>
    <col min="13304" max="13304" width="8.7109375" style="6" customWidth="1"/>
    <col min="13305" max="13305" width="9.85546875" style="6" customWidth="1"/>
    <col min="13306" max="13306" width="14.42578125" style="6" customWidth="1"/>
    <col min="13307" max="13307" width="7.28515625" style="6" customWidth="1"/>
    <col min="13308" max="13308" width="5.5703125" style="6" customWidth="1"/>
    <col min="13309" max="13309" width="9" style="6" customWidth="1"/>
    <col min="13310" max="13311" width="9.85546875" style="6" customWidth="1"/>
    <col min="13312" max="13312" width="11.140625" style="6" customWidth="1"/>
    <col min="13313" max="13313" width="2.85546875" style="6" customWidth="1"/>
    <col min="13314" max="13314" width="3.5703125" style="6" customWidth="1"/>
    <col min="13315" max="13559" width="9.140625" style="6"/>
    <col min="13560" max="13560" width="8.7109375" style="6" customWidth="1"/>
    <col min="13561" max="13561" width="9.85546875" style="6" customWidth="1"/>
    <col min="13562" max="13562" width="14.42578125" style="6" customWidth="1"/>
    <col min="13563" max="13563" width="7.28515625" style="6" customWidth="1"/>
    <col min="13564" max="13564" width="5.5703125" style="6" customWidth="1"/>
    <col min="13565" max="13565" width="9" style="6" customWidth="1"/>
    <col min="13566" max="13567" width="9.85546875" style="6" customWidth="1"/>
    <col min="13568" max="13568" width="11.140625" style="6" customWidth="1"/>
    <col min="13569" max="13569" width="2.85546875" style="6" customWidth="1"/>
    <col min="13570" max="13570" width="3.5703125" style="6" customWidth="1"/>
    <col min="13571" max="13815" width="9.140625" style="6"/>
    <col min="13816" max="13816" width="8.7109375" style="6" customWidth="1"/>
    <col min="13817" max="13817" width="9.85546875" style="6" customWidth="1"/>
    <col min="13818" max="13818" width="14.42578125" style="6" customWidth="1"/>
    <col min="13819" max="13819" width="7.28515625" style="6" customWidth="1"/>
    <col min="13820" max="13820" width="5.5703125" style="6" customWidth="1"/>
    <col min="13821" max="13821" width="9" style="6" customWidth="1"/>
    <col min="13822" max="13823" width="9.85546875" style="6" customWidth="1"/>
    <col min="13824" max="13824" width="11.140625" style="6" customWidth="1"/>
    <col min="13825" max="13825" width="2.85546875" style="6" customWidth="1"/>
    <col min="13826" max="13826" width="3.5703125" style="6" customWidth="1"/>
    <col min="13827" max="14071" width="9.140625" style="6"/>
    <col min="14072" max="14072" width="8.7109375" style="6" customWidth="1"/>
    <col min="14073" max="14073" width="9.85546875" style="6" customWidth="1"/>
    <col min="14074" max="14074" width="14.42578125" style="6" customWidth="1"/>
    <col min="14075" max="14075" width="7.28515625" style="6" customWidth="1"/>
    <col min="14076" max="14076" width="5.5703125" style="6" customWidth="1"/>
    <col min="14077" max="14077" width="9" style="6" customWidth="1"/>
    <col min="14078" max="14079" width="9.85546875" style="6" customWidth="1"/>
    <col min="14080" max="14080" width="11.140625" style="6" customWidth="1"/>
    <col min="14081" max="14081" width="2.85546875" style="6" customWidth="1"/>
    <col min="14082" max="14082" width="3.5703125" style="6" customWidth="1"/>
    <col min="14083" max="14327" width="9.140625" style="6"/>
    <col min="14328" max="14328" width="8.7109375" style="6" customWidth="1"/>
    <col min="14329" max="14329" width="9.85546875" style="6" customWidth="1"/>
    <col min="14330" max="14330" width="14.42578125" style="6" customWidth="1"/>
    <col min="14331" max="14331" width="7.28515625" style="6" customWidth="1"/>
    <col min="14332" max="14332" width="5.5703125" style="6" customWidth="1"/>
    <col min="14333" max="14333" width="9" style="6" customWidth="1"/>
    <col min="14334" max="14335" width="9.85546875" style="6" customWidth="1"/>
    <col min="14336" max="14336" width="11.140625" style="6" customWidth="1"/>
    <col min="14337" max="14337" width="2.85546875" style="6" customWidth="1"/>
    <col min="14338" max="14338" width="3.5703125" style="6" customWidth="1"/>
    <col min="14339" max="14583" width="9.140625" style="6"/>
    <col min="14584" max="14584" width="8.7109375" style="6" customWidth="1"/>
    <col min="14585" max="14585" width="9.85546875" style="6" customWidth="1"/>
    <col min="14586" max="14586" width="14.42578125" style="6" customWidth="1"/>
    <col min="14587" max="14587" width="7.28515625" style="6" customWidth="1"/>
    <col min="14588" max="14588" width="5.5703125" style="6" customWidth="1"/>
    <col min="14589" max="14589" width="9" style="6" customWidth="1"/>
    <col min="14590" max="14591" width="9.85546875" style="6" customWidth="1"/>
    <col min="14592" max="14592" width="11.140625" style="6" customWidth="1"/>
    <col min="14593" max="14593" width="2.85546875" style="6" customWidth="1"/>
    <col min="14594" max="14594" width="3.5703125" style="6" customWidth="1"/>
    <col min="14595" max="14839" width="9.140625" style="6"/>
    <col min="14840" max="14840" width="8.7109375" style="6" customWidth="1"/>
    <col min="14841" max="14841" width="9.85546875" style="6" customWidth="1"/>
    <col min="14842" max="14842" width="14.42578125" style="6" customWidth="1"/>
    <col min="14843" max="14843" width="7.28515625" style="6" customWidth="1"/>
    <col min="14844" max="14844" width="5.5703125" style="6" customWidth="1"/>
    <col min="14845" max="14845" width="9" style="6" customWidth="1"/>
    <col min="14846" max="14847" width="9.85546875" style="6" customWidth="1"/>
    <col min="14848" max="14848" width="11.140625" style="6" customWidth="1"/>
    <col min="14849" max="14849" width="2.85546875" style="6" customWidth="1"/>
    <col min="14850" max="14850" width="3.5703125" style="6" customWidth="1"/>
    <col min="14851" max="15095" width="9.140625" style="6"/>
    <col min="15096" max="15096" width="8.7109375" style="6" customWidth="1"/>
    <col min="15097" max="15097" width="9.85546875" style="6" customWidth="1"/>
    <col min="15098" max="15098" width="14.42578125" style="6" customWidth="1"/>
    <col min="15099" max="15099" width="7.28515625" style="6" customWidth="1"/>
    <col min="15100" max="15100" width="5.5703125" style="6" customWidth="1"/>
    <col min="15101" max="15101" width="9" style="6" customWidth="1"/>
    <col min="15102" max="15103" width="9.85546875" style="6" customWidth="1"/>
    <col min="15104" max="15104" width="11.140625" style="6" customWidth="1"/>
    <col min="15105" max="15105" width="2.85546875" style="6" customWidth="1"/>
    <col min="15106" max="15106" width="3.5703125" style="6" customWidth="1"/>
    <col min="15107" max="15351" width="9.140625" style="6"/>
    <col min="15352" max="15352" width="8.7109375" style="6" customWidth="1"/>
    <col min="15353" max="15353" width="9.85546875" style="6" customWidth="1"/>
    <col min="15354" max="15354" width="14.42578125" style="6" customWidth="1"/>
    <col min="15355" max="15355" width="7.28515625" style="6" customWidth="1"/>
    <col min="15356" max="15356" width="5.5703125" style="6" customWidth="1"/>
    <col min="15357" max="15357" width="9" style="6" customWidth="1"/>
    <col min="15358" max="15359" width="9.85546875" style="6" customWidth="1"/>
    <col min="15360" max="15360" width="11.140625" style="6" customWidth="1"/>
    <col min="15361" max="15361" width="2.85546875" style="6" customWidth="1"/>
    <col min="15362" max="15362" width="3.5703125" style="6" customWidth="1"/>
    <col min="15363" max="15607" width="9.140625" style="6"/>
    <col min="15608" max="15608" width="8.7109375" style="6" customWidth="1"/>
    <col min="15609" max="15609" width="9.85546875" style="6" customWidth="1"/>
    <col min="15610" max="15610" width="14.42578125" style="6" customWidth="1"/>
    <col min="15611" max="15611" width="7.28515625" style="6" customWidth="1"/>
    <col min="15612" max="15612" width="5.5703125" style="6" customWidth="1"/>
    <col min="15613" max="15613" width="9" style="6" customWidth="1"/>
    <col min="15614" max="15615" width="9.85546875" style="6" customWidth="1"/>
    <col min="15616" max="15616" width="11.140625" style="6" customWidth="1"/>
    <col min="15617" max="15617" width="2.85546875" style="6" customWidth="1"/>
    <col min="15618" max="15618" width="3.5703125" style="6" customWidth="1"/>
    <col min="15619" max="15863" width="9.140625" style="6"/>
    <col min="15864" max="15864" width="8.7109375" style="6" customWidth="1"/>
    <col min="15865" max="15865" width="9.85546875" style="6" customWidth="1"/>
    <col min="15866" max="15866" width="14.42578125" style="6" customWidth="1"/>
    <col min="15867" max="15867" width="7.28515625" style="6" customWidth="1"/>
    <col min="15868" max="15868" width="5.5703125" style="6" customWidth="1"/>
    <col min="15869" max="15869" width="9" style="6" customWidth="1"/>
    <col min="15870" max="15871" width="9.85546875" style="6" customWidth="1"/>
    <col min="15872" max="15872" width="11.140625" style="6" customWidth="1"/>
    <col min="15873" max="15873" width="2.85546875" style="6" customWidth="1"/>
    <col min="15874" max="15874" width="3.5703125" style="6" customWidth="1"/>
    <col min="15875" max="16119" width="9.140625" style="6"/>
    <col min="16120" max="16120" width="8.7109375" style="6" customWidth="1"/>
    <col min="16121" max="16121" width="9.85546875" style="6" customWidth="1"/>
    <col min="16122" max="16122" width="14.42578125" style="6" customWidth="1"/>
    <col min="16123" max="16123" width="7.28515625" style="6" customWidth="1"/>
    <col min="16124" max="16124" width="5.5703125" style="6" customWidth="1"/>
    <col min="16125" max="16125" width="9" style="6" customWidth="1"/>
    <col min="16126" max="16127" width="9.85546875" style="6" customWidth="1"/>
    <col min="16128" max="16128" width="11.140625" style="6" customWidth="1"/>
    <col min="16129" max="16129" width="2.85546875" style="6" customWidth="1"/>
    <col min="16130" max="16130" width="3.5703125" style="6" customWidth="1"/>
    <col min="16131" max="16384" width="9.140625" style="6"/>
  </cols>
  <sheetData>
    <row r="1" spans="1:23" ht="46.5" customHeight="1" x14ac:dyDescent="0.25">
      <c r="A1" s="173" t="s">
        <v>112</v>
      </c>
      <c r="B1" s="173"/>
      <c r="C1" s="173"/>
      <c r="D1" s="173"/>
      <c r="E1" s="173"/>
      <c r="F1" s="173"/>
      <c r="G1" s="173"/>
      <c r="H1" s="173"/>
    </row>
    <row r="2" spans="1:23" ht="16.5" customHeight="1" x14ac:dyDescent="0.25">
      <c r="A2" s="174" t="s">
        <v>51</v>
      </c>
      <c r="B2" s="174"/>
      <c r="C2" s="174"/>
      <c r="D2" s="174"/>
      <c r="E2" s="174"/>
      <c r="F2" s="174"/>
      <c r="G2" s="174"/>
      <c r="H2" s="174"/>
    </row>
    <row r="3" spans="1:23" x14ac:dyDescent="0.25">
      <c r="A3" s="193" t="s">
        <v>0</v>
      </c>
      <c r="B3" s="194"/>
      <c r="C3" s="195"/>
      <c r="D3" s="175" t="str">
        <f ca="1">TEXT(TODAY(),"DD/MM/YYYY")</f>
        <v>22/07/2025</v>
      </c>
      <c r="E3" s="176"/>
      <c r="F3" s="176"/>
      <c r="G3" s="176"/>
      <c r="H3" s="177"/>
    </row>
    <row r="4" spans="1:23" ht="15" customHeight="1" x14ac:dyDescent="0.25">
      <c r="A4" s="193" t="s">
        <v>104</v>
      </c>
      <c r="B4" s="194"/>
      <c r="C4" s="195"/>
      <c r="D4" s="190" t="s">
        <v>113</v>
      </c>
      <c r="E4" s="191"/>
      <c r="F4" s="191"/>
      <c r="G4" s="191"/>
      <c r="H4" s="192"/>
    </row>
    <row r="5" spans="1:23" x14ac:dyDescent="0.25">
      <c r="A5" s="193" t="s">
        <v>52</v>
      </c>
      <c r="B5" s="194"/>
      <c r="C5" s="195"/>
      <c r="D5" s="258">
        <v>45856</v>
      </c>
      <c r="E5" s="259"/>
      <c r="F5" s="259"/>
      <c r="G5" s="259"/>
      <c r="H5" s="260"/>
    </row>
    <row r="6" spans="1:23" ht="16.5" customHeight="1" x14ac:dyDescent="0.25">
      <c r="A6" s="193" t="s">
        <v>53</v>
      </c>
      <c r="B6" s="194"/>
      <c r="C6" s="195"/>
      <c r="D6" s="193" t="s">
        <v>230</v>
      </c>
      <c r="E6" s="194"/>
      <c r="F6" s="194"/>
      <c r="G6" s="194"/>
      <c r="H6" s="195"/>
    </row>
    <row r="7" spans="1:23" ht="15" customHeight="1" x14ac:dyDescent="0.25">
      <c r="A7" s="193" t="s">
        <v>54</v>
      </c>
      <c r="B7" s="194"/>
      <c r="C7" s="195"/>
      <c r="D7" s="193" t="str">
        <f>D6</f>
        <v>M/s. Tricity Realty LLP</v>
      </c>
      <c r="E7" s="194"/>
      <c r="F7" s="194"/>
      <c r="G7" s="194"/>
      <c r="H7" s="195"/>
    </row>
    <row r="8" spans="1:23" ht="33" customHeight="1" x14ac:dyDescent="0.25">
      <c r="A8" s="193" t="s">
        <v>209</v>
      </c>
      <c r="B8" s="194"/>
      <c r="C8" s="195"/>
      <c r="D8" s="196" t="s">
        <v>231</v>
      </c>
      <c r="E8" s="197"/>
      <c r="F8" s="197"/>
      <c r="G8" s="197"/>
      <c r="H8" s="198"/>
    </row>
    <row r="9" spans="1:23" x14ac:dyDescent="0.25">
      <c r="A9" s="193" t="s">
        <v>105</v>
      </c>
      <c r="B9" s="194"/>
      <c r="C9" s="195"/>
      <c r="D9" s="267">
        <v>9653389864</v>
      </c>
      <c r="E9" s="268"/>
      <c r="F9" s="268"/>
      <c r="G9" s="268"/>
      <c r="H9" s="269"/>
    </row>
    <row r="10" spans="1:23" x14ac:dyDescent="0.25">
      <c r="A10" s="193" t="s">
        <v>208</v>
      </c>
      <c r="B10" s="194"/>
      <c r="C10" s="195"/>
      <c r="D10" s="175" t="s">
        <v>232</v>
      </c>
      <c r="E10" s="176"/>
      <c r="F10" s="176"/>
      <c r="G10" s="176"/>
      <c r="H10" s="177"/>
    </row>
    <row r="11" spans="1:23" s="34" customFormat="1" ht="14.25" x14ac:dyDescent="0.2">
      <c r="A11" s="252" t="s">
        <v>1</v>
      </c>
      <c r="B11" s="253"/>
      <c r="C11" s="254"/>
      <c r="D11" s="264" t="s">
        <v>233</v>
      </c>
      <c r="E11" s="265"/>
      <c r="F11" s="265"/>
      <c r="G11" s="265"/>
      <c r="H11" s="266"/>
    </row>
    <row r="12" spans="1:23" x14ac:dyDescent="0.25">
      <c r="A12" s="193" t="s">
        <v>55</v>
      </c>
      <c r="B12" s="194"/>
      <c r="C12" s="195"/>
      <c r="D12" s="175" t="s">
        <v>76</v>
      </c>
      <c r="E12" s="176"/>
      <c r="F12" s="176"/>
      <c r="G12" s="176"/>
      <c r="H12" s="177"/>
    </row>
    <row r="13" spans="1:23" x14ac:dyDescent="0.25">
      <c r="A13" s="193" t="s">
        <v>114</v>
      </c>
      <c r="B13" s="194"/>
      <c r="C13" s="195"/>
      <c r="D13" s="273" t="s">
        <v>84</v>
      </c>
      <c r="E13" s="176"/>
      <c r="F13" s="176"/>
      <c r="G13" s="176"/>
      <c r="H13" s="177"/>
    </row>
    <row r="14" spans="1:23" x14ac:dyDescent="0.25">
      <c r="A14" s="255" t="s">
        <v>56</v>
      </c>
      <c r="B14" s="256"/>
      <c r="C14" s="257"/>
      <c r="D14" s="190" t="s">
        <v>293</v>
      </c>
      <c r="E14" s="191"/>
      <c r="F14" s="191"/>
      <c r="G14" s="191"/>
      <c r="H14" s="192"/>
      <c r="S14" s="39" t="s">
        <v>118</v>
      </c>
      <c r="T14" s="39" t="s">
        <v>119</v>
      </c>
      <c r="U14" s="39" t="s">
        <v>120</v>
      </c>
      <c r="V14" s="39" t="s">
        <v>121</v>
      </c>
      <c r="W14" s="39" t="s">
        <v>122</v>
      </c>
    </row>
    <row r="15" spans="1:23" ht="15.75" customHeight="1" x14ac:dyDescent="0.25">
      <c r="A15" s="193" t="s">
        <v>57</v>
      </c>
      <c r="B15" s="194"/>
      <c r="C15" s="195"/>
      <c r="D15" s="251" t="s">
        <v>277</v>
      </c>
      <c r="E15" s="191"/>
      <c r="F15" s="191"/>
      <c r="G15" s="191"/>
      <c r="H15" s="192"/>
      <c r="S15" s="39" t="s">
        <v>124</v>
      </c>
      <c r="T15" s="39" t="s">
        <v>125</v>
      </c>
      <c r="U15" s="39" t="s">
        <v>126</v>
      </c>
      <c r="V15" s="39" t="s">
        <v>127</v>
      </c>
      <c r="W15" s="39" t="s">
        <v>128</v>
      </c>
    </row>
    <row r="16" spans="1:23" ht="31.5" customHeight="1" x14ac:dyDescent="0.25">
      <c r="A16" s="193" t="s">
        <v>8</v>
      </c>
      <c r="B16" s="194"/>
      <c r="C16" s="195"/>
      <c r="D16" s="196" t="str">
        <f>CONCATENATE((IF(OR(D11="",D11="NA"),"",D11)),", ",(IF(OR(A18="",A18="NA"),"",A18)),".",(IF(OR(D18="",D18="NA"),"",D18)),", near ",(IF(OR(D17="",D17="NA"),"",D17)),", ",(IF(OR(D19="",D19="NA"),"",D19)),", ",(IF(OR(D20="",D20="NA"),"",D20)),", ",(IF(OR(D21="",D21="NA"),"",D21)),", ",(IF(OR(D22="",D22="NA"),"",D22)),", ",(IF(OR(D23="",D23="NA"),"",D23))," - ",(IF(OR(D24="",D24="NA"),"",D24)),".")</f>
        <v>Tricity Waterfront, Plot No.76, Sector 17, near Manisha Paradise, Kalamboli Link Road, Kalamboli, Mansarovar East, Panvel, Raigad - 410218.</v>
      </c>
      <c r="E16" s="197"/>
      <c r="F16" s="197"/>
      <c r="G16" s="197"/>
      <c r="H16" s="198"/>
      <c r="S16" s="39" t="s">
        <v>138</v>
      </c>
      <c r="T16" s="39" t="s">
        <v>139</v>
      </c>
      <c r="U16" s="39" t="s">
        <v>120</v>
      </c>
      <c r="V16" s="39" t="s">
        <v>140</v>
      </c>
      <c r="W16" s="39" t="s">
        <v>141</v>
      </c>
    </row>
    <row r="17" spans="1:23" x14ac:dyDescent="0.25">
      <c r="A17" s="193" t="s">
        <v>9</v>
      </c>
      <c r="B17" s="194"/>
      <c r="C17" s="195"/>
      <c r="D17" s="175" t="s">
        <v>234</v>
      </c>
      <c r="E17" s="176"/>
      <c r="F17" s="176"/>
      <c r="G17" s="176"/>
      <c r="H17" s="177"/>
      <c r="S17" s="39"/>
      <c r="T17" s="39"/>
      <c r="U17" s="39"/>
      <c r="V17" s="39" t="s">
        <v>161</v>
      </c>
      <c r="W17" s="39" t="s">
        <v>162</v>
      </c>
    </row>
    <row r="18" spans="1:23" ht="15" customHeight="1" x14ac:dyDescent="0.25">
      <c r="A18" s="270" t="s">
        <v>235</v>
      </c>
      <c r="B18" s="271"/>
      <c r="C18" s="272"/>
      <c r="D18" s="190" t="s">
        <v>236</v>
      </c>
      <c r="E18" s="191"/>
      <c r="F18" s="191"/>
      <c r="G18" s="191"/>
      <c r="H18" s="192"/>
      <c r="S18" s="39" t="s">
        <v>142</v>
      </c>
      <c r="T18" s="39" t="s">
        <v>119</v>
      </c>
      <c r="U18" s="39"/>
      <c r="V18" s="39" t="s">
        <v>143</v>
      </c>
      <c r="W18" s="39" t="s">
        <v>144</v>
      </c>
    </row>
    <row r="19" spans="1:23" ht="15.75" customHeight="1" x14ac:dyDescent="0.25">
      <c r="A19" s="193" t="s">
        <v>58</v>
      </c>
      <c r="B19" s="194"/>
      <c r="C19" s="195"/>
      <c r="D19" s="175" t="s">
        <v>238</v>
      </c>
      <c r="E19" s="176"/>
      <c r="F19" s="176"/>
      <c r="G19" s="176"/>
      <c r="H19" s="177"/>
      <c r="S19" s="39" t="s">
        <v>145</v>
      </c>
      <c r="T19" s="39" t="s">
        <v>146</v>
      </c>
      <c r="U19" s="39"/>
      <c r="V19" s="39" t="s">
        <v>147</v>
      </c>
      <c r="W19" s="39" t="s">
        <v>148</v>
      </c>
    </row>
    <row r="20" spans="1:23" ht="15.75" customHeight="1" x14ac:dyDescent="0.25">
      <c r="A20" s="193" t="s">
        <v>59</v>
      </c>
      <c r="B20" s="194"/>
      <c r="C20" s="195"/>
      <c r="D20" s="175" t="s">
        <v>237</v>
      </c>
      <c r="E20" s="176"/>
      <c r="F20" s="176"/>
      <c r="G20" s="176"/>
      <c r="H20" s="177"/>
      <c r="S20" s="39" t="s">
        <v>149</v>
      </c>
      <c r="T20" s="39" t="s">
        <v>150</v>
      </c>
      <c r="U20" s="39"/>
      <c r="V20" s="39" t="s">
        <v>151</v>
      </c>
      <c r="W20" s="39" t="s">
        <v>152</v>
      </c>
    </row>
    <row r="21" spans="1:23" x14ac:dyDescent="0.25">
      <c r="A21" s="193" t="s">
        <v>60</v>
      </c>
      <c r="B21" s="194"/>
      <c r="C21" s="195"/>
      <c r="D21" s="175" t="s">
        <v>278</v>
      </c>
      <c r="E21" s="176"/>
      <c r="F21" s="176"/>
      <c r="G21" s="176"/>
      <c r="H21" s="177"/>
      <c r="J21" s="6" t="str">
        <f ca="1">OFFSET($S$14,1,MATCH($D23,$S$14:$W$14,0))</f>
        <v>Pune City</v>
      </c>
      <c r="S21" s="39"/>
      <c r="T21" s="39"/>
      <c r="U21" s="39"/>
      <c r="V21" s="39" t="s">
        <v>153</v>
      </c>
      <c r="W21" s="39" t="s">
        <v>154</v>
      </c>
    </row>
    <row r="22" spans="1:23" x14ac:dyDescent="0.25">
      <c r="A22" s="193" t="s">
        <v>62</v>
      </c>
      <c r="B22" s="194"/>
      <c r="C22" s="195"/>
      <c r="D22" s="175" t="s">
        <v>131</v>
      </c>
      <c r="E22" s="176"/>
      <c r="F22" s="176"/>
      <c r="G22" s="176"/>
      <c r="H22" s="177"/>
      <c r="S22" s="39"/>
      <c r="T22" s="39"/>
      <c r="U22" s="39"/>
      <c r="V22" s="39" t="s">
        <v>155</v>
      </c>
      <c r="W22" s="39" t="s">
        <v>156</v>
      </c>
    </row>
    <row r="23" spans="1:23" x14ac:dyDescent="0.25">
      <c r="A23" s="193" t="s">
        <v>61</v>
      </c>
      <c r="B23" s="194"/>
      <c r="C23" s="195"/>
      <c r="D23" s="175" t="s">
        <v>121</v>
      </c>
      <c r="E23" s="176" t="s">
        <v>61</v>
      </c>
      <c r="F23" s="176"/>
      <c r="G23" s="176"/>
      <c r="H23" s="177"/>
      <c r="S23" s="39"/>
      <c r="T23" s="39"/>
      <c r="U23" s="39"/>
      <c r="V23" s="39" t="s">
        <v>157</v>
      </c>
      <c r="W23" s="39" t="s">
        <v>158</v>
      </c>
    </row>
    <row r="24" spans="1:23" x14ac:dyDescent="0.25">
      <c r="A24" s="193" t="s">
        <v>63</v>
      </c>
      <c r="B24" s="194"/>
      <c r="C24" s="195"/>
      <c r="D24" s="267">
        <v>410218</v>
      </c>
      <c r="E24" s="268" t="s">
        <v>63</v>
      </c>
      <c r="F24" s="268"/>
      <c r="G24" s="268"/>
      <c r="H24" s="269"/>
      <c r="S24" s="39"/>
      <c r="T24" s="39"/>
      <c r="U24" s="39"/>
      <c r="V24" s="39" t="s">
        <v>159</v>
      </c>
      <c r="W24" s="39" t="s">
        <v>160</v>
      </c>
    </row>
    <row r="25" spans="1:23" ht="15.75" customHeight="1" x14ac:dyDescent="0.25">
      <c r="A25" s="193" t="s">
        <v>106</v>
      </c>
      <c r="B25" s="194"/>
      <c r="C25" s="195"/>
      <c r="D25" s="190" t="s">
        <v>239</v>
      </c>
      <c r="E25" s="191" t="s">
        <v>74</v>
      </c>
      <c r="F25" s="191"/>
      <c r="G25" s="191"/>
      <c r="H25" s="192"/>
      <c r="S25" s="39" t="s">
        <v>129</v>
      </c>
      <c r="T25" s="39" t="s">
        <v>130</v>
      </c>
      <c r="U25" s="39" t="s">
        <v>123</v>
      </c>
      <c r="V25" s="39" t="s">
        <v>131</v>
      </c>
      <c r="W25" s="39" t="s">
        <v>132</v>
      </c>
    </row>
    <row r="26" spans="1:23" ht="15.75" customHeight="1" x14ac:dyDescent="0.25">
      <c r="A26" s="193" t="s">
        <v>115</v>
      </c>
      <c r="B26" s="194"/>
      <c r="C26" s="195"/>
      <c r="D26" s="274" t="s">
        <v>240</v>
      </c>
      <c r="E26" s="275" t="s">
        <v>74</v>
      </c>
      <c r="F26" s="275"/>
      <c r="G26" s="275"/>
      <c r="H26" s="276"/>
      <c r="S26" s="39" t="s">
        <v>133</v>
      </c>
      <c r="T26" s="39" t="s">
        <v>134</v>
      </c>
      <c r="U26" s="39" t="s">
        <v>135</v>
      </c>
      <c r="V26" s="39" t="s">
        <v>136</v>
      </c>
      <c r="W26" s="39" t="s">
        <v>137</v>
      </c>
    </row>
    <row r="27" spans="1:23" x14ac:dyDescent="0.25">
      <c r="A27" s="193" t="s">
        <v>64</v>
      </c>
      <c r="B27" s="194"/>
      <c r="C27" s="195"/>
      <c r="D27" s="190" t="s">
        <v>279</v>
      </c>
      <c r="E27" s="191" t="s">
        <v>64</v>
      </c>
      <c r="F27" s="191"/>
      <c r="G27" s="191" t="s">
        <v>65</v>
      </c>
      <c r="H27" s="192"/>
      <c r="S27" s="39"/>
      <c r="T27" s="39"/>
      <c r="U27" s="39"/>
      <c r="V27" s="39" t="s">
        <v>163</v>
      </c>
      <c r="W27" s="39" t="s">
        <v>164</v>
      </c>
    </row>
    <row r="28" spans="1:23" ht="15" customHeight="1" x14ac:dyDescent="0.25">
      <c r="A28" s="193" t="s">
        <v>66</v>
      </c>
      <c r="B28" s="194"/>
      <c r="C28" s="195"/>
      <c r="D28" s="175" t="str">
        <f>IF(AND(D23="Mumbai"),"Upper Class","Middle Class")</f>
        <v>Middle Class</v>
      </c>
      <c r="E28" s="176"/>
      <c r="F28" s="176"/>
      <c r="G28" s="176"/>
      <c r="H28" s="177"/>
    </row>
    <row r="29" spans="1:23" ht="15" customHeight="1" x14ac:dyDescent="0.25">
      <c r="A29" s="193" t="s">
        <v>10</v>
      </c>
      <c r="B29" s="194"/>
      <c r="C29" s="195"/>
      <c r="D29" s="175" t="s">
        <v>13</v>
      </c>
      <c r="E29" s="176"/>
      <c r="F29" s="176"/>
      <c r="G29" s="176"/>
      <c r="H29" s="177"/>
      <c r="S29" s="39"/>
      <c r="T29" s="39"/>
      <c r="U29" s="39"/>
      <c r="V29" s="39" t="s">
        <v>165</v>
      </c>
      <c r="W29" s="39" t="s">
        <v>166</v>
      </c>
    </row>
    <row r="30" spans="1:23" ht="15.75" customHeight="1" x14ac:dyDescent="0.25">
      <c r="A30" s="193" t="s">
        <v>67</v>
      </c>
      <c r="B30" s="194"/>
      <c r="C30" s="195"/>
      <c r="D30" s="175" t="str">
        <f>IF(AND(D23="Mumbai"),"Developed","Developing")</f>
        <v>Developing</v>
      </c>
      <c r="E30" s="176"/>
      <c r="F30" s="176"/>
      <c r="G30" s="176"/>
      <c r="H30" s="177"/>
    </row>
    <row r="31" spans="1:23" x14ac:dyDescent="0.25">
      <c r="A31" s="187" t="s">
        <v>77</v>
      </c>
      <c r="B31" s="187"/>
      <c r="C31" s="187"/>
      <c r="D31" s="187"/>
      <c r="E31" s="187"/>
      <c r="F31" s="187"/>
      <c r="G31" s="187"/>
      <c r="H31" s="187"/>
    </row>
    <row r="32" spans="1:23" ht="15.75" customHeight="1" x14ac:dyDescent="0.25">
      <c r="A32" s="126" t="s">
        <v>78</v>
      </c>
      <c r="B32" s="126"/>
      <c r="C32" s="126"/>
      <c r="D32" s="102" t="s">
        <v>280</v>
      </c>
      <c r="E32" s="102"/>
      <c r="F32" s="102"/>
      <c r="G32" s="62" t="s">
        <v>79</v>
      </c>
      <c r="H32" s="73">
        <v>45456</v>
      </c>
    </row>
    <row r="33" spans="1:24" ht="15" customHeight="1" x14ac:dyDescent="0.25">
      <c r="A33" s="281" t="s">
        <v>80</v>
      </c>
      <c r="B33" s="281"/>
      <c r="C33" s="281"/>
      <c r="D33" s="102" t="s">
        <v>280</v>
      </c>
      <c r="E33" s="102"/>
      <c r="F33" s="102"/>
      <c r="G33" s="62" t="s">
        <v>79</v>
      </c>
      <c r="H33" s="73">
        <f>H32</f>
        <v>45456</v>
      </c>
    </row>
    <row r="34" spans="1:24" s="7" customFormat="1" ht="32.25" customHeight="1" x14ac:dyDescent="0.25">
      <c r="A34" s="96" t="s">
        <v>81</v>
      </c>
      <c r="B34" s="97"/>
      <c r="C34" s="98"/>
      <c r="D34" s="95" t="s">
        <v>241</v>
      </c>
      <c r="E34" s="102"/>
      <c r="F34" s="102"/>
      <c r="G34" s="62" t="s">
        <v>79</v>
      </c>
      <c r="H34" s="73">
        <v>45456</v>
      </c>
    </row>
    <row r="35" spans="1:24" s="7" customFormat="1" x14ac:dyDescent="0.25">
      <c r="A35" s="99" t="s">
        <v>82</v>
      </c>
      <c r="B35" s="100"/>
      <c r="C35" s="101"/>
      <c r="D35" s="93" t="s">
        <v>281</v>
      </c>
      <c r="E35" s="94"/>
      <c r="F35" s="94"/>
      <c r="G35" s="94"/>
      <c r="H35" s="95"/>
    </row>
    <row r="36" spans="1:24" s="7" customFormat="1" ht="15" customHeight="1" x14ac:dyDescent="0.25">
      <c r="A36" s="96" t="s">
        <v>282</v>
      </c>
      <c r="B36" s="97"/>
      <c r="C36" s="98"/>
      <c r="D36" s="95" t="s">
        <v>268</v>
      </c>
      <c r="E36" s="102"/>
      <c r="F36" s="102"/>
      <c r="G36" s="84" t="s">
        <v>79</v>
      </c>
      <c r="H36" s="73">
        <v>45436</v>
      </c>
    </row>
    <row r="37" spans="1:24" s="86" customFormat="1" ht="15.75" x14ac:dyDescent="0.25">
      <c r="A37" s="99"/>
      <c r="B37" s="100"/>
      <c r="C37" s="101"/>
      <c r="D37" s="93" t="s">
        <v>294</v>
      </c>
      <c r="E37" s="94"/>
      <c r="F37" s="94"/>
      <c r="G37" s="94"/>
      <c r="H37" s="95"/>
      <c r="R37"/>
      <c r="S37" s="48" t="s">
        <v>272</v>
      </c>
      <c r="T37" s="48" t="s">
        <v>274</v>
      </c>
      <c r="U37" s="48" t="s">
        <v>275</v>
      </c>
      <c r="V37" s="88"/>
      <c r="W37" s="36"/>
      <c r="X37" s="36"/>
    </row>
    <row r="38" spans="1:24" s="86" customFormat="1" ht="32.25" customHeight="1" x14ac:dyDescent="0.25">
      <c r="A38" s="96" t="s">
        <v>269</v>
      </c>
      <c r="B38" s="97"/>
      <c r="C38" s="98"/>
      <c r="D38" s="95" t="s">
        <v>276</v>
      </c>
      <c r="E38" s="102"/>
      <c r="F38" s="102"/>
      <c r="G38" s="84" t="s">
        <v>79</v>
      </c>
      <c r="H38" s="73">
        <v>45371</v>
      </c>
      <c r="K38" s="87" t="e">
        <f>EDATE(G34,-48)</f>
        <v>#VALUE!</v>
      </c>
      <c r="L38" s="86" t="e">
        <f>IF(G34&gt;EDATE(#REF!,-48),"NO REMARK","CC REMARK FOR CC")</f>
        <v>#REF!</v>
      </c>
      <c r="R38"/>
      <c r="S38" s="48" t="s">
        <v>270</v>
      </c>
      <c r="T38" s="48" t="s">
        <v>271</v>
      </c>
      <c r="U38" s="48" t="s">
        <v>272</v>
      </c>
      <c r="V38" s="48" t="s">
        <v>273</v>
      </c>
    </row>
    <row r="39" spans="1:24" s="86" customFormat="1" ht="15.75" x14ac:dyDescent="0.25">
      <c r="A39" s="99"/>
      <c r="B39" s="100"/>
      <c r="C39" s="101"/>
      <c r="D39" s="93" t="s">
        <v>283</v>
      </c>
      <c r="E39" s="94"/>
      <c r="F39" s="94"/>
      <c r="G39" s="94"/>
      <c r="H39" s="95"/>
      <c r="R39"/>
      <c r="S39" s="48" t="s">
        <v>272</v>
      </c>
      <c r="T39" s="48" t="s">
        <v>274</v>
      </c>
      <c r="U39" s="48" t="s">
        <v>275</v>
      </c>
      <c r="V39" s="88"/>
      <c r="W39" s="36"/>
      <c r="X39" s="36"/>
    </row>
    <row r="40" spans="1:24" s="34" customFormat="1" ht="15.75" customHeight="1" x14ac:dyDescent="0.2">
      <c r="A40" s="277" t="s">
        <v>83</v>
      </c>
      <c r="B40" s="277"/>
      <c r="C40" s="277"/>
      <c r="D40" s="188" t="s">
        <v>84</v>
      </c>
      <c r="E40" s="188" t="s">
        <v>85</v>
      </c>
      <c r="F40" s="188"/>
      <c r="G40" s="33" t="s">
        <v>79</v>
      </c>
      <c r="H40" s="74" t="s">
        <v>73</v>
      </c>
    </row>
    <row r="41" spans="1:24" x14ac:dyDescent="0.25">
      <c r="A41" s="178" t="s">
        <v>86</v>
      </c>
      <c r="B41" s="178"/>
      <c r="C41" s="178"/>
      <c r="D41" s="178"/>
      <c r="E41" s="178"/>
      <c r="F41" s="178"/>
      <c r="G41" s="178"/>
      <c r="H41" s="178"/>
    </row>
    <row r="42" spans="1:24" ht="15" customHeight="1" x14ac:dyDescent="0.25">
      <c r="A42" s="193" t="s">
        <v>72</v>
      </c>
      <c r="B42" s="194"/>
      <c r="C42" s="195"/>
      <c r="D42" s="278" t="str">
        <f>IF(AND(ISNUMBER(SEARCH("Flat",D44)),ISNUMBER(SEARCH("Shop",D44)),ISNUMBER(SEARCH("Office",D44))),"Residential + Commercial",IF(AND(ISNUMBER(SEARCH("Flat",D44)),ISNUMBER(SEARCH("Shop",D44))),"Residential + Commercial",IF(AND(ISNUMBER(SEARCH("Flat",D44)),ISNUMBER(SEARCH("Office",D44))),"Residential + Commercial",IF(AND(ISNUMBER(SEARCH("Shop",D44)),ISNUMBER(SEARCH("Office",D44))),"Commercial",IF(ISNUMBER(SEARCH("Shop",D44)),"Commercial",IF(ISNUMBER(SEARCH("Office",D44)),"Commercial",IF(ISNUMBER(SEARCH("Flat",D44)),"Residential")))))))</f>
        <v>Residential + Commercial</v>
      </c>
      <c r="E42" s="279"/>
      <c r="F42" s="279"/>
      <c r="G42" s="279"/>
      <c r="H42" s="280"/>
    </row>
    <row r="43" spans="1:24" x14ac:dyDescent="0.25">
      <c r="A43" s="193" t="s">
        <v>75</v>
      </c>
      <c r="B43" s="194"/>
      <c r="C43" s="195"/>
      <c r="D43" s="190" t="s">
        <v>76</v>
      </c>
      <c r="E43" s="191"/>
      <c r="F43" s="191"/>
      <c r="G43" s="191"/>
      <c r="H43" s="192"/>
    </row>
    <row r="44" spans="1:24" x14ac:dyDescent="0.25">
      <c r="A44" s="180" t="s">
        <v>87</v>
      </c>
      <c r="B44" s="181"/>
      <c r="C44" s="181"/>
      <c r="D44" s="182" t="s">
        <v>263</v>
      </c>
      <c r="E44" s="182"/>
      <c r="F44" s="182"/>
      <c r="G44" s="182"/>
      <c r="H44" s="182"/>
      <c r="I44" s="8"/>
    </row>
    <row r="45" spans="1:24" ht="15.75" customHeight="1" x14ac:dyDescent="0.25">
      <c r="A45" s="183" t="s">
        <v>88</v>
      </c>
      <c r="B45" s="184"/>
      <c r="C45" s="185"/>
      <c r="D45" s="186" t="s">
        <v>242</v>
      </c>
      <c r="E45" s="186"/>
      <c r="F45" s="186"/>
      <c r="G45" s="186"/>
      <c r="H45" s="186"/>
    </row>
    <row r="46" spans="1:24" ht="15.75" customHeight="1" thickBot="1" x14ac:dyDescent="0.3">
      <c r="A46" s="183" t="s">
        <v>89</v>
      </c>
      <c r="B46" s="184"/>
      <c r="C46" s="184"/>
      <c r="D46" s="199" t="s">
        <v>295</v>
      </c>
      <c r="E46" s="200"/>
      <c r="F46" s="200"/>
      <c r="G46" s="200"/>
      <c r="H46" s="201"/>
      <c r="I46" s="75" t="s">
        <v>243</v>
      </c>
    </row>
    <row r="47" spans="1:24" s="21" customFormat="1" ht="15.75" customHeight="1" x14ac:dyDescent="0.25">
      <c r="A47" s="211" t="s">
        <v>27</v>
      </c>
      <c r="B47" s="212"/>
      <c r="C47" s="212"/>
      <c r="D47" s="212"/>
      <c r="E47" s="212"/>
      <c r="F47" s="212"/>
      <c r="G47" s="212"/>
      <c r="H47" s="213"/>
    </row>
    <row r="48" spans="1:24" s="21" customFormat="1" ht="15.75" customHeight="1" x14ac:dyDescent="0.25">
      <c r="A48" s="228" t="s">
        <v>15</v>
      </c>
      <c r="B48" s="229"/>
      <c r="C48" s="230" t="s">
        <v>96</v>
      </c>
      <c r="D48" s="230"/>
      <c r="E48" s="214" t="s">
        <v>16</v>
      </c>
      <c r="F48" s="214"/>
      <c r="G48" s="215" t="s">
        <v>17</v>
      </c>
      <c r="H48" s="216"/>
    </row>
    <row r="49" spans="1:14" s="21" customFormat="1" x14ac:dyDescent="0.25">
      <c r="A49" s="238" t="s">
        <v>244</v>
      </c>
      <c r="B49" s="239"/>
      <c r="C49" s="240">
        <f>COUNT(D59:D87)</f>
        <v>29</v>
      </c>
      <c r="D49" s="241"/>
      <c r="E49" s="240">
        <f t="shared" ref="E49" si="0">SUM(F59:F87)</f>
        <v>8138.8756799999992</v>
      </c>
      <c r="F49" s="241"/>
      <c r="G49" s="240">
        <f>SUM(H59:H87)</f>
        <v>12615.257303999999</v>
      </c>
      <c r="H49" s="241"/>
      <c r="I49" s="80" t="s">
        <v>261</v>
      </c>
    </row>
    <row r="50" spans="1:14" s="21" customFormat="1" x14ac:dyDescent="0.25">
      <c r="A50" s="242" t="s">
        <v>14</v>
      </c>
      <c r="B50" s="243"/>
      <c r="C50" s="243"/>
      <c r="D50" s="243"/>
      <c r="E50" s="243"/>
      <c r="F50" s="243"/>
      <c r="G50" s="243"/>
      <c r="H50" s="244"/>
    </row>
    <row r="51" spans="1:14" s="21" customFormat="1" ht="15.75" customHeight="1" x14ac:dyDescent="0.25">
      <c r="A51" s="245" t="s">
        <v>15</v>
      </c>
      <c r="B51" s="215"/>
      <c r="C51" s="230" t="s">
        <v>96</v>
      </c>
      <c r="D51" s="230"/>
      <c r="E51" s="214" t="s">
        <v>16</v>
      </c>
      <c r="F51" s="214"/>
      <c r="G51" s="215" t="s">
        <v>17</v>
      </c>
      <c r="H51" s="216"/>
    </row>
    <row r="52" spans="1:14" s="21" customFormat="1" ht="15.75" thickBot="1" x14ac:dyDescent="0.3">
      <c r="A52" s="233" t="s">
        <v>260</v>
      </c>
      <c r="B52" s="234"/>
      <c r="C52" s="235">
        <f>COUNT(D93:D97)+COUNT(D105:D115)+COUNT(D117:D121,D123:D127)*3+COUNT(D129:D139)*8+COUNT(D141:D145)</f>
        <v>139</v>
      </c>
      <c r="D52" s="236"/>
      <c r="E52" s="235">
        <f t="shared" ref="E52" si="1">SUM(F93:F97)+SUM(F105:F115)+SUM(F117:F121,F123:F127)*3+SUM(F129:F139)*8+SUM(F141:F145)</f>
        <v>91277.912699999972</v>
      </c>
      <c r="F52" s="236"/>
      <c r="G52" s="235">
        <f t="shared" ref="G52" si="2">SUM(H93:H97)+SUM(H105:H115)+SUM(H117:H121,H123:H127)*3+SUM(H129:H139)*8+SUM(H141:H145)</f>
        <v>137642.99682899998</v>
      </c>
      <c r="H52" s="236"/>
      <c r="I52" s="80" t="s">
        <v>261</v>
      </c>
    </row>
    <row r="53" spans="1:14" s="21" customFormat="1" ht="15.75" thickBot="1" x14ac:dyDescent="0.3">
      <c r="A53" s="106" t="s">
        <v>262</v>
      </c>
      <c r="B53" s="107"/>
      <c r="C53" s="108">
        <f>C49+C52</f>
        <v>168</v>
      </c>
      <c r="D53" s="109"/>
      <c r="E53" s="108">
        <f t="shared" ref="E53" si="3">E49+E52</f>
        <v>99416.788379999969</v>
      </c>
      <c r="F53" s="109"/>
      <c r="G53" s="108">
        <f t="shared" ref="G53" si="4">G49+G52</f>
        <v>150258.25413299998</v>
      </c>
      <c r="H53" s="109"/>
      <c r="I53" s="80"/>
    </row>
    <row r="54" spans="1:14" s="22" customFormat="1" x14ac:dyDescent="0.25">
      <c r="A54" s="237" t="s">
        <v>7</v>
      </c>
      <c r="B54" s="237"/>
      <c r="C54" s="237"/>
      <c r="D54" s="237"/>
      <c r="E54" s="237"/>
      <c r="F54" s="237"/>
      <c r="G54" s="237"/>
      <c r="H54" s="237"/>
    </row>
    <row r="55" spans="1:14" x14ac:dyDescent="0.25">
      <c r="A55" s="174" t="s">
        <v>6</v>
      </c>
      <c r="B55" s="174"/>
      <c r="C55" s="174"/>
      <c r="D55" s="174"/>
      <c r="E55" s="174"/>
      <c r="F55" s="174"/>
      <c r="G55" s="174"/>
      <c r="H55" s="174"/>
    </row>
    <row r="56" spans="1:14" s="36" customFormat="1" ht="47.25" customHeight="1" x14ac:dyDescent="0.25">
      <c r="A56" s="231" t="s">
        <v>259</v>
      </c>
      <c r="B56" s="231" t="s">
        <v>97</v>
      </c>
      <c r="C56" s="231" t="s">
        <v>2</v>
      </c>
      <c r="D56" s="231" t="s">
        <v>171</v>
      </c>
      <c r="E56" s="231" t="s">
        <v>172</v>
      </c>
      <c r="F56" s="249" t="s">
        <v>170</v>
      </c>
      <c r="G56" s="231" t="s">
        <v>173</v>
      </c>
      <c r="H56" s="76" t="s">
        <v>116</v>
      </c>
      <c r="I56" s="78">
        <f>10.764</f>
        <v>10.763999999999999</v>
      </c>
    </row>
    <row r="57" spans="1:14" s="37" customFormat="1" ht="15.75" x14ac:dyDescent="0.25">
      <c r="A57" s="232"/>
      <c r="B57" s="232"/>
      <c r="C57" s="232"/>
      <c r="D57" s="232"/>
      <c r="E57" s="232"/>
      <c r="F57" s="250"/>
      <c r="G57" s="232"/>
      <c r="H57" s="77">
        <v>0.55000000000000004</v>
      </c>
    </row>
    <row r="58" spans="1:14" s="23" customFormat="1" x14ac:dyDescent="0.25">
      <c r="A58" s="113" t="s">
        <v>284</v>
      </c>
      <c r="B58" s="114"/>
      <c r="C58" s="114"/>
      <c r="D58" s="114"/>
      <c r="E58" s="114"/>
      <c r="F58" s="114"/>
      <c r="G58" s="114"/>
      <c r="H58" s="115"/>
    </row>
    <row r="59" spans="1:14" s="23" customFormat="1" x14ac:dyDescent="0.25">
      <c r="A59" s="110">
        <v>1</v>
      </c>
      <c r="B59" s="111"/>
      <c r="C59" s="5" t="s">
        <v>285</v>
      </c>
      <c r="D59" s="79">
        <f>(29.25)*(10.764)</f>
        <v>314.84699999999998</v>
      </c>
      <c r="E59" s="5">
        <v>0</v>
      </c>
      <c r="F59" s="5">
        <f>D59+(IF(E59&lt;201,E59,IF(E59&lt;301,E59/2,E59/3)))</f>
        <v>314.84699999999998</v>
      </c>
      <c r="G59" s="60">
        <v>0</v>
      </c>
      <c r="H59" s="5">
        <f>(F59+(IF(G59&lt;101,G59,IF(G59&lt;201,G59/2,IF(G59&lt;=301,G59/3,G59/4)))))*(($H$57)+1)</f>
        <v>488.01284999999996</v>
      </c>
      <c r="I59" s="85">
        <f>4.56*6.22</f>
        <v>28.363199999999996</v>
      </c>
      <c r="L59" s="246"/>
      <c r="M59" s="246"/>
      <c r="N59" s="24"/>
    </row>
    <row r="60" spans="1:14" s="23" customFormat="1" x14ac:dyDescent="0.25">
      <c r="A60" s="110">
        <v>2</v>
      </c>
      <c r="B60" s="111"/>
      <c r="C60" s="85" t="s">
        <v>285</v>
      </c>
      <c r="D60" s="79">
        <f>(32.32)*(10.764)</f>
        <v>347.89247999999998</v>
      </c>
      <c r="E60" s="5">
        <v>0</v>
      </c>
      <c r="F60" s="5">
        <f t="shared" ref="F60:F65" si="5">D60+(IF(E60&lt;201,E60,IF(E60&lt;301,E60/2,E60/3)))</f>
        <v>347.89247999999998</v>
      </c>
      <c r="G60" s="60">
        <v>0</v>
      </c>
      <c r="H60" s="5">
        <f>(F60+(IF(G60&lt;101,G60,IF(G60&lt;201,G60/2,IF(G60&lt;=301,G60/3,G60/4)))))*(($H$57)+1)</f>
        <v>539.23334399999999</v>
      </c>
      <c r="I60" s="24"/>
      <c r="L60" s="246"/>
      <c r="M60" s="246"/>
      <c r="N60" s="24"/>
    </row>
    <row r="61" spans="1:14" s="23" customFormat="1" x14ac:dyDescent="0.25">
      <c r="A61" s="110">
        <v>3</v>
      </c>
      <c r="B61" s="111"/>
      <c r="C61" s="85" t="s">
        <v>285</v>
      </c>
      <c r="D61" s="79">
        <f>(29.14)*(10.764)</f>
        <v>313.66296</v>
      </c>
      <c r="E61" s="5">
        <v>0</v>
      </c>
      <c r="F61" s="5">
        <f t="shared" si="5"/>
        <v>313.66296</v>
      </c>
      <c r="G61" s="60">
        <v>0</v>
      </c>
      <c r="H61" s="5">
        <f>(F61+(IF(G61&lt;101,G61,IF(G61&lt;201,G61/2,IF(G61&lt;=301,G61/3,G61/4)))))*(($H$57)+1)</f>
        <v>486.17758800000001</v>
      </c>
      <c r="I61" s="24"/>
      <c r="L61" s="246"/>
      <c r="M61" s="246"/>
      <c r="N61" s="24"/>
    </row>
    <row r="62" spans="1:14" s="23" customFormat="1" x14ac:dyDescent="0.25">
      <c r="A62" s="110">
        <v>4</v>
      </c>
      <c r="B62" s="111"/>
      <c r="C62" s="85" t="s">
        <v>285</v>
      </c>
      <c r="D62" s="79">
        <f>(32.41)*(10.764)</f>
        <v>348.86123999999995</v>
      </c>
      <c r="E62" s="5">
        <v>0</v>
      </c>
      <c r="F62" s="5">
        <f t="shared" si="5"/>
        <v>348.86123999999995</v>
      </c>
      <c r="G62" s="60">
        <v>0</v>
      </c>
      <c r="H62" s="5">
        <f>(F62+(IF(G62&lt;101,G62,IF(G62&lt;201,G62/2,IF(G62&lt;=301,G62/3,G62/4)))))*(($H$57)+1)</f>
        <v>540.73492199999998</v>
      </c>
      <c r="I62" s="24"/>
      <c r="L62" s="246"/>
      <c r="M62" s="246"/>
      <c r="N62" s="24"/>
    </row>
    <row r="63" spans="1:14" s="23" customFormat="1" x14ac:dyDescent="0.25">
      <c r="A63" s="110">
        <v>5</v>
      </c>
      <c r="B63" s="111"/>
      <c r="C63" s="85" t="s">
        <v>285</v>
      </c>
      <c r="D63" s="79">
        <f>(16.52)*(10.764)</f>
        <v>177.82127999999997</v>
      </c>
      <c r="E63" s="5">
        <v>0</v>
      </c>
      <c r="F63" s="5">
        <f t="shared" si="5"/>
        <v>177.82127999999997</v>
      </c>
      <c r="G63" s="60">
        <v>0</v>
      </c>
      <c r="H63" s="5">
        <f t="shared" ref="H63:H65" si="6">(F63+(IF(G63&lt;101,G63,IF(G63&lt;201,G63/2,IF(G63&lt;=301,G63/3,G63/4)))))*(($H$57)+1)</f>
        <v>275.62298399999997</v>
      </c>
      <c r="I63" s="24"/>
      <c r="L63" s="246"/>
      <c r="M63" s="246"/>
      <c r="N63" s="24"/>
    </row>
    <row r="64" spans="1:14" s="23" customFormat="1" x14ac:dyDescent="0.25">
      <c r="A64" s="110">
        <v>6</v>
      </c>
      <c r="B64" s="111"/>
      <c r="C64" s="85" t="s">
        <v>285</v>
      </c>
      <c r="D64" s="79">
        <f>(16.29)*(10.764)</f>
        <v>175.34555999999998</v>
      </c>
      <c r="E64" s="5">
        <v>0</v>
      </c>
      <c r="F64" s="5">
        <f t="shared" si="5"/>
        <v>175.34555999999998</v>
      </c>
      <c r="G64" s="60">
        <v>0</v>
      </c>
      <c r="H64" s="5">
        <f t="shared" si="6"/>
        <v>271.785618</v>
      </c>
      <c r="I64" s="24">
        <f>2.51*6.27</f>
        <v>15.737699999999998</v>
      </c>
      <c r="L64" s="246"/>
      <c r="M64" s="246"/>
      <c r="N64" s="24"/>
    </row>
    <row r="65" spans="1:14" s="23" customFormat="1" x14ac:dyDescent="0.25">
      <c r="A65" s="110">
        <v>7</v>
      </c>
      <c r="B65" s="111"/>
      <c r="C65" s="85" t="s">
        <v>285</v>
      </c>
      <c r="D65" s="79">
        <f>(15.89)*(10.764)</f>
        <v>171.03996000000001</v>
      </c>
      <c r="E65" s="5">
        <v>0</v>
      </c>
      <c r="F65" s="5">
        <f t="shared" si="5"/>
        <v>171.03996000000001</v>
      </c>
      <c r="G65" s="60">
        <v>0</v>
      </c>
      <c r="H65" s="5">
        <f t="shared" si="6"/>
        <v>265.11193800000001</v>
      </c>
      <c r="I65" s="24"/>
      <c r="L65" s="246"/>
      <c r="M65" s="246"/>
      <c r="N65" s="24"/>
    </row>
    <row r="66" spans="1:14" s="61" customFormat="1" x14ac:dyDescent="0.25">
      <c r="A66" s="110">
        <v>8</v>
      </c>
      <c r="B66" s="111"/>
      <c r="C66" s="85" t="s">
        <v>285</v>
      </c>
      <c r="D66" s="79">
        <f>(15.82)*(10.764)</f>
        <v>170.28647999999998</v>
      </c>
      <c r="E66" s="60">
        <v>0</v>
      </c>
      <c r="F66" s="60">
        <f>D66+(IF(E66&lt;201,E66,IF(E66&lt;301,E66/2,E66/3)))</f>
        <v>170.28647999999998</v>
      </c>
      <c r="G66" s="60">
        <v>0</v>
      </c>
      <c r="H66" s="60">
        <f>(F66+(IF(G66&lt;101,G66,IF(G66&lt;201,G66/2,IF(G66&lt;=301,G66/3,G66/4)))))*(($H$57)+1)</f>
        <v>263.94404399999996</v>
      </c>
      <c r="I66" s="24"/>
      <c r="L66" s="246"/>
      <c r="M66" s="246"/>
      <c r="N66" s="24"/>
    </row>
    <row r="67" spans="1:14" s="61" customFormat="1" x14ac:dyDescent="0.25">
      <c r="A67" s="110">
        <v>9</v>
      </c>
      <c r="B67" s="111"/>
      <c r="C67" s="85" t="s">
        <v>285</v>
      </c>
      <c r="D67" s="79">
        <f>(46.65)*(10.764)</f>
        <v>502.14059999999995</v>
      </c>
      <c r="E67" s="60">
        <v>0</v>
      </c>
      <c r="F67" s="60">
        <f t="shared" ref="F67:F72" si="7">D67+(IF(E67&lt;201,E67,IF(E67&lt;301,E67/2,E67/3)))</f>
        <v>502.14059999999995</v>
      </c>
      <c r="G67" s="60">
        <v>0</v>
      </c>
      <c r="H67" s="60">
        <f>(F67+(IF(G67&lt;101,G67,IF(G67&lt;201,G67/2,IF(G67&lt;=301,G67/3,G67/4)))))*(($H$57)+1)</f>
        <v>778.31792999999993</v>
      </c>
      <c r="I67" s="24"/>
      <c r="L67" s="246"/>
      <c r="M67" s="246"/>
      <c r="N67" s="24"/>
    </row>
    <row r="68" spans="1:14" s="61" customFormat="1" x14ac:dyDescent="0.25">
      <c r="A68" s="110">
        <v>10</v>
      </c>
      <c r="B68" s="111"/>
      <c r="C68" s="85" t="s">
        <v>285</v>
      </c>
      <c r="D68" s="79">
        <f>(32.63)*(10.764)</f>
        <v>351.22932000000003</v>
      </c>
      <c r="E68" s="60">
        <v>0</v>
      </c>
      <c r="F68" s="60">
        <f t="shared" si="7"/>
        <v>351.22932000000003</v>
      </c>
      <c r="G68" s="60">
        <v>0</v>
      </c>
      <c r="H68" s="60">
        <f>(F68+(IF(G68&lt;101,G68,IF(G68&lt;201,G68/2,IF(G68&lt;=301,G68/3,G68/4)))))*(($H$57)+1)</f>
        <v>544.4054460000001</v>
      </c>
      <c r="I68" s="24"/>
      <c r="L68" s="246"/>
      <c r="M68" s="246"/>
      <c r="N68" s="24"/>
    </row>
    <row r="69" spans="1:14" s="61" customFormat="1" x14ac:dyDescent="0.25">
      <c r="A69" s="110">
        <v>11</v>
      </c>
      <c r="B69" s="111"/>
      <c r="C69" s="85" t="s">
        <v>285</v>
      </c>
      <c r="D69" s="79">
        <f>(17.98)*(10.764)</f>
        <v>193.53672</v>
      </c>
      <c r="E69" s="60">
        <v>0</v>
      </c>
      <c r="F69" s="60">
        <f t="shared" si="7"/>
        <v>193.53672</v>
      </c>
      <c r="G69" s="60">
        <v>0</v>
      </c>
      <c r="H69" s="60">
        <f>(F69+(IF(G69&lt;101,G69,IF(G69&lt;201,G69/2,IF(G69&lt;=301,G69/3,G69/4)))))*(($H$57)+1)</f>
        <v>299.98191600000001</v>
      </c>
      <c r="I69" s="24"/>
      <c r="L69" s="246"/>
      <c r="M69" s="246"/>
      <c r="N69" s="24"/>
    </row>
    <row r="70" spans="1:14" s="61" customFormat="1" x14ac:dyDescent="0.25">
      <c r="A70" s="110">
        <v>12</v>
      </c>
      <c r="B70" s="111"/>
      <c r="C70" s="85" t="s">
        <v>285</v>
      </c>
      <c r="D70" s="79">
        <f>(18.07)*(10.764)</f>
        <v>194.50547999999998</v>
      </c>
      <c r="E70" s="60">
        <v>0</v>
      </c>
      <c r="F70" s="60">
        <f t="shared" si="7"/>
        <v>194.50547999999998</v>
      </c>
      <c r="G70" s="60">
        <v>0</v>
      </c>
      <c r="H70" s="60">
        <f t="shared" ref="H70:H72" si="8">(F70+(IF(G70&lt;101,G70,IF(G70&lt;201,G70/2,IF(G70&lt;=301,G70/3,G70/4)))))*(($H$57)+1)</f>
        <v>301.48349399999995</v>
      </c>
      <c r="I70" s="24"/>
      <c r="L70" s="246"/>
      <c r="M70" s="246"/>
      <c r="N70" s="24"/>
    </row>
    <row r="71" spans="1:14" s="61" customFormat="1" x14ac:dyDescent="0.25">
      <c r="A71" s="110">
        <v>13</v>
      </c>
      <c r="B71" s="111"/>
      <c r="C71" s="85" t="s">
        <v>285</v>
      </c>
      <c r="D71" s="79">
        <f>(34.75)*(10.764)</f>
        <v>374.04899999999998</v>
      </c>
      <c r="E71" s="60">
        <v>0</v>
      </c>
      <c r="F71" s="60">
        <f t="shared" si="7"/>
        <v>374.04899999999998</v>
      </c>
      <c r="G71" s="60">
        <v>0</v>
      </c>
      <c r="H71" s="60">
        <f t="shared" si="8"/>
        <v>579.77594999999997</v>
      </c>
      <c r="I71" s="24"/>
      <c r="L71" s="246"/>
      <c r="M71" s="246"/>
      <c r="N71" s="24"/>
    </row>
    <row r="72" spans="1:14" s="61" customFormat="1" x14ac:dyDescent="0.25">
      <c r="A72" s="110">
        <v>14</v>
      </c>
      <c r="B72" s="111"/>
      <c r="C72" s="85" t="s">
        <v>285</v>
      </c>
      <c r="D72" s="79">
        <f>(30.62)*(10.764)</f>
        <v>329.59368000000001</v>
      </c>
      <c r="E72" s="60">
        <v>0</v>
      </c>
      <c r="F72" s="60">
        <f t="shared" si="7"/>
        <v>329.59368000000001</v>
      </c>
      <c r="G72" s="60">
        <v>0</v>
      </c>
      <c r="H72" s="60">
        <f t="shared" si="8"/>
        <v>510.870204</v>
      </c>
      <c r="I72" s="24"/>
      <c r="L72" s="246"/>
      <c r="M72" s="246"/>
      <c r="N72" s="24"/>
    </row>
    <row r="73" spans="1:14" s="61" customFormat="1" x14ac:dyDescent="0.25">
      <c r="A73" s="110">
        <v>15</v>
      </c>
      <c r="B73" s="111"/>
      <c r="C73" s="85" t="s">
        <v>285</v>
      </c>
      <c r="D73" s="79">
        <f>(35.36)*(10.764)</f>
        <v>380.61503999999996</v>
      </c>
      <c r="E73" s="60">
        <v>0</v>
      </c>
      <c r="F73" s="60">
        <f>D73+(IF(E73&lt;201,E73,IF(E73&lt;301,E73/2,E73/3)))</f>
        <v>380.61503999999996</v>
      </c>
      <c r="G73" s="60">
        <v>0</v>
      </c>
      <c r="H73" s="60">
        <f>(F73+(IF(G73&lt;101,G73,IF(G73&lt;201,G73/2,IF(G73&lt;=301,G73/3,G73/4)))))*(($H$57)+1)</f>
        <v>589.95331199999998</v>
      </c>
      <c r="I73" s="24"/>
      <c r="L73" s="246"/>
      <c r="M73" s="246"/>
      <c r="N73" s="24"/>
    </row>
    <row r="74" spans="1:14" s="61" customFormat="1" x14ac:dyDescent="0.25">
      <c r="A74" s="110">
        <v>16</v>
      </c>
      <c r="B74" s="111"/>
      <c r="C74" s="85" t="s">
        <v>285</v>
      </c>
      <c r="D74" s="79">
        <f>(36.55)*(10.764)</f>
        <v>393.42419999999993</v>
      </c>
      <c r="E74" s="60">
        <v>0</v>
      </c>
      <c r="F74" s="60">
        <f t="shared" ref="F74:F79" si="9">D74+(IF(E74&lt;201,E74,IF(E74&lt;301,E74/2,E74/3)))</f>
        <v>393.42419999999993</v>
      </c>
      <c r="G74" s="60">
        <v>0</v>
      </c>
      <c r="H74" s="60">
        <f>(F74+(IF(G74&lt;101,G74,IF(G74&lt;201,G74/2,IF(G74&lt;=301,G74/3,G74/4)))))*(($H$57)+1)</f>
        <v>609.80750999999987</v>
      </c>
      <c r="I74" s="24"/>
      <c r="L74" s="246"/>
      <c r="M74" s="246"/>
      <c r="N74" s="24"/>
    </row>
    <row r="75" spans="1:14" s="61" customFormat="1" x14ac:dyDescent="0.25">
      <c r="A75" s="110">
        <v>17</v>
      </c>
      <c r="B75" s="111"/>
      <c r="C75" s="85" t="s">
        <v>285</v>
      </c>
      <c r="D75" s="79">
        <f>(18.43)*(10.764)</f>
        <v>198.38051999999999</v>
      </c>
      <c r="E75" s="60">
        <v>0</v>
      </c>
      <c r="F75" s="60">
        <f t="shared" si="9"/>
        <v>198.38051999999999</v>
      </c>
      <c r="G75" s="60">
        <v>0</v>
      </c>
      <c r="H75" s="60">
        <f>(F75+(IF(G75&lt;101,G75,IF(G75&lt;201,G75/2,IF(G75&lt;=301,G75/3,G75/4)))))*(($H$57)+1)</f>
        <v>307.48980599999999</v>
      </c>
      <c r="I75" s="24"/>
      <c r="L75" s="246"/>
      <c r="M75" s="246"/>
      <c r="N75" s="24"/>
    </row>
    <row r="76" spans="1:14" s="61" customFormat="1" x14ac:dyDescent="0.25">
      <c r="A76" s="110">
        <v>18</v>
      </c>
      <c r="B76" s="111"/>
      <c r="C76" s="85" t="s">
        <v>285</v>
      </c>
      <c r="D76" s="79">
        <f>(15.9)*(10.764)</f>
        <v>171.14759999999998</v>
      </c>
      <c r="E76" s="60">
        <v>0</v>
      </c>
      <c r="F76" s="60">
        <f t="shared" si="9"/>
        <v>171.14759999999998</v>
      </c>
      <c r="G76" s="60">
        <v>0</v>
      </c>
      <c r="H76" s="60">
        <f>(F76+(IF(G76&lt;101,G76,IF(G76&lt;201,G76/2,IF(G76&lt;=301,G76/3,G76/4)))))*(($H$57)+1)</f>
        <v>265.27877999999998</v>
      </c>
      <c r="I76" s="24"/>
      <c r="L76" s="246"/>
      <c r="M76" s="246"/>
      <c r="N76" s="24"/>
    </row>
    <row r="77" spans="1:14" s="61" customFormat="1" x14ac:dyDescent="0.25">
      <c r="A77" s="110">
        <v>19</v>
      </c>
      <c r="B77" s="111"/>
      <c r="C77" s="85" t="s">
        <v>285</v>
      </c>
      <c r="D77" s="79">
        <f>(15.38)*(10.764)</f>
        <v>165.55032</v>
      </c>
      <c r="E77" s="60">
        <v>0</v>
      </c>
      <c r="F77" s="60">
        <f t="shared" si="9"/>
        <v>165.55032</v>
      </c>
      <c r="G77" s="60">
        <v>0</v>
      </c>
      <c r="H77" s="60">
        <f t="shared" ref="H77:H79" si="10">(F77+(IF(G77&lt;101,G77,IF(G77&lt;201,G77/2,IF(G77&lt;=301,G77/3,G77/4)))))*(($H$57)+1)</f>
        <v>256.60299600000002</v>
      </c>
      <c r="I77" s="24"/>
      <c r="L77" s="246"/>
      <c r="M77" s="246"/>
      <c r="N77" s="24"/>
    </row>
    <row r="78" spans="1:14" s="61" customFormat="1" x14ac:dyDescent="0.25">
      <c r="A78" s="110">
        <v>20</v>
      </c>
      <c r="B78" s="111"/>
      <c r="C78" s="85" t="s">
        <v>285</v>
      </c>
      <c r="D78" s="79">
        <f>(16.88)*(10.764)</f>
        <v>181.69631999999999</v>
      </c>
      <c r="E78" s="60">
        <v>0</v>
      </c>
      <c r="F78" s="60">
        <f t="shared" si="9"/>
        <v>181.69631999999999</v>
      </c>
      <c r="G78" s="60">
        <v>0</v>
      </c>
      <c r="H78" s="60">
        <f t="shared" si="10"/>
        <v>281.62929600000001</v>
      </c>
      <c r="I78" s="24"/>
      <c r="L78" s="246"/>
      <c r="M78" s="246"/>
      <c r="N78" s="24"/>
    </row>
    <row r="79" spans="1:14" s="61" customFormat="1" x14ac:dyDescent="0.25">
      <c r="A79" s="110">
        <v>21</v>
      </c>
      <c r="B79" s="111"/>
      <c r="C79" s="85" t="s">
        <v>285</v>
      </c>
      <c r="D79" s="79">
        <f>(60.68)*(10.764)</f>
        <v>653.15951999999993</v>
      </c>
      <c r="E79" s="60">
        <v>0</v>
      </c>
      <c r="F79" s="60">
        <f t="shared" si="9"/>
        <v>653.15951999999993</v>
      </c>
      <c r="G79" s="60">
        <v>0</v>
      </c>
      <c r="H79" s="60">
        <f t="shared" si="10"/>
        <v>1012.397256</v>
      </c>
      <c r="I79" s="24"/>
      <c r="L79" s="246"/>
      <c r="M79" s="246"/>
      <c r="N79" s="24"/>
    </row>
    <row r="80" spans="1:14" s="61" customFormat="1" x14ac:dyDescent="0.25">
      <c r="A80" s="110">
        <v>22</v>
      </c>
      <c r="B80" s="111"/>
      <c r="C80" s="85" t="s">
        <v>285</v>
      </c>
      <c r="D80" s="79">
        <f>(30.73)*(10.764)</f>
        <v>330.77771999999999</v>
      </c>
      <c r="E80" s="60">
        <v>0</v>
      </c>
      <c r="F80" s="60">
        <f>D80+(IF(E80&lt;201,E80,IF(E80&lt;301,E80/2,E80/3)))</f>
        <v>330.77771999999999</v>
      </c>
      <c r="G80" s="60">
        <v>0</v>
      </c>
      <c r="H80" s="60">
        <f>(F80+(IF(G80&lt;101,G80,IF(G80&lt;201,G80/2,IF(G80&lt;=301,G80/3,G80/4)))))*(($H$57)+1)</f>
        <v>512.705466</v>
      </c>
      <c r="I80" s="24"/>
      <c r="L80" s="246"/>
      <c r="M80" s="246"/>
      <c r="N80" s="24"/>
    </row>
    <row r="81" spans="1:14" s="61" customFormat="1" x14ac:dyDescent="0.25">
      <c r="A81" s="110">
        <v>23</v>
      </c>
      <c r="B81" s="111"/>
      <c r="C81" s="85" t="s">
        <v>285</v>
      </c>
      <c r="D81" s="79">
        <f>(17.48)*(10.764)</f>
        <v>188.15472</v>
      </c>
      <c r="E81" s="60">
        <v>0</v>
      </c>
      <c r="F81" s="60">
        <f t="shared" ref="F81:F86" si="11">D81+(IF(E81&lt;201,E81,IF(E81&lt;301,E81/2,E81/3)))</f>
        <v>188.15472</v>
      </c>
      <c r="G81" s="60">
        <v>0</v>
      </c>
      <c r="H81" s="60">
        <f>(F81+(IF(G81&lt;101,G81,IF(G81&lt;201,G81/2,IF(G81&lt;=301,G81/3,G81/4)))))*(($H$57)+1)</f>
        <v>291.639816</v>
      </c>
      <c r="I81" s="24"/>
      <c r="L81" s="246"/>
      <c r="M81" s="246"/>
      <c r="N81" s="24"/>
    </row>
    <row r="82" spans="1:14" s="61" customFormat="1" x14ac:dyDescent="0.25">
      <c r="A82" s="110">
        <v>24</v>
      </c>
      <c r="B82" s="111"/>
      <c r="C82" s="85" t="s">
        <v>285</v>
      </c>
      <c r="D82" s="79">
        <f>(19.18)*(10.764)</f>
        <v>206.45352</v>
      </c>
      <c r="E82" s="60">
        <v>0</v>
      </c>
      <c r="F82" s="60">
        <f t="shared" si="11"/>
        <v>206.45352</v>
      </c>
      <c r="G82" s="60">
        <v>0</v>
      </c>
      <c r="H82" s="60">
        <f>(F82+(IF(G82&lt;101,G82,IF(G82&lt;201,G82/2,IF(G82&lt;=301,G82/3,G82/4)))))*(($H$57)+1)</f>
        <v>320.00295599999998</v>
      </c>
      <c r="I82" s="24"/>
      <c r="L82" s="246"/>
      <c r="M82" s="246"/>
      <c r="N82" s="24"/>
    </row>
    <row r="83" spans="1:14" s="61" customFormat="1" x14ac:dyDescent="0.25">
      <c r="A83" s="110">
        <v>25</v>
      </c>
      <c r="B83" s="111"/>
      <c r="C83" s="85" t="s">
        <v>285</v>
      </c>
      <c r="D83" s="79">
        <f>(22.94)*(10.764)</f>
        <v>246.92616000000001</v>
      </c>
      <c r="E83" s="60">
        <v>0</v>
      </c>
      <c r="F83" s="60">
        <f t="shared" si="11"/>
        <v>246.92616000000001</v>
      </c>
      <c r="G83" s="60">
        <v>0</v>
      </c>
      <c r="H83" s="60">
        <f>(F83+(IF(G83&lt;101,G83,IF(G83&lt;201,G83/2,IF(G83&lt;=301,G83/3,G83/4)))))*(($H$57)+1)</f>
        <v>382.73554800000005</v>
      </c>
      <c r="I83" s="24"/>
      <c r="L83" s="246"/>
      <c r="M83" s="246"/>
      <c r="N83" s="24"/>
    </row>
    <row r="84" spans="1:14" s="61" customFormat="1" x14ac:dyDescent="0.25">
      <c r="A84" s="110">
        <v>26</v>
      </c>
      <c r="B84" s="111"/>
      <c r="C84" s="85" t="s">
        <v>285</v>
      </c>
      <c r="D84" s="79">
        <f>(28.54)*(10.764)</f>
        <v>307.20455999999996</v>
      </c>
      <c r="E84" s="60">
        <v>0</v>
      </c>
      <c r="F84" s="60">
        <f t="shared" si="11"/>
        <v>307.20455999999996</v>
      </c>
      <c r="G84" s="60">
        <v>0</v>
      </c>
      <c r="H84" s="60">
        <f t="shared" ref="H84:H86" si="12">(F84+(IF(G84&lt;101,G84,IF(G84&lt;201,G84/2,IF(G84&lt;=301,G84/3,G84/4)))))*(($H$57)+1)</f>
        <v>476.16706799999997</v>
      </c>
      <c r="I84" s="24"/>
      <c r="L84" s="246"/>
      <c r="M84" s="246"/>
      <c r="N84" s="24"/>
    </row>
    <row r="85" spans="1:14" s="61" customFormat="1" x14ac:dyDescent="0.25">
      <c r="A85" s="110">
        <v>27</v>
      </c>
      <c r="B85" s="111"/>
      <c r="C85" s="85" t="s">
        <v>285</v>
      </c>
      <c r="D85" s="79">
        <f>(21.12)*(10.764)</f>
        <v>227.33568</v>
      </c>
      <c r="E85" s="60">
        <v>0</v>
      </c>
      <c r="F85" s="60">
        <f t="shared" si="11"/>
        <v>227.33568</v>
      </c>
      <c r="G85" s="60">
        <v>0</v>
      </c>
      <c r="H85" s="60">
        <f t="shared" si="12"/>
        <v>352.37030400000003</v>
      </c>
      <c r="I85" s="24"/>
      <c r="L85" s="246"/>
      <c r="M85" s="246"/>
      <c r="N85" s="24"/>
    </row>
    <row r="86" spans="1:14" s="61" customFormat="1" x14ac:dyDescent="0.25">
      <c r="A86" s="110">
        <v>28</v>
      </c>
      <c r="B86" s="111"/>
      <c r="C86" s="85" t="s">
        <v>285</v>
      </c>
      <c r="D86" s="79">
        <f>(21.11)*(10.764)</f>
        <v>227.22803999999999</v>
      </c>
      <c r="E86" s="60">
        <v>0</v>
      </c>
      <c r="F86" s="60">
        <f t="shared" si="11"/>
        <v>227.22803999999999</v>
      </c>
      <c r="G86" s="60">
        <v>0</v>
      </c>
      <c r="H86" s="60">
        <f t="shared" si="12"/>
        <v>352.203462</v>
      </c>
      <c r="I86" s="24"/>
      <c r="L86" s="246"/>
      <c r="M86" s="246"/>
      <c r="N86" s="24"/>
    </row>
    <row r="87" spans="1:14" s="61" customFormat="1" x14ac:dyDescent="0.25">
      <c r="A87" s="110">
        <v>29</v>
      </c>
      <c r="B87" s="111"/>
      <c r="C87" s="85" t="s">
        <v>285</v>
      </c>
      <c r="D87" s="79">
        <f>(27.5)*(10.764)</f>
        <v>296.01</v>
      </c>
      <c r="E87" s="60">
        <v>0</v>
      </c>
      <c r="F87" s="60">
        <f>D87+(IF(E87&lt;201,E87,IF(E87&lt;301,E87/2,E87/3)))</f>
        <v>296.01</v>
      </c>
      <c r="G87" s="60">
        <v>0</v>
      </c>
      <c r="H87" s="60">
        <f>(F87+(IF(G87&lt;101,G87,IF(G87&lt;201,G87/2,IF(G87&lt;=301,G87/3,G87/4)))))*(($H$57)+1)</f>
        <v>458.81549999999999</v>
      </c>
      <c r="I87" s="24"/>
      <c r="L87" s="246"/>
      <c r="M87" s="246"/>
      <c r="N87" s="24"/>
    </row>
    <row r="88" spans="1:14" s="23" customFormat="1" x14ac:dyDescent="0.25">
      <c r="A88" s="110"/>
      <c r="B88" s="112"/>
      <c r="C88" s="112"/>
      <c r="D88" s="112"/>
      <c r="E88" s="112"/>
      <c r="F88" s="112"/>
      <c r="G88" s="112"/>
      <c r="H88" s="111"/>
      <c r="I88" s="24"/>
      <c r="N88" s="24"/>
    </row>
    <row r="89" spans="1:14" s="36" customFormat="1" ht="47.25" customHeight="1" x14ac:dyDescent="0.25">
      <c r="A89" s="247" t="s">
        <v>258</v>
      </c>
      <c r="B89" s="247" t="s">
        <v>98</v>
      </c>
      <c r="C89" s="231" t="s">
        <v>2</v>
      </c>
      <c r="D89" s="231" t="s">
        <v>171</v>
      </c>
      <c r="E89" s="249" t="s">
        <v>250</v>
      </c>
      <c r="F89" s="249" t="s">
        <v>170</v>
      </c>
      <c r="G89" s="231" t="s">
        <v>3</v>
      </c>
      <c r="H89" s="76" t="s">
        <v>116</v>
      </c>
      <c r="I89" s="79">
        <f>10.764</f>
        <v>10.763999999999999</v>
      </c>
    </row>
    <row r="90" spans="1:14" s="37" customFormat="1" ht="15.75" x14ac:dyDescent="0.25">
      <c r="A90" s="248"/>
      <c r="B90" s="248"/>
      <c r="C90" s="232"/>
      <c r="D90" s="232"/>
      <c r="E90" s="250"/>
      <c r="F90" s="250"/>
      <c r="G90" s="232"/>
      <c r="H90" s="77">
        <v>0.5</v>
      </c>
      <c r="I90" s="35"/>
    </row>
    <row r="91" spans="1:14" s="61" customFormat="1" x14ac:dyDescent="0.25">
      <c r="A91" s="305" t="s">
        <v>286</v>
      </c>
      <c r="B91" s="305"/>
      <c r="C91" s="305"/>
      <c r="D91" s="305"/>
      <c r="E91" s="305"/>
      <c r="F91" s="305"/>
      <c r="G91" s="305"/>
      <c r="H91" s="305"/>
      <c r="I91" s="24">
        <f>4</f>
        <v>4</v>
      </c>
      <c r="L91" s="246"/>
      <c r="M91" s="246"/>
    </row>
    <row r="92" spans="1:14" s="23" customFormat="1" x14ac:dyDescent="0.25">
      <c r="A92" s="305" t="s">
        <v>287</v>
      </c>
      <c r="B92" s="305"/>
      <c r="C92" s="305"/>
      <c r="D92" s="305"/>
      <c r="E92" s="305"/>
      <c r="F92" s="305"/>
      <c r="G92" s="305"/>
      <c r="H92" s="305"/>
      <c r="I92" s="24">
        <f>1</f>
        <v>1</v>
      </c>
      <c r="L92" s="246"/>
      <c r="M92" s="246"/>
    </row>
    <row r="93" spans="1:14" s="23" customFormat="1" ht="15.75" x14ac:dyDescent="0.25">
      <c r="A93" s="217">
        <v>1</v>
      </c>
      <c r="B93" s="217"/>
      <c r="C93" s="5" t="s">
        <v>245</v>
      </c>
      <c r="D93" s="79">
        <f>(56.86)*(10.764)</f>
        <v>612.04103999999995</v>
      </c>
      <c r="E93" s="5">
        <v>0</v>
      </c>
      <c r="F93" s="5">
        <f t="shared" ref="F93:F97" si="13">D93+E93</f>
        <v>612.04103999999995</v>
      </c>
      <c r="G93" s="79">
        <f>(2.5*4.3+2.5*1.5+3.3*0.75+4.6*4.3)*(10.764)</f>
        <v>395.63081999999991</v>
      </c>
      <c r="H93" s="40">
        <f t="shared" ref="H93:H97" si="14">F93*(($H$90)+1)+(IF(G93&lt;101,G93,IF(G93&lt;201,G93/2,IF(G93&lt;=301,G93/3,G93/4))))</f>
        <v>1016.9692649999998</v>
      </c>
      <c r="I93" s="24">
        <f>3.3*5.32+2.13*2.74+2.74*3.34+3.96*3.05+2*(2.13*1.22)+2.8*0.9</f>
        <v>52.339000000000013</v>
      </c>
      <c r="N93" s="24"/>
    </row>
    <row r="94" spans="1:14" s="23" customFormat="1" ht="15.75" x14ac:dyDescent="0.25">
      <c r="A94" s="217">
        <f>A93+1</f>
        <v>2</v>
      </c>
      <c r="B94" s="217"/>
      <c r="C94" s="60" t="s">
        <v>245</v>
      </c>
      <c r="D94" s="79">
        <f>(56.86)*(10.764)</f>
        <v>612.04103999999995</v>
      </c>
      <c r="E94" s="5">
        <v>0</v>
      </c>
      <c r="F94" s="5">
        <f t="shared" si="13"/>
        <v>612.04103999999995</v>
      </c>
      <c r="G94" s="79">
        <f>(2.5*4.3+2.5*1.5+3.3*0.75+1.8*4.3)*(10.764)</f>
        <v>266.03226000000001</v>
      </c>
      <c r="H94" s="40">
        <f t="shared" si="14"/>
        <v>1006.7389799999999</v>
      </c>
      <c r="I94" s="24"/>
      <c r="N94" s="24"/>
    </row>
    <row r="95" spans="1:14" s="23" customFormat="1" ht="15.75" x14ac:dyDescent="0.25">
      <c r="A95" s="217">
        <f>A94+1</f>
        <v>3</v>
      </c>
      <c r="B95" s="217"/>
      <c r="C95" s="60" t="s">
        <v>245</v>
      </c>
      <c r="D95" s="79">
        <f>(56.86)*(10.764)</f>
        <v>612.04103999999995</v>
      </c>
      <c r="E95" s="5">
        <v>0</v>
      </c>
      <c r="F95" s="5">
        <f t="shared" si="13"/>
        <v>612.04103999999995</v>
      </c>
      <c r="G95" s="79">
        <f>(2.5*4.3+2.5*1.5+3.3*0.75+1.8*4.3)*(10.764)</f>
        <v>266.03226000000001</v>
      </c>
      <c r="H95" s="40">
        <f t="shared" si="14"/>
        <v>1006.7389799999999</v>
      </c>
      <c r="I95" s="24"/>
      <c r="N95" s="24"/>
    </row>
    <row r="96" spans="1:14" s="23" customFormat="1" ht="15.75" x14ac:dyDescent="0.25">
      <c r="A96" s="217">
        <f>A95+1</f>
        <v>4</v>
      </c>
      <c r="B96" s="217"/>
      <c r="C96" s="60" t="s">
        <v>245</v>
      </c>
      <c r="D96" s="79">
        <f>(56.28)*(10.764)</f>
        <v>605.79791999999998</v>
      </c>
      <c r="E96" s="5">
        <v>0</v>
      </c>
      <c r="F96" s="5">
        <f t="shared" si="13"/>
        <v>605.79791999999998</v>
      </c>
      <c r="G96" s="90">
        <f>(5.1*2.5+2.36*2.1+3.3*0.75+1.42+10.2+3.7*3.4+2.05+1.22*5.65)*(10.764)</f>
        <v>573.97953599999994</v>
      </c>
      <c r="H96" s="40">
        <f t="shared" si="14"/>
        <v>1052.1917639999999</v>
      </c>
      <c r="I96" s="24"/>
      <c r="N96" s="24"/>
    </row>
    <row r="97" spans="1:16" s="23" customFormat="1" ht="15.75" x14ac:dyDescent="0.25">
      <c r="A97" s="217">
        <f>A96+1</f>
        <v>5</v>
      </c>
      <c r="B97" s="217"/>
      <c r="C97" s="60" t="s">
        <v>245</v>
      </c>
      <c r="D97" s="79">
        <f>(55.19)*(10.764)</f>
        <v>594.06515999999999</v>
      </c>
      <c r="E97" s="5">
        <v>0</v>
      </c>
      <c r="F97" s="5">
        <f t="shared" si="13"/>
        <v>594.06515999999999</v>
      </c>
      <c r="G97" s="79">
        <f>(5.2*2.5+2.2*2.36+1.6*3.1+5.2*2.22)*(10.764)</f>
        <v>373.46774400000004</v>
      </c>
      <c r="H97" s="40">
        <f t="shared" si="14"/>
        <v>984.46467599999994</v>
      </c>
      <c r="I97" s="24"/>
      <c r="N97" s="24"/>
    </row>
    <row r="98" spans="1:16" s="23" customFormat="1" ht="15.75" customHeight="1" x14ac:dyDescent="0.25">
      <c r="A98" s="217">
        <f>A97+1</f>
        <v>6</v>
      </c>
      <c r="B98" s="217"/>
      <c r="C98" s="5" t="s">
        <v>246</v>
      </c>
      <c r="D98" s="103" t="s">
        <v>247</v>
      </c>
      <c r="E98" s="104"/>
      <c r="F98" s="104"/>
      <c r="G98" s="104"/>
      <c r="H98" s="105"/>
      <c r="I98" s="24"/>
      <c r="N98" s="24"/>
    </row>
    <row r="99" spans="1:16" s="61" customFormat="1" ht="15.75" customHeight="1" x14ac:dyDescent="0.25">
      <c r="A99" s="217">
        <f t="shared" ref="A99:A103" si="15">A98+1</f>
        <v>7</v>
      </c>
      <c r="B99" s="217"/>
      <c r="C99" s="60" t="s">
        <v>246</v>
      </c>
      <c r="D99" s="202"/>
      <c r="E99" s="203"/>
      <c r="F99" s="203"/>
      <c r="G99" s="203"/>
      <c r="H99" s="204"/>
      <c r="I99" s="24"/>
      <c r="N99" s="24"/>
    </row>
    <row r="100" spans="1:16" s="61" customFormat="1" ht="15.75" customHeight="1" x14ac:dyDescent="0.25">
      <c r="A100" s="217">
        <f t="shared" si="15"/>
        <v>8</v>
      </c>
      <c r="B100" s="217"/>
      <c r="C100" s="60" t="s">
        <v>246</v>
      </c>
      <c r="D100" s="205"/>
      <c r="E100" s="206"/>
      <c r="F100" s="206"/>
      <c r="G100" s="206"/>
      <c r="H100" s="207"/>
      <c r="I100" s="24"/>
      <c r="N100" s="24"/>
    </row>
    <row r="101" spans="1:16" s="61" customFormat="1" ht="15.75" customHeight="1" x14ac:dyDescent="0.25">
      <c r="A101" s="217">
        <f t="shared" si="15"/>
        <v>9</v>
      </c>
      <c r="B101" s="217"/>
      <c r="C101" s="60" t="s">
        <v>246</v>
      </c>
      <c r="D101" s="103" t="s">
        <v>248</v>
      </c>
      <c r="E101" s="104"/>
      <c r="F101" s="104"/>
      <c r="G101" s="104"/>
      <c r="H101" s="105"/>
      <c r="I101" s="24"/>
      <c r="N101" s="24"/>
    </row>
    <row r="102" spans="1:16" s="61" customFormat="1" ht="15.75" customHeight="1" x14ac:dyDescent="0.25">
      <c r="A102" s="217">
        <f t="shared" si="15"/>
        <v>10</v>
      </c>
      <c r="B102" s="217"/>
      <c r="C102" s="60" t="s">
        <v>246</v>
      </c>
      <c r="D102" s="202"/>
      <c r="E102" s="203"/>
      <c r="F102" s="203"/>
      <c r="G102" s="203"/>
      <c r="H102" s="204"/>
      <c r="I102" s="24"/>
      <c r="N102" s="24"/>
    </row>
    <row r="103" spans="1:16" s="61" customFormat="1" ht="15.75" customHeight="1" x14ac:dyDescent="0.25">
      <c r="A103" s="217">
        <f t="shared" si="15"/>
        <v>11</v>
      </c>
      <c r="B103" s="217"/>
      <c r="C103" s="60" t="s">
        <v>246</v>
      </c>
      <c r="D103" s="205"/>
      <c r="E103" s="206"/>
      <c r="F103" s="206"/>
      <c r="G103" s="206"/>
      <c r="H103" s="207"/>
      <c r="I103" s="24"/>
      <c r="N103" s="24"/>
    </row>
    <row r="104" spans="1:16" s="23" customFormat="1" ht="15.75" customHeight="1" x14ac:dyDescent="0.25">
      <c r="A104" s="113" t="s">
        <v>249</v>
      </c>
      <c r="B104" s="114"/>
      <c r="C104" s="114"/>
      <c r="D104" s="114"/>
      <c r="E104" s="114"/>
      <c r="F104" s="114"/>
      <c r="G104" s="114"/>
      <c r="H104" s="115"/>
      <c r="I104" s="24">
        <f>1</f>
        <v>1</v>
      </c>
    </row>
    <row r="105" spans="1:16" s="23" customFormat="1" ht="15" customHeight="1" x14ac:dyDescent="0.25">
      <c r="A105" s="110">
        <v>1</v>
      </c>
      <c r="B105" s="111"/>
      <c r="C105" s="72" t="s">
        <v>245</v>
      </c>
      <c r="D105" s="79">
        <f>(54.96)*(10.764)</f>
        <v>591.58943999999997</v>
      </c>
      <c r="E105" s="79">
        <f>(2.5*1.7+2.74*0.75+1.8*0.6+2.13*0.75)*(10.764)</f>
        <v>96.687629999999999</v>
      </c>
      <c r="F105" s="5">
        <f t="shared" ref="F105:F110" si="16">D105+E105</f>
        <v>688.27706999999998</v>
      </c>
      <c r="G105" s="79">
        <v>0</v>
      </c>
      <c r="H105" s="40">
        <f t="shared" ref="H105:H110" si="17">F105*(($H$90)+1)+(IF(G105&lt;101,G105,IF(G105&lt;201,G105/2,IF(G105&lt;=301,G105/3,G105/4))))</f>
        <v>1032.4156049999999</v>
      </c>
      <c r="I105" s="24">
        <f>3.3*5.32+2.13*2.74+2.74*3.34+3.96*3.05+2*(2.13*1.22)+2.8*0.9</f>
        <v>52.339000000000013</v>
      </c>
      <c r="L105" s="23">
        <f>7600*H105</f>
        <v>7846358.5979999993</v>
      </c>
      <c r="N105" s="23" t="e">
        <f t="shared" ref="N105:N110" ca="1" si="18">O105&amp;""&amp;",..,"&amp;""&amp;P105</f>
        <v>#REF!</v>
      </c>
      <c r="O105" s="23" t="e">
        <f ca="1">(SUMPRODUCT(MID(0&amp;(LEFT(A104,SUM(LEN(A104)-LEN(SUBSTITUTE(A104,{"0","1","2"},""))))), LARGE(INDEX(ISNUMBER(--MID((LEFT(A104,SUM(LEN(A104)-LEN(SUBSTITUTE(A104,{"0","1","2"},""))))), ROW(INDIRECT("1:"&amp;LEN((LEFT(A104,SUM(LEN(A104)-LEN(SUBSTITUTE(A104,{"0","1","2"},"")))))))), 1)) * ROW(INDIRECT("1:"&amp;LEN((LEFT(A104,SUM(LEN(A104)-LEN(SUBSTITUTE(A104,{"0","1","2"},"")))))))), 0), ROW(INDIRECT("1:"&amp;LEN((LEFT(A104,SUM(LEN(A104)-LEN(SUBSTITUTE(A104,{"0","1","2"},"")))))))))+1, 1) * 10^ROW(INDIRECT("1:"&amp;LEN((LEFT(A104,SUM(LEN(A104)-LEN(SUBSTITUTE(A104,{"0","1","2"},""))))))))/10))*100+1</f>
        <v>#REF!</v>
      </c>
      <c r="P105" s="23">
        <f ca="1">(SUMPRODUCT(MID(0&amp;(--TRIM(RIGHT(SUBSTITUTE(LEFT(A104,_xlfn.AGGREGATE(16,6,FIND({0,1,2,3,4,5,6,7,8,9},A104,ROW(INDIRECT("1:"&amp;LEN(A104)))),1))," ",REPT(" ",LEN(A104))),LEN(A104)))), LARGE(INDEX(ISNUMBER(--MID((--TRIM(RIGHT(SUBSTITUTE(LEFT(A104,_xlfn.AGGREGATE(16,6,FIND({0,1,2,3,4,5,6,7,8,9},A104,ROW(INDIRECT("1:"&amp;LEN(A104)))),1))," ",REPT(" ",LEN(A104))),LEN(A104)))), ROW(INDIRECT("1:"&amp;LEN((--TRIM(RIGHT(SUBSTITUTE(LEFT(A104,_xlfn.AGGREGATE(16,6,FIND({0,1,2,3,4,5,6,7,8,9},A104,ROW(INDIRECT("1:"&amp;LEN(A104)))),1))," ",REPT(" ",LEN(A104))),LEN(A104))))))), 1)) * ROW(INDIRECT("1:"&amp;LEN((--TRIM(RIGHT(SUBSTITUTE(LEFT(A104,_xlfn.AGGREGATE(16,6,FIND({0,1,2,3,4,5,6,7,8,9},A104,ROW(INDIRECT("1:"&amp;LEN(A104)))),1))," ",REPT(" ",LEN(A104))),LEN(A104))))))), 0), ROW(INDIRECT("1:"&amp;LEN((--TRIM(RIGHT(SUBSTITUTE(LEFT(A104,_xlfn.AGGREGATE(16,6,FIND({0,1,2,3,4,5,6,7,8,9},A104,ROW(INDIRECT("1:"&amp;LEN(A104)))),1))," ",REPT(" ",LEN(A104))),LEN(A104))))))))+1, 1) * 10^ROW(INDIRECT("1:"&amp;LEN((--TRIM(RIGHT(SUBSTITUTE(LEFT(A104,_xlfn.AGGREGATE(16,6,FIND({0,1,2,3,4,5,6,7,8,9},A104,ROW(INDIRECT("1:"&amp;LEN(A104)))),1))," ",REPT(" ",LEN(A104))),LEN(A104)))))))/10))*100+1</f>
        <v>601</v>
      </c>
    </row>
    <row r="106" spans="1:16" s="23" customFormat="1" ht="15" customHeight="1" x14ac:dyDescent="0.25">
      <c r="A106" s="110">
        <v>2</v>
      </c>
      <c r="B106" s="111"/>
      <c r="C106" s="72" t="s">
        <v>245</v>
      </c>
      <c r="D106" s="79">
        <f>(54.96)*(10.764)</f>
        <v>591.58943999999997</v>
      </c>
      <c r="E106" s="79">
        <f t="shared" ref="E106:E107" si="19">(2.5*1.7+2.74*0.75+1.8*0.6+2.13*0.75)*(10.764)</f>
        <v>96.687629999999999</v>
      </c>
      <c r="F106" s="5">
        <f t="shared" si="16"/>
        <v>688.27706999999998</v>
      </c>
      <c r="G106" s="79">
        <v>0</v>
      </c>
      <c r="H106" s="40">
        <f t="shared" si="17"/>
        <v>1032.4156049999999</v>
      </c>
      <c r="I106" s="24"/>
      <c r="L106" s="89">
        <f t="shared" ref="L106:L115" si="20">7600*H106</f>
        <v>7846358.5979999993</v>
      </c>
      <c r="N106" s="23" t="e">
        <f t="shared" ca="1" si="18"/>
        <v>#REF!</v>
      </c>
      <c r="O106" s="23" t="e">
        <f t="shared" ref="O106:P109" ca="1" si="21">O105+1</f>
        <v>#REF!</v>
      </c>
      <c r="P106" s="23">
        <f t="shared" ca="1" si="21"/>
        <v>602</v>
      </c>
    </row>
    <row r="107" spans="1:16" s="23" customFormat="1" ht="15" customHeight="1" x14ac:dyDescent="0.25">
      <c r="A107" s="110">
        <v>3</v>
      </c>
      <c r="B107" s="111"/>
      <c r="C107" s="72" t="s">
        <v>245</v>
      </c>
      <c r="D107" s="79">
        <f>(54.96)*(10.764)</f>
        <v>591.58943999999997</v>
      </c>
      <c r="E107" s="79">
        <f t="shared" si="19"/>
        <v>96.687629999999999</v>
      </c>
      <c r="F107" s="5">
        <f t="shared" si="16"/>
        <v>688.27706999999998</v>
      </c>
      <c r="G107" s="79">
        <v>0</v>
      </c>
      <c r="H107" s="40">
        <f t="shared" si="17"/>
        <v>1032.4156049999999</v>
      </c>
      <c r="I107" s="24"/>
      <c r="L107" s="89">
        <f t="shared" si="20"/>
        <v>7846358.5979999993</v>
      </c>
      <c r="N107" s="23" t="e">
        <f t="shared" ca="1" si="18"/>
        <v>#REF!</v>
      </c>
      <c r="O107" s="23" t="e">
        <f t="shared" ca="1" si="21"/>
        <v>#REF!</v>
      </c>
      <c r="P107" s="23">
        <f t="shared" ca="1" si="21"/>
        <v>603</v>
      </c>
    </row>
    <row r="108" spans="1:16" s="23" customFormat="1" ht="15" customHeight="1" x14ac:dyDescent="0.25">
      <c r="A108" s="110">
        <v>4</v>
      </c>
      <c r="B108" s="111"/>
      <c r="C108" s="72" t="s">
        <v>245</v>
      </c>
      <c r="D108" s="79">
        <f>(52.63)*(10.764)</f>
        <v>566.50932</v>
      </c>
      <c r="E108" s="79">
        <f>(2.4*0.6+0.75*2.13+0.75*2.74+0.6*3.05+0.6*2.8)*(10.764)</f>
        <v>92.597309999999979</v>
      </c>
      <c r="F108" s="5">
        <f t="shared" si="16"/>
        <v>659.10663</v>
      </c>
      <c r="G108" s="79">
        <f>0*(10.764)</f>
        <v>0</v>
      </c>
      <c r="H108" s="40">
        <f t="shared" si="17"/>
        <v>988.65994499999999</v>
      </c>
      <c r="I108" s="24"/>
      <c r="J108" s="23">
        <f>8090000/H108</f>
        <v>8182.7933263747227</v>
      </c>
      <c r="L108" s="89">
        <f t="shared" si="20"/>
        <v>7513815.5820000004</v>
      </c>
      <c r="N108" s="23" t="e">
        <f t="shared" ca="1" si="18"/>
        <v>#REF!</v>
      </c>
      <c r="O108" s="23" t="e">
        <f t="shared" ca="1" si="21"/>
        <v>#REF!</v>
      </c>
      <c r="P108" s="23">
        <f t="shared" ca="1" si="21"/>
        <v>604</v>
      </c>
    </row>
    <row r="109" spans="1:16" s="23" customFormat="1" ht="15" customHeight="1" x14ac:dyDescent="0.25">
      <c r="A109" s="110">
        <v>5</v>
      </c>
      <c r="B109" s="111"/>
      <c r="C109" s="72" t="s">
        <v>245</v>
      </c>
      <c r="D109" s="79">
        <f>(52.63)*(10.764)</f>
        <v>566.50932</v>
      </c>
      <c r="E109" s="79">
        <f>(2.4*0.6+0.75*2.13+0.75*2.74+1.9*0.6)*(10.764)</f>
        <v>67.086629999999985</v>
      </c>
      <c r="F109" s="5">
        <f t="shared" si="16"/>
        <v>633.59595000000002</v>
      </c>
      <c r="G109" s="79">
        <f>0*(10.764)</f>
        <v>0</v>
      </c>
      <c r="H109" s="40">
        <f t="shared" si="17"/>
        <v>950.39392500000008</v>
      </c>
      <c r="I109" s="24"/>
      <c r="L109" s="89">
        <f t="shared" si="20"/>
        <v>7222993.830000001</v>
      </c>
      <c r="N109" s="23" t="e">
        <f t="shared" ca="1" si="18"/>
        <v>#REF!</v>
      </c>
      <c r="O109" s="23" t="e">
        <f t="shared" ca="1" si="21"/>
        <v>#REF!</v>
      </c>
      <c r="P109" s="23">
        <f t="shared" ca="1" si="21"/>
        <v>605</v>
      </c>
    </row>
    <row r="110" spans="1:16" s="23" customFormat="1" ht="15" customHeight="1" x14ac:dyDescent="0.25">
      <c r="A110" s="110">
        <v>6</v>
      </c>
      <c r="B110" s="111"/>
      <c r="C110" s="72" t="s">
        <v>245</v>
      </c>
      <c r="D110" s="79">
        <f>(52.63)*(10.764)</f>
        <v>566.50932</v>
      </c>
      <c r="E110" s="79">
        <f>(2.5*0.6+0.75*2.13+0.75*2.74+2.2*0.6)*(10.764)</f>
        <v>69.669989999999999</v>
      </c>
      <c r="F110" s="5">
        <f t="shared" si="16"/>
        <v>636.17930999999999</v>
      </c>
      <c r="G110" s="79">
        <f>0*(10.764)</f>
        <v>0</v>
      </c>
      <c r="H110" s="40">
        <f t="shared" si="17"/>
        <v>954.26896499999998</v>
      </c>
      <c r="I110" s="24"/>
      <c r="L110" s="89">
        <f t="shared" si="20"/>
        <v>7252444.1339999996</v>
      </c>
      <c r="N110" s="23" t="e">
        <f t="shared" ca="1" si="18"/>
        <v>#REF!</v>
      </c>
      <c r="O110" s="23" t="e">
        <f ca="1">O109+1</f>
        <v>#REF!</v>
      </c>
      <c r="P110" s="23">
        <f ca="1">P109+1</f>
        <v>606</v>
      </c>
    </row>
    <row r="111" spans="1:16" s="71" customFormat="1" ht="15" customHeight="1" x14ac:dyDescent="0.25">
      <c r="A111" s="110">
        <v>7</v>
      </c>
      <c r="B111" s="111"/>
      <c r="C111" s="72" t="s">
        <v>245</v>
      </c>
      <c r="D111" s="79">
        <f>(52.63)*(10.764)</f>
        <v>566.50932</v>
      </c>
      <c r="E111" s="79">
        <f>(2.5*0.6+0.75*2.13+0.75*2.74+2.2*0.6)*(10.764)</f>
        <v>69.669989999999999</v>
      </c>
      <c r="F111" s="72">
        <f t="shared" ref="F111:F115" si="22">D111+E111</f>
        <v>636.17930999999999</v>
      </c>
      <c r="G111" s="79">
        <f>0*(10.764)</f>
        <v>0</v>
      </c>
      <c r="H111" s="40">
        <f t="shared" ref="H111:H115" si="23">F111*(($H$90)+1)+(IF(G111&lt;101,G111,IF(G111&lt;201,G111/2,IF(G111&lt;=301,G111/3,G111/4))))</f>
        <v>954.26896499999998</v>
      </c>
      <c r="I111" s="24"/>
      <c r="L111" s="89">
        <f t="shared" si="20"/>
        <v>7252444.1339999996</v>
      </c>
      <c r="N111" s="71" t="e">
        <f t="shared" ref="N111:N115" ca="1" si="24">O111&amp;""&amp;",..,"&amp;""&amp;P111</f>
        <v>#REF!</v>
      </c>
      <c r="O111" s="71" t="e">
        <f ca="1">(SUMPRODUCT(MID(0&amp;(LEFT(A110,SUM(LEN(A110)-LEN(SUBSTITUTE(A110,{"0","1","2"},""))))), LARGE(INDEX(ISNUMBER(--MID((LEFT(A110,SUM(LEN(A110)-LEN(SUBSTITUTE(A110,{"0","1","2"},""))))), ROW(INDIRECT("1:"&amp;LEN((LEFT(A110,SUM(LEN(A110)-LEN(SUBSTITUTE(A110,{"0","1","2"},"")))))))), 1)) * ROW(INDIRECT("1:"&amp;LEN((LEFT(A110,SUM(LEN(A110)-LEN(SUBSTITUTE(A110,{"0","1","2"},"")))))))), 0), ROW(INDIRECT("1:"&amp;LEN((LEFT(A110,SUM(LEN(A110)-LEN(SUBSTITUTE(A110,{"0","1","2"},"")))))))))+1, 1) * 10^ROW(INDIRECT("1:"&amp;LEN((LEFT(A110,SUM(LEN(A110)-LEN(SUBSTITUTE(A110,{"0","1","2"},""))))))))/10))*100+1</f>
        <v>#REF!</v>
      </c>
      <c r="P111" s="71">
        <f ca="1">(SUMPRODUCT(MID(0&amp;(--TRIM(RIGHT(SUBSTITUTE(LEFT(A110,_xlfn.AGGREGATE(16,6,FIND({0,1,2,3,4,5,6,7,8,9},A110,ROW(INDIRECT("1:"&amp;LEN(A110)))),1))," ",REPT(" ",LEN(A110))),LEN(A110)))), LARGE(INDEX(ISNUMBER(--MID((--TRIM(RIGHT(SUBSTITUTE(LEFT(A110,_xlfn.AGGREGATE(16,6,FIND({0,1,2,3,4,5,6,7,8,9},A110,ROW(INDIRECT("1:"&amp;LEN(A110)))),1))," ",REPT(" ",LEN(A110))),LEN(A110)))), ROW(INDIRECT("1:"&amp;LEN((--TRIM(RIGHT(SUBSTITUTE(LEFT(A110,_xlfn.AGGREGATE(16,6,FIND({0,1,2,3,4,5,6,7,8,9},A110,ROW(INDIRECT("1:"&amp;LEN(A110)))),1))," ",REPT(" ",LEN(A110))),LEN(A110))))))), 1)) * ROW(INDIRECT("1:"&amp;LEN((--TRIM(RIGHT(SUBSTITUTE(LEFT(A110,_xlfn.AGGREGATE(16,6,FIND({0,1,2,3,4,5,6,7,8,9},A110,ROW(INDIRECT("1:"&amp;LEN(A110)))),1))," ",REPT(" ",LEN(A110))),LEN(A110))))))), 0), ROW(INDIRECT("1:"&amp;LEN((--TRIM(RIGHT(SUBSTITUTE(LEFT(A110,_xlfn.AGGREGATE(16,6,FIND({0,1,2,3,4,5,6,7,8,9},A110,ROW(INDIRECT("1:"&amp;LEN(A110)))),1))," ",REPT(" ",LEN(A110))),LEN(A110))))))))+1, 1) * 10^ROW(INDIRECT("1:"&amp;LEN((--TRIM(RIGHT(SUBSTITUTE(LEFT(A110,_xlfn.AGGREGATE(16,6,FIND({0,1,2,3,4,5,6,7,8,9},A110,ROW(INDIRECT("1:"&amp;LEN(A110)))),1))," ",REPT(" ",LEN(A110))),LEN(A110)))))))/10))*100+1</f>
        <v>601</v>
      </c>
    </row>
    <row r="112" spans="1:16" s="71" customFormat="1" ht="15" customHeight="1" x14ac:dyDescent="0.25">
      <c r="A112" s="110">
        <v>8</v>
      </c>
      <c r="B112" s="111"/>
      <c r="C112" s="72" t="s">
        <v>245</v>
      </c>
      <c r="D112" s="79">
        <f>(52.63)*(10.764)</f>
        <v>566.50932</v>
      </c>
      <c r="E112" s="79">
        <f>(2.5*0.6+0.75*2.13+0.75*2.74+2.2*0.6)*(10.764)</f>
        <v>69.669989999999999</v>
      </c>
      <c r="F112" s="72">
        <f t="shared" si="22"/>
        <v>636.17930999999999</v>
      </c>
      <c r="G112" s="79">
        <f>0*(10.764)</f>
        <v>0</v>
      </c>
      <c r="H112" s="40">
        <f t="shared" si="23"/>
        <v>954.26896499999998</v>
      </c>
      <c r="I112" s="24"/>
      <c r="L112" s="89">
        <f t="shared" si="20"/>
        <v>7252444.1339999996</v>
      </c>
      <c r="N112" s="71" t="e">
        <f t="shared" ca="1" si="24"/>
        <v>#REF!</v>
      </c>
      <c r="O112" s="71" t="e">
        <f t="shared" ref="O112:P112" ca="1" si="25">O111+1</f>
        <v>#REF!</v>
      </c>
      <c r="P112" s="71">
        <f t="shared" ca="1" si="25"/>
        <v>602</v>
      </c>
    </row>
    <row r="113" spans="1:16" s="71" customFormat="1" ht="15" customHeight="1" x14ac:dyDescent="0.25">
      <c r="A113" s="110">
        <v>9</v>
      </c>
      <c r="B113" s="111"/>
      <c r="C113" s="72" t="s">
        <v>245</v>
      </c>
      <c r="D113" s="79">
        <f>(54.07)*(10.764)</f>
        <v>582.00947999999994</v>
      </c>
      <c r="E113" s="79">
        <f>(0.75*2.13+0.75*2.74+2.2*0.6)*(10.764)</f>
        <v>53.523989999999998</v>
      </c>
      <c r="F113" s="72">
        <f t="shared" si="22"/>
        <v>635.53346999999997</v>
      </c>
      <c r="G113" s="79">
        <f>(2.9*2.52)*(10.764)</f>
        <v>78.663311999999991</v>
      </c>
      <c r="H113" s="40">
        <f t="shared" si="23"/>
        <v>1031.9635169999999</v>
      </c>
      <c r="I113" s="24"/>
      <c r="L113" s="89">
        <f t="shared" si="20"/>
        <v>7842922.729199999</v>
      </c>
      <c r="N113" s="71" t="e">
        <f t="shared" ca="1" si="24"/>
        <v>#REF!</v>
      </c>
      <c r="O113" s="71" t="e">
        <f t="shared" ref="O113:P113" ca="1" si="26">O112+1</f>
        <v>#REF!</v>
      </c>
      <c r="P113" s="71">
        <f t="shared" ca="1" si="26"/>
        <v>603</v>
      </c>
    </row>
    <row r="114" spans="1:16" s="71" customFormat="1" ht="15" customHeight="1" x14ac:dyDescent="0.25">
      <c r="A114" s="110">
        <v>10</v>
      </c>
      <c r="B114" s="111"/>
      <c r="C114" s="72" t="s">
        <v>245</v>
      </c>
      <c r="D114" s="79">
        <f>(54.21)*(10.764)</f>
        <v>583.51643999999999</v>
      </c>
      <c r="E114" s="79">
        <f>(0.75*2.13+0.75*2.74)*(10.764)</f>
        <v>39.315509999999996</v>
      </c>
      <c r="F114" s="72">
        <f t="shared" si="22"/>
        <v>622.83195000000001</v>
      </c>
      <c r="G114" s="79">
        <f>(2.9*2.52+2.05*2.9)*(10.764)</f>
        <v>142.655292</v>
      </c>
      <c r="H114" s="40">
        <f t="shared" si="23"/>
        <v>1005.575571</v>
      </c>
      <c r="I114" s="24"/>
      <c r="L114" s="89">
        <f t="shared" si="20"/>
        <v>7642374.3395999996</v>
      </c>
      <c r="N114" s="71" t="e">
        <f t="shared" ca="1" si="24"/>
        <v>#REF!</v>
      </c>
      <c r="O114" s="71" t="e">
        <f t="shared" ref="O114:P114" ca="1" si="27">O113+1</f>
        <v>#REF!</v>
      </c>
      <c r="P114" s="71">
        <f t="shared" ca="1" si="27"/>
        <v>604</v>
      </c>
    </row>
    <row r="115" spans="1:16" s="71" customFormat="1" ht="15" customHeight="1" x14ac:dyDescent="0.25">
      <c r="A115" s="110">
        <v>11</v>
      </c>
      <c r="B115" s="111"/>
      <c r="C115" s="72" t="s">
        <v>245</v>
      </c>
      <c r="D115" s="79">
        <f>(53.46)*(10.764)</f>
        <v>575.44344000000001</v>
      </c>
      <c r="E115" s="79">
        <f>(0.75*2.13+0.75*2.74)*(10.764)</f>
        <v>39.315509999999996</v>
      </c>
      <c r="F115" s="72">
        <f t="shared" si="22"/>
        <v>614.75895000000003</v>
      </c>
      <c r="G115" s="79">
        <f>(2*2.2+2.52*2.9)*(10.764)</f>
        <v>126.024912</v>
      </c>
      <c r="H115" s="40">
        <f t="shared" si="23"/>
        <v>985.15088100000014</v>
      </c>
      <c r="I115" s="24"/>
      <c r="J115" s="71">
        <f>8218000/H115</f>
        <v>8341.8694115749349</v>
      </c>
      <c r="L115" s="89">
        <f t="shared" si="20"/>
        <v>7487146.6956000011</v>
      </c>
      <c r="N115" s="71" t="e">
        <f t="shared" ca="1" si="24"/>
        <v>#REF!</v>
      </c>
      <c r="O115" s="71" t="e">
        <f t="shared" ref="O115:P115" ca="1" si="28">O114+1</f>
        <v>#REF!</v>
      </c>
      <c r="P115" s="71">
        <f t="shared" ca="1" si="28"/>
        <v>605</v>
      </c>
    </row>
    <row r="116" spans="1:16" s="23" customFormat="1" x14ac:dyDescent="0.25">
      <c r="A116" s="302" t="s">
        <v>251</v>
      </c>
      <c r="B116" s="303"/>
      <c r="C116" s="303"/>
      <c r="D116" s="303"/>
      <c r="E116" s="303"/>
      <c r="F116" s="303"/>
      <c r="G116" s="303"/>
      <c r="H116" s="304"/>
      <c r="I116" s="24">
        <f>3</f>
        <v>3</v>
      </c>
    </row>
    <row r="117" spans="1:16" s="23" customFormat="1" ht="15" customHeight="1" x14ac:dyDescent="0.25">
      <c r="A117" s="110">
        <v>1</v>
      </c>
      <c r="B117" s="111"/>
      <c r="C117" s="72" t="s">
        <v>245</v>
      </c>
      <c r="D117" s="79">
        <f>(54.96)*(10.764)</f>
        <v>591.58943999999997</v>
      </c>
      <c r="E117" s="79">
        <f>(2.5*1.7+2.74*0.75+1.8*0.6+2.13*0.75)*(10.764)</f>
        <v>96.687629999999999</v>
      </c>
      <c r="F117" s="5">
        <f t="shared" ref="F117:F121" si="29">D117+E117</f>
        <v>688.27706999999998</v>
      </c>
      <c r="G117" s="79">
        <v>0</v>
      </c>
      <c r="H117" s="40">
        <f>F117*(($H$90)+1)+(IF(G117&lt;101,G117,IF(G117&lt;201,G117/2,IF(G117&lt;=301,G117/3,G117/4))))</f>
        <v>1032.4156049999999</v>
      </c>
      <c r="I117" s="24"/>
      <c r="N117" s="23" t="str">
        <f t="shared" ref="N117:N122" ca="1" si="30">O117&amp;""&amp;" to "&amp;""&amp;P117</f>
        <v>701 to 1701</v>
      </c>
      <c r="O117" s="23">
        <f ca="1">(SUMPRODUCT(MID(0&amp;(LEFT(A116,SUM(LEN(A116)-LEN(SUBSTITUTE(A116,{"0","1","2"},""))))), LARGE(INDEX(ISNUMBER(--MID((LEFT(A116,SUM(LEN(A116)-LEN(SUBSTITUTE(A116,{"0","1","2"},""))))), ROW(INDIRECT("1:"&amp;LEN((LEFT(A116,SUM(LEN(A116)-LEN(SUBSTITUTE(A116,{"0","1","2"},"")))))))), 1)) * ROW(INDIRECT("1:"&amp;LEN((LEFT(A116,SUM(LEN(A116)-LEN(SUBSTITUTE(A116,{"0","1","2"},"")))))))), 0), ROW(INDIRECT("1:"&amp;LEN((LEFT(A116,SUM(LEN(A116)-LEN(SUBSTITUTE(A116,{"0","1","2"},"")))))))))+1, 1) * 10^ROW(INDIRECT("1:"&amp;LEN((LEFT(A116,SUM(LEN(A116)-LEN(SUBSTITUTE(A116,{"0","1","2"},""))))))))/10))*100+1</f>
        <v>701</v>
      </c>
      <c r="P117" s="23">
        <f ca="1">(SUMPRODUCT(MID(0&amp;(--TRIM(RIGHT(SUBSTITUTE(LEFT(A116,_xlfn.AGGREGATE(16,6,FIND({0,1,2,3,4,5,6,7,8,9},A116,ROW(INDIRECT("1:"&amp;LEN(A116)))),1))," ",REPT(" ",LEN(A116))),LEN(A116)))), LARGE(INDEX(ISNUMBER(--MID((--TRIM(RIGHT(SUBSTITUTE(LEFT(A116,_xlfn.AGGREGATE(16,6,FIND({0,1,2,3,4,5,6,7,8,9},A116,ROW(INDIRECT("1:"&amp;LEN(A116)))),1))," ",REPT(" ",LEN(A116))),LEN(A116)))), ROW(INDIRECT("1:"&amp;LEN((--TRIM(RIGHT(SUBSTITUTE(LEFT(A116,_xlfn.AGGREGATE(16,6,FIND({0,1,2,3,4,5,6,7,8,9},A116,ROW(INDIRECT("1:"&amp;LEN(A116)))),1))," ",REPT(" ",LEN(A116))),LEN(A116))))))), 1)) * ROW(INDIRECT("1:"&amp;LEN((--TRIM(RIGHT(SUBSTITUTE(LEFT(A116,_xlfn.AGGREGATE(16,6,FIND({0,1,2,3,4,5,6,7,8,9},A116,ROW(INDIRECT("1:"&amp;LEN(A116)))),1))," ",REPT(" ",LEN(A116))),LEN(A116))))))), 0), ROW(INDIRECT("1:"&amp;LEN((--TRIM(RIGHT(SUBSTITUTE(LEFT(A116,_xlfn.AGGREGATE(16,6,FIND({0,1,2,3,4,5,6,7,8,9},A116,ROW(INDIRECT("1:"&amp;LEN(A116)))),1))," ",REPT(" ",LEN(A116))),LEN(A116))))))))+1, 1) * 10^ROW(INDIRECT("1:"&amp;LEN((--TRIM(RIGHT(SUBSTITUTE(LEFT(A116,_xlfn.AGGREGATE(16,6,FIND({0,1,2,3,4,5,6,7,8,9},A116,ROW(INDIRECT("1:"&amp;LEN(A116)))),1))," ",REPT(" ",LEN(A116))),LEN(A116)))))))/10))*100+1</f>
        <v>1701</v>
      </c>
    </row>
    <row r="118" spans="1:16" s="23" customFormat="1" ht="15" customHeight="1" x14ac:dyDescent="0.25">
      <c r="A118" s="110">
        <v>2</v>
      </c>
      <c r="B118" s="111"/>
      <c r="C118" s="72" t="s">
        <v>245</v>
      </c>
      <c r="D118" s="79">
        <f>(54.96)*(10.764)</f>
        <v>591.58943999999997</v>
      </c>
      <c r="E118" s="79">
        <f t="shared" ref="E118:E119" si="31">(2.5*1.7+2.74*0.75+1.8*0.6+2.13*0.75)*(10.764)</f>
        <v>96.687629999999999</v>
      </c>
      <c r="F118" s="5">
        <f t="shared" si="29"/>
        <v>688.27706999999998</v>
      </c>
      <c r="G118" s="79">
        <v>0</v>
      </c>
      <c r="H118" s="40">
        <f>F118*(($H$90)+1)+(IF(G118&lt;101,G118,IF(G118&lt;201,G118/2,IF(G118&lt;=301,G118/3,G118/4))))</f>
        <v>1032.4156049999999</v>
      </c>
      <c r="I118" s="24"/>
      <c r="N118" s="23" t="str">
        <f t="shared" ca="1" si="30"/>
        <v>702 to 1702</v>
      </c>
      <c r="O118" s="23">
        <f t="shared" ref="O118:P121" ca="1" si="32">O117+1</f>
        <v>702</v>
      </c>
      <c r="P118" s="23">
        <f t="shared" ca="1" si="32"/>
        <v>1702</v>
      </c>
    </row>
    <row r="119" spans="1:16" s="23" customFormat="1" ht="15" customHeight="1" x14ac:dyDescent="0.25">
      <c r="A119" s="110">
        <v>3</v>
      </c>
      <c r="B119" s="111"/>
      <c r="C119" s="72" t="s">
        <v>245</v>
      </c>
      <c r="D119" s="79">
        <f>(54.96)*(10.764)</f>
        <v>591.58943999999997</v>
      </c>
      <c r="E119" s="79">
        <f t="shared" si="31"/>
        <v>96.687629999999999</v>
      </c>
      <c r="F119" s="5">
        <f t="shared" si="29"/>
        <v>688.27706999999998</v>
      </c>
      <c r="G119" s="79">
        <v>0</v>
      </c>
      <c r="H119" s="40">
        <f>F119*(($H$90)+1)+(IF(G119&lt;101,G119,IF(G119&lt;201,G119/2,IF(G119&lt;=301,G119/3,G119/4))))</f>
        <v>1032.4156049999999</v>
      </c>
      <c r="I119" s="24"/>
      <c r="N119" s="23" t="str">
        <f t="shared" ca="1" si="30"/>
        <v>703 to 1703</v>
      </c>
      <c r="O119" s="23">
        <f t="shared" ca="1" si="32"/>
        <v>703</v>
      </c>
      <c r="P119" s="23">
        <f t="shared" ca="1" si="32"/>
        <v>1703</v>
      </c>
    </row>
    <row r="120" spans="1:16" s="23" customFormat="1" ht="15" customHeight="1" x14ac:dyDescent="0.25">
      <c r="A120" s="110">
        <v>4</v>
      </c>
      <c r="B120" s="111"/>
      <c r="C120" s="72" t="s">
        <v>245</v>
      </c>
      <c r="D120" s="79">
        <f>(52.63)*(10.764)</f>
        <v>566.50932</v>
      </c>
      <c r="E120" s="79">
        <f>(2.4*0.6+0.75*2.13+0.75*2.74+0.6*3.05+0.6*2.8)*(10.764)</f>
        <v>92.597309999999979</v>
      </c>
      <c r="F120" s="5">
        <f t="shared" si="29"/>
        <v>659.10663</v>
      </c>
      <c r="G120" s="79">
        <f>0*(10.764)</f>
        <v>0</v>
      </c>
      <c r="H120" s="40">
        <f>F120*(($H$90)+1)+(IF(G120&lt;101,G120,IF(G120&lt;201,G120/2,IF(G120&lt;=301,G120/3,G120/4))))</f>
        <v>988.65994499999999</v>
      </c>
      <c r="I120" s="24"/>
      <c r="N120" s="23" t="str">
        <f t="shared" ca="1" si="30"/>
        <v>704 to 1704</v>
      </c>
      <c r="O120" s="23">
        <f t="shared" ca="1" si="32"/>
        <v>704</v>
      </c>
      <c r="P120" s="23">
        <f t="shared" ca="1" si="32"/>
        <v>1704</v>
      </c>
    </row>
    <row r="121" spans="1:16" s="23" customFormat="1" ht="15" customHeight="1" x14ac:dyDescent="0.25">
      <c r="A121" s="110">
        <v>5</v>
      </c>
      <c r="B121" s="111"/>
      <c r="C121" s="72" t="s">
        <v>245</v>
      </c>
      <c r="D121" s="79">
        <f>(52.63)*(10.764)</f>
        <v>566.50932</v>
      </c>
      <c r="E121" s="79">
        <f>(2.5*0.6+0.75*2.13+0.75*2.74+2.2*0.6)*(10.764)</f>
        <v>69.669989999999999</v>
      </c>
      <c r="F121" s="5">
        <f t="shared" si="29"/>
        <v>636.17930999999999</v>
      </c>
      <c r="G121" s="79">
        <f>0*(10.764)</f>
        <v>0</v>
      </c>
      <c r="H121" s="40">
        <f>F121*(($H$90)+1)+(IF(G121&lt;101,G121,IF(G121&lt;201,G121/2,IF(G121&lt;=301,G121/3,G121/4))))</f>
        <v>954.26896499999998</v>
      </c>
      <c r="I121" s="24"/>
      <c r="N121" s="23" t="str">
        <f t="shared" ca="1" si="30"/>
        <v>705 to 1705</v>
      </c>
      <c r="O121" s="23">
        <f t="shared" ca="1" si="32"/>
        <v>705</v>
      </c>
      <c r="P121" s="23">
        <f t="shared" ca="1" si="32"/>
        <v>1705</v>
      </c>
    </row>
    <row r="122" spans="1:16" s="23" customFormat="1" ht="15" customHeight="1" x14ac:dyDescent="0.25">
      <c r="A122" s="110" t="s">
        <v>252</v>
      </c>
      <c r="B122" s="111"/>
      <c r="C122" s="5" t="s">
        <v>252</v>
      </c>
      <c r="D122" s="110" t="s">
        <v>254</v>
      </c>
      <c r="E122" s="112"/>
      <c r="F122" s="112"/>
      <c r="G122" s="112"/>
      <c r="H122" s="111"/>
      <c r="I122" s="24"/>
      <c r="N122" s="23" t="str">
        <f t="shared" ca="1" si="30"/>
        <v>706 to 1706</v>
      </c>
      <c r="O122" s="23">
        <f ca="1">O121+1</f>
        <v>706</v>
      </c>
      <c r="P122" s="23">
        <f ca="1">P121+1</f>
        <v>1706</v>
      </c>
    </row>
    <row r="123" spans="1:16" s="71" customFormat="1" ht="15" customHeight="1" x14ac:dyDescent="0.25">
      <c r="A123" s="110" t="s">
        <v>253</v>
      </c>
      <c r="B123" s="111"/>
      <c r="C123" s="72" t="s">
        <v>255</v>
      </c>
      <c r="D123" s="79">
        <f>(72.33)*(10.764)</f>
        <v>778.56011999999998</v>
      </c>
      <c r="E123" s="79">
        <f>(2.7*0.6+0.75*2.13+0.75*2.74+2.7*0.6*2)*(10.764)</f>
        <v>91.628550000000004</v>
      </c>
      <c r="F123" s="72">
        <f t="shared" ref="F123:F127" si="33">D123+E123</f>
        <v>870.18867</v>
      </c>
      <c r="G123" s="79">
        <f>0*(10.764)</f>
        <v>0</v>
      </c>
      <c r="H123" s="40">
        <f t="shared" ref="H123:H127" si="34">F123*(($H$90)+1)+(IF(G123&lt;101,G123,IF(G123&lt;201,G123/2,IF(G123&lt;=301,G123/3,G123/4))))</f>
        <v>1305.283005</v>
      </c>
      <c r="I123" s="24">
        <f>5.35*3.05+2.13*2.75+2.74*3.35+3.65*3.05+5.35*3.05+1.22*(2.12+1.98)+3.5*0.9</f>
        <v>66.956000000000003</v>
      </c>
      <c r="N123" s="71" t="e">
        <f t="shared" ref="N123:N127" ca="1" si="35">O123&amp;""&amp;" to "&amp;""&amp;P123</f>
        <v>#REF!</v>
      </c>
      <c r="O123" s="71" t="e">
        <f ca="1">(SUMPRODUCT(MID(0&amp;(LEFT(A122,SUM(LEN(A122)-LEN(SUBSTITUTE(A122,{"0","1","2"},""))))), LARGE(INDEX(ISNUMBER(--MID((LEFT(A122,SUM(LEN(A122)-LEN(SUBSTITUTE(A122,{"0","1","2"},""))))), ROW(INDIRECT("1:"&amp;LEN((LEFT(A122,SUM(LEN(A122)-LEN(SUBSTITUTE(A122,{"0","1","2"},"")))))))), 1)) * ROW(INDIRECT("1:"&amp;LEN((LEFT(A122,SUM(LEN(A122)-LEN(SUBSTITUTE(A122,{"0","1","2"},"")))))))), 0), ROW(INDIRECT("1:"&amp;LEN((LEFT(A122,SUM(LEN(A122)-LEN(SUBSTITUTE(A122,{"0","1","2"},"")))))))))+1, 1) * 10^ROW(INDIRECT("1:"&amp;LEN((LEFT(A122,SUM(LEN(A122)-LEN(SUBSTITUTE(A122,{"0","1","2"},""))))))))/10))*100+1</f>
        <v>#REF!</v>
      </c>
      <c r="P123" s="71" t="e">
        <f ca="1">(SUMPRODUCT(MID(0&amp;(--TRIM(RIGHT(SUBSTITUTE(LEFT(A122,_xlfn.AGGREGATE(16,6,FIND({0,1,2,3,4,5,6,7,8,9},A122,ROW(INDIRECT("1:"&amp;LEN(A122)))),1))," ",REPT(" ",LEN(A122))),LEN(A122)))), LARGE(INDEX(ISNUMBER(--MID((--TRIM(RIGHT(SUBSTITUTE(LEFT(A122,_xlfn.AGGREGATE(16,6,FIND({0,1,2,3,4,5,6,7,8,9},A122,ROW(INDIRECT("1:"&amp;LEN(A122)))),1))," ",REPT(" ",LEN(A122))),LEN(A122)))), ROW(INDIRECT("1:"&amp;LEN((--TRIM(RIGHT(SUBSTITUTE(LEFT(A122,_xlfn.AGGREGATE(16,6,FIND({0,1,2,3,4,5,6,7,8,9},A122,ROW(INDIRECT("1:"&amp;LEN(A122)))),1))," ",REPT(" ",LEN(A122))),LEN(A122))))))), 1)) * ROW(INDIRECT("1:"&amp;LEN((--TRIM(RIGHT(SUBSTITUTE(LEFT(A122,_xlfn.AGGREGATE(16,6,FIND({0,1,2,3,4,5,6,7,8,9},A122,ROW(INDIRECT("1:"&amp;LEN(A122)))),1))," ",REPT(" ",LEN(A122))),LEN(A122))))))), 0), ROW(INDIRECT("1:"&amp;LEN((--TRIM(RIGHT(SUBSTITUTE(LEFT(A122,_xlfn.AGGREGATE(16,6,FIND({0,1,2,3,4,5,6,7,8,9},A122,ROW(INDIRECT("1:"&amp;LEN(A122)))),1))," ",REPT(" ",LEN(A122))),LEN(A122))))))))+1, 1) * 10^ROW(INDIRECT("1:"&amp;LEN((--TRIM(RIGHT(SUBSTITUTE(LEFT(A122,_xlfn.AGGREGATE(16,6,FIND({0,1,2,3,4,5,6,7,8,9},A122,ROW(INDIRECT("1:"&amp;LEN(A122)))),1))," ",REPT(" ",LEN(A122))),LEN(A122)))))))/10))*100+1</f>
        <v>#NUM!</v>
      </c>
    </row>
    <row r="124" spans="1:16" s="71" customFormat="1" ht="15" customHeight="1" x14ac:dyDescent="0.25">
      <c r="A124" s="110">
        <v>8</v>
      </c>
      <c r="B124" s="111"/>
      <c r="C124" s="72" t="s">
        <v>245</v>
      </c>
      <c r="D124" s="79">
        <f>(52.63)*(10.764)</f>
        <v>566.50932</v>
      </c>
      <c r="E124" s="79">
        <f>(2.5*0.6+0.75*2.13+0.75*2.74+2.2*0.6)*(10.764)</f>
        <v>69.669989999999999</v>
      </c>
      <c r="F124" s="72">
        <f t="shared" si="33"/>
        <v>636.17930999999999</v>
      </c>
      <c r="G124" s="79">
        <f>0*(10.764)</f>
        <v>0</v>
      </c>
      <c r="H124" s="40">
        <f t="shared" si="34"/>
        <v>954.26896499999998</v>
      </c>
      <c r="I124" s="24"/>
      <c r="N124" s="71" t="e">
        <f t="shared" ca="1" si="35"/>
        <v>#REF!</v>
      </c>
      <c r="O124" s="71" t="e">
        <f t="shared" ref="O124:P124" ca="1" si="36">O123+1</f>
        <v>#REF!</v>
      </c>
      <c r="P124" s="71" t="e">
        <f t="shared" ca="1" si="36"/>
        <v>#NUM!</v>
      </c>
    </row>
    <row r="125" spans="1:16" s="71" customFormat="1" ht="15" customHeight="1" x14ac:dyDescent="0.25">
      <c r="A125" s="110">
        <v>9</v>
      </c>
      <c r="B125" s="111"/>
      <c r="C125" s="72" t="s">
        <v>245</v>
      </c>
      <c r="D125" s="79">
        <f t="shared" ref="D125:D127" si="37">(52.63)*(10.764)</f>
        <v>566.50932</v>
      </c>
      <c r="E125" s="79">
        <f t="shared" ref="E125:E127" si="38">(2.5*0.6+0.75*2.13+0.75*2.74+2.2*0.6)*(10.764)</f>
        <v>69.669989999999999</v>
      </c>
      <c r="F125" s="72">
        <f t="shared" si="33"/>
        <v>636.17930999999999</v>
      </c>
      <c r="G125" s="79">
        <f>0*(10.764)</f>
        <v>0</v>
      </c>
      <c r="H125" s="40">
        <f t="shared" si="34"/>
        <v>954.26896499999998</v>
      </c>
      <c r="I125" s="24"/>
      <c r="N125" s="71" t="e">
        <f t="shared" ca="1" si="35"/>
        <v>#REF!</v>
      </c>
      <c r="O125" s="71" t="e">
        <f t="shared" ref="O125:P125" ca="1" si="39">O124+1</f>
        <v>#REF!</v>
      </c>
      <c r="P125" s="71" t="e">
        <f t="shared" ca="1" si="39"/>
        <v>#NUM!</v>
      </c>
    </row>
    <row r="126" spans="1:16" s="71" customFormat="1" ht="15" customHeight="1" x14ac:dyDescent="0.25">
      <c r="A126" s="110">
        <v>10</v>
      </c>
      <c r="B126" s="111"/>
      <c r="C126" s="72" t="s">
        <v>245</v>
      </c>
      <c r="D126" s="79">
        <f t="shared" si="37"/>
        <v>566.50932</v>
      </c>
      <c r="E126" s="79">
        <f t="shared" si="38"/>
        <v>69.669989999999999</v>
      </c>
      <c r="F126" s="72">
        <f t="shared" si="33"/>
        <v>636.17930999999999</v>
      </c>
      <c r="G126" s="79">
        <f>0*(10.764)</f>
        <v>0</v>
      </c>
      <c r="H126" s="40">
        <f t="shared" si="34"/>
        <v>954.26896499999998</v>
      </c>
      <c r="I126" s="24"/>
      <c r="N126" s="71" t="e">
        <f t="shared" ca="1" si="35"/>
        <v>#REF!</v>
      </c>
      <c r="O126" s="71" t="e">
        <f t="shared" ref="O126:P126" ca="1" si="40">O125+1</f>
        <v>#REF!</v>
      </c>
      <c r="P126" s="71" t="e">
        <f t="shared" ca="1" si="40"/>
        <v>#NUM!</v>
      </c>
    </row>
    <row r="127" spans="1:16" s="71" customFormat="1" ht="15" customHeight="1" x14ac:dyDescent="0.25">
      <c r="A127" s="110">
        <v>11</v>
      </c>
      <c r="B127" s="111"/>
      <c r="C127" s="72" t="s">
        <v>245</v>
      </c>
      <c r="D127" s="79">
        <f t="shared" si="37"/>
        <v>566.50932</v>
      </c>
      <c r="E127" s="79">
        <f t="shared" si="38"/>
        <v>69.669989999999999</v>
      </c>
      <c r="F127" s="72">
        <f t="shared" si="33"/>
        <v>636.17930999999999</v>
      </c>
      <c r="G127" s="79">
        <f>0*(10.764)</f>
        <v>0</v>
      </c>
      <c r="H127" s="40">
        <f t="shared" si="34"/>
        <v>954.26896499999998</v>
      </c>
      <c r="I127" s="24"/>
      <c r="N127" s="71" t="e">
        <f t="shared" ca="1" si="35"/>
        <v>#REF!</v>
      </c>
      <c r="O127" s="71" t="e">
        <f t="shared" ref="O127:P127" ca="1" si="41">O126+1</f>
        <v>#REF!</v>
      </c>
      <c r="P127" s="71" t="e">
        <f t="shared" ca="1" si="41"/>
        <v>#NUM!</v>
      </c>
    </row>
    <row r="128" spans="1:16" s="23" customFormat="1" x14ac:dyDescent="0.25">
      <c r="A128" s="113" t="s">
        <v>292</v>
      </c>
      <c r="B128" s="114"/>
      <c r="C128" s="114"/>
      <c r="D128" s="114"/>
      <c r="E128" s="114"/>
      <c r="F128" s="114"/>
      <c r="G128" s="114"/>
      <c r="H128" s="115"/>
      <c r="I128" s="24">
        <f>4+4</f>
        <v>8</v>
      </c>
    </row>
    <row r="129" spans="1:16" s="23" customFormat="1" ht="15" customHeight="1" x14ac:dyDescent="0.25">
      <c r="A129" s="110">
        <v>1</v>
      </c>
      <c r="B129" s="111"/>
      <c r="C129" s="72" t="s">
        <v>245</v>
      </c>
      <c r="D129" s="79">
        <f>(54.96)*(10.764)</f>
        <v>591.58943999999997</v>
      </c>
      <c r="E129" s="79">
        <f>(2.5*1.7+2.74*0.75+1.8*0.6+2.13*0.75)*(10.764)</f>
        <v>96.687629999999999</v>
      </c>
      <c r="F129" s="5">
        <f t="shared" ref="F129:F134" si="42">D129+E129</f>
        <v>688.27706999999998</v>
      </c>
      <c r="G129" s="79">
        <v>0</v>
      </c>
      <c r="H129" s="40">
        <f t="shared" ref="H129:H134" si="43">F129*(($H$90)+1)+(IF(G129&lt;101,G129,IF(G129&lt;201,G129/2,IF(G129&lt;=301,G129/3,G129/4))))</f>
        <v>1032.4156049999999</v>
      </c>
      <c r="I129" s="24"/>
      <c r="K129" s="23">
        <f>8200*H129</f>
        <v>8465807.9609999992</v>
      </c>
      <c r="N129" s="23" t="str">
        <f t="shared" ref="N129:N134" ca="1" si="44">O129&amp;""&amp;" &amp; "&amp;""&amp;P129</f>
        <v>801 &amp; 1601</v>
      </c>
      <c r="O129" s="23">
        <f ca="1">(SUMPRODUCT(MID(0&amp;(LEFT(A128,SUM(LEN(A128)-LEN(SUBSTITUTE(A128,{"0","1","2"},""))))), LARGE(INDEX(ISNUMBER(--MID((LEFT(A128,SUM(LEN(A128)-LEN(SUBSTITUTE(A128,{"0","1","2"},""))))), ROW(INDIRECT("1:"&amp;LEN((LEFT(A128,SUM(LEN(A128)-LEN(SUBSTITUTE(A128,{"0","1","2"},"")))))))), 1)) * ROW(INDIRECT("1:"&amp;LEN((LEFT(A128,SUM(LEN(A128)-LEN(SUBSTITUTE(A128,{"0","1","2"},"")))))))), 0), ROW(INDIRECT("1:"&amp;LEN((LEFT(A128,SUM(LEN(A128)-LEN(SUBSTITUTE(A128,{"0","1","2"},"")))))))))+1, 1) * 10^ROW(INDIRECT("1:"&amp;LEN((LEFT(A128,SUM(LEN(A128)-LEN(SUBSTITUTE(A128,{"0","1","2"},""))))))))/10))*100+1</f>
        <v>801</v>
      </c>
      <c r="P129" s="23">
        <f ca="1">(SUMPRODUCT(MID(0&amp;(--TRIM(RIGHT(SUBSTITUTE(LEFT(A128,_xlfn.AGGREGATE(16,6,FIND({0,1,2,3,4,5,6,7,8,9},A128,ROW(INDIRECT("1:"&amp;LEN(A128)))),1))," ",REPT(" ",LEN(A128))),LEN(A128)))), LARGE(INDEX(ISNUMBER(--MID((--TRIM(RIGHT(SUBSTITUTE(LEFT(A128,_xlfn.AGGREGATE(16,6,FIND({0,1,2,3,4,5,6,7,8,9},A128,ROW(INDIRECT("1:"&amp;LEN(A128)))),1))," ",REPT(" ",LEN(A128))),LEN(A128)))), ROW(INDIRECT("1:"&amp;LEN((--TRIM(RIGHT(SUBSTITUTE(LEFT(A128,_xlfn.AGGREGATE(16,6,FIND({0,1,2,3,4,5,6,7,8,9},A128,ROW(INDIRECT("1:"&amp;LEN(A128)))),1))," ",REPT(" ",LEN(A128))),LEN(A128))))))), 1)) * ROW(INDIRECT("1:"&amp;LEN((--TRIM(RIGHT(SUBSTITUTE(LEFT(A128,_xlfn.AGGREGATE(16,6,FIND({0,1,2,3,4,5,6,7,8,9},A128,ROW(INDIRECT("1:"&amp;LEN(A128)))),1))," ",REPT(" ",LEN(A128))),LEN(A128))))))), 0), ROW(INDIRECT("1:"&amp;LEN((--TRIM(RIGHT(SUBSTITUTE(LEFT(A128,_xlfn.AGGREGATE(16,6,FIND({0,1,2,3,4,5,6,7,8,9},A128,ROW(INDIRECT("1:"&amp;LEN(A128)))),1))," ",REPT(" ",LEN(A128))),LEN(A128))))))))+1, 1) * 10^ROW(INDIRECT("1:"&amp;LEN((--TRIM(RIGHT(SUBSTITUTE(LEFT(A128,_xlfn.AGGREGATE(16,6,FIND({0,1,2,3,4,5,6,7,8,9},A128,ROW(INDIRECT("1:"&amp;LEN(A128)))),1))," ",REPT(" ",LEN(A128))),LEN(A128)))))))/10))*100+1</f>
        <v>1601</v>
      </c>
    </row>
    <row r="130" spans="1:16" s="23" customFormat="1" ht="15" customHeight="1" x14ac:dyDescent="0.25">
      <c r="A130" s="110">
        <v>2</v>
      </c>
      <c r="B130" s="111"/>
      <c r="C130" s="72" t="s">
        <v>245</v>
      </c>
      <c r="D130" s="79">
        <f>(54.96)*(10.764)</f>
        <v>591.58943999999997</v>
      </c>
      <c r="E130" s="79">
        <f t="shared" ref="E130:E131" si="45">(2.5*1.7+2.74*0.75+1.8*0.6+2.13*0.75)*(10.764)</f>
        <v>96.687629999999999</v>
      </c>
      <c r="F130" s="5">
        <f t="shared" si="42"/>
        <v>688.27706999999998</v>
      </c>
      <c r="G130" s="79">
        <v>0</v>
      </c>
      <c r="H130" s="40">
        <f t="shared" si="43"/>
        <v>1032.4156049999999</v>
      </c>
      <c r="I130" s="24"/>
      <c r="K130" s="89">
        <f t="shared" ref="K130:K139" si="46">8200*H130</f>
        <v>8465807.9609999992</v>
      </c>
      <c r="N130" s="23" t="str">
        <f t="shared" ca="1" si="44"/>
        <v>802 &amp; 1602</v>
      </c>
      <c r="O130" s="23">
        <f t="shared" ref="O130:P134" ca="1" si="47">O129+1</f>
        <v>802</v>
      </c>
      <c r="P130" s="23">
        <f t="shared" ca="1" si="47"/>
        <v>1602</v>
      </c>
    </row>
    <row r="131" spans="1:16" s="23" customFormat="1" ht="15" customHeight="1" x14ac:dyDescent="0.25">
      <c r="A131" s="110">
        <v>3</v>
      </c>
      <c r="B131" s="111"/>
      <c r="C131" s="72" t="s">
        <v>245</v>
      </c>
      <c r="D131" s="79">
        <f>(54.96)*(10.764)</f>
        <v>591.58943999999997</v>
      </c>
      <c r="E131" s="79">
        <f t="shared" si="45"/>
        <v>96.687629999999999</v>
      </c>
      <c r="F131" s="5">
        <f t="shared" si="42"/>
        <v>688.27706999999998</v>
      </c>
      <c r="G131" s="79">
        <v>0</v>
      </c>
      <c r="H131" s="40">
        <f t="shared" si="43"/>
        <v>1032.4156049999999</v>
      </c>
      <c r="I131" s="24"/>
      <c r="K131" s="89">
        <f t="shared" si="46"/>
        <v>8465807.9609999992</v>
      </c>
      <c r="N131" s="23" t="str">
        <f t="shared" ca="1" si="44"/>
        <v>803 &amp; 1603</v>
      </c>
      <c r="O131" s="23">
        <f t="shared" ca="1" si="47"/>
        <v>803</v>
      </c>
      <c r="P131" s="23">
        <f t="shared" ca="1" si="47"/>
        <v>1603</v>
      </c>
    </row>
    <row r="132" spans="1:16" s="23" customFormat="1" ht="15" customHeight="1" x14ac:dyDescent="0.25">
      <c r="A132" s="110">
        <v>4</v>
      </c>
      <c r="B132" s="111"/>
      <c r="C132" s="72" t="s">
        <v>245</v>
      </c>
      <c r="D132" s="79">
        <f t="shared" ref="D132:D139" si="48">(52.63)*(10.764)</f>
        <v>566.50932</v>
      </c>
      <c r="E132" s="79">
        <f>(2.4*0.6+0.75*2.13+0.75*2.74+0.6*3.05+0.6*2.8)*(10.764)</f>
        <v>92.597309999999979</v>
      </c>
      <c r="F132" s="5">
        <f t="shared" si="42"/>
        <v>659.10663</v>
      </c>
      <c r="G132" s="79">
        <f t="shared" ref="G132:G139" si="49">0*(10.764)</f>
        <v>0</v>
      </c>
      <c r="H132" s="40">
        <f t="shared" si="43"/>
        <v>988.65994499999999</v>
      </c>
      <c r="I132" s="24"/>
      <c r="K132" s="89">
        <f t="shared" si="46"/>
        <v>8107011.5489999996</v>
      </c>
      <c r="N132" s="23" t="str">
        <f t="shared" ca="1" si="44"/>
        <v>804 &amp; 1604</v>
      </c>
      <c r="O132" s="23">
        <f t="shared" ca="1" si="47"/>
        <v>804</v>
      </c>
      <c r="P132" s="23">
        <f t="shared" ca="1" si="47"/>
        <v>1604</v>
      </c>
    </row>
    <row r="133" spans="1:16" s="23" customFormat="1" ht="15" customHeight="1" x14ac:dyDescent="0.25">
      <c r="A133" s="110">
        <v>5</v>
      </c>
      <c r="B133" s="111"/>
      <c r="C133" s="72" t="s">
        <v>245</v>
      </c>
      <c r="D133" s="79">
        <f t="shared" si="48"/>
        <v>566.50932</v>
      </c>
      <c r="E133" s="79">
        <f>(2.5*0.6+0.75*2.13+0.75*2.74+2.2*0.6)*(10.764)</f>
        <v>69.669989999999999</v>
      </c>
      <c r="F133" s="5">
        <f t="shared" si="42"/>
        <v>636.17930999999999</v>
      </c>
      <c r="G133" s="79">
        <f t="shared" si="49"/>
        <v>0</v>
      </c>
      <c r="H133" s="40">
        <f t="shared" si="43"/>
        <v>954.26896499999998</v>
      </c>
      <c r="I133" s="24"/>
      <c r="K133" s="89">
        <f t="shared" si="46"/>
        <v>7825005.5130000003</v>
      </c>
      <c r="N133" s="23" t="str">
        <f t="shared" ca="1" si="44"/>
        <v>805 &amp; 1605</v>
      </c>
      <c r="O133" s="23">
        <f t="shared" ca="1" si="47"/>
        <v>805</v>
      </c>
      <c r="P133" s="23">
        <f t="shared" ca="1" si="47"/>
        <v>1605</v>
      </c>
    </row>
    <row r="134" spans="1:16" s="23" customFormat="1" ht="15" customHeight="1" x14ac:dyDescent="0.25">
      <c r="A134" s="110">
        <v>6</v>
      </c>
      <c r="B134" s="111"/>
      <c r="C134" s="72" t="s">
        <v>245</v>
      </c>
      <c r="D134" s="79">
        <f t="shared" si="48"/>
        <v>566.50932</v>
      </c>
      <c r="E134" s="79">
        <f t="shared" ref="E134:E139" si="50">(2.5*0.6+0.75*2.13+0.75*2.74+2.2*0.6)*(10.764)</f>
        <v>69.669989999999999</v>
      </c>
      <c r="F134" s="5">
        <f t="shared" si="42"/>
        <v>636.17930999999999</v>
      </c>
      <c r="G134" s="79">
        <f t="shared" si="49"/>
        <v>0</v>
      </c>
      <c r="H134" s="40">
        <f t="shared" si="43"/>
        <v>954.26896499999998</v>
      </c>
      <c r="I134" s="24"/>
      <c r="K134" s="89">
        <f t="shared" si="46"/>
        <v>7825005.5130000003</v>
      </c>
      <c r="N134" s="23" t="str">
        <f t="shared" ca="1" si="44"/>
        <v>806 &amp; 1606</v>
      </c>
      <c r="O134" s="23">
        <f t="shared" ca="1" si="47"/>
        <v>806</v>
      </c>
      <c r="P134" s="23">
        <f t="shared" ca="1" si="47"/>
        <v>1606</v>
      </c>
    </row>
    <row r="135" spans="1:16" s="71" customFormat="1" ht="15" customHeight="1" x14ac:dyDescent="0.25">
      <c r="A135" s="110">
        <v>7</v>
      </c>
      <c r="B135" s="111"/>
      <c r="C135" s="72" t="s">
        <v>245</v>
      </c>
      <c r="D135" s="79">
        <f t="shared" si="48"/>
        <v>566.50932</v>
      </c>
      <c r="E135" s="79">
        <f t="shared" si="50"/>
        <v>69.669989999999999</v>
      </c>
      <c r="F135" s="72">
        <f t="shared" ref="F135:F139" si="51">D135+E135</f>
        <v>636.17930999999999</v>
      </c>
      <c r="G135" s="79">
        <f t="shared" si="49"/>
        <v>0</v>
      </c>
      <c r="H135" s="40">
        <f t="shared" ref="H135:H139" si="52">F135*(($H$90)+1)+(IF(G135&lt;101,G135,IF(G135&lt;201,G135/2,IF(G135&lt;=301,G135/3,G135/4))))</f>
        <v>954.26896499999998</v>
      </c>
      <c r="I135" s="24"/>
      <c r="K135" s="89">
        <f t="shared" si="46"/>
        <v>7825005.5130000003</v>
      </c>
      <c r="N135" s="71" t="e">
        <f t="shared" ref="N135:N139" ca="1" si="53">O135&amp;""&amp;" &amp; "&amp;""&amp;P135</f>
        <v>#REF!</v>
      </c>
      <c r="O135" s="71" t="e">
        <f ca="1">(SUMPRODUCT(MID(0&amp;(LEFT(A134,SUM(LEN(A134)-LEN(SUBSTITUTE(A134,{"0","1","2"},""))))), LARGE(INDEX(ISNUMBER(--MID((LEFT(A134,SUM(LEN(A134)-LEN(SUBSTITUTE(A134,{"0","1","2"},""))))), ROW(INDIRECT("1:"&amp;LEN((LEFT(A134,SUM(LEN(A134)-LEN(SUBSTITUTE(A134,{"0","1","2"},"")))))))), 1)) * ROW(INDIRECT("1:"&amp;LEN((LEFT(A134,SUM(LEN(A134)-LEN(SUBSTITUTE(A134,{"0","1","2"},"")))))))), 0), ROW(INDIRECT("1:"&amp;LEN((LEFT(A134,SUM(LEN(A134)-LEN(SUBSTITUTE(A134,{"0","1","2"},"")))))))))+1, 1) * 10^ROW(INDIRECT("1:"&amp;LEN((LEFT(A134,SUM(LEN(A134)-LEN(SUBSTITUTE(A134,{"0","1","2"},""))))))))/10))*100+1</f>
        <v>#REF!</v>
      </c>
      <c r="P135" s="71">
        <f ca="1">(SUMPRODUCT(MID(0&amp;(--TRIM(RIGHT(SUBSTITUTE(LEFT(A134,_xlfn.AGGREGATE(16,6,FIND({0,1,2,3,4,5,6,7,8,9},A134,ROW(INDIRECT("1:"&amp;LEN(A134)))),1))," ",REPT(" ",LEN(A134))),LEN(A134)))), LARGE(INDEX(ISNUMBER(--MID((--TRIM(RIGHT(SUBSTITUTE(LEFT(A134,_xlfn.AGGREGATE(16,6,FIND({0,1,2,3,4,5,6,7,8,9},A134,ROW(INDIRECT("1:"&amp;LEN(A134)))),1))," ",REPT(" ",LEN(A134))),LEN(A134)))), ROW(INDIRECT("1:"&amp;LEN((--TRIM(RIGHT(SUBSTITUTE(LEFT(A134,_xlfn.AGGREGATE(16,6,FIND({0,1,2,3,4,5,6,7,8,9},A134,ROW(INDIRECT("1:"&amp;LEN(A134)))),1))," ",REPT(" ",LEN(A134))),LEN(A134))))))), 1)) * ROW(INDIRECT("1:"&amp;LEN((--TRIM(RIGHT(SUBSTITUTE(LEFT(A134,_xlfn.AGGREGATE(16,6,FIND({0,1,2,3,4,5,6,7,8,9},A134,ROW(INDIRECT("1:"&amp;LEN(A134)))),1))," ",REPT(" ",LEN(A134))),LEN(A134))))))), 0), ROW(INDIRECT("1:"&amp;LEN((--TRIM(RIGHT(SUBSTITUTE(LEFT(A134,_xlfn.AGGREGATE(16,6,FIND({0,1,2,3,4,5,6,7,8,9},A134,ROW(INDIRECT("1:"&amp;LEN(A134)))),1))," ",REPT(" ",LEN(A134))),LEN(A134))))))))+1, 1) * 10^ROW(INDIRECT("1:"&amp;LEN((--TRIM(RIGHT(SUBSTITUTE(LEFT(A134,_xlfn.AGGREGATE(16,6,FIND({0,1,2,3,4,5,6,7,8,9},A134,ROW(INDIRECT("1:"&amp;LEN(A134)))),1))," ",REPT(" ",LEN(A134))),LEN(A134)))))))/10))*100+1</f>
        <v>601</v>
      </c>
    </row>
    <row r="136" spans="1:16" s="71" customFormat="1" ht="15" customHeight="1" x14ac:dyDescent="0.25">
      <c r="A136" s="110">
        <v>8</v>
      </c>
      <c r="B136" s="111"/>
      <c r="C136" s="72" t="s">
        <v>245</v>
      </c>
      <c r="D136" s="79">
        <f t="shared" si="48"/>
        <v>566.50932</v>
      </c>
      <c r="E136" s="79">
        <f t="shared" si="50"/>
        <v>69.669989999999999</v>
      </c>
      <c r="F136" s="72">
        <f t="shared" si="51"/>
        <v>636.17930999999999</v>
      </c>
      <c r="G136" s="79">
        <f t="shared" si="49"/>
        <v>0</v>
      </c>
      <c r="H136" s="40">
        <f t="shared" si="52"/>
        <v>954.26896499999998</v>
      </c>
      <c r="I136" s="24"/>
      <c r="K136" s="89">
        <f t="shared" si="46"/>
        <v>7825005.5130000003</v>
      </c>
      <c r="N136" s="71" t="e">
        <f t="shared" ca="1" si="53"/>
        <v>#REF!</v>
      </c>
      <c r="O136" s="71" t="e">
        <f t="shared" ref="O136:P136" ca="1" si="54">O135+1</f>
        <v>#REF!</v>
      </c>
      <c r="P136" s="71">
        <f t="shared" ca="1" si="54"/>
        <v>602</v>
      </c>
    </row>
    <row r="137" spans="1:16" s="71" customFormat="1" ht="15" customHeight="1" x14ac:dyDescent="0.25">
      <c r="A137" s="110">
        <v>9</v>
      </c>
      <c r="B137" s="111"/>
      <c r="C137" s="72" t="s">
        <v>245</v>
      </c>
      <c r="D137" s="79">
        <f t="shared" si="48"/>
        <v>566.50932</v>
      </c>
      <c r="E137" s="79">
        <f t="shared" si="50"/>
        <v>69.669989999999999</v>
      </c>
      <c r="F137" s="72">
        <f t="shared" si="51"/>
        <v>636.17930999999999</v>
      </c>
      <c r="G137" s="79">
        <f t="shared" si="49"/>
        <v>0</v>
      </c>
      <c r="H137" s="40">
        <f t="shared" si="52"/>
        <v>954.26896499999998</v>
      </c>
      <c r="I137" s="24"/>
      <c r="K137" s="89">
        <f t="shared" si="46"/>
        <v>7825005.5130000003</v>
      </c>
      <c r="N137" s="71" t="e">
        <f t="shared" ca="1" si="53"/>
        <v>#REF!</v>
      </c>
      <c r="O137" s="71" t="e">
        <f t="shared" ref="O137:P137" ca="1" si="55">O136+1</f>
        <v>#REF!</v>
      </c>
      <c r="P137" s="71">
        <f t="shared" ca="1" si="55"/>
        <v>603</v>
      </c>
    </row>
    <row r="138" spans="1:16" s="71" customFormat="1" ht="15" customHeight="1" x14ac:dyDescent="0.25">
      <c r="A138" s="110">
        <v>10</v>
      </c>
      <c r="B138" s="111"/>
      <c r="C138" s="72" t="s">
        <v>245</v>
      </c>
      <c r="D138" s="79">
        <f t="shared" si="48"/>
        <v>566.50932</v>
      </c>
      <c r="E138" s="79">
        <f t="shared" si="50"/>
        <v>69.669989999999999</v>
      </c>
      <c r="F138" s="72">
        <f t="shared" si="51"/>
        <v>636.17930999999999</v>
      </c>
      <c r="G138" s="79">
        <f t="shared" si="49"/>
        <v>0</v>
      </c>
      <c r="H138" s="40">
        <f t="shared" si="52"/>
        <v>954.26896499999998</v>
      </c>
      <c r="I138" s="24"/>
      <c r="K138" s="89">
        <f t="shared" si="46"/>
        <v>7825005.5130000003</v>
      </c>
      <c r="N138" s="71" t="e">
        <f t="shared" ca="1" si="53"/>
        <v>#REF!</v>
      </c>
      <c r="O138" s="71" t="e">
        <f t="shared" ref="O138:P138" ca="1" si="56">O137+1</f>
        <v>#REF!</v>
      </c>
      <c r="P138" s="71">
        <f t="shared" ca="1" si="56"/>
        <v>604</v>
      </c>
    </row>
    <row r="139" spans="1:16" s="71" customFormat="1" ht="15" customHeight="1" x14ac:dyDescent="0.25">
      <c r="A139" s="110">
        <v>11</v>
      </c>
      <c r="B139" s="111"/>
      <c r="C139" s="72" t="s">
        <v>245</v>
      </c>
      <c r="D139" s="79">
        <f t="shared" si="48"/>
        <v>566.50932</v>
      </c>
      <c r="E139" s="79">
        <f t="shared" si="50"/>
        <v>69.669989999999999</v>
      </c>
      <c r="F139" s="72">
        <f t="shared" si="51"/>
        <v>636.17930999999999</v>
      </c>
      <c r="G139" s="79">
        <f t="shared" si="49"/>
        <v>0</v>
      </c>
      <c r="H139" s="40">
        <f t="shared" si="52"/>
        <v>954.26896499999998</v>
      </c>
      <c r="I139" s="24"/>
      <c r="K139" s="89">
        <f t="shared" si="46"/>
        <v>7825005.5130000003</v>
      </c>
      <c r="N139" s="71" t="e">
        <f t="shared" ca="1" si="53"/>
        <v>#REF!</v>
      </c>
      <c r="O139" s="71" t="e">
        <f t="shared" ref="O139:P139" ca="1" si="57">O138+1</f>
        <v>#REF!</v>
      </c>
      <c r="P139" s="71">
        <f t="shared" ca="1" si="57"/>
        <v>605</v>
      </c>
    </row>
    <row r="140" spans="1:16" s="71" customFormat="1" x14ac:dyDescent="0.25">
      <c r="A140" s="113" t="s">
        <v>256</v>
      </c>
      <c r="B140" s="114"/>
      <c r="C140" s="114"/>
      <c r="D140" s="114"/>
      <c r="E140" s="114"/>
      <c r="F140" s="114"/>
      <c r="G140" s="114"/>
      <c r="H140" s="115"/>
      <c r="I140" s="24">
        <f>1</f>
        <v>1</v>
      </c>
    </row>
    <row r="141" spans="1:16" s="71" customFormat="1" ht="15" customHeight="1" x14ac:dyDescent="0.25">
      <c r="A141" s="110">
        <v>1</v>
      </c>
      <c r="B141" s="111"/>
      <c r="C141" s="72" t="s">
        <v>245</v>
      </c>
      <c r="D141" s="79">
        <f>(54.96)*(10.764)</f>
        <v>591.58943999999997</v>
      </c>
      <c r="E141" s="79">
        <f>(2.5*1.7+2.74*0.75+1.8*0.6+2.13*0.75)*(10.764)</f>
        <v>96.687629999999999</v>
      </c>
      <c r="F141" s="72">
        <f t="shared" ref="F141:F145" si="58">D141+E141</f>
        <v>688.27706999999998</v>
      </c>
      <c r="G141" s="79">
        <v>0</v>
      </c>
      <c r="H141" s="40">
        <f>F141*(($H$90)+1)+(IF(G141&lt;101,G141,IF(G141&lt;201,G141/2,IF(G141&lt;=301,G141/3,G141/4))))</f>
        <v>1032.4156049999999</v>
      </c>
      <c r="I141" s="24"/>
      <c r="N141" s="71" t="str">
        <f t="shared" ref="N141:N146" ca="1" si="59">O141&amp;""&amp;" &amp; "&amp;""&amp;P141</f>
        <v>101 &amp; 1801</v>
      </c>
      <c r="O141" s="71">
        <f ca="1">(SUMPRODUCT(MID(0&amp;(LEFT(A140,SUM(LEN(A140)-LEN(SUBSTITUTE(A140,{"0","1","2"},""))))), LARGE(INDEX(ISNUMBER(--MID((LEFT(A140,SUM(LEN(A140)-LEN(SUBSTITUTE(A140,{"0","1","2"},""))))), ROW(INDIRECT("1:"&amp;LEN((LEFT(A140,SUM(LEN(A140)-LEN(SUBSTITUTE(A140,{"0","1","2"},"")))))))), 1)) * ROW(INDIRECT("1:"&amp;LEN((LEFT(A140,SUM(LEN(A140)-LEN(SUBSTITUTE(A140,{"0","1","2"},"")))))))), 0), ROW(INDIRECT("1:"&amp;LEN((LEFT(A140,SUM(LEN(A140)-LEN(SUBSTITUTE(A140,{"0","1","2"},"")))))))))+1, 1) * 10^ROW(INDIRECT("1:"&amp;LEN((LEFT(A140,SUM(LEN(A140)-LEN(SUBSTITUTE(A140,{"0","1","2"},""))))))))/10))*100+1</f>
        <v>101</v>
      </c>
      <c r="P141" s="71">
        <f ca="1">(SUMPRODUCT(MID(0&amp;(--TRIM(RIGHT(SUBSTITUTE(LEFT(A140,_xlfn.AGGREGATE(16,6,FIND({0,1,2,3,4,5,6,7,8,9},A140,ROW(INDIRECT("1:"&amp;LEN(A140)))),1))," ",REPT(" ",LEN(A140))),LEN(A140)))), LARGE(INDEX(ISNUMBER(--MID((--TRIM(RIGHT(SUBSTITUTE(LEFT(A140,_xlfn.AGGREGATE(16,6,FIND({0,1,2,3,4,5,6,7,8,9},A140,ROW(INDIRECT("1:"&amp;LEN(A140)))),1))," ",REPT(" ",LEN(A140))),LEN(A140)))), ROW(INDIRECT("1:"&amp;LEN((--TRIM(RIGHT(SUBSTITUTE(LEFT(A140,_xlfn.AGGREGATE(16,6,FIND({0,1,2,3,4,5,6,7,8,9},A140,ROW(INDIRECT("1:"&amp;LEN(A140)))),1))," ",REPT(" ",LEN(A140))),LEN(A140))))))), 1)) * ROW(INDIRECT("1:"&amp;LEN((--TRIM(RIGHT(SUBSTITUTE(LEFT(A140,_xlfn.AGGREGATE(16,6,FIND({0,1,2,3,4,5,6,7,8,9},A140,ROW(INDIRECT("1:"&amp;LEN(A140)))),1))," ",REPT(" ",LEN(A140))),LEN(A140))))))), 0), ROW(INDIRECT("1:"&amp;LEN((--TRIM(RIGHT(SUBSTITUTE(LEFT(A140,_xlfn.AGGREGATE(16,6,FIND({0,1,2,3,4,5,6,7,8,9},A140,ROW(INDIRECT("1:"&amp;LEN(A140)))),1))," ",REPT(" ",LEN(A140))),LEN(A140))))))))+1, 1) * 10^ROW(INDIRECT("1:"&amp;LEN((--TRIM(RIGHT(SUBSTITUTE(LEFT(A140,_xlfn.AGGREGATE(16,6,FIND({0,1,2,3,4,5,6,7,8,9},A140,ROW(INDIRECT("1:"&amp;LEN(A140)))),1))," ",REPT(" ",LEN(A140))),LEN(A140)))))))/10))*100+1</f>
        <v>1801</v>
      </c>
    </row>
    <row r="142" spans="1:16" s="71" customFormat="1" ht="15" customHeight="1" x14ac:dyDescent="0.25">
      <c r="A142" s="110">
        <v>2</v>
      </c>
      <c r="B142" s="111"/>
      <c r="C142" s="72" t="s">
        <v>245</v>
      </c>
      <c r="D142" s="79">
        <f>(54.96)*(10.764)</f>
        <v>591.58943999999997</v>
      </c>
      <c r="E142" s="79">
        <f t="shared" ref="E142:E143" si="60">(2.5*1.7+2.74*0.75+1.8*0.6+2.13*0.75)*(10.764)</f>
        <v>96.687629999999999</v>
      </c>
      <c r="F142" s="72">
        <f t="shared" si="58"/>
        <v>688.27706999999998</v>
      </c>
      <c r="G142" s="79">
        <v>0</v>
      </c>
      <c r="H142" s="40">
        <f>F142*(($H$90)+1)+(IF(G142&lt;101,G142,IF(G142&lt;201,G142/2,IF(G142&lt;=301,G142/3,G142/4))))</f>
        <v>1032.4156049999999</v>
      </c>
      <c r="I142" s="24"/>
      <c r="N142" s="71" t="str">
        <f t="shared" ca="1" si="59"/>
        <v>102 &amp; 1802</v>
      </c>
      <c r="O142" s="71">
        <f t="shared" ref="O142:P142" ca="1" si="61">O141+1</f>
        <v>102</v>
      </c>
      <c r="P142" s="71">
        <f t="shared" ca="1" si="61"/>
        <v>1802</v>
      </c>
    </row>
    <row r="143" spans="1:16" s="71" customFormat="1" ht="15" customHeight="1" x14ac:dyDescent="0.25">
      <c r="A143" s="110">
        <v>3</v>
      </c>
      <c r="B143" s="111"/>
      <c r="C143" s="72" t="s">
        <v>245</v>
      </c>
      <c r="D143" s="79">
        <f>(54.96)*(10.764)</f>
        <v>591.58943999999997</v>
      </c>
      <c r="E143" s="79">
        <f t="shared" si="60"/>
        <v>96.687629999999999</v>
      </c>
      <c r="F143" s="72">
        <f t="shared" si="58"/>
        <v>688.27706999999998</v>
      </c>
      <c r="G143" s="79">
        <v>0</v>
      </c>
      <c r="H143" s="40">
        <f>F143*(($H$90)+1)+(IF(G143&lt;101,G143,IF(G143&lt;201,G143/2,IF(G143&lt;=301,G143/3,G143/4))))</f>
        <v>1032.4156049999999</v>
      </c>
      <c r="I143" s="24"/>
      <c r="N143" s="71" t="str">
        <f t="shared" ca="1" si="59"/>
        <v>103 &amp; 1803</v>
      </c>
      <c r="O143" s="71">
        <f t="shared" ref="O143:P143" ca="1" si="62">O142+1</f>
        <v>103</v>
      </c>
      <c r="P143" s="71">
        <f t="shared" ca="1" si="62"/>
        <v>1803</v>
      </c>
    </row>
    <row r="144" spans="1:16" s="71" customFormat="1" ht="15" customHeight="1" x14ac:dyDescent="0.25">
      <c r="A144" s="110">
        <v>4</v>
      </c>
      <c r="B144" s="111"/>
      <c r="C144" s="72" t="s">
        <v>245</v>
      </c>
      <c r="D144" s="79">
        <f>(52.63)*(10.764)</f>
        <v>566.50932</v>
      </c>
      <c r="E144" s="79">
        <f>(2.4*0.6+0.75*2.13+0.75*2.74+0.6*3.05+0.6*2.8)*(10.764)</f>
        <v>92.597309999999979</v>
      </c>
      <c r="F144" s="72">
        <f t="shared" si="58"/>
        <v>659.10663</v>
      </c>
      <c r="G144" s="79">
        <f>0*(10.764)</f>
        <v>0</v>
      </c>
      <c r="H144" s="40">
        <f>F144*(($H$90)+1)+(IF(G144&lt;101,G144,IF(G144&lt;201,G144/2,IF(G144&lt;=301,G144/3,G144/4))))</f>
        <v>988.65994499999999</v>
      </c>
      <c r="I144" s="24"/>
      <c r="N144" s="71" t="str">
        <f t="shared" ca="1" si="59"/>
        <v>104 &amp; 1804</v>
      </c>
      <c r="O144" s="71">
        <f t="shared" ref="O144:P144" ca="1" si="63">O143+1</f>
        <v>104</v>
      </c>
      <c r="P144" s="71">
        <f t="shared" ca="1" si="63"/>
        <v>1804</v>
      </c>
    </row>
    <row r="145" spans="1:16" s="71" customFormat="1" ht="15" customHeight="1" x14ac:dyDescent="0.25">
      <c r="A145" s="110">
        <v>5</v>
      </c>
      <c r="B145" s="111"/>
      <c r="C145" s="72" t="s">
        <v>245</v>
      </c>
      <c r="D145" s="79">
        <f>(52.63)*(10.764)</f>
        <v>566.50932</v>
      </c>
      <c r="E145" s="79">
        <f>(2.5*0.6+0.75*2.13+0.75*2.74+2.2*0.6)*(10.764)</f>
        <v>69.669989999999999</v>
      </c>
      <c r="F145" s="72">
        <f t="shared" si="58"/>
        <v>636.17930999999999</v>
      </c>
      <c r="G145" s="79">
        <f>0*(10.764)</f>
        <v>0</v>
      </c>
      <c r="H145" s="40">
        <f>F145*(($H$90)+1)+(IF(G145&lt;101,G145,IF(G145&lt;201,G145/2,IF(G145&lt;=301,G145/3,G145/4))))</f>
        <v>954.26896499999998</v>
      </c>
      <c r="I145" s="24"/>
      <c r="N145" s="71" t="str">
        <f t="shared" ca="1" si="59"/>
        <v>105 &amp; 1805</v>
      </c>
      <c r="O145" s="71">
        <f t="shared" ref="O145:P145" ca="1" si="64">O144+1</f>
        <v>105</v>
      </c>
      <c r="P145" s="71">
        <f t="shared" ca="1" si="64"/>
        <v>1805</v>
      </c>
    </row>
    <row r="146" spans="1:16" s="71" customFormat="1" ht="15" customHeight="1" x14ac:dyDescent="0.25">
      <c r="A146" s="103" t="s">
        <v>288</v>
      </c>
      <c r="B146" s="105"/>
      <c r="C146" s="91" t="s">
        <v>252</v>
      </c>
      <c r="D146" s="103" t="s">
        <v>257</v>
      </c>
      <c r="E146" s="104"/>
      <c r="F146" s="104"/>
      <c r="G146" s="104"/>
      <c r="H146" s="105"/>
      <c r="I146" s="24"/>
      <c r="N146" s="71" t="str">
        <f t="shared" ca="1" si="59"/>
        <v>106 &amp; 1806</v>
      </c>
      <c r="O146" s="71">
        <f t="shared" ref="O146:P146" ca="1" si="65">O145+1</f>
        <v>106</v>
      </c>
      <c r="P146" s="71">
        <f t="shared" ca="1" si="65"/>
        <v>1806</v>
      </c>
    </row>
    <row r="147" spans="1:16" s="23" customFormat="1" ht="15" customHeight="1" x14ac:dyDescent="0.25">
      <c r="A147" s="110"/>
      <c r="B147" s="112"/>
      <c r="C147" s="112"/>
      <c r="D147" s="112"/>
      <c r="E147" s="112"/>
      <c r="F147" s="112"/>
      <c r="G147" s="112"/>
      <c r="H147" s="111"/>
      <c r="I147" s="24"/>
    </row>
    <row r="148" spans="1:16" ht="15.75" customHeight="1" x14ac:dyDescent="0.25">
      <c r="A148" s="193" t="s">
        <v>70</v>
      </c>
      <c r="B148" s="194"/>
      <c r="C148" s="195"/>
      <c r="D148" s="175" t="s">
        <v>71</v>
      </c>
      <c r="E148" s="176"/>
      <c r="F148" s="176"/>
      <c r="G148" s="176"/>
      <c r="H148" s="177"/>
    </row>
    <row r="149" spans="1:16" x14ac:dyDescent="0.25">
      <c r="A149" s="193" t="s">
        <v>68</v>
      </c>
      <c r="B149" s="194"/>
      <c r="C149" s="195"/>
      <c r="D149" s="175" t="s">
        <v>69</v>
      </c>
      <c r="E149" s="176"/>
      <c r="F149" s="176"/>
      <c r="G149" s="176"/>
      <c r="H149" s="177"/>
    </row>
    <row r="150" spans="1:16" ht="32.25" customHeight="1" thickBot="1" x14ac:dyDescent="0.3">
      <c r="A150" s="126" t="s">
        <v>107</v>
      </c>
      <c r="B150" s="126"/>
      <c r="C150" s="126"/>
      <c r="D150" s="189" t="s">
        <v>289</v>
      </c>
      <c r="E150" s="189"/>
      <c r="F150" s="189"/>
      <c r="G150" s="189"/>
      <c r="H150" s="189"/>
    </row>
    <row r="151" spans="1:16" s="34" customFormat="1" ht="14.25" x14ac:dyDescent="0.2">
      <c r="A151" s="296" t="s">
        <v>174</v>
      </c>
      <c r="B151" s="297"/>
      <c r="C151" s="298"/>
      <c r="D151" s="299" t="s">
        <v>228</v>
      </c>
      <c r="E151" s="300"/>
      <c r="F151" s="300"/>
      <c r="G151" s="300"/>
      <c r="H151" s="301"/>
    </row>
    <row r="152" spans="1:16" ht="15.75" x14ac:dyDescent="0.25">
      <c r="A152" s="125" t="s">
        <v>167</v>
      </c>
      <c r="B152" s="126"/>
      <c r="C152" s="126"/>
      <c r="D152" s="130">
        <v>8200</v>
      </c>
      <c r="E152" s="131"/>
      <c r="F152" s="131"/>
      <c r="G152" s="131"/>
      <c r="H152" s="132"/>
    </row>
    <row r="153" spans="1:16" ht="15.75" hidden="1" x14ac:dyDescent="0.25">
      <c r="A153" s="125" t="s">
        <v>168</v>
      </c>
      <c r="B153" s="126"/>
      <c r="C153" s="126"/>
      <c r="D153" s="286">
        <f>12000</f>
        <v>12000</v>
      </c>
      <c r="E153" s="287"/>
      <c r="F153" s="287"/>
      <c r="G153" s="287"/>
      <c r="H153" s="288"/>
    </row>
    <row r="154" spans="1:16" ht="15.75" hidden="1" x14ac:dyDescent="0.25">
      <c r="A154" s="125" t="s">
        <v>169</v>
      </c>
      <c r="B154" s="126"/>
      <c r="C154" s="126"/>
      <c r="D154" s="130"/>
      <c r="E154" s="131"/>
      <c r="F154" s="131"/>
      <c r="G154" s="131"/>
      <c r="H154" s="132"/>
    </row>
    <row r="155" spans="1:16" ht="15" hidden="1" customHeight="1" x14ac:dyDescent="0.25">
      <c r="A155" s="125" t="s">
        <v>91</v>
      </c>
      <c r="B155" s="126"/>
      <c r="C155" s="126"/>
      <c r="D155" s="130"/>
      <c r="E155" s="131"/>
      <c r="F155" s="131" t="s">
        <v>73</v>
      </c>
      <c r="G155" s="131"/>
      <c r="H155" s="132"/>
    </row>
    <row r="156" spans="1:16" ht="15" hidden="1" customHeight="1" x14ac:dyDescent="0.25">
      <c r="A156" s="125" t="s">
        <v>92</v>
      </c>
      <c r="B156" s="126"/>
      <c r="C156" s="126"/>
      <c r="D156" s="130"/>
      <c r="E156" s="131"/>
      <c r="F156" s="131" t="s">
        <v>73</v>
      </c>
      <c r="G156" s="131"/>
      <c r="H156" s="132"/>
    </row>
    <row r="157" spans="1:16" ht="15" hidden="1" customHeight="1" x14ac:dyDescent="0.25">
      <c r="A157" s="125" t="s">
        <v>93</v>
      </c>
      <c r="B157" s="126"/>
      <c r="C157" s="126"/>
      <c r="D157" s="130"/>
      <c r="E157" s="131"/>
      <c r="F157" s="131" t="s">
        <v>73</v>
      </c>
      <c r="G157" s="131"/>
      <c r="H157" s="132"/>
    </row>
    <row r="158" spans="1:16" ht="15" hidden="1" customHeight="1" x14ac:dyDescent="0.25">
      <c r="A158" s="125" t="s">
        <v>94</v>
      </c>
      <c r="B158" s="126"/>
      <c r="C158" s="126"/>
      <c r="D158" s="130"/>
      <c r="E158" s="131"/>
      <c r="F158" s="131" t="s">
        <v>73</v>
      </c>
      <c r="G158" s="131"/>
      <c r="H158" s="132"/>
    </row>
    <row r="159" spans="1:16" ht="16.5" thickBot="1" x14ac:dyDescent="0.3">
      <c r="A159" s="133" t="s">
        <v>95</v>
      </c>
      <c r="B159" s="134"/>
      <c r="C159" s="134"/>
      <c r="D159" s="136">
        <v>400000</v>
      </c>
      <c r="E159" s="137"/>
      <c r="F159" s="137"/>
      <c r="G159" s="137"/>
      <c r="H159" s="138"/>
    </row>
    <row r="160" spans="1:16" s="34" customFormat="1" ht="14.25" customHeight="1" x14ac:dyDescent="0.2">
      <c r="A160" s="208" t="s">
        <v>227</v>
      </c>
      <c r="B160" s="209"/>
      <c r="C160" s="209"/>
      <c r="D160" s="209"/>
      <c r="E160" s="209"/>
      <c r="F160" s="209"/>
      <c r="G160" s="209"/>
      <c r="H160" s="210"/>
    </row>
    <row r="161" spans="1:10" ht="15.75" x14ac:dyDescent="0.25">
      <c r="A161" s="125" t="s">
        <v>225</v>
      </c>
      <c r="B161" s="126"/>
      <c r="C161" s="126"/>
      <c r="D161" s="130">
        <f>96200</f>
        <v>96200</v>
      </c>
      <c r="E161" s="131"/>
      <c r="F161" s="131"/>
      <c r="G161" s="131"/>
      <c r="H161" s="132"/>
    </row>
    <row r="162" spans="1:10" ht="15.75" hidden="1" x14ac:dyDescent="0.25">
      <c r="A162" s="125" t="s">
        <v>168</v>
      </c>
      <c r="B162" s="126"/>
      <c r="C162" s="126"/>
      <c r="D162" s="130"/>
      <c r="E162" s="131"/>
      <c r="F162" s="131"/>
      <c r="G162" s="131"/>
      <c r="H162" s="132"/>
    </row>
    <row r="163" spans="1:10" ht="15.75" hidden="1" x14ac:dyDescent="0.25">
      <c r="A163" s="125" t="s">
        <v>169</v>
      </c>
      <c r="B163" s="126"/>
      <c r="C163" s="126"/>
      <c r="D163" s="130"/>
      <c r="E163" s="131"/>
      <c r="F163" s="131"/>
      <c r="G163" s="131"/>
      <c r="H163" s="132"/>
    </row>
    <row r="164" spans="1:10" ht="15" hidden="1" customHeight="1" x14ac:dyDescent="0.25">
      <c r="A164" s="125" t="s">
        <v>91</v>
      </c>
      <c r="B164" s="126"/>
      <c r="C164" s="126"/>
      <c r="D164" s="130"/>
      <c r="E164" s="131"/>
      <c r="F164" s="131" t="s">
        <v>73</v>
      </c>
      <c r="G164" s="131"/>
      <c r="H164" s="132"/>
    </row>
    <row r="165" spans="1:10" ht="15" hidden="1" customHeight="1" x14ac:dyDescent="0.25">
      <c r="A165" s="125" t="s">
        <v>92</v>
      </c>
      <c r="B165" s="126"/>
      <c r="C165" s="126"/>
      <c r="D165" s="130"/>
      <c r="E165" s="131"/>
      <c r="F165" s="131" t="s">
        <v>73</v>
      </c>
      <c r="G165" s="131"/>
      <c r="H165" s="132"/>
    </row>
    <row r="166" spans="1:10" ht="15" hidden="1" customHeight="1" x14ac:dyDescent="0.25">
      <c r="A166" s="125" t="s">
        <v>93</v>
      </c>
      <c r="B166" s="126"/>
      <c r="C166" s="126"/>
      <c r="D166" s="130"/>
      <c r="E166" s="131"/>
      <c r="F166" s="131" t="s">
        <v>73</v>
      </c>
      <c r="G166" s="131"/>
      <c r="H166" s="132"/>
    </row>
    <row r="167" spans="1:10" ht="15" hidden="1" customHeight="1" x14ac:dyDescent="0.25">
      <c r="A167" s="125" t="s">
        <v>94</v>
      </c>
      <c r="B167" s="126"/>
      <c r="C167" s="126"/>
      <c r="D167" s="130"/>
      <c r="E167" s="131"/>
      <c r="F167" s="131" t="s">
        <v>73</v>
      </c>
      <c r="G167" s="131"/>
      <c r="H167" s="132"/>
    </row>
    <row r="168" spans="1:10" ht="16.5" thickBot="1" x14ac:dyDescent="0.3">
      <c r="A168" s="133" t="s">
        <v>226</v>
      </c>
      <c r="B168" s="134"/>
      <c r="C168" s="134"/>
      <c r="D168" s="136">
        <f>29300</f>
        <v>29300</v>
      </c>
      <c r="E168" s="137"/>
      <c r="F168" s="137"/>
      <c r="G168" s="137"/>
      <c r="H168" s="138"/>
    </row>
    <row r="169" spans="1:10" ht="15.75" thickBot="1" x14ac:dyDescent="0.3">
      <c r="A169" s="283" t="s">
        <v>108</v>
      </c>
      <c r="B169" s="284"/>
      <c r="C169" s="284"/>
      <c r="D169" s="284"/>
      <c r="E169" s="284"/>
      <c r="F169" s="284"/>
      <c r="G169" s="284"/>
      <c r="H169" s="285"/>
    </row>
    <row r="170" spans="1:10" ht="15.75" customHeight="1" x14ac:dyDescent="0.25">
      <c r="A170" s="289" t="s">
        <v>109</v>
      </c>
      <c r="B170" s="290"/>
      <c r="C170" s="291" t="str">
        <f>D46</f>
        <v>G + 1st to 27th Floor</v>
      </c>
      <c r="D170" s="292"/>
      <c r="E170" s="292"/>
      <c r="F170" s="292"/>
      <c r="G170" s="292"/>
      <c r="H170" s="293"/>
      <c r="I170" s="3" t="str">
        <f ca="1">(IF(E174&gt;99%,"All work completed. Please provide OC.",IF(E174&gt;89.8%,"Plinth, RCC, Brick, Plaster, Flooring, Painting work Completed. Finishing work is in process.",IF(E174&lt;94%,(IF(C174=0,"Work not yet Started.",IF(D174=25%,"Piling work in process",IF(D174=50%,"Excavation work in process",IF(D174=100%,"Excavation work Completed. ","0")))&amp;(IF(C175=0%,"",IF(C175=J176,"Footing work is process",IF(C175=J177,"Footing work Completed",IF(C175=J178,"1st Basement Completed",IF(C175=J179,"1st &amp; 2nd Basement Completed",IF(C175=J180,"1st to 3rd Basement Completed",IF(C175=J181,"1st to 4th Basement Completed",IF(C175=J182,"Plinth work is process",IF(C175=J183,"Plinth work completed","0")))))))))))&amp;(IF(C176=(D171+F171+H171),", RCC Slab",IF(C176&gt;0,", RCC upto "&amp;C176&amp;" Slab",""))&amp;(IF(C177=H171,", Brickwork",IF(C177&gt;0,", Brickwork upto "&amp;C177&amp;" Floor",""))&amp;(IF(C178=H171,", Internal Plaster",IF(C178&gt;0,", Internal Plaster upto "&amp;C178&amp;" Floor",""))&amp;(IF(C179=H171,", External Plaster",IF(C179&gt;0,", External Plaster upto "&amp;C179&amp;" Floor",""))&amp;(IF(C180=H171,", Flooring",IF(C180&gt;0,", Flooring upto "&amp;C180&amp;" Floor",""))&amp;(IF(C181=H171,", Painting",IF(C181&gt;0,", Painting upto "&amp;C181&amp;" Floor",""))&amp;(IF(C182&gt;0,", Finishing upto "&amp;C182&amp;" Floor","")&amp;(IF(C176&gt;0.5," Completed",""))))))))))))))</f>
        <v>Excavation work Completed. Plinth work completed, RCC upto 2 Slab Completed</v>
      </c>
      <c r="J170" s="10"/>
    </row>
    <row r="171" spans="1:10" s="23" customFormat="1" x14ac:dyDescent="0.25">
      <c r="A171" s="41" t="s">
        <v>18</v>
      </c>
      <c r="B171" s="45">
        <v>0</v>
      </c>
      <c r="C171" s="42" t="s">
        <v>20</v>
      </c>
      <c r="D171" s="42">
        <v>1</v>
      </c>
      <c r="E171" s="45" t="s">
        <v>19</v>
      </c>
      <c r="F171" s="42">
        <v>0</v>
      </c>
      <c r="G171" s="43" t="s">
        <v>28</v>
      </c>
      <c r="H171" s="44">
        <f ca="1">--TRIM(RIGHT(SUBSTITUTE(LEFT(C170,_xlfn.AGGREGATE(16,6,FIND({0,1,2,3,4,5,6,7,8,9},C170,ROW(INDIRECT("1:"&amp;LEN(C170)))),1))," ",REPT(" ",LEN(C170))),LEN(C170)))</f>
        <v>27</v>
      </c>
      <c r="I171" s="46"/>
      <c r="J171" s="47"/>
    </row>
    <row r="172" spans="1:10" ht="16.5" customHeight="1" x14ac:dyDescent="0.25">
      <c r="A172" s="294" t="s">
        <v>29</v>
      </c>
      <c r="B172" s="295"/>
      <c r="C172" s="218" t="str">
        <f ca="1">I170</f>
        <v>Excavation work Completed. Plinth work completed, RCC upto 2 Slab Completed</v>
      </c>
      <c r="D172" s="219"/>
      <c r="E172" s="219"/>
      <c r="F172" s="219"/>
      <c r="G172" s="219"/>
      <c r="H172" s="220"/>
      <c r="I172" s="2" t="s">
        <v>33</v>
      </c>
      <c r="J172" s="11"/>
    </row>
    <row r="173" spans="1:10" ht="15.75" customHeight="1" x14ac:dyDescent="0.25">
      <c r="A173" s="139" t="s">
        <v>4</v>
      </c>
      <c r="B173" s="140"/>
      <c r="C173" s="12" t="s">
        <v>34</v>
      </c>
      <c r="D173" s="13" t="s">
        <v>30</v>
      </c>
      <c r="E173" s="221" t="s">
        <v>31</v>
      </c>
      <c r="F173" s="140"/>
      <c r="G173" s="221" t="s">
        <v>32</v>
      </c>
      <c r="H173" s="222"/>
      <c r="I173" s="1" t="s">
        <v>35</v>
      </c>
      <c r="J173" s="14">
        <f ca="1">H171*25%</f>
        <v>6.75</v>
      </c>
    </row>
    <row r="174" spans="1:10" x14ac:dyDescent="0.25">
      <c r="A174" s="139" t="s">
        <v>36</v>
      </c>
      <c r="B174" s="140"/>
      <c r="C174" s="81">
        <f ca="1">J175</f>
        <v>27</v>
      </c>
      <c r="D174" s="15">
        <f ca="1">((100/H171)*C174)/100</f>
        <v>1</v>
      </c>
      <c r="E174" s="141">
        <f ca="1">(((C175/H171*10)+(40/(D171+F171+H171)*C176)+(15/(H171)*C177)+(5/(H171)*C178)+(5/H171*C179)+(10/H171*C180)+(5/H171*C181)+(5/H171*C182)+(5/H171*C183))/100)</f>
        <v>0.12857142857142859</v>
      </c>
      <c r="F174" s="142"/>
      <c r="G174" s="141">
        <f ca="1">((((C174/H171)*10)+((C175/H171)*20)+(30/(H171+F171+D171)*C176)+(15/H171*C177)+(5/H171*C178)+(5/H171*C179)+(5/H171*C180)+(5/H171*C181)+(2.5/H171*C182)+(2.5/H171*C183))/100)</f>
        <v>0.32142857142857145</v>
      </c>
      <c r="H174" s="223"/>
      <c r="I174" s="1" t="s">
        <v>21</v>
      </c>
      <c r="J174" s="16">
        <f ca="1">H171*50%</f>
        <v>13.5</v>
      </c>
    </row>
    <row r="175" spans="1:10" x14ac:dyDescent="0.25">
      <c r="A175" s="139" t="s">
        <v>5</v>
      </c>
      <c r="B175" s="140"/>
      <c r="C175" s="82">
        <f ca="1">J183</f>
        <v>27</v>
      </c>
      <c r="D175" s="15">
        <f ca="1">((100/H171)*C175)/100</f>
        <v>1</v>
      </c>
      <c r="E175" s="143"/>
      <c r="F175" s="144"/>
      <c r="G175" s="143"/>
      <c r="H175" s="224"/>
      <c r="I175" s="1" t="s">
        <v>22</v>
      </c>
      <c r="J175" s="16">
        <f ca="1">H171</f>
        <v>27</v>
      </c>
    </row>
    <row r="176" spans="1:10" ht="15.75" customHeight="1" x14ac:dyDescent="0.25">
      <c r="A176" s="139" t="s">
        <v>37</v>
      </c>
      <c r="B176" s="140"/>
      <c r="C176" s="82">
        <v>2</v>
      </c>
      <c r="D176" s="15">
        <f ca="1">((100/(D171+F171+H171))*C176)/100</f>
        <v>7.1428571428571438E-2</v>
      </c>
      <c r="E176" s="143"/>
      <c r="F176" s="144"/>
      <c r="G176" s="143"/>
      <c r="H176" s="224"/>
      <c r="I176" s="1" t="s">
        <v>23</v>
      </c>
      <c r="J176" s="17">
        <f ca="1">(IF(B171&gt;1,(H171/(B171+2)),H171/4))</f>
        <v>6.75</v>
      </c>
    </row>
    <row r="177" spans="1:14" ht="15.75" customHeight="1" x14ac:dyDescent="0.25">
      <c r="A177" s="139" t="s">
        <v>38</v>
      </c>
      <c r="B177" s="140" t="s">
        <v>39</v>
      </c>
      <c r="C177" s="81">
        <v>0</v>
      </c>
      <c r="D177" s="15">
        <f ca="1">((100/H171)*C177)/100</f>
        <v>0</v>
      </c>
      <c r="E177" s="143"/>
      <c r="F177" s="144"/>
      <c r="G177" s="143"/>
      <c r="H177" s="224"/>
      <c r="I177" s="1" t="s">
        <v>24</v>
      </c>
      <c r="J177" s="17">
        <f ca="1">(IF(B171&gt;1,(H171/(B171+2)+J176),H171/4+J176))</f>
        <v>13.5</v>
      </c>
    </row>
    <row r="178" spans="1:14" ht="15.75" customHeight="1" x14ac:dyDescent="0.25">
      <c r="A178" s="139" t="s">
        <v>40</v>
      </c>
      <c r="B178" s="140" t="s">
        <v>39</v>
      </c>
      <c r="C178" s="81">
        <v>0</v>
      </c>
      <c r="D178" s="15">
        <f ca="1">((100/H171)*C178)/100</f>
        <v>0</v>
      </c>
      <c r="E178" s="143"/>
      <c r="F178" s="144"/>
      <c r="G178" s="143"/>
      <c r="H178" s="224"/>
      <c r="I178" s="1" t="s">
        <v>41</v>
      </c>
      <c r="J178" s="17">
        <f>(IF(B171&gt;1,(H171/(B171+2)+J177),0))</f>
        <v>0</v>
      </c>
    </row>
    <row r="179" spans="1:14" ht="15" customHeight="1" x14ac:dyDescent="0.25">
      <c r="A179" s="139" t="s">
        <v>42</v>
      </c>
      <c r="B179" s="140" t="s">
        <v>43</v>
      </c>
      <c r="C179" s="81">
        <v>0</v>
      </c>
      <c r="D179" s="15">
        <f ca="1">((100/(H171))*C179)/100</f>
        <v>0</v>
      </c>
      <c r="E179" s="143"/>
      <c r="F179" s="144"/>
      <c r="G179" s="143"/>
      <c r="H179" s="224"/>
      <c r="I179" s="1" t="s">
        <v>44</v>
      </c>
      <c r="J179" s="17">
        <f>(IF(B171&gt;2,(H171/(B171+2)+J178),0))</f>
        <v>0</v>
      </c>
    </row>
    <row r="180" spans="1:14" ht="15.75" customHeight="1" x14ac:dyDescent="0.25">
      <c r="A180" s="139" t="s">
        <v>45</v>
      </c>
      <c r="B180" s="140" t="s">
        <v>45</v>
      </c>
      <c r="C180" s="81">
        <v>0</v>
      </c>
      <c r="D180" s="15">
        <f ca="1">((100/H171)*C180)/100</f>
        <v>0</v>
      </c>
      <c r="E180" s="143"/>
      <c r="F180" s="144"/>
      <c r="G180" s="143"/>
      <c r="H180" s="224"/>
      <c r="I180" s="1" t="s">
        <v>46</v>
      </c>
      <c r="J180" s="18">
        <f>(IF(B171&gt;3,(H171/(B171+2)+J179),0))</f>
        <v>0</v>
      </c>
    </row>
    <row r="181" spans="1:14" ht="15.75" customHeight="1" x14ac:dyDescent="0.25">
      <c r="A181" s="139" t="s">
        <v>47</v>
      </c>
      <c r="B181" s="140"/>
      <c r="C181" s="81">
        <v>0</v>
      </c>
      <c r="D181" s="15">
        <f ca="1">((100/H171)*C181)/100</f>
        <v>0</v>
      </c>
      <c r="E181" s="143"/>
      <c r="F181" s="144"/>
      <c r="G181" s="143"/>
      <c r="H181" s="224"/>
      <c r="I181" s="1" t="s">
        <v>48</v>
      </c>
      <c r="J181" s="17">
        <f>(IF(B171&gt;4,(H171/(B171+2)+J180),0))</f>
        <v>0</v>
      </c>
    </row>
    <row r="182" spans="1:14" ht="15.75" customHeight="1" x14ac:dyDescent="0.25">
      <c r="A182" s="139" t="s">
        <v>49</v>
      </c>
      <c r="B182" s="140" t="s">
        <v>49</v>
      </c>
      <c r="C182" s="81">
        <v>0</v>
      </c>
      <c r="D182" s="15">
        <f ca="1">((100/(H171))*C182)/100</f>
        <v>0</v>
      </c>
      <c r="E182" s="143"/>
      <c r="F182" s="144"/>
      <c r="G182" s="143"/>
      <c r="H182" s="224"/>
      <c r="I182" s="1" t="s">
        <v>25</v>
      </c>
      <c r="J182" s="17">
        <f ca="1">(IF(B171=1,(H171/(B171+3)+J177),IF(B171=0,(H171/4+J177),IF(B171&gt;1,0))))</f>
        <v>20.25</v>
      </c>
    </row>
    <row r="183" spans="1:14" ht="15.75" thickBot="1" x14ac:dyDescent="0.3">
      <c r="A183" s="226" t="s">
        <v>50</v>
      </c>
      <c r="B183" s="227"/>
      <c r="C183" s="83">
        <v>0</v>
      </c>
      <c r="D183" s="19">
        <f ca="1">((100/(H171))*C183)/100</f>
        <v>0</v>
      </c>
      <c r="E183" s="145"/>
      <c r="F183" s="146"/>
      <c r="G183" s="145"/>
      <c r="H183" s="225"/>
      <c r="I183" s="4" t="s">
        <v>26</v>
      </c>
      <c r="J183" s="20">
        <f ca="1">(IF(B171&gt;1.5,(H171/(B171+2)+J177+MAX(0,J178-J177)+MAX(0,J179-J178)+MAX(0,J180-J179)+MAX(0,J181-J180)+MAX(0,J182-J181)),IF(B171=1,(H171/(B171+3)+J182),IF(B171=0,H171/4+J182))))</f>
        <v>27</v>
      </c>
    </row>
    <row r="184" spans="1:14" x14ac:dyDescent="0.25">
      <c r="A184" s="102" t="s">
        <v>11</v>
      </c>
      <c r="B184" s="102"/>
      <c r="C184" s="102"/>
      <c r="D184" s="179">
        <v>44855</v>
      </c>
      <c r="E184" s="135"/>
      <c r="F184" s="135"/>
      <c r="G184" s="135"/>
      <c r="H184" s="135"/>
    </row>
    <row r="185" spans="1:14" ht="15.75" customHeight="1" x14ac:dyDescent="0.25">
      <c r="A185" s="135" t="s">
        <v>90</v>
      </c>
      <c r="B185" s="135"/>
      <c r="C185" s="135"/>
      <c r="D185" s="102" t="s">
        <v>264</v>
      </c>
      <c r="E185" s="102"/>
      <c r="F185" s="102"/>
      <c r="G185" s="102"/>
      <c r="H185" s="102"/>
      <c r="J185" s="9"/>
      <c r="K185" s="8"/>
      <c r="N185" s="8"/>
    </row>
    <row r="186" spans="1:14" ht="15.75" customHeight="1" x14ac:dyDescent="0.25">
      <c r="A186" s="135" t="s">
        <v>210</v>
      </c>
      <c r="B186" s="135"/>
      <c r="C186" s="135"/>
      <c r="D186" s="282" t="str">
        <f>(IF(H40="NA","60 Years After Completion",IF(H40&lt;&gt;"NA",""&amp;60-ROUNDDOWN((D3-H40)/360,0)&amp;" Years"," ")))</f>
        <v>60 Years After Completion</v>
      </c>
      <c r="E186" s="282"/>
      <c r="F186" s="282"/>
      <c r="G186" s="282"/>
      <c r="H186" s="282"/>
      <c r="N186" s="8"/>
    </row>
    <row r="187" spans="1:14" s="21" customFormat="1" x14ac:dyDescent="0.25">
      <c r="A187" s="153" t="s">
        <v>99</v>
      </c>
      <c r="B187" s="153"/>
      <c r="C187" s="153"/>
      <c r="D187" s="153"/>
      <c r="E187" s="153"/>
      <c r="F187" s="153"/>
      <c r="G187" s="153"/>
      <c r="H187" s="153"/>
    </row>
    <row r="188" spans="1:14" s="21" customFormat="1" x14ac:dyDescent="0.25">
      <c r="A188" s="59" t="s">
        <v>110</v>
      </c>
      <c r="B188" s="261" t="s">
        <v>265</v>
      </c>
      <c r="C188" s="262"/>
      <c r="D188" s="262"/>
      <c r="E188" s="262"/>
      <c r="F188" s="262"/>
      <c r="G188" s="262"/>
      <c r="H188" s="263"/>
    </row>
    <row r="189" spans="1:14" s="21" customFormat="1" x14ac:dyDescent="0.25">
      <c r="A189" s="59" t="s">
        <v>110</v>
      </c>
      <c r="B189" s="261" t="str">
        <f>(IF(H56="Saleable area Loading :","We have considered Saleable area of Commercial as per our Calculation.","We considered Saleable area of Commercial as per Builder area Sheet."))</f>
        <v>We have considered Saleable area of Commercial as per our Calculation.</v>
      </c>
      <c r="C189" s="262"/>
      <c r="D189" s="262"/>
      <c r="E189" s="262"/>
      <c r="F189" s="262"/>
      <c r="G189" s="262"/>
      <c r="H189" s="263"/>
    </row>
    <row r="190" spans="1:14" s="21" customFormat="1" x14ac:dyDescent="0.25">
      <c r="A190" s="59" t="s">
        <v>110</v>
      </c>
      <c r="B190" s="261" t="str">
        <f>(IF(H89="Saleable area Loading :","We have considered Saleable area of Flats as per our Calculation.","We considered Saleable area of Flat as per Builder area Sheet."))</f>
        <v>We have considered Saleable area of Flats as per our Calculation.</v>
      </c>
      <c r="C190" s="262"/>
      <c r="D190" s="262"/>
      <c r="E190" s="262"/>
      <c r="F190" s="262"/>
      <c r="G190" s="262"/>
      <c r="H190" s="263"/>
    </row>
    <row r="191" spans="1:14" s="21" customFormat="1" x14ac:dyDescent="0.25">
      <c r="A191" s="59" t="s">
        <v>110</v>
      </c>
      <c r="B191" s="127" t="s">
        <v>100</v>
      </c>
      <c r="C191" s="128"/>
      <c r="D191" s="128"/>
      <c r="E191" s="128"/>
      <c r="F191" s="128"/>
      <c r="G191" s="128"/>
      <c r="H191" s="129"/>
    </row>
    <row r="192" spans="1:14" s="21" customFormat="1" x14ac:dyDescent="0.25">
      <c r="A192" s="59" t="s">
        <v>110</v>
      </c>
      <c r="B192" s="261" t="s">
        <v>290</v>
      </c>
      <c r="C192" s="262"/>
      <c r="D192" s="262"/>
      <c r="E192" s="262"/>
      <c r="F192" s="262"/>
      <c r="G192" s="262"/>
      <c r="H192" s="263"/>
    </row>
    <row r="193" spans="1:8" s="21" customFormat="1" x14ac:dyDescent="0.25">
      <c r="A193" s="59" t="s">
        <v>110</v>
      </c>
      <c r="B193" s="127" t="s">
        <v>101</v>
      </c>
      <c r="C193" s="128"/>
      <c r="D193" s="128"/>
      <c r="E193" s="128"/>
      <c r="F193" s="128"/>
      <c r="G193" s="128"/>
      <c r="H193" s="129"/>
    </row>
    <row r="194" spans="1:8" s="21" customFormat="1" ht="30.75" customHeight="1" x14ac:dyDescent="0.25">
      <c r="A194" s="59" t="s">
        <v>110</v>
      </c>
      <c r="B194" s="127" t="s">
        <v>111</v>
      </c>
      <c r="C194" s="128"/>
      <c r="D194" s="128"/>
      <c r="E194" s="128"/>
      <c r="F194" s="128"/>
      <c r="G194" s="128"/>
      <c r="H194" s="129"/>
    </row>
    <row r="195" spans="1:8" s="21" customFormat="1" x14ac:dyDescent="0.25">
      <c r="A195" s="70" t="s">
        <v>110</v>
      </c>
      <c r="B195" s="127" t="s">
        <v>102</v>
      </c>
      <c r="C195" s="128"/>
      <c r="D195" s="128"/>
      <c r="E195" s="128"/>
      <c r="F195" s="128"/>
      <c r="G195" s="128"/>
      <c r="H195" s="129"/>
    </row>
    <row r="196" spans="1:8" s="21" customFormat="1" x14ac:dyDescent="0.25">
      <c r="A196" s="59" t="s">
        <v>110</v>
      </c>
      <c r="B196" s="127" t="s">
        <v>267</v>
      </c>
      <c r="C196" s="128"/>
      <c r="D196" s="128"/>
      <c r="E196" s="128"/>
      <c r="F196" s="128"/>
      <c r="G196" s="128"/>
      <c r="H196" s="129"/>
    </row>
    <row r="197" spans="1:8" s="21" customFormat="1" x14ac:dyDescent="0.25">
      <c r="A197" s="59" t="s">
        <v>110</v>
      </c>
      <c r="B197" s="261" t="s">
        <v>266</v>
      </c>
      <c r="C197" s="262"/>
      <c r="D197" s="262"/>
      <c r="E197" s="262"/>
      <c r="F197" s="262"/>
      <c r="G197" s="262"/>
      <c r="H197" s="263"/>
    </row>
    <row r="198" spans="1:8" s="21" customFormat="1" ht="16.5" thickBot="1" x14ac:dyDescent="0.3">
      <c r="A198" s="59" t="s">
        <v>110</v>
      </c>
      <c r="B198" s="116" t="s">
        <v>297</v>
      </c>
      <c r="C198" s="117"/>
      <c r="D198" s="117"/>
      <c r="E198" s="117"/>
      <c r="F198" s="117"/>
      <c r="G198" s="117"/>
      <c r="H198" s="118"/>
    </row>
    <row r="199" spans="1:8" s="21" customFormat="1" ht="15" hidden="1" customHeight="1" x14ac:dyDescent="0.25">
      <c r="A199" s="59" t="s">
        <v>110</v>
      </c>
      <c r="B199" s="119" t="s">
        <v>211</v>
      </c>
      <c r="C199" s="120"/>
      <c r="D199" s="120"/>
      <c r="E199" s="120"/>
      <c r="F199" s="120"/>
      <c r="G199" s="120"/>
      <c r="H199" s="121"/>
    </row>
    <row r="200" spans="1:8" s="21" customFormat="1" ht="15" hidden="1" customHeight="1" thickBot="1" x14ac:dyDescent="0.3">
      <c r="A200" s="69" t="s">
        <v>110</v>
      </c>
      <c r="B200" s="122" t="str">
        <f ca="1">IF(H34&gt;EDATE(D3,-48),"NO REMARK FOR CC","REMARK FOR CC")</f>
        <v>NO REMARK FOR CC</v>
      </c>
      <c r="C200" s="123"/>
      <c r="D200" s="123"/>
      <c r="E200" s="123"/>
      <c r="F200" s="123"/>
      <c r="G200" s="123"/>
      <c r="H200" s="124"/>
    </row>
    <row r="201" spans="1:8" s="21" customFormat="1" ht="15" customHeight="1" x14ac:dyDescent="0.25">
      <c r="A201" s="150" t="s">
        <v>212</v>
      </c>
      <c r="B201" s="151"/>
      <c r="C201" s="154"/>
      <c r="D201" s="154"/>
      <c r="E201" s="154"/>
      <c r="F201" s="154"/>
      <c r="G201" s="154"/>
      <c r="H201" s="155"/>
    </row>
    <row r="202" spans="1:8" s="21" customFormat="1" ht="15" customHeight="1" x14ac:dyDescent="0.25">
      <c r="A202" s="152"/>
      <c r="B202" s="153"/>
      <c r="C202" s="156"/>
      <c r="D202" s="156"/>
      <c r="E202" s="156"/>
      <c r="F202" s="156"/>
      <c r="G202" s="156"/>
      <c r="H202" s="157"/>
    </row>
    <row r="203" spans="1:8" s="21" customFormat="1" ht="15" customHeight="1" x14ac:dyDescent="0.25">
      <c r="A203" s="152" t="s">
        <v>213</v>
      </c>
      <c r="B203" s="153"/>
      <c r="C203" s="158" t="s">
        <v>229</v>
      </c>
      <c r="D203" s="158"/>
      <c r="E203" s="158"/>
      <c r="F203" s="158"/>
      <c r="G203" s="158"/>
      <c r="H203" s="159"/>
    </row>
    <row r="204" spans="1:8" s="21" customFormat="1" ht="15" customHeight="1" x14ac:dyDescent="0.25">
      <c r="A204" s="152"/>
      <c r="B204" s="153"/>
      <c r="C204" s="160"/>
      <c r="D204" s="160"/>
      <c r="E204" s="160"/>
      <c r="F204" s="160"/>
      <c r="G204" s="160"/>
      <c r="H204" s="161"/>
    </row>
    <row r="205" spans="1:8" s="21" customFormat="1" ht="15" customHeight="1" x14ac:dyDescent="0.25">
      <c r="A205" s="152" t="s">
        <v>214</v>
      </c>
      <c r="B205" s="153"/>
      <c r="C205" s="162" t="s">
        <v>291</v>
      </c>
      <c r="D205" s="162"/>
      <c r="E205" s="162"/>
      <c r="F205" s="162"/>
      <c r="G205" s="162"/>
      <c r="H205" s="163"/>
    </row>
    <row r="206" spans="1:8" s="21" customFormat="1" ht="15" customHeight="1" x14ac:dyDescent="0.25">
      <c r="A206" s="152"/>
      <c r="B206" s="153"/>
      <c r="C206" s="164"/>
      <c r="D206" s="164"/>
      <c r="E206" s="164"/>
      <c r="F206" s="164"/>
      <c r="G206" s="164"/>
      <c r="H206" s="165"/>
    </row>
    <row r="207" spans="1:8" s="21" customFormat="1" ht="15" hidden="1" customHeight="1" x14ac:dyDescent="0.25">
      <c r="A207" s="152" t="s">
        <v>215</v>
      </c>
      <c r="B207" s="153"/>
      <c r="C207" s="168"/>
      <c r="D207" s="168"/>
      <c r="E207" s="168"/>
      <c r="F207" s="168"/>
      <c r="G207" s="168"/>
      <c r="H207" s="169"/>
    </row>
    <row r="208" spans="1:8" s="21" customFormat="1" ht="15" hidden="1" customHeight="1" thickBot="1" x14ac:dyDescent="0.3">
      <c r="A208" s="166"/>
      <c r="B208" s="167"/>
      <c r="C208" s="170"/>
      <c r="D208" s="170"/>
      <c r="E208" s="170"/>
      <c r="F208" s="170"/>
      <c r="G208" s="170"/>
      <c r="H208" s="171"/>
    </row>
    <row r="209" spans="1:10" s="21" customFormat="1" ht="15" customHeight="1" x14ac:dyDescent="0.25">
      <c r="A209" s="64"/>
      <c r="B209" s="64"/>
      <c r="C209" s="63"/>
      <c r="D209" s="63"/>
      <c r="E209" s="63"/>
      <c r="F209" s="63"/>
      <c r="G209" s="63"/>
      <c r="H209" s="63"/>
    </row>
    <row r="210" spans="1:10" s="21" customFormat="1" ht="15" customHeight="1" x14ac:dyDescent="0.25">
      <c r="A210" s="147" t="s">
        <v>216</v>
      </c>
      <c r="B210" s="147"/>
      <c r="C210" s="147"/>
      <c r="D210" s="147"/>
      <c r="E210" s="147"/>
      <c r="F210" s="147"/>
      <c r="G210" s="147"/>
      <c r="H210" s="147"/>
    </row>
    <row r="211" spans="1:10" s="21" customFormat="1" ht="15" customHeight="1" x14ac:dyDescent="0.25">
      <c r="A211" s="65"/>
      <c r="B211" s="65"/>
      <c r="C211" s="65"/>
      <c r="D211" s="65"/>
      <c r="E211" s="65"/>
      <c r="F211" s="65"/>
      <c r="G211" s="65"/>
      <c r="H211" s="65"/>
    </row>
    <row r="212" spans="1:10" s="21" customFormat="1" ht="57.75" customHeight="1" x14ac:dyDescent="0.25">
      <c r="A212" s="147" t="s">
        <v>296</v>
      </c>
      <c r="B212" s="147"/>
      <c r="C212" s="147"/>
      <c r="D212" s="147"/>
      <c r="E212" s="147"/>
      <c r="F212" s="147"/>
      <c r="G212" s="147"/>
      <c r="H212" s="147"/>
    </row>
    <row r="213" spans="1:10" s="21" customFormat="1" ht="15" customHeight="1" x14ac:dyDescent="0.25">
      <c r="A213" s="66"/>
      <c r="B213" s="66"/>
      <c r="C213" s="66"/>
      <c r="D213" s="66"/>
      <c r="E213" s="66"/>
      <c r="F213" s="66"/>
      <c r="G213" s="66"/>
      <c r="H213" s="66"/>
    </row>
    <row r="214" spans="1:10" s="21" customFormat="1" ht="15" customHeight="1" x14ac:dyDescent="0.25">
      <c r="A214" s="64"/>
      <c r="B214" s="64"/>
      <c r="C214" s="63"/>
      <c r="D214" s="63"/>
      <c r="E214" s="63"/>
      <c r="F214" s="63"/>
      <c r="G214" s="63"/>
      <c r="H214" s="63"/>
    </row>
    <row r="215" spans="1:10" s="26" customFormat="1" ht="30.75" customHeight="1" x14ac:dyDescent="0.25">
      <c r="A215" s="172" t="s">
        <v>219</v>
      </c>
      <c r="B215" s="172"/>
      <c r="C215" s="172"/>
      <c r="D215" s="172"/>
      <c r="E215" s="172"/>
      <c r="F215" s="172"/>
      <c r="G215" s="172"/>
      <c r="H215" s="172"/>
      <c r="I215" s="92"/>
      <c r="J215" s="25"/>
    </row>
    <row r="216" spans="1:10" s="26" customFormat="1" ht="30.75" customHeight="1" x14ac:dyDescent="0.25">
      <c r="A216" s="148" t="s">
        <v>217</v>
      </c>
      <c r="B216" s="148"/>
      <c r="C216" s="148"/>
      <c r="D216" s="148"/>
      <c r="E216" s="148"/>
      <c r="F216" s="148"/>
      <c r="G216" s="148"/>
      <c r="H216" s="148"/>
      <c r="I216" s="27"/>
      <c r="J216" s="27"/>
    </row>
    <row r="217" spans="1:10" s="26" customFormat="1" ht="30.75" customHeight="1" x14ac:dyDescent="0.25">
      <c r="A217" s="148" t="s">
        <v>218</v>
      </c>
      <c r="B217" s="148"/>
      <c r="C217" s="148"/>
      <c r="D217" s="148"/>
      <c r="E217" s="148"/>
      <c r="F217" s="148"/>
      <c r="G217" s="148"/>
      <c r="H217" s="148"/>
      <c r="I217" s="28"/>
      <c r="J217" s="28"/>
    </row>
    <row r="218" spans="1:10" s="26" customFormat="1" ht="15" customHeight="1" x14ac:dyDescent="0.25">
      <c r="A218" s="67"/>
      <c r="B218" s="67"/>
      <c r="C218" s="67"/>
      <c r="D218" s="67"/>
      <c r="E218" s="67"/>
      <c r="F218" s="67"/>
      <c r="G218" s="67"/>
      <c r="H218" s="67"/>
      <c r="I218" s="28"/>
      <c r="J218" s="28"/>
    </row>
    <row r="219" spans="1:10" s="26" customFormat="1" ht="15" customHeight="1" x14ac:dyDescent="0.25">
      <c r="A219" s="67" t="s">
        <v>220</v>
      </c>
      <c r="B219" s="148" t="s">
        <v>221</v>
      </c>
      <c r="C219" s="148"/>
      <c r="D219" s="67"/>
      <c r="E219" s="149" t="s">
        <v>223</v>
      </c>
      <c r="F219" s="149"/>
      <c r="G219" s="149"/>
      <c r="H219" s="149"/>
      <c r="I219" s="28"/>
      <c r="J219" s="28"/>
    </row>
    <row r="220" spans="1:10" s="26" customFormat="1" ht="15" customHeight="1" x14ac:dyDescent="0.25">
      <c r="A220" s="67"/>
      <c r="B220" s="67"/>
      <c r="C220" s="67"/>
      <c r="D220" s="67"/>
      <c r="E220" s="149"/>
      <c r="F220" s="149"/>
      <c r="G220" s="149"/>
      <c r="H220" s="149"/>
      <c r="I220" s="28"/>
      <c r="J220" s="28"/>
    </row>
    <row r="221" spans="1:10" s="26" customFormat="1" ht="15" customHeight="1" x14ac:dyDescent="0.25">
      <c r="A221" s="67" t="s">
        <v>222</v>
      </c>
      <c r="B221" s="68" t="str">
        <f ca="1">D3</f>
        <v>22/07/2025</v>
      </c>
      <c r="C221" s="67"/>
      <c r="D221" s="67"/>
      <c r="E221" s="149"/>
      <c r="F221" s="149"/>
      <c r="G221" s="149"/>
      <c r="H221" s="149"/>
      <c r="I221" s="28"/>
      <c r="J221" s="28"/>
    </row>
    <row r="222" spans="1:10" s="26" customFormat="1" ht="15" customHeight="1" x14ac:dyDescent="0.25">
      <c r="A222" s="67"/>
      <c r="B222" s="67"/>
      <c r="C222" s="67"/>
      <c r="D222" s="67"/>
      <c r="E222" s="149"/>
      <c r="F222" s="149"/>
      <c r="G222" s="149"/>
      <c r="H222" s="149"/>
      <c r="I222" s="28"/>
      <c r="J222" s="28"/>
    </row>
    <row r="223" spans="1:10" x14ac:dyDescent="0.25">
      <c r="A223" s="29" t="s">
        <v>103</v>
      </c>
      <c r="B223" s="30"/>
      <c r="C223" s="30"/>
      <c r="D223" s="29" t="str">
        <f>D11</f>
        <v>Tricity Waterfront</v>
      </c>
      <c r="F223" s="30"/>
      <c r="G223" s="30"/>
      <c r="H223" s="30"/>
    </row>
    <row r="224" spans="1:10" x14ac:dyDescent="0.25">
      <c r="A224" s="30"/>
      <c r="B224" s="30"/>
      <c r="C224" s="30"/>
      <c r="D224" s="30"/>
      <c r="E224" s="30"/>
      <c r="F224" s="30"/>
      <c r="G224" s="30"/>
      <c r="H224" s="30"/>
    </row>
    <row r="225" spans="1:8" x14ac:dyDescent="0.25">
      <c r="A225" s="30"/>
      <c r="B225" s="30"/>
      <c r="C225" s="30"/>
      <c r="D225" s="30"/>
      <c r="E225" s="30"/>
      <c r="F225" s="30"/>
      <c r="G225" s="30"/>
      <c r="H225" s="30"/>
    </row>
    <row r="226" spans="1:8" ht="15" customHeight="1" x14ac:dyDescent="0.25"/>
    <row r="270" spans="1:8" x14ac:dyDescent="0.25">
      <c r="A270" s="29" t="s">
        <v>117</v>
      </c>
      <c r="B270" s="30"/>
      <c r="C270" s="30"/>
      <c r="D270" s="29"/>
      <c r="F270" s="30"/>
      <c r="G270" s="30"/>
      <c r="H270" s="30"/>
    </row>
    <row r="271" spans="1:8" x14ac:dyDescent="0.25">
      <c r="A271" s="30"/>
      <c r="B271" s="30"/>
      <c r="C271" s="30"/>
      <c r="D271" s="30"/>
      <c r="E271" s="30"/>
      <c r="F271" s="30"/>
      <c r="G271" s="30"/>
      <c r="H271" s="30"/>
    </row>
    <row r="272" spans="1:8" x14ac:dyDescent="0.25">
      <c r="A272" s="30"/>
      <c r="B272" s="30"/>
      <c r="C272" s="30"/>
      <c r="D272" s="30"/>
      <c r="E272" s="30"/>
      <c r="F272" s="30"/>
      <c r="G272" s="30"/>
      <c r="H272" s="30"/>
    </row>
    <row r="273" ht="15" customHeight="1" x14ac:dyDescent="0.25"/>
    <row r="315" spans="1:8" x14ac:dyDescent="0.25">
      <c r="B315" s="30"/>
      <c r="C315" s="30"/>
      <c r="D315" s="29"/>
      <c r="F315" s="30"/>
      <c r="G315" s="30"/>
      <c r="H315" s="30"/>
    </row>
    <row r="316" spans="1:8" x14ac:dyDescent="0.25">
      <c r="A316" s="29" t="s">
        <v>224</v>
      </c>
      <c r="B316" s="30"/>
      <c r="C316" s="30"/>
      <c r="D316" s="30"/>
      <c r="E316" s="30"/>
      <c r="F316" s="30"/>
      <c r="G316" s="30"/>
      <c r="H316" s="30"/>
    </row>
    <row r="317" spans="1:8" x14ac:dyDescent="0.25">
      <c r="A317" s="30"/>
      <c r="B317" s="30"/>
      <c r="C317" s="30"/>
      <c r="D317" s="30"/>
      <c r="E317" s="30"/>
      <c r="F317" s="30"/>
      <c r="G317" s="30"/>
      <c r="H317" s="30"/>
    </row>
    <row r="318" spans="1:8" ht="15" customHeight="1" x14ac:dyDescent="0.25">
      <c r="A318" s="30"/>
    </row>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9" spans="1:16130" s="31" customFormat="1" x14ac:dyDescent="0.25">
      <c r="I359" s="6"/>
      <c r="J359" s="6"/>
      <c r="K359" s="6"/>
      <c r="L359" s="6"/>
      <c r="M359" s="6"/>
      <c r="N359" s="6"/>
      <c r="O359" s="6"/>
      <c r="P359" s="6"/>
      <c r="Q359" s="6"/>
      <c r="R359" s="6"/>
      <c r="S359" s="6"/>
      <c r="T359" s="6"/>
      <c r="U359" s="6"/>
      <c r="V359" s="6"/>
      <c r="W359" s="6"/>
      <c r="X359" s="6"/>
      <c r="Y359" s="6"/>
      <c r="Z359" s="6"/>
      <c r="AA359" s="6"/>
      <c r="AB359" s="6"/>
      <c r="AC359" s="6"/>
      <c r="AD359" s="6"/>
      <c r="AE359" s="6"/>
      <c r="AF359" s="6"/>
      <c r="AG359" s="6"/>
      <c r="AH359" s="6"/>
      <c r="AI359" s="6"/>
      <c r="AJ359" s="6"/>
      <c r="AK359" s="6"/>
      <c r="AL359" s="6"/>
      <c r="AM359" s="6"/>
      <c r="AN359" s="6"/>
      <c r="AO359" s="6"/>
      <c r="AP359" s="6"/>
      <c r="AQ359" s="6"/>
      <c r="AR359" s="6"/>
      <c r="AS359" s="6"/>
      <c r="AT359" s="6"/>
      <c r="AU359" s="6"/>
      <c r="AV359" s="6"/>
      <c r="AW359" s="6"/>
      <c r="AX359" s="6"/>
      <c r="AY359" s="6"/>
      <c r="AZ359" s="6"/>
      <c r="BA359" s="6"/>
      <c r="BB359" s="6"/>
      <c r="BC359" s="6"/>
      <c r="BD359" s="6"/>
      <c r="BE359" s="6"/>
      <c r="BF359" s="6"/>
      <c r="BG359" s="6"/>
      <c r="BH359" s="6"/>
      <c r="BI359" s="6"/>
      <c r="BJ359" s="6"/>
      <c r="BK359" s="6"/>
      <c r="BL359" s="6"/>
      <c r="BM359" s="6"/>
      <c r="BN359" s="6"/>
      <c r="BO359" s="6"/>
      <c r="BP359" s="6"/>
      <c r="BQ359" s="6"/>
      <c r="BR359" s="6"/>
      <c r="BS359" s="6"/>
      <c r="BT359" s="6"/>
      <c r="BU359" s="6"/>
      <c r="BV359" s="6"/>
      <c r="BW359" s="6"/>
      <c r="BX359" s="6"/>
      <c r="BY359" s="6"/>
      <c r="BZ359" s="6"/>
      <c r="CA359" s="6"/>
      <c r="CB359" s="6"/>
      <c r="CC359" s="6"/>
      <c r="CD359" s="6"/>
      <c r="CE359" s="6"/>
      <c r="CF359" s="6"/>
      <c r="CG359" s="6"/>
      <c r="CH359" s="6"/>
      <c r="CI359" s="6"/>
      <c r="CJ359" s="6"/>
      <c r="CK359" s="6"/>
      <c r="CL359" s="6"/>
      <c r="CM359" s="6"/>
      <c r="CN359" s="6"/>
      <c r="CO359" s="6"/>
      <c r="CP359" s="6"/>
      <c r="CQ359" s="6"/>
      <c r="CR359" s="6"/>
      <c r="CS359" s="6"/>
      <c r="CT359" s="6"/>
      <c r="CU359" s="6"/>
      <c r="CV359" s="6"/>
      <c r="CW359" s="6"/>
      <c r="CX359" s="6"/>
      <c r="CY359" s="6"/>
      <c r="CZ359" s="6"/>
      <c r="DA359" s="6"/>
      <c r="DB359" s="6"/>
      <c r="DC359" s="6"/>
      <c r="DD359" s="6"/>
      <c r="DE359" s="6"/>
      <c r="DF359" s="6"/>
      <c r="DG359" s="6"/>
      <c r="DH359" s="6"/>
      <c r="DI359" s="6"/>
      <c r="DJ359" s="6"/>
      <c r="DK359" s="6"/>
      <c r="DL359" s="6"/>
      <c r="DM359" s="6"/>
      <c r="DN359" s="6"/>
      <c r="DO359" s="6"/>
      <c r="DP359" s="6"/>
      <c r="DQ359" s="6"/>
      <c r="DR359" s="6"/>
      <c r="DS359" s="6"/>
      <c r="DT359" s="6"/>
      <c r="DU359" s="6"/>
      <c r="DV359" s="6"/>
      <c r="DW359" s="6"/>
      <c r="DX359" s="6"/>
      <c r="DY359" s="6"/>
      <c r="DZ359" s="6"/>
      <c r="EA359" s="6"/>
      <c r="EB359" s="6"/>
      <c r="EC359" s="6"/>
      <c r="ED359" s="6"/>
      <c r="EE359" s="6"/>
      <c r="EF359" s="6"/>
      <c r="EG359" s="6"/>
      <c r="EH359" s="6"/>
      <c r="EI359" s="6"/>
      <c r="EJ359" s="6"/>
      <c r="EK359" s="6"/>
      <c r="EL359" s="6"/>
      <c r="EM359" s="6"/>
      <c r="EN359" s="6"/>
      <c r="EO359" s="6"/>
      <c r="EP359" s="6"/>
      <c r="EQ359" s="6"/>
      <c r="ER359" s="6"/>
      <c r="ES359" s="6"/>
      <c r="ET359" s="6"/>
      <c r="EU359" s="6"/>
      <c r="EV359" s="6"/>
      <c r="EW359" s="6"/>
      <c r="EX359" s="6"/>
      <c r="EY359" s="6"/>
      <c r="EZ359" s="6"/>
      <c r="FA359" s="6"/>
      <c r="FB359" s="6"/>
      <c r="FC359" s="6"/>
      <c r="FD359" s="6"/>
      <c r="FE359" s="6"/>
      <c r="FF359" s="6"/>
      <c r="FG359" s="6"/>
      <c r="FH359" s="6"/>
      <c r="FI359" s="6"/>
      <c r="FJ359" s="6"/>
      <c r="FK359" s="6"/>
      <c r="FL359" s="6"/>
      <c r="FM359" s="6"/>
      <c r="FN359" s="6"/>
      <c r="FO359" s="6"/>
      <c r="FP359" s="6"/>
      <c r="FQ359" s="6"/>
      <c r="FR359" s="6"/>
      <c r="FS359" s="6"/>
      <c r="FT359" s="6"/>
      <c r="FU359" s="6"/>
      <c r="FV359" s="6"/>
      <c r="FW359" s="6"/>
      <c r="FX359" s="6"/>
      <c r="FY359" s="6"/>
      <c r="FZ359" s="6"/>
      <c r="GA359" s="6"/>
      <c r="GB359" s="6"/>
      <c r="GC359" s="6"/>
      <c r="GD359" s="6"/>
      <c r="GE359" s="6"/>
      <c r="GF359" s="6"/>
      <c r="GG359" s="6"/>
      <c r="GH359" s="6"/>
      <c r="GI359" s="6"/>
      <c r="GJ359" s="6"/>
      <c r="GK359" s="6"/>
      <c r="GL359" s="6"/>
      <c r="GM359" s="6"/>
      <c r="GN359" s="6"/>
      <c r="GO359" s="6"/>
      <c r="GP359" s="6"/>
      <c r="GQ359" s="6"/>
      <c r="GR359" s="6"/>
      <c r="GS359" s="6"/>
      <c r="GT359" s="6"/>
      <c r="GU359" s="6"/>
      <c r="GV359" s="6"/>
      <c r="GW359" s="6"/>
      <c r="GX359" s="6"/>
      <c r="GY359" s="6"/>
      <c r="GZ359" s="6"/>
      <c r="HA359" s="6"/>
      <c r="HB359" s="6"/>
      <c r="HC359" s="6"/>
      <c r="HD359" s="6"/>
      <c r="HE359" s="6"/>
      <c r="HF359" s="6"/>
      <c r="HG359" s="6"/>
      <c r="HH359" s="6"/>
      <c r="HI359" s="6"/>
      <c r="HJ359" s="6"/>
      <c r="HK359" s="6"/>
      <c r="HL359" s="6"/>
      <c r="HM359" s="6"/>
      <c r="HN359" s="6"/>
      <c r="HO359" s="6"/>
      <c r="HP359" s="6"/>
      <c r="HQ359" s="6"/>
      <c r="HR359" s="6"/>
      <c r="HS359" s="6"/>
      <c r="HT359" s="6"/>
      <c r="HU359" s="6"/>
      <c r="HV359" s="6"/>
      <c r="HW359" s="6"/>
      <c r="HX359" s="6"/>
      <c r="HY359" s="6"/>
      <c r="HZ359" s="6"/>
      <c r="IA359" s="6"/>
      <c r="IB359" s="6"/>
      <c r="IC359" s="6"/>
      <c r="ID359" s="6"/>
      <c r="IE359" s="6"/>
      <c r="IF359" s="6"/>
      <c r="IG359" s="6"/>
      <c r="IH359" s="6"/>
      <c r="II359" s="6"/>
      <c r="IJ359" s="6"/>
      <c r="IK359" s="6"/>
      <c r="IL359" s="6"/>
      <c r="IM359" s="6"/>
      <c r="IN359" s="6"/>
      <c r="IO359" s="6"/>
      <c r="IP359" s="6"/>
      <c r="IQ359" s="6"/>
      <c r="IR359" s="6"/>
      <c r="IS359" s="6"/>
      <c r="IT359" s="6"/>
      <c r="IU359" s="6"/>
      <c r="IV359" s="6"/>
      <c r="IW359" s="6"/>
      <c r="IX359" s="6"/>
      <c r="IY359" s="6"/>
      <c r="IZ359" s="6"/>
      <c r="JA359" s="6"/>
      <c r="JB359" s="6"/>
      <c r="JC359" s="6"/>
      <c r="JD359" s="6"/>
      <c r="JE359" s="6"/>
      <c r="JF359" s="6"/>
      <c r="JG359" s="6"/>
      <c r="JH359" s="6"/>
      <c r="JI359" s="6"/>
      <c r="JJ359" s="6"/>
      <c r="JK359" s="6"/>
      <c r="JL359" s="6"/>
      <c r="JM359" s="6"/>
      <c r="JN359" s="6"/>
      <c r="JO359" s="6"/>
      <c r="JP359" s="6"/>
      <c r="JQ359" s="6"/>
      <c r="JR359" s="6"/>
      <c r="JS359" s="6"/>
      <c r="JT359" s="6"/>
      <c r="JU359" s="6"/>
      <c r="JV359" s="6"/>
      <c r="JW359" s="6"/>
      <c r="JX359" s="6"/>
      <c r="JY359" s="6"/>
      <c r="JZ359" s="6"/>
      <c r="KA359" s="6"/>
      <c r="KB359" s="6"/>
      <c r="KC359" s="6"/>
      <c r="KD359" s="6"/>
      <c r="KE359" s="6"/>
      <c r="KF359" s="6"/>
      <c r="KG359" s="6"/>
      <c r="KH359" s="6"/>
      <c r="KI359" s="6"/>
      <c r="KJ359" s="6"/>
      <c r="KK359" s="6"/>
      <c r="KL359" s="6"/>
      <c r="KM359" s="6"/>
      <c r="KN359" s="6"/>
      <c r="KO359" s="6"/>
      <c r="KP359" s="6"/>
      <c r="KQ359" s="6"/>
      <c r="KR359" s="6"/>
      <c r="KS359" s="6"/>
      <c r="KT359" s="6"/>
      <c r="KU359" s="6"/>
      <c r="KV359" s="6"/>
      <c r="KW359" s="6"/>
      <c r="KX359" s="6"/>
      <c r="KY359" s="6"/>
      <c r="KZ359" s="6"/>
      <c r="LA359" s="6"/>
      <c r="LB359" s="6"/>
      <c r="LC359" s="6"/>
      <c r="LD359" s="6"/>
      <c r="LE359" s="6"/>
      <c r="LF359" s="6"/>
      <c r="LG359" s="6"/>
      <c r="LH359" s="6"/>
      <c r="LI359" s="6"/>
      <c r="LJ359" s="6"/>
      <c r="LK359" s="6"/>
      <c r="LL359" s="6"/>
      <c r="LM359" s="6"/>
      <c r="LN359" s="6"/>
      <c r="LO359" s="6"/>
      <c r="LP359" s="6"/>
      <c r="LQ359" s="6"/>
      <c r="LR359" s="6"/>
      <c r="LS359" s="6"/>
      <c r="LT359" s="6"/>
      <c r="LU359" s="6"/>
      <c r="LV359" s="6"/>
      <c r="LW359" s="6"/>
      <c r="LX359" s="6"/>
      <c r="LY359" s="6"/>
      <c r="LZ359" s="6"/>
      <c r="MA359" s="6"/>
      <c r="MB359" s="6"/>
      <c r="MC359" s="6"/>
      <c r="MD359" s="6"/>
      <c r="ME359" s="6"/>
      <c r="MF359" s="6"/>
      <c r="MG359" s="6"/>
      <c r="MH359" s="6"/>
      <c r="MI359" s="6"/>
      <c r="MJ359" s="6"/>
      <c r="MK359" s="6"/>
      <c r="ML359" s="6"/>
      <c r="MM359" s="6"/>
      <c r="MN359" s="6"/>
      <c r="MO359" s="6"/>
      <c r="MP359" s="6"/>
      <c r="MQ359" s="6"/>
      <c r="MR359" s="6"/>
      <c r="MS359" s="6"/>
      <c r="MT359" s="6"/>
      <c r="MU359" s="6"/>
      <c r="MV359" s="6"/>
      <c r="MW359" s="6"/>
      <c r="MX359" s="6"/>
      <c r="MY359" s="6"/>
      <c r="MZ359" s="6"/>
      <c r="NA359" s="6"/>
      <c r="NB359" s="6"/>
      <c r="NC359" s="6"/>
      <c r="ND359" s="6"/>
      <c r="NE359" s="6"/>
      <c r="NF359" s="6"/>
      <c r="NG359" s="6"/>
      <c r="NH359" s="6"/>
      <c r="NI359" s="6"/>
      <c r="NJ359" s="6"/>
      <c r="NK359" s="6"/>
      <c r="NL359" s="6"/>
      <c r="NM359" s="6"/>
      <c r="NN359" s="6"/>
      <c r="NO359" s="6"/>
      <c r="NP359" s="6"/>
      <c r="NQ359" s="6"/>
      <c r="NR359" s="6"/>
      <c r="NS359" s="6"/>
      <c r="NT359" s="6"/>
      <c r="NU359" s="6"/>
      <c r="NV359" s="6"/>
      <c r="NW359" s="6"/>
      <c r="NX359" s="6"/>
      <c r="NY359" s="6"/>
      <c r="NZ359" s="6"/>
      <c r="OA359" s="6"/>
      <c r="OB359" s="6"/>
      <c r="OC359" s="6"/>
      <c r="OD359" s="6"/>
      <c r="OE359" s="6"/>
      <c r="OF359" s="6"/>
      <c r="OG359" s="6"/>
      <c r="OH359" s="6"/>
      <c r="OI359" s="6"/>
      <c r="OJ359" s="6"/>
      <c r="OK359" s="6"/>
      <c r="OL359" s="6"/>
      <c r="OM359" s="6"/>
      <c r="ON359" s="6"/>
      <c r="OO359" s="6"/>
      <c r="OP359" s="6"/>
      <c r="OQ359" s="6"/>
      <c r="OR359" s="6"/>
      <c r="OS359" s="6"/>
      <c r="OT359" s="6"/>
      <c r="OU359" s="6"/>
      <c r="OV359" s="6"/>
      <c r="OW359" s="6"/>
      <c r="OX359" s="6"/>
      <c r="OY359" s="6"/>
      <c r="OZ359" s="6"/>
      <c r="PA359" s="6"/>
      <c r="PB359" s="6"/>
      <c r="PC359" s="6"/>
      <c r="PD359" s="6"/>
      <c r="PE359" s="6"/>
      <c r="PF359" s="6"/>
      <c r="PG359" s="6"/>
      <c r="PH359" s="6"/>
      <c r="PI359" s="6"/>
      <c r="PJ359" s="6"/>
      <c r="PK359" s="6"/>
      <c r="PL359" s="6"/>
      <c r="PM359" s="6"/>
      <c r="PN359" s="6"/>
      <c r="PO359" s="6"/>
      <c r="PP359" s="6"/>
      <c r="PQ359" s="6"/>
      <c r="PR359" s="6"/>
      <c r="PS359" s="6"/>
      <c r="PT359" s="6"/>
      <c r="PU359" s="6"/>
      <c r="PV359" s="6"/>
      <c r="PW359" s="6"/>
      <c r="PX359" s="6"/>
      <c r="PY359" s="6"/>
      <c r="PZ359" s="6"/>
      <c r="QA359" s="6"/>
      <c r="QB359" s="6"/>
      <c r="QC359" s="6"/>
      <c r="QD359" s="6"/>
      <c r="QE359" s="6"/>
      <c r="QF359" s="6"/>
      <c r="QG359" s="6"/>
      <c r="QH359" s="6"/>
      <c r="QI359" s="6"/>
      <c r="QJ359" s="6"/>
      <c r="QK359" s="6"/>
      <c r="QL359" s="6"/>
      <c r="QM359" s="6"/>
      <c r="QN359" s="6"/>
      <c r="QO359" s="6"/>
      <c r="QP359" s="6"/>
      <c r="QQ359" s="6"/>
      <c r="QR359" s="6"/>
      <c r="QS359" s="6"/>
      <c r="QT359" s="6"/>
      <c r="QU359" s="6"/>
      <c r="QV359" s="6"/>
      <c r="QW359" s="6"/>
      <c r="QX359" s="6"/>
      <c r="QY359" s="6"/>
      <c r="QZ359" s="6"/>
      <c r="RA359" s="6"/>
      <c r="RB359" s="6"/>
      <c r="RC359" s="6"/>
      <c r="RD359" s="6"/>
      <c r="RE359" s="6"/>
      <c r="RF359" s="6"/>
      <c r="RG359" s="6"/>
      <c r="RH359" s="6"/>
      <c r="RI359" s="6"/>
      <c r="RJ359" s="6"/>
      <c r="RK359" s="6"/>
      <c r="RL359" s="6"/>
      <c r="RM359" s="6"/>
      <c r="RN359" s="6"/>
      <c r="RO359" s="6"/>
      <c r="RP359" s="6"/>
      <c r="RQ359" s="6"/>
      <c r="RR359" s="6"/>
      <c r="RS359" s="6"/>
      <c r="RT359" s="6"/>
      <c r="RU359" s="6"/>
      <c r="RV359" s="6"/>
      <c r="RW359" s="6"/>
      <c r="RX359" s="6"/>
      <c r="RY359" s="6"/>
      <c r="RZ359" s="6"/>
      <c r="SA359" s="6"/>
      <c r="SB359" s="6"/>
      <c r="SC359" s="6"/>
      <c r="SD359" s="6"/>
      <c r="SE359" s="6"/>
      <c r="SF359" s="6"/>
      <c r="SG359" s="6"/>
      <c r="SH359" s="6"/>
      <c r="SI359" s="6"/>
      <c r="SJ359" s="6"/>
      <c r="SK359" s="6"/>
      <c r="SL359" s="6"/>
      <c r="SM359" s="6"/>
      <c r="SN359" s="6"/>
      <c r="SO359" s="6"/>
      <c r="SP359" s="6"/>
      <c r="SQ359" s="6"/>
      <c r="SR359" s="6"/>
      <c r="SS359" s="6"/>
      <c r="ST359" s="6"/>
      <c r="SU359" s="6"/>
      <c r="SV359" s="6"/>
      <c r="SW359" s="6"/>
      <c r="SX359" s="6"/>
      <c r="SY359" s="6"/>
      <c r="SZ359" s="6"/>
      <c r="TA359" s="6"/>
      <c r="TB359" s="6"/>
      <c r="TC359" s="6"/>
      <c r="TD359" s="6"/>
      <c r="TE359" s="6"/>
      <c r="TF359" s="6"/>
      <c r="TG359" s="6"/>
      <c r="TH359" s="6"/>
      <c r="TI359" s="6"/>
      <c r="TJ359" s="6"/>
      <c r="TK359" s="6"/>
      <c r="TL359" s="6"/>
      <c r="TM359" s="6"/>
      <c r="TN359" s="6"/>
      <c r="TO359" s="6"/>
      <c r="TP359" s="6"/>
      <c r="TQ359" s="6"/>
      <c r="TR359" s="6"/>
      <c r="TS359" s="6"/>
      <c r="TT359" s="6"/>
      <c r="TU359" s="6"/>
      <c r="TV359" s="6"/>
      <c r="TW359" s="6"/>
      <c r="TX359" s="6"/>
      <c r="TY359" s="6"/>
      <c r="TZ359" s="6"/>
      <c r="UA359" s="6"/>
      <c r="UB359" s="6"/>
      <c r="UC359" s="6"/>
      <c r="UD359" s="6"/>
      <c r="UE359" s="6"/>
      <c r="UF359" s="6"/>
      <c r="UG359" s="6"/>
      <c r="UH359" s="6"/>
      <c r="UI359" s="6"/>
      <c r="UJ359" s="6"/>
      <c r="UK359" s="6"/>
      <c r="UL359" s="6"/>
      <c r="UM359" s="6"/>
      <c r="UN359" s="6"/>
      <c r="UO359" s="6"/>
      <c r="UP359" s="6"/>
      <c r="UQ359" s="6"/>
      <c r="UR359" s="6"/>
      <c r="US359" s="6"/>
      <c r="UT359" s="6"/>
      <c r="UU359" s="6"/>
      <c r="UV359" s="6"/>
      <c r="UW359" s="6"/>
      <c r="UX359" s="6"/>
      <c r="UY359" s="6"/>
      <c r="UZ359" s="6"/>
      <c r="VA359" s="6"/>
      <c r="VB359" s="6"/>
      <c r="VC359" s="6"/>
      <c r="VD359" s="6"/>
      <c r="VE359" s="6"/>
      <c r="VF359" s="6"/>
      <c r="VG359" s="6"/>
      <c r="VH359" s="6"/>
      <c r="VI359" s="6"/>
      <c r="VJ359" s="6"/>
      <c r="VK359" s="6"/>
      <c r="VL359" s="6"/>
      <c r="VM359" s="6"/>
      <c r="VN359" s="6"/>
      <c r="VO359" s="6"/>
      <c r="VP359" s="6"/>
      <c r="VQ359" s="6"/>
      <c r="VR359" s="6"/>
      <c r="VS359" s="6"/>
      <c r="VT359" s="6"/>
      <c r="VU359" s="6"/>
      <c r="VV359" s="6"/>
      <c r="VW359" s="6"/>
      <c r="VX359" s="6"/>
      <c r="VY359" s="6"/>
      <c r="VZ359" s="6"/>
      <c r="WA359" s="6"/>
      <c r="WB359" s="6"/>
      <c r="WC359" s="6"/>
      <c r="WD359" s="6"/>
      <c r="WE359" s="6"/>
      <c r="WF359" s="6"/>
      <c r="WG359" s="6"/>
      <c r="WH359" s="6"/>
      <c r="WI359" s="6"/>
      <c r="WJ359" s="6"/>
      <c r="WK359" s="6"/>
      <c r="WL359" s="6"/>
      <c r="WM359" s="6"/>
      <c r="WN359" s="6"/>
      <c r="WO359" s="6"/>
      <c r="WP359" s="6"/>
      <c r="WQ359" s="6"/>
      <c r="WR359" s="6"/>
      <c r="WS359" s="6"/>
      <c r="WT359" s="6"/>
      <c r="WU359" s="6"/>
      <c r="WV359" s="6"/>
      <c r="WW359" s="6"/>
      <c r="WX359" s="6"/>
      <c r="WY359" s="6"/>
      <c r="WZ359" s="6"/>
      <c r="XA359" s="6"/>
      <c r="XB359" s="6"/>
      <c r="XC359" s="6"/>
      <c r="XD359" s="6"/>
      <c r="XE359" s="6"/>
      <c r="XF359" s="6"/>
      <c r="XG359" s="6"/>
      <c r="XH359" s="6"/>
      <c r="XI359" s="6"/>
      <c r="XJ359" s="6"/>
      <c r="XK359" s="6"/>
      <c r="XL359" s="6"/>
      <c r="XM359" s="6"/>
      <c r="XN359" s="6"/>
      <c r="XO359" s="6"/>
      <c r="XP359" s="6"/>
      <c r="XQ359" s="6"/>
      <c r="XR359" s="6"/>
      <c r="XS359" s="6"/>
      <c r="XT359" s="6"/>
      <c r="XU359" s="6"/>
      <c r="XV359" s="6"/>
      <c r="XW359" s="6"/>
      <c r="XX359" s="6"/>
      <c r="XY359" s="6"/>
      <c r="XZ359" s="6"/>
      <c r="YA359" s="6"/>
      <c r="YB359" s="6"/>
      <c r="YC359" s="6"/>
      <c r="YD359" s="6"/>
      <c r="YE359" s="6"/>
      <c r="YF359" s="6"/>
      <c r="YG359" s="6"/>
      <c r="YH359" s="6"/>
      <c r="YI359" s="6"/>
      <c r="YJ359" s="6"/>
      <c r="YK359" s="6"/>
      <c r="YL359" s="6"/>
      <c r="YM359" s="6"/>
      <c r="YN359" s="6"/>
      <c r="YO359" s="6"/>
      <c r="YP359" s="6"/>
      <c r="YQ359" s="6"/>
      <c r="YR359" s="6"/>
      <c r="YS359" s="6"/>
      <c r="YT359" s="6"/>
      <c r="YU359" s="6"/>
      <c r="YV359" s="6"/>
      <c r="YW359" s="6"/>
      <c r="YX359" s="6"/>
      <c r="YY359" s="6"/>
      <c r="YZ359" s="6"/>
      <c r="ZA359" s="6"/>
      <c r="ZB359" s="6"/>
      <c r="ZC359" s="6"/>
      <c r="ZD359" s="6"/>
      <c r="ZE359" s="6"/>
      <c r="ZF359" s="6"/>
      <c r="ZG359" s="6"/>
      <c r="ZH359" s="6"/>
      <c r="ZI359" s="6"/>
      <c r="ZJ359" s="6"/>
      <c r="ZK359" s="6"/>
      <c r="ZL359" s="6"/>
      <c r="ZM359" s="6"/>
      <c r="ZN359" s="6"/>
      <c r="ZO359" s="6"/>
      <c r="ZP359" s="6"/>
      <c r="ZQ359" s="6"/>
      <c r="ZR359" s="6"/>
      <c r="ZS359" s="6"/>
      <c r="ZT359" s="6"/>
      <c r="ZU359" s="6"/>
      <c r="ZV359" s="6"/>
      <c r="ZW359" s="6"/>
      <c r="ZX359" s="6"/>
      <c r="ZY359" s="6"/>
      <c r="ZZ359" s="6"/>
      <c r="AAA359" s="6"/>
      <c r="AAB359" s="6"/>
      <c r="AAC359" s="6"/>
      <c r="AAD359" s="6"/>
      <c r="AAE359" s="6"/>
      <c r="AAF359" s="6"/>
      <c r="AAG359" s="6"/>
      <c r="AAH359" s="6"/>
      <c r="AAI359" s="6"/>
      <c r="AAJ359" s="6"/>
      <c r="AAK359" s="6"/>
      <c r="AAL359" s="6"/>
      <c r="AAM359" s="6"/>
      <c r="AAN359" s="6"/>
      <c r="AAO359" s="6"/>
      <c r="AAP359" s="6"/>
      <c r="AAQ359" s="6"/>
      <c r="AAR359" s="6"/>
      <c r="AAS359" s="6"/>
      <c r="AAT359" s="6"/>
      <c r="AAU359" s="6"/>
      <c r="AAV359" s="6"/>
      <c r="AAW359" s="6"/>
      <c r="AAX359" s="6"/>
      <c r="AAY359" s="6"/>
      <c r="AAZ359" s="6"/>
      <c r="ABA359" s="6"/>
      <c r="ABB359" s="6"/>
      <c r="ABC359" s="6"/>
      <c r="ABD359" s="6"/>
      <c r="ABE359" s="6"/>
      <c r="ABF359" s="6"/>
      <c r="ABG359" s="6"/>
      <c r="ABH359" s="6"/>
      <c r="ABI359" s="6"/>
      <c r="ABJ359" s="6"/>
      <c r="ABK359" s="6"/>
      <c r="ABL359" s="6"/>
      <c r="ABM359" s="6"/>
      <c r="ABN359" s="6"/>
      <c r="ABO359" s="6"/>
      <c r="ABP359" s="6"/>
      <c r="ABQ359" s="6"/>
      <c r="ABR359" s="6"/>
      <c r="ABS359" s="6"/>
      <c r="ABT359" s="6"/>
      <c r="ABU359" s="6"/>
      <c r="ABV359" s="6"/>
      <c r="ABW359" s="6"/>
      <c r="ABX359" s="6"/>
      <c r="ABY359" s="6"/>
      <c r="ABZ359" s="6"/>
      <c r="ACA359" s="6"/>
      <c r="ACB359" s="6"/>
      <c r="ACC359" s="6"/>
      <c r="ACD359" s="6"/>
      <c r="ACE359" s="6"/>
      <c r="ACF359" s="6"/>
      <c r="ACG359" s="6"/>
      <c r="ACH359" s="6"/>
      <c r="ACI359" s="6"/>
      <c r="ACJ359" s="6"/>
      <c r="ACK359" s="6"/>
      <c r="ACL359" s="6"/>
      <c r="ACM359" s="6"/>
      <c r="ACN359" s="6"/>
      <c r="ACO359" s="6"/>
      <c r="ACP359" s="6"/>
      <c r="ACQ359" s="6"/>
      <c r="ACR359" s="6"/>
      <c r="ACS359" s="6"/>
      <c r="ACT359" s="6"/>
      <c r="ACU359" s="6"/>
      <c r="ACV359" s="6"/>
      <c r="ACW359" s="6"/>
      <c r="ACX359" s="6"/>
      <c r="ACY359" s="6"/>
      <c r="ACZ359" s="6"/>
      <c r="ADA359" s="6"/>
      <c r="ADB359" s="6"/>
      <c r="ADC359" s="6"/>
      <c r="ADD359" s="6"/>
      <c r="ADE359" s="6"/>
      <c r="ADF359" s="6"/>
      <c r="ADG359" s="6"/>
      <c r="ADH359" s="6"/>
      <c r="ADI359" s="6"/>
      <c r="ADJ359" s="6"/>
      <c r="ADK359" s="6"/>
      <c r="ADL359" s="6"/>
      <c r="ADM359" s="6"/>
      <c r="ADN359" s="6"/>
      <c r="ADO359" s="6"/>
      <c r="ADP359" s="6"/>
      <c r="ADQ359" s="6"/>
      <c r="ADR359" s="6"/>
      <c r="ADS359" s="6"/>
      <c r="ADT359" s="6"/>
      <c r="ADU359" s="6"/>
      <c r="ADV359" s="6"/>
      <c r="ADW359" s="6"/>
      <c r="ADX359" s="6"/>
      <c r="ADY359" s="6"/>
      <c r="ADZ359" s="6"/>
      <c r="AEA359" s="6"/>
      <c r="AEB359" s="6"/>
      <c r="AEC359" s="6"/>
      <c r="AED359" s="6"/>
      <c r="AEE359" s="6"/>
      <c r="AEF359" s="6"/>
      <c r="AEG359" s="6"/>
      <c r="AEH359" s="6"/>
      <c r="AEI359" s="6"/>
      <c r="AEJ359" s="6"/>
      <c r="AEK359" s="6"/>
      <c r="AEL359" s="6"/>
      <c r="AEM359" s="6"/>
      <c r="AEN359" s="6"/>
      <c r="AEO359" s="6"/>
      <c r="AEP359" s="6"/>
      <c r="AEQ359" s="6"/>
      <c r="AER359" s="6"/>
      <c r="AES359" s="6"/>
      <c r="AET359" s="6"/>
      <c r="AEU359" s="6"/>
      <c r="AEV359" s="6"/>
      <c r="AEW359" s="6"/>
      <c r="AEX359" s="6"/>
      <c r="AEY359" s="6"/>
      <c r="AEZ359" s="6"/>
      <c r="AFA359" s="6"/>
      <c r="AFB359" s="6"/>
      <c r="AFC359" s="6"/>
      <c r="AFD359" s="6"/>
      <c r="AFE359" s="6"/>
      <c r="AFF359" s="6"/>
      <c r="AFG359" s="6"/>
      <c r="AFH359" s="6"/>
      <c r="AFI359" s="6"/>
      <c r="AFJ359" s="6"/>
      <c r="AFK359" s="6"/>
      <c r="AFL359" s="6"/>
      <c r="AFM359" s="6"/>
      <c r="AFN359" s="6"/>
      <c r="AFO359" s="6"/>
      <c r="AFP359" s="6"/>
      <c r="AFQ359" s="6"/>
      <c r="AFR359" s="6"/>
      <c r="AFS359" s="6"/>
      <c r="AFT359" s="6"/>
      <c r="AFU359" s="6"/>
      <c r="AFV359" s="6"/>
      <c r="AFW359" s="6"/>
      <c r="AFX359" s="6"/>
      <c r="AFY359" s="6"/>
      <c r="AFZ359" s="6"/>
      <c r="AGA359" s="6"/>
      <c r="AGB359" s="6"/>
      <c r="AGC359" s="6"/>
      <c r="AGD359" s="6"/>
      <c r="AGE359" s="6"/>
      <c r="AGF359" s="6"/>
      <c r="AGG359" s="6"/>
      <c r="AGH359" s="6"/>
      <c r="AGI359" s="6"/>
      <c r="AGJ359" s="6"/>
      <c r="AGK359" s="6"/>
      <c r="AGL359" s="6"/>
      <c r="AGM359" s="6"/>
      <c r="AGN359" s="6"/>
      <c r="AGO359" s="6"/>
      <c r="AGP359" s="6"/>
      <c r="AGQ359" s="6"/>
      <c r="AGR359" s="6"/>
      <c r="AGS359" s="6"/>
      <c r="AGT359" s="6"/>
      <c r="AGU359" s="6"/>
      <c r="AGV359" s="6"/>
      <c r="AGW359" s="6"/>
      <c r="AGX359" s="6"/>
      <c r="AGY359" s="6"/>
      <c r="AGZ359" s="6"/>
      <c r="AHA359" s="6"/>
      <c r="AHB359" s="6"/>
      <c r="AHC359" s="6"/>
      <c r="AHD359" s="6"/>
      <c r="AHE359" s="6"/>
      <c r="AHF359" s="6"/>
      <c r="AHG359" s="6"/>
      <c r="AHH359" s="6"/>
      <c r="AHI359" s="6"/>
      <c r="AHJ359" s="6"/>
      <c r="AHK359" s="6"/>
      <c r="AHL359" s="6"/>
      <c r="AHM359" s="6"/>
      <c r="AHN359" s="6"/>
      <c r="AHO359" s="6"/>
      <c r="AHP359" s="6"/>
      <c r="AHQ359" s="6"/>
      <c r="AHR359" s="6"/>
      <c r="AHS359" s="6"/>
      <c r="AHT359" s="6"/>
      <c r="AHU359" s="6"/>
      <c r="AHV359" s="6"/>
      <c r="AHW359" s="6"/>
      <c r="AHX359" s="6"/>
      <c r="AHY359" s="6"/>
      <c r="AHZ359" s="6"/>
      <c r="AIA359" s="6"/>
      <c r="AIB359" s="6"/>
      <c r="AIC359" s="6"/>
      <c r="AID359" s="6"/>
      <c r="AIE359" s="6"/>
      <c r="AIF359" s="6"/>
      <c r="AIG359" s="6"/>
      <c r="AIH359" s="6"/>
      <c r="AII359" s="6"/>
      <c r="AIJ359" s="6"/>
      <c r="AIK359" s="6"/>
      <c r="AIL359" s="6"/>
      <c r="AIM359" s="6"/>
      <c r="AIN359" s="6"/>
      <c r="AIO359" s="6"/>
      <c r="AIP359" s="6"/>
      <c r="AIQ359" s="6"/>
      <c r="AIR359" s="6"/>
      <c r="AIS359" s="6"/>
      <c r="AIT359" s="6"/>
      <c r="AIU359" s="6"/>
      <c r="AIV359" s="6"/>
      <c r="AIW359" s="6"/>
      <c r="AIX359" s="6"/>
      <c r="AIY359" s="6"/>
      <c r="AIZ359" s="6"/>
      <c r="AJA359" s="6"/>
      <c r="AJB359" s="6"/>
      <c r="AJC359" s="6"/>
      <c r="AJD359" s="6"/>
      <c r="AJE359" s="6"/>
      <c r="AJF359" s="6"/>
      <c r="AJG359" s="6"/>
      <c r="AJH359" s="6"/>
      <c r="AJI359" s="6"/>
      <c r="AJJ359" s="6"/>
      <c r="AJK359" s="6"/>
      <c r="AJL359" s="6"/>
      <c r="AJM359" s="6"/>
      <c r="AJN359" s="6"/>
      <c r="AJO359" s="6"/>
      <c r="AJP359" s="6"/>
      <c r="AJQ359" s="6"/>
      <c r="AJR359" s="6"/>
      <c r="AJS359" s="6"/>
      <c r="AJT359" s="6"/>
      <c r="AJU359" s="6"/>
      <c r="AJV359" s="6"/>
      <c r="AJW359" s="6"/>
      <c r="AJX359" s="6"/>
      <c r="AJY359" s="6"/>
      <c r="AJZ359" s="6"/>
      <c r="AKA359" s="6"/>
      <c r="AKB359" s="6"/>
      <c r="AKC359" s="6"/>
      <c r="AKD359" s="6"/>
      <c r="AKE359" s="6"/>
      <c r="AKF359" s="6"/>
      <c r="AKG359" s="6"/>
      <c r="AKH359" s="6"/>
      <c r="AKI359" s="6"/>
      <c r="AKJ359" s="6"/>
      <c r="AKK359" s="6"/>
      <c r="AKL359" s="6"/>
      <c r="AKM359" s="6"/>
      <c r="AKN359" s="6"/>
      <c r="AKO359" s="6"/>
      <c r="AKP359" s="6"/>
      <c r="AKQ359" s="6"/>
      <c r="AKR359" s="6"/>
      <c r="AKS359" s="6"/>
      <c r="AKT359" s="6"/>
      <c r="AKU359" s="6"/>
      <c r="AKV359" s="6"/>
      <c r="AKW359" s="6"/>
      <c r="AKX359" s="6"/>
      <c r="AKY359" s="6"/>
      <c r="AKZ359" s="6"/>
      <c r="ALA359" s="6"/>
      <c r="ALB359" s="6"/>
      <c r="ALC359" s="6"/>
      <c r="ALD359" s="6"/>
      <c r="ALE359" s="6"/>
      <c r="ALF359" s="6"/>
      <c r="ALG359" s="6"/>
      <c r="ALH359" s="6"/>
      <c r="ALI359" s="6"/>
      <c r="ALJ359" s="6"/>
      <c r="ALK359" s="6"/>
      <c r="ALL359" s="6"/>
      <c r="ALM359" s="6"/>
      <c r="ALN359" s="6"/>
      <c r="ALO359" s="6"/>
      <c r="ALP359" s="6"/>
      <c r="ALQ359" s="6"/>
      <c r="ALR359" s="6"/>
      <c r="ALS359" s="6"/>
      <c r="ALT359" s="6"/>
      <c r="ALU359" s="6"/>
      <c r="ALV359" s="6"/>
      <c r="ALW359" s="6"/>
      <c r="ALX359" s="6"/>
      <c r="ALY359" s="6"/>
      <c r="ALZ359" s="6"/>
      <c r="AMA359" s="6"/>
      <c r="AMB359" s="6"/>
      <c r="AMC359" s="6"/>
      <c r="AMD359" s="6"/>
      <c r="AME359" s="6"/>
      <c r="AMF359" s="6"/>
      <c r="AMG359" s="6"/>
      <c r="AMH359" s="6"/>
      <c r="AMI359" s="6"/>
      <c r="AMJ359" s="6"/>
      <c r="AMK359" s="6"/>
      <c r="AML359" s="6"/>
      <c r="AMM359" s="6"/>
      <c r="AMN359" s="6"/>
      <c r="AMO359" s="6"/>
      <c r="AMP359" s="6"/>
      <c r="AMQ359" s="6"/>
      <c r="AMR359" s="6"/>
      <c r="AMS359" s="6"/>
      <c r="AMT359" s="6"/>
      <c r="AMU359" s="6"/>
      <c r="AMV359" s="6"/>
      <c r="AMW359" s="6"/>
      <c r="AMX359" s="6"/>
      <c r="AMY359" s="6"/>
      <c r="AMZ359" s="6"/>
      <c r="ANA359" s="6"/>
      <c r="ANB359" s="6"/>
      <c r="ANC359" s="6"/>
      <c r="AND359" s="6"/>
      <c r="ANE359" s="6"/>
      <c r="ANF359" s="6"/>
      <c r="ANG359" s="6"/>
      <c r="ANH359" s="6"/>
      <c r="ANI359" s="6"/>
      <c r="ANJ359" s="6"/>
      <c r="ANK359" s="6"/>
      <c r="ANL359" s="6"/>
      <c r="ANM359" s="6"/>
      <c r="ANN359" s="6"/>
      <c r="ANO359" s="6"/>
      <c r="ANP359" s="6"/>
      <c r="ANQ359" s="6"/>
      <c r="ANR359" s="6"/>
      <c r="ANS359" s="6"/>
      <c r="ANT359" s="6"/>
      <c r="ANU359" s="6"/>
      <c r="ANV359" s="6"/>
      <c r="ANW359" s="6"/>
      <c r="ANX359" s="6"/>
      <c r="ANY359" s="6"/>
      <c r="ANZ359" s="6"/>
      <c r="AOA359" s="6"/>
      <c r="AOB359" s="6"/>
      <c r="AOC359" s="6"/>
      <c r="AOD359" s="6"/>
      <c r="AOE359" s="6"/>
      <c r="AOF359" s="6"/>
      <c r="AOG359" s="6"/>
      <c r="AOH359" s="6"/>
      <c r="AOI359" s="6"/>
      <c r="AOJ359" s="6"/>
      <c r="AOK359" s="6"/>
      <c r="AOL359" s="6"/>
      <c r="AOM359" s="6"/>
      <c r="AON359" s="6"/>
      <c r="AOO359" s="6"/>
      <c r="AOP359" s="6"/>
      <c r="AOQ359" s="6"/>
      <c r="AOR359" s="6"/>
      <c r="AOS359" s="6"/>
      <c r="AOT359" s="6"/>
      <c r="AOU359" s="6"/>
      <c r="AOV359" s="6"/>
      <c r="AOW359" s="6"/>
      <c r="AOX359" s="6"/>
      <c r="AOY359" s="6"/>
      <c r="AOZ359" s="6"/>
      <c r="APA359" s="6"/>
      <c r="APB359" s="6"/>
      <c r="APC359" s="6"/>
      <c r="APD359" s="6"/>
      <c r="APE359" s="6"/>
      <c r="APF359" s="6"/>
      <c r="APG359" s="6"/>
      <c r="APH359" s="6"/>
      <c r="API359" s="6"/>
      <c r="APJ359" s="6"/>
      <c r="APK359" s="6"/>
      <c r="APL359" s="6"/>
      <c r="APM359" s="6"/>
      <c r="APN359" s="6"/>
      <c r="APO359" s="6"/>
      <c r="APP359" s="6"/>
      <c r="APQ359" s="6"/>
      <c r="APR359" s="6"/>
      <c r="APS359" s="6"/>
      <c r="APT359" s="6"/>
      <c r="APU359" s="6"/>
      <c r="APV359" s="6"/>
      <c r="APW359" s="6"/>
      <c r="APX359" s="6"/>
      <c r="APY359" s="6"/>
      <c r="APZ359" s="6"/>
      <c r="AQA359" s="6"/>
      <c r="AQB359" s="6"/>
      <c r="AQC359" s="6"/>
      <c r="AQD359" s="6"/>
      <c r="AQE359" s="6"/>
      <c r="AQF359" s="6"/>
      <c r="AQG359" s="6"/>
      <c r="AQH359" s="6"/>
      <c r="AQI359" s="6"/>
      <c r="AQJ359" s="6"/>
      <c r="AQK359" s="6"/>
      <c r="AQL359" s="6"/>
      <c r="AQM359" s="6"/>
      <c r="AQN359" s="6"/>
      <c r="AQO359" s="6"/>
      <c r="AQP359" s="6"/>
      <c r="AQQ359" s="6"/>
      <c r="AQR359" s="6"/>
      <c r="AQS359" s="6"/>
      <c r="AQT359" s="6"/>
      <c r="AQU359" s="6"/>
      <c r="AQV359" s="6"/>
      <c r="AQW359" s="6"/>
      <c r="AQX359" s="6"/>
      <c r="AQY359" s="6"/>
      <c r="AQZ359" s="6"/>
      <c r="ARA359" s="6"/>
      <c r="ARB359" s="6"/>
      <c r="ARC359" s="6"/>
      <c r="ARD359" s="6"/>
      <c r="ARE359" s="6"/>
      <c r="ARF359" s="6"/>
      <c r="ARG359" s="6"/>
      <c r="ARH359" s="6"/>
      <c r="ARI359" s="6"/>
      <c r="ARJ359" s="6"/>
      <c r="ARK359" s="6"/>
      <c r="ARL359" s="6"/>
      <c r="ARM359" s="6"/>
      <c r="ARN359" s="6"/>
      <c r="ARO359" s="6"/>
      <c r="ARP359" s="6"/>
      <c r="ARQ359" s="6"/>
      <c r="ARR359" s="6"/>
      <c r="ARS359" s="6"/>
      <c r="ART359" s="6"/>
      <c r="ARU359" s="6"/>
      <c r="ARV359" s="6"/>
      <c r="ARW359" s="6"/>
      <c r="ARX359" s="6"/>
      <c r="ARY359" s="6"/>
      <c r="ARZ359" s="6"/>
      <c r="ASA359" s="6"/>
      <c r="ASB359" s="6"/>
      <c r="ASC359" s="6"/>
      <c r="ASD359" s="6"/>
      <c r="ASE359" s="6"/>
      <c r="ASF359" s="6"/>
      <c r="ASG359" s="6"/>
      <c r="ASH359" s="6"/>
      <c r="ASI359" s="6"/>
      <c r="ASJ359" s="6"/>
      <c r="ASK359" s="6"/>
      <c r="ASL359" s="6"/>
      <c r="ASM359" s="6"/>
      <c r="ASN359" s="6"/>
      <c r="ASO359" s="6"/>
      <c r="ASP359" s="6"/>
      <c r="ASQ359" s="6"/>
      <c r="ASR359" s="6"/>
      <c r="ASS359" s="6"/>
      <c r="AST359" s="6"/>
      <c r="ASU359" s="6"/>
      <c r="ASV359" s="6"/>
      <c r="ASW359" s="6"/>
      <c r="ASX359" s="6"/>
      <c r="ASY359" s="6"/>
      <c r="ASZ359" s="6"/>
      <c r="ATA359" s="6"/>
      <c r="ATB359" s="6"/>
      <c r="ATC359" s="6"/>
      <c r="ATD359" s="6"/>
      <c r="ATE359" s="6"/>
      <c r="ATF359" s="6"/>
      <c r="ATG359" s="6"/>
      <c r="ATH359" s="6"/>
      <c r="ATI359" s="6"/>
      <c r="ATJ359" s="6"/>
      <c r="ATK359" s="6"/>
      <c r="ATL359" s="6"/>
      <c r="ATM359" s="6"/>
      <c r="ATN359" s="6"/>
      <c r="ATO359" s="6"/>
      <c r="ATP359" s="6"/>
      <c r="ATQ359" s="6"/>
      <c r="ATR359" s="6"/>
      <c r="ATS359" s="6"/>
      <c r="ATT359" s="6"/>
      <c r="ATU359" s="6"/>
      <c r="ATV359" s="6"/>
      <c r="ATW359" s="6"/>
      <c r="ATX359" s="6"/>
      <c r="ATY359" s="6"/>
      <c r="ATZ359" s="6"/>
      <c r="AUA359" s="6"/>
      <c r="AUB359" s="6"/>
      <c r="AUC359" s="6"/>
      <c r="AUD359" s="6"/>
      <c r="AUE359" s="6"/>
      <c r="AUF359" s="6"/>
      <c r="AUG359" s="6"/>
      <c r="AUH359" s="6"/>
      <c r="AUI359" s="6"/>
      <c r="AUJ359" s="6"/>
      <c r="AUK359" s="6"/>
      <c r="AUL359" s="6"/>
      <c r="AUM359" s="6"/>
      <c r="AUN359" s="6"/>
      <c r="AUO359" s="6"/>
      <c r="AUP359" s="6"/>
      <c r="AUQ359" s="6"/>
      <c r="AUR359" s="6"/>
      <c r="AUS359" s="6"/>
      <c r="AUT359" s="6"/>
      <c r="AUU359" s="6"/>
      <c r="AUV359" s="6"/>
      <c r="AUW359" s="6"/>
      <c r="AUX359" s="6"/>
      <c r="AUY359" s="6"/>
      <c r="AUZ359" s="6"/>
      <c r="AVA359" s="6"/>
      <c r="AVB359" s="6"/>
      <c r="AVC359" s="6"/>
      <c r="AVD359" s="6"/>
      <c r="AVE359" s="6"/>
      <c r="AVF359" s="6"/>
      <c r="AVG359" s="6"/>
      <c r="AVH359" s="6"/>
      <c r="AVI359" s="6"/>
      <c r="AVJ359" s="6"/>
      <c r="AVK359" s="6"/>
      <c r="AVL359" s="6"/>
      <c r="AVM359" s="6"/>
      <c r="AVN359" s="6"/>
      <c r="AVO359" s="6"/>
      <c r="AVP359" s="6"/>
      <c r="AVQ359" s="6"/>
      <c r="AVR359" s="6"/>
      <c r="AVS359" s="6"/>
      <c r="AVT359" s="6"/>
      <c r="AVU359" s="6"/>
      <c r="AVV359" s="6"/>
      <c r="AVW359" s="6"/>
      <c r="AVX359" s="6"/>
      <c r="AVY359" s="6"/>
      <c r="AVZ359" s="6"/>
      <c r="AWA359" s="6"/>
      <c r="AWB359" s="6"/>
      <c r="AWC359" s="6"/>
      <c r="AWD359" s="6"/>
      <c r="AWE359" s="6"/>
      <c r="AWF359" s="6"/>
      <c r="AWG359" s="6"/>
      <c r="AWH359" s="6"/>
      <c r="AWI359" s="6"/>
      <c r="AWJ359" s="6"/>
      <c r="AWK359" s="6"/>
      <c r="AWL359" s="6"/>
      <c r="AWM359" s="6"/>
      <c r="AWN359" s="6"/>
      <c r="AWO359" s="6"/>
      <c r="AWP359" s="6"/>
      <c r="AWQ359" s="6"/>
      <c r="AWR359" s="6"/>
      <c r="AWS359" s="6"/>
      <c r="AWT359" s="6"/>
      <c r="AWU359" s="6"/>
      <c r="AWV359" s="6"/>
      <c r="AWW359" s="6"/>
      <c r="AWX359" s="6"/>
      <c r="AWY359" s="6"/>
      <c r="AWZ359" s="6"/>
      <c r="AXA359" s="6"/>
      <c r="AXB359" s="6"/>
      <c r="AXC359" s="6"/>
      <c r="AXD359" s="6"/>
      <c r="AXE359" s="6"/>
      <c r="AXF359" s="6"/>
      <c r="AXG359" s="6"/>
      <c r="AXH359" s="6"/>
      <c r="AXI359" s="6"/>
      <c r="AXJ359" s="6"/>
      <c r="AXK359" s="6"/>
      <c r="AXL359" s="6"/>
      <c r="AXM359" s="6"/>
      <c r="AXN359" s="6"/>
      <c r="AXO359" s="6"/>
      <c r="AXP359" s="6"/>
      <c r="AXQ359" s="6"/>
      <c r="AXR359" s="6"/>
      <c r="AXS359" s="6"/>
      <c r="AXT359" s="6"/>
      <c r="AXU359" s="6"/>
      <c r="AXV359" s="6"/>
      <c r="AXW359" s="6"/>
      <c r="AXX359" s="6"/>
      <c r="AXY359" s="6"/>
      <c r="AXZ359" s="6"/>
      <c r="AYA359" s="6"/>
      <c r="AYB359" s="6"/>
      <c r="AYC359" s="6"/>
      <c r="AYD359" s="6"/>
      <c r="AYE359" s="6"/>
      <c r="AYF359" s="6"/>
      <c r="AYG359" s="6"/>
      <c r="AYH359" s="6"/>
      <c r="AYI359" s="6"/>
      <c r="AYJ359" s="6"/>
      <c r="AYK359" s="6"/>
      <c r="AYL359" s="6"/>
      <c r="AYM359" s="6"/>
      <c r="AYN359" s="6"/>
      <c r="AYO359" s="6"/>
      <c r="AYP359" s="6"/>
      <c r="AYQ359" s="6"/>
      <c r="AYR359" s="6"/>
      <c r="AYS359" s="6"/>
      <c r="AYT359" s="6"/>
      <c r="AYU359" s="6"/>
      <c r="AYV359" s="6"/>
      <c r="AYW359" s="6"/>
      <c r="AYX359" s="6"/>
      <c r="AYY359" s="6"/>
      <c r="AYZ359" s="6"/>
      <c r="AZA359" s="6"/>
      <c r="AZB359" s="6"/>
      <c r="AZC359" s="6"/>
      <c r="AZD359" s="6"/>
      <c r="AZE359" s="6"/>
      <c r="AZF359" s="6"/>
      <c r="AZG359" s="6"/>
      <c r="AZH359" s="6"/>
      <c r="AZI359" s="6"/>
      <c r="AZJ359" s="6"/>
      <c r="AZK359" s="6"/>
      <c r="AZL359" s="6"/>
      <c r="AZM359" s="6"/>
      <c r="AZN359" s="6"/>
      <c r="AZO359" s="6"/>
      <c r="AZP359" s="6"/>
      <c r="AZQ359" s="6"/>
      <c r="AZR359" s="6"/>
      <c r="AZS359" s="6"/>
      <c r="AZT359" s="6"/>
      <c r="AZU359" s="6"/>
      <c r="AZV359" s="6"/>
      <c r="AZW359" s="6"/>
      <c r="AZX359" s="6"/>
      <c r="AZY359" s="6"/>
      <c r="AZZ359" s="6"/>
      <c r="BAA359" s="6"/>
      <c r="BAB359" s="6"/>
      <c r="BAC359" s="6"/>
      <c r="BAD359" s="6"/>
      <c r="BAE359" s="6"/>
      <c r="BAF359" s="6"/>
      <c r="BAG359" s="6"/>
      <c r="BAH359" s="6"/>
      <c r="BAI359" s="6"/>
      <c r="BAJ359" s="6"/>
      <c r="BAK359" s="6"/>
      <c r="BAL359" s="6"/>
      <c r="BAM359" s="6"/>
      <c r="BAN359" s="6"/>
      <c r="BAO359" s="6"/>
      <c r="BAP359" s="6"/>
      <c r="BAQ359" s="6"/>
      <c r="BAR359" s="6"/>
      <c r="BAS359" s="6"/>
      <c r="BAT359" s="6"/>
      <c r="BAU359" s="6"/>
      <c r="BAV359" s="6"/>
      <c r="BAW359" s="6"/>
      <c r="BAX359" s="6"/>
      <c r="BAY359" s="6"/>
      <c r="BAZ359" s="6"/>
      <c r="BBA359" s="6"/>
      <c r="BBB359" s="6"/>
      <c r="BBC359" s="6"/>
      <c r="BBD359" s="6"/>
      <c r="BBE359" s="6"/>
      <c r="BBF359" s="6"/>
      <c r="BBG359" s="6"/>
      <c r="BBH359" s="6"/>
      <c r="BBI359" s="6"/>
      <c r="BBJ359" s="6"/>
      <c r="BBK359" s="6"/>
      <c r="BBL359" s="6"/>
      <c r="BBM359" s="6"/>
      <c r="BBN359" s="6"/>
      <c r="BBO359" s="6"/>
      <c r="BBP359" s="6"/>
      <c r="BBQ359" s="6"/>
      <c r="BBR359" s="6"/>
      <c r="BBS359" s="6"/>
      <c r="BBT359" s="6"/>
      <c r="BBU359" s="6"/>
      <c r="BBV359" s="6"/>
      <c r="BBW359" s="6"/>
      <c r="BBX359" s="6"/>
      <c r="BBY359" s="6"/>
      <c r="BBZ359" s="6"/>
      <c r="BCA359" s="6"/>
      <c r="BCB359" s="6"/>
      <c r="BCC359" s="6"/>
      <c r="BCD359" s="6"/>
      <c r="BCE359" s="6"/>
      <c r="BCF359" s="6"/>
      <c r="BCG359" s="6"/>
      <c r="BCH359" s="6"/>
      <c r="BCI359" s="6"/>
      <c r="BCJ359" s="6"/>
      <c r="BCK359" s="6"/>
      <c r="BCL359" s="6"/>
      <c r="BCM359" s="6"/>
      <c r="BCN359" s="6"/>
      <c r="BCO359" s="6"/>
      <c r="BCP359" s="6"/>
      <c r="BCQ359" s="6"/>
      <c r="BCR359" s="6"/>
      <c r="BCS359" s="6"/>
      <c r="BCT359" s="6"/>
      <c r="BCU359" s="6"/>
      <c r="BCV359" s="6"/>
      <c r="BCW359" s="6"/>
      <c r="BCX359" s="6"/>
      <c r="BCY359" s="6"/>
      <c r="BCZ359" s="6"/>
      <c r="BDA359" s="6"/>
      <c r="BDB359" s="6"/>
      <c r="BDC359" s="6"/>
      <c r="BDD359" s="6"/>
      <c r="BDE359" s="6"/>
      <c r="BDF359" s="6"/>
      <c r="BDG359" s="6"/>
      <c r="BDH359" s="6"/>
      <c r="BDI359" s="6"/>
      <c r="BDJ359" s="6"/>
      <c r="BDK359" s="6"/>
      <c r="BDL359" s="6"/>
      <c r="BDM359" s="6"/>
      <c r="BDN359" s="6"/>
      <c r="BDO359" s="6"/>
      <c r="BDP359" s="6"/>
      <c r="BDQ359" s="6"/>
      <c r="BDR359" s="6"/>
      <c r="BDS359" s="6"/>
      <c r="BDT359" s="6"/>
      <c r="BDU359" s="6"/>
      <c r="BDV359" s="6"/>
      <c r="BDW359" s="6"/>
      <c r="BDX359" s="6"/>
      <c r="BDY359" s="6"/>
      <c r="BDZ359" s="6"/>
      <c r="BEA359" s="6"/>
      <c r="BEB359" s="6"/>
      <c r="BEC359" s="6"/>
      <c r="BED359" s="6"/>
      <c r="BEE359" s="6"/>
      <c r="BEF359" s="6"/>
      <c r="BEG359" s="6"/>
      <c r="BEH359" s="6"/>
      <c r="BEI359" s="6"/>
      <c r="BEJ359" s="6"/>
      <c r="BEK359" s="6"/>
      <c r="BEL359" s="6"/>
      <c r="BEM359" s="6"/>
      <c r="BEN359" s="6"/>
      <c r="BEO359" s="6"/>
      <c r="BEP359" s="6"/>
      <c r="BEQ359" s="6"/>
      <c r="BER359" s="6"/>
      <c r="BES359" s="6"/>
      <c r="BET359" s="6"/>
      <c r="BEU359" s="6"/>
      <c r="BEV359" s="6"/>
      <c r="BEW359" s="6"/>
      <c r="BEX359" s="6"/>
      <c r="BEY359" s="6"/>
      <c r="BEZ359" s="6"/>
      <c r="BFA359" s="6"/>
      <c r="BFB359" s="6"/>
      <c r="BFC359" s="6"/>
      <c r="BFD359" s="6"/>
      <c r="BFE359" s="6"/>
      <c r="BFF359" s="6"/>
      <c r="BFG359" s="6"/>
      <c r="BFH359" s="6"/>
      <c r="BFI359" s="6"/>
      <c r="BFJ359" s="6"/>
      <c r="BFK359" s="6"/>
      <c r="BFL359" s="6"/>
      <c r="BFM359" s="6"/>
      <c r="BFN359" s="6"/>
      <c r="BFO359" s="6"/>
      <c r="BFP359" s="6"/>
      <c r="BFQ359" s="6"/>
      <c r="BFR359" s="6"/>
      <c r="BFS359" s="6"/>
      <c r="BFT359" s="6"/>
      <c r="BFU359" s="6"/>
      <c r="BFV359" s="6"/>
      <c r="BFW359" s="6"/>
      <c r="BFX359" s="6"/>
      <c r="BFY359" s="6"/>
      <c r="BFZ359" s="6"/>
      <c r="BGA359" s="6"/>
      <c r="BGB359" s="6"/>
      <c r="BGC359" s="6"/>
      <c r="BGD359" s="6"/>
      <c r="BGE359" s="6"/>
      <c r="BGF359" s="6"/>
      <c r="BGG359" s="6"/>
      <c r="BGH359" s="6"/>
      <c r="BGI359" s="6"/>
      <c r="BGJ359" s="6"/>
      <c r="BGK359" s="6"/>
      <c r="BGL359" s="6"/>
      <c r="BGM359" s="6"/>
      <c r="BGN359" s="6"/>
      <c r="BGO359" s="6"/>
      <c r="BGP359" s="6"/>
      <c r="BGQ359" s="6"/>
      <c r="BGR359" s="6"/>
      <c r="BGS359" s="6"/>
      <c r="BGT359" s="6"/>
      <c r="BGU359" s="6"/>
      <c r="BGV359" s="6"/>
      <c r="BGW359" s="6"/>
      <c r="BGX359" s="6"/>
      <c r="BGY359" s="6"/>
      <c r="BGZ359" s="6"/>
      <c r="BHA359" s="6"/>
      <c r="BHB359" s="6"/>
      <c r="BHC359" s="6"/>
      <c r="BHD359" s="6"/>
      <c r="BHE359" s="6"/>
      <c r="BHF359" s="6"/>
      <c r="BHG359" s="6"/>
      <c r="BHH359" s="6"/>
      <c r="BHI359" s="6"/>
      <c r="BHJ359" s="6"/>
      <c r="BHK359" s="6"/>
      <c r="BHL359" s="6"/>
      <c r="BHM359" s="6"/>
      <c r="BHN359" s="6"/>
      <c r="BHO359" s="6"/>
      <c r="BHP359" s="6"/>
      <c r="BHQ359" s="6"/>
      <c r="BHR359" s="6"/>
      <c r="BHS359" s="6"/>
      <c r="BHT359" s="6"/>
      <c r="BHU359" s="6"/>
      <c r="BHV359" s="6"/>
      <c r="BHW359" s="6"/>
      <c r="BHX359" s="6"/>
      <c r="BHY359" s="6"/>
      <c r="BHZ359" s="6"/>
      <c r="BIA359" s="6"/>
      <c r="BIB359" s="6"/>
      <c r="BIC359" s="6"/>
      <c r="BID359" s="6"/>
      <c r="BIE359" s="6"/>
      <c r="BIF359" s="6"/>
      <c r="BIG359" s="6"/>
      <c r="BIH359" s="6"/>
      <c r="BII359" s="6"/>
      <c r="BIJ359" s="6"/>
      <c r="BIK359" s="6"/>
      <c r="BIL359" s="6"/>
      <c r="BIM359" s="6"/>
      <c r="BIN359" s="6"/>
      <c r="BIO359" s="6"/>
      <c r="BIP359" s="6"/>
      <c r="BIQ359" s="6"/>
      <c r="BIR359" s="6"/>
      <c r="BIS359" s="6"/>
      <c r="BIT359" s="6"/>
      <c r="BIU359" s="6"/>
      <c r="BIV359" s="6"/>
      <c r="BIW359" s="6"/>
      <c r="BIX359" s="6"/>
      <c r="BIY359" s="6"/>
      <c r="BIZ359" s="6"/>
      <c r="BJA359" s="6"/>
      <c r="BJB359" s="6"/>
      <c r="BJC359" s="6"/>
      <c r="BJD359" s="6"/>
      <c r="BJE359" s="6"/>
      <c r="BJF359" s="6"/>
      <c r="BJG359" s="6"/>
      <c r="BJH359" s="6"/>
      <c r="BJI359" s="6"/>
      <c r="BJJ359" s="6"/>
      <c r="BJK359" s="6"/>
      <c r="BJL359" s="6"/>
      <c r="BJM359" s="6"/>
      <c r="BJN359" s="6"/>
      <c r="BJO359" s="6"/>
      <c r="BJP359" s="6"/>
      <c r="BJQ359" s="6"/>
      <c r="BJR359" s="6"/>
      <c r="BJS359" s="6"/>
      <c r="BJT359" s="6"/>
      <c r="BJU359" s="6"/>
      <c r="BJV359" s="6"/>
      <c r="BJW359" s="6"/>
      <c r="BJX359" s="6"/>
      <c r="BJY359" s="6"/>
      <c r="BJZ359" s="6"/>
      <c r="BKA359" s="6"/>
      <c r="BKB359" s="6"/>
      <c r="BKC359" s="6"/>
      <c r="BKD359" s="6"/>
      <c r="BKE359" s="6"/>
      <c r="BKF359" s="6"/>
      <c r="BKG359" s="6"/>
      <c r="BKH359" s="6"/>
      <c r="BKI359" s="6"/>
      <c r="BKJ359" s="6"/>
      <c r="BKK359" s="6"/>
      <c r="BKL359" s="6"/>
      <c r="BKM359" s="6"/>
      <c r="BKN359" s="6"/>
      <c r="BKO359" s="6"/>
      <c r="BKP359" s="6"/>
      <c r="BKQ359" s="6"/>
      <c r="BKR359" s="6"/>
      <c r="BKS359" s="6"/>
      <c r="BKT359" s="6"/>
      <c r="BKU359" s="6"/>
      <c r="BKV359" s="6"/>
      <c r="BKW359" s="6"/>
      <c r="BKX359" s="6"/>
      <c r="BKY359" s="6"/>
      <c r="BKZ359" s="6"/>
      <c r="BLA359" s="6"/>
      <c r="BLB359" s="6"/>
      <c r="BLC359" s="6"/>
      <c r="BLD359" s="6"/>
      <c r="BLE359" s="6"/>
      <c r="BLF359" s="6"/>
      <c r="BLG359" s="6"/>
      <c r="BLH359" s="6"/>
      <c r="BLI359" s="6"/>
      <c r="BLJ359" s="6"/>
      <c r="BLK359" s="6"/>
      <c r="BLL359" s="6"/>
      <c r="BLM359" s="6"/>
      <c r="BLN359" s="6"/>
      <c r="BLO359" s="6"/>
      <c r="BLP359" s="6"/>
      <c r="BLQ359" s="6"/>
      <c r="BLR359" s="6"/>
      <c r="BLS359" s="6"/>
      <c r="BLT359" s="6"/>
      <c r="BLU359" s="6"/>
      <c r="BLV359" s="6"/>
      <c r="BLW359" s="6"/>
      <c r="BLX359" s="6"/>
      <c r="BLY359" s="6"/>
      <c r="BLZ359" s="6"/>
      <c r="BMA359" s="6"/>
      <c r="BMB359" s="6"/>
      <c r="BMC359" s="6"/>
      <c r="BMD359" s="6"/>
      <c r="BME359" s="6"/>
      <c r="BMF359" s="6"/>
      <c r="BMG359" s="6"/>
      <c r="BMH359" s="6"/>
      <c r="BMI359" s="6"/>
      <c r="BMJ359" s="6"/>
      <c r="BMK359" s="6"/>
      <c r="BML359" s="6"/>
      <c r="BMM359" s="6"/>
      <c r="BMN359" s="6"/>
      <c r="BMO359" s="6"/>
      <c r="BMP359" s="6"/>
      <c r="BMQ359" s="6"/>
      <c r="BMR359" s="6"/>
      <c r="BMS359" s="6"/>
      <c r="BMT359" s="6"/>
      <c r="BMU359" s="6"/>
      <c r="BMV359" s="6"/>
      <c r="BMW359" s="6"/>
      <c r="BMX359" s="6"/>
      <c r="BMY359" s="6"/>
      <c r="BMZ359" s="6"/>
      <c r="BNA359" s="6"/>
      <c r="BNB359" s="6"/>
      <c r="BNC359" s="6"/>
      <c r="BND359" s="6"/>
      <c r="BNE359" s="6"/>
      <c r="BNF359" s="6"/>
      <c r="BNG359" s="6"/>
      <c r="BNH359" s="6"/>
      <c r="BNI359" s="6"/>
      <c r="BNJ359" s="6"/>
      <c r="BNK359" s="6"/>
      <c r="BNL359" s="6"/>
      <c r="BNM359" s="6"/>
      <c r="BNN359" s="6"/>
      <c r="BNO359" s="6"/>
      <c r="BNP359" s="6"/>
      <c r="BNQ359" s="6"/>
      <c r="BNR359" s="6"/>
      <c r="BNS359" s="6"/>
      <c r="BNT359" s="6"/>
      <c r="BNU359" s="6"/>
      <c r="BNV359" s="6"/>
      <c r="BNW359" s="6"/>
      <c r="BNX359" s="6"/>
      <c r="BNY359" s="6"/>
      <c r="BNZ359" s="6"/>
      <c r="BOA359" s="6"/>
      <c r="BOB359" s="6"/>
      <c r="BOC359" s="6"/>
      <c r="BOD359" s="6"/>
      <c r="BOE359" s="6"/>
      <c r="BOF359" s="6"/>
      <c r="BOG359" s="6"/>
      <c r="BOH359" s="6"/>
      <c r="BOI359" s="6"/>
      <c r="BOJ359" s="6"/>
      <c r="BOK359" s="6"/>
      <c r="BOL359" s="6"/>
      <c r="BOM359" s="6"/>
      <c r="BON359" s="6"/>
      <c r="BOO359" s="6"/>
      <c r="BOP359" s="6"/>
      <c r="BOQ359" s="6"/>
      <c r="BOR359" s="6"/>
      <c r="BOS359" s="6"/>
      <c r="BOT359" s="6"/>
      <c r="BOU359" s="6"/>
      <c r="BOV359" s="6"/>
      <c r="BOW359" s="6"/>
      <c r="BOX359" s="6"/>
      <c r="BOY359" s="6"/>
      <c r="BOZ359" s="6"/>
      <c r="BPA359" s="6"/>
      <c r="BPB359" s="6"/>
      <c r="BPC359" s="6"/>
      <c r="BPD359" s="6"/>
      <c r="BPE359" s="6"/>
      <c r="BPF359" s="6"/>
      <c r="BPG359" s="6"/>
      <c r="BPH359" s="6"/>
      <c r="BPI359" s="6"/>
      <c r="BPJ359" s="6"/>
      <c r="BPK359" s="6"/>
      <c r="BPL359" s="6"/>
      <c r="BPM359" s="6"/>
      <c r="BPN359" s="6"/>
      <c r="BPO359" s="6"/>
      <c r="BPP359" s="6"/>
      <c r="BPQ359" s="6"/>
      <c r="BPR359" s="6"/>
      <c r="BPS359" s="6"/>
      <c r="BPT359" s="6"/>
      <c r="BPU359" s="6"/>
      <c r="BPV359" s="6"/>
      <c r="BPW359" s="6"/>
      <c r="BPX359" s="6"/>
      <c r="BPY359" s="6"/>
      <c r="BPZ359" s="6"/>
      <c r="BQA359" s="6"/>
      <c r="BQB359" s="6"/>
      <c r="BQC359" s="6"/>
      <c r="BQD359" s="6"/>
      <c r="BQE359" s="6"/>
      <c r="BQF359" s="6"/>
      <c r="BQG359" s="6"/>
      <c r="BQH359" s="6"/>
      <c r="BQI359" s="6"/>
      <c r="BQJ359" s="6"/>
      <c r="BQK359" s="6"/>
      <c r="BQL359" s="6"/>
      <c r="BQM359" s="6"/>
      <c r="BQN359" s="6"/>
      <c r="BQO359" s="6"/>
      <c r="BQP359" s="6"/>
      <c r="BQQ359" s="6"/>
      <c r="BQR359" s="6"/>
      <c r="BQS359" s="6"/>
      <c r="BQT359" s="6"/>
      <c r="BQU359" s="6"/>
      <c r="BQV359" s="6"/>
      <c r="BQW359" s="6"/>
      <c r="BQX359" s="6"/>
      <c r="BQY359" s="6"/>
      <c r="BQZ359" s="6"/>
      <c r="BRA359" s="6"/>
      <c r="BRB359" s="6"/>
      <c r="BRC359" s="6"/>
      <c r="BRD359" s="6"/>
      <c r="BRE359" s="6"/>
      <c r="BRF359" s="6"/>
      <c r="BRG359" s="6"/>
      <c r="BRH359" s="6"/>
      <c r="BRI359" s="6"/>
      <c r="BRJ359" s="6"/>
      <c r="BRK359" s="6"/>
      <c r="BRL359" s="6"/>
      <c r="BRM359" s="6"/>
      <c r="BRN359" s="6"/>
      <c r="BRO359" s="6"/>
      <c r="BRP359" s="6"/>
      <c r="BRQ359" s="6"/>
      <c r="BRR359" s="6"/>
      <c r="BRS359" s="6"/>
      <c r="BRT359" s="6"/>
      <c r="BRU359" s="6"/>
      <c r="BRV359" s="6"/>
      <c r="BRW359" s="6"/>
      <c r="BRX359" s="6"/>
      <c r="BRY359" s="6"/>
      <c r="BRZ359" s="6"/>
      <c r="BSA359" s="6"/>
      <c r="BSB359" s="6"/>
      <c r="BSC359" s="6"/>
      <c r="BSD359" s="6"/>
      <c r="BSE359" s="6"/>
      <c r="BSF359" s="6"/>
      <c r="BSG359" s="6"/>
      <c r="BSH359" s="6"/>
      <c r="BSI359" s="6"/>
      <c r="BSJ359" s="6"/>
      <c r="BSK359" s="6"/>
      <c r="BSL359" s="6"/>
      <c r="BSM359" s="6"/>
      <c r="BSN359" s="6"/>
      <c r="BSO359" s="6"/>
      <c r="BSP359" s="6"/>
      <c r="BSQ359" s="6"/>
      <c r="BSR359" s="6"/>
      <c r="BSS359" s="6"/>
      <c r="BST359" s="6"/>
      <c r="BSU359" s="6"/>
      <c r="BSV359" s="6"/>
      <c r="BSW359" s="6"/>
      <c r="BSX359" s="6"/>
      <c r="BSY359" s="6"/>
      <c r="BSZ359" s="6"/>
      <c r="BTA359" s="6"/>
      <c r="BTB359" s="6"/>
      <c r="BTC359" s="6"/>
      <c r="BTD359" s="6"/>
      <c r="BTE359" s="6"/>
      <c r="BTF359" s="6"/>
      <c r="BTG359" s="6"/>
      <c r="BTH359" s="6"/>
      <c r="BTI359" s="6"/>
      <c r="BTJ359" s="6"/>
      <c r="BTK359" s="6"/>
      <c r="BTL359" s="6"/>
      <c r="BTM359" s="6"/>
      <c r="BTN359" s="6"/>
      <c r="BTO359" s="6"/>
      <c r="BTP359" s="6"/>
      <c r="BTQ359" s="6"/>
      <c r="BTR359" s="6"/>
      <c r="BTS359" s="6"/>
      <c r="BTT359" s="6"/>
      <c r="BTU359" s="6"/>
      <c r="BTV359" s="6"/>
      <c r="BTW359" s="6"/>
      <c r="BTX359" s="6"/>
      <c r="BTY359" s="6"/>
      <c r="BTZ359" s="6"/>
      <c r="BUA359" s="6"/>
      <c r="BUB359" s="6"/>
      <c r="BUC359" s="6"/>
      <c r="BUD359" s="6"/>
      <c r="BUE359" s="6"/>
      <c r="BUF359" s="6"/>
      <c r="BUG359" s="6"/>
      <c r="BUH359" s="6"/>
      <c r="BUI359" s="6"/>
      <c r="BUJ359" s="6"/>
      <c r="BUK359" s="6"/>
      <c r="BUL359" s="6"/>
      <c r="BUM359" s="6"/>
      <c r="BUN359" s="6"/>
      <c r="BUO359" s="6"/>
      <c r="BUP359" s="6"/>
      <c r="BUQ359" s="6"/>
      <c r="BUR359" s="6"/>
      <c r="BUS359" s="6"/>
      <c r="BUT359" s="6"/>
      <c r="BUU359" s="6"/>
      <c r="BUV359" s="6"/>
      <c r="BUW359" s="6"/>
      <c r="BUX359" s="6"/>
      <c r="BUY359" s="6"/>
      <c r="BUZ359" s="6"/>
      <c r="BVA359" s="6"/>
      <c r="BVB359" s="6"/>
      <c r="BVC359" s="6"/>
      <c r="BVD359" s="6"/>
      <c r="BVE359" s="6"/>
      <c r="BVF359" s="6"/>
      <c r="BVG359" s="6"/>
      <c r="BVH359" s="6"/>
      <c r="BVI359" s="6"/>
      <c r="BVJ359" s="6"/>
      <c r="BVK359" s="6"/>
      <c r="BVL359" s="6"/>
      <c r="BVM359" s="6"/>
      <c r="BVN359" s="6"/>
      <c r="BVO359" s="6"/>
      <c r="BVP359" s="6"/>
      <c r="BVQ359" s="6"/>
      <c r="BVR359" s="6"/>
      <c r="BVS359" s="6"/>
      <c r="BVT359" s="6"/>
      <c r="BVU359" s="6"/>
      <c r="BVV359" s="6"/>
      <c r="BVW359" s="6"/>
      <c r="BVX359" s="6"/>
      <c r="BVY359" s="6"/>
      <c r="BVZ359" s="6"/>
      <c r="BWA359" s="6"/>
      <c r="BWB359" s="6"/>
      <c r="BWC359" s="6"/>
      <c r="BWD359" s="6"/>
      <c r="BWE359" s="6"/>
      <c r="BWF359" s="6"/>
      <c r="BWG359" s="6"/>
      <c r="BWH359" s="6"/>
      <c r="BWI359" s="6"/>
      <c r="BWJ359" s="6"/>
      <c r="BWK359" s="6"/>
      <c r="BWL359" s="6"/>
      <c r="BWM359" s="6"/>
      <c r="BWN359" s="6"/>
      <c r="BWO359" s="6"/>
      <c r="BWP359" s="6"/>
      <c r="BWQ359" s="6"/>
      <c r="BWR359" s="6"/>
      <c r="BWS359" s="6"/>
      <c r="BWT359" s="6"/>
      <c r="BWU359" s="6"/>
      <c r="BWV359" s="6"/>
      <c r="BWW359" s="6"/>
      <c r="BWX359" s="6"/>
      <c r="BWY359" s="6"/>
      <c r="BWZ359" s="6"/>
      <c r="BXA359" s="6"/>
      <c r="BXB359" s="6"/>
      <c r="BXC359" s="6"/>
      <c r="BXD359" s="6"/>
      <c r="BXE359" s="6"/>
      <c r="BXF359" s="6"/>
      <c r="BXG359" s="6"/>
      <c r="BXH359" s="6"/>
      <c r="BXI359" s="6"/>
      <c r="BXJ359" s="6"/>
      <c r="BXK359" s="6"/>
      <c r="BXL359" s="6"/>
      <c r="BXM359" s="6"/>
      <c r="BXN359" s="6"/>
      <c r="BXO359" s="6"/>
      <c r="BXP359" s="6"/>
      <c r="BXQ359" s="6"/>
      <c r="BXR359" s="6"/>
      <c r="BXS359" s="6"/>
      <c r="BXT359" s="6"/>
      <c r="BXU359" s="6"/>
      <c r="BXV359" s="6"/>
      <c r="BXW359" s="6"/>
      <c r="BXX359" s="6"/>
      <c r="BXY359" s="6"/>
      <c r="BXZ359" s="6"/>
      <c r="BYA359" s="6"/>
      <c r="BYB359" s="6"/>
      <c r="BYC359" s="6"/>
      <c r="BYD359" s="6"/>
      <c r="BYE359" s="6"/>
      <c r="BYF359" s="6"/>
      <c r="BYG359" s="6"/>
      <c r="BYH359" s="6"/>
      <c r="BYI359" s="6"/>
      <c r="BYJ359" s="6"/>
      <c r="BYK359" s="6"/>
      <c r="BYL359" s="6"/>
      <c r="BYM359" s="6"/>
      <c r="BYN359" s="6"/>
      <c r="BYO359" s="6"/>
      <c r="BYP359" s="6"/>
      <c r="BYQ359" s="6"/>
      <c r="BYR359" s="6"/>
      <c r="BYS359" s="6"/>
      <c r="BYT359" s="6"/>
      <c r="BYU359" s="6"/>
      <c r="BYV359" s="6"/>
      <c r="BYW359" s="6"/>
      <c r="BYX359" s="6"/>
      <c r="BYY359" s="6"/>
      <c r="BYZ359" s="6"/>
      <c r="BZA359" s="6"/>
      <c r="BZB359" s="6"/>
      <c r="BZC359" s="6"/>
      <c r="BZD359" s="6"/>
      <c r="BZE359" s="6"/>
      <c r="BZF359" s="6"/>
      <c r="BZG359" s="6"/>
      <c r="BZH359" s="6"/>
      <c r="BZI359" s="6"/>
      <c r="BZJ359" s="6"/>
      <c r="BZK359" s="6"/>
      <c r="BZL359" s="6"/>
      <c r="BZM359" s="6"/>
      <c r="BZN359" s="6"/>
      <c r="BZO359" s="6"/>
      <c r="BZP359" s="6"/>
      <c r="BZQ359" s="6"/>
      <c r="BZR359" s="6"/>
      <c r="BZS359" s="6"/>
      <c r="BZT359" s="6"/>
      <c r="BZU359" s="6"/>
      <c r="BZV359" s="6"/>
      <c r="BZW359" s="6"/>
      <c r="BZX359" s="6"/>
      <c r="BZY359" s="6"/>
      <c r="BZZ359" s="6"/>
      <c r="CAA359" s="6"/>
      <c r="CAB359" s="6"/>
      <c r="CAC359" s="6"/>
      <c r="CAD359" s="6"/>
      <c r="CAE359" s="6"/>
      <c r="CAF359" s="6"/>
      <c r="CAG359" s="6"/>
      <c r="CAH359" s="6"/>
      <c r="CAI359" s="6"/>
      <c r="CAJ359" s="6"/>
      <c r="CAK359" s="6"/>
      <c r="CAL359" s="6"/>
      <c r="CAM359" s="6"/>
      <c r="CAN359" s="6"/>
      <c r="CAO359" s="6"/>
      <c r="CAP359" s="6"/>
      <c r="CAQ359" s="6"/>
      <c r="CAR359" s="6"/>
      <c r="CAS359" s="6"/>
      <c r="CAT359" s="6"/>
      <c r="CAU359" s="6"/>
      <c r="CAV359" s="6"/>
      <c r="CAW359" s="6"/>
      <c r="CAX359" s="6"/>
      <c r="CAY359" s="6"/>
      <c r="CAZ359" s="6"/>
      <c r="CBA359" s="6"/>
      <c r="CBB359" s="6"/>
      <c r="CBC359" s="6"/>
      <c r="CBD359" s="6"/>
      <c r="CBE359" s="6"/>
      <c r="CBF359" s="6"/>
      <c r="CBG359" s="6"/>
      <c r="CBH359" s="6"/>
      <c r="CBI359" s="6"/>
      <c r="CBJ359" s="6"/>
      <c r="CBK359" s="6"/>
      <c r="CBL359" s="6"/>
      <c r="CBM359" s="6"/>
      <c r="CBN359" s="6"/>
      <c r="CBO359" s="6"/>
      <c r="CBP359" s="6"/>
      <c r="CBQ359" s="6"/>
      <c r="CBR359" s="6"/>
      <c r="CBS359" s="6"/>
      <c r="CBT359" s="6"/>
      <c r="CBU359" s="6"/>
      <c r="CBV359" s="6"/>
      <c r="CBW359" s="6"/>
      <c r="CBX359" s="6"/>
      <c r="CBY359" s="6"/>
      <c r="CBZ359" s="6"/>
      <c r="CCA359" s="6"/>
      <c r="CCB359" s="6"/>
      <c r="CCC359" s="6"/>
      <c r="CCD359" s="6"/>
      <c r="CCE359" s="6"/>
      <c r="CCF359" s="6"/>
      <c r="CCG359" s="6"/>
      <c r="CCH359" s="6"/>
      <c r="CCI359" s="6"/>
      <c r="CCJ359" s="6"/>
      <c r="CCK359" s="6"/>
      <c r="CCL359" s="6"/>
      <c r="CCM359" s="6"/>
      <c r="CCN359" s="6"/>
      <c r="CCO359" s="6"/>
      <c r="CCP359" s="6"/>
      <c r="CCQ359" s="6"/>
      <c r="CCR359" s="6"/>
      <c r="CCS359" s="6"/>
      <c r="CCT359" s="6"/>
      <c r="CCU359" s="6"/>
      <c r="CCV359" s="6"/>
      <c r="CCW359" s="6"/>
      <c r="CCX359" s="6"/>
      <c r="CCY359" s="6"/>
      <c r="CCZ359" s="6"/>
      <c r="CDA359" s="6"/>
      <c r="CDB359" s="6"/>
      <c r="CDC359" s="6"/>
      <c r="CDD359" s="6"/>
      <c r="CDE359" s="6"/>
      <c r="CDF359" s="6"/>
      <c r="CDG359" s="6"/>
      <c r="CDH359" s="6"/>
      <c r="CDI359" s="6"/>
      <c r="CDJ359" s="6"/>
      <c r="CDK359" s="6"/>
      <c r="CDL359" s="6"/>
      <c r="CDM359" s="6"/>
      <c r="CDN359" s="6"/>
      <c r="CDO359" s="6"/>
      <c r="CDP359" s="6"/>
      <c r="CDQ359" s="6"/>
      <c r="CDR359" s="6"/>
      <c r="CDS359" s="6"/>
      <c r="CDT359" s="6"/>
      <c r="CDU359" s="6"/>
      <c r="CDV359" s="6"/>
      <c r="CDW359" s="6"/>
      <c r="CDX359" s="6"/>
      <c r="CDY359" s="6"/>
      <c r="CDZ359" s="6"/>
      <c r="CEA359" s="6"/>
      <c r="CEB359" s="6"/>
      <c r="CEC359" s="6"/>
      <c r="CED359" s="6"/>
      <c r="CEE359" s="6"/>
      <c r="CEF359" s="6"/>
      <c r="CEG359" s="6"/>
      <c r="CEH359" s="6"/>
      <c r="CEI359" s="6"/>
      <c r="CEJ359" s="6"/>
      <c r="CEK359" s="6"/>
      <c r="CEL359" s="6"/>
      <c r="CEM359" s="6"/>
      <c r="CEN359" s="6"/>
      <c r="CEO359" s="6"/>
      <c r="CEP359" s="6"/>
      <c r="CEQ359" s="6"/>
      <c r="CER359" s="6"/>
      <c r="CES359" s="6"/>
      <c r="CET359" s="6"/>
      <c r="CEU359" s="6"/>
      <c r="CEV359" s="6"/>
      <c r="CEW359" s="6"/>
      <c r="CEX359" s="6"/>
      <c r="CEY359" s="6"/>
      <c r="CEZ359" s="6"/>
      <c r="CFA359" s="6"/>
      <c r="CFB359" s="6"/>
      <c r="CFC359" s="6"/>
      <c r="CFD359" s="6"/>
      <c r="CFE359" s="6"/>
      <c r="CFF359" s="6"/>
      <c r="CFG359" s="6"/>
      <c r="CFH359" s="6"/>
      <c r="CFI359" s="6"/>
      <c r="CFJ359" s="6"/>
      <c r="CFK359" s="6"/>
      <c r="CFL359" s="6"/>
      <c r="CFM359" s="6"/>
      <c r="CFN359" s="6"/>
      <c r="CFO359" s="6"/>
      <c r="CFP359" s="6"/>
      <c r="CFQ359" s="6"/>
      <c r="CFR359" s="6"/>
      <c r="CFS359" s="6"/>
      <c r="CFT359" s="6"/>
      <c r="CFU359" s="6"/>
      <c r="CFV359" s="6"/>
      <c r="CFW359" s="6"/>
      <c r="CFX359" s="6"/>
      <c r="CFY359" s="6"/>
      <c r="CFZ359" s="6"/>
      <c r="CGA359" s="6"/>
      <c r="CGB359" s="6"/>
      <c r="CGC359" s="6"/>
      <c r="CGD359" s="6"/>
      <c r="CGE359" s="6"/>
      <c r="CGF359" s="6"/>
      <c r="CGG359" s="6"/>
      <c r="CGH359" s="6"/>
      <c r="CGI359" s="6"/>
      <c r="CGJ359" s="6"/>
      <c r="CGK359" s="6"/>
      <c r="CGL359" s="6"/>
      <c r="CGM359" s="6"/>
      <c r="CGN359" s="6"/>
      <c r="CGO359" s="6"/>
      <c r="CGP359" s="6"/>
      <c r="CGQ359" s="6"/>
      <c r="CGR359" s="6"/>
      <c r="CGS359" s="6"/>
      <c r="CGT359" s="6"/>
      <c r="CGU359" s="6"/>
      <c r="CGV359" s="6"/>
      <c r="CGW359" s="6"/>
      <c r="CGX359" s="6"/>
      <c r="CGY359" s="6"/>
      <c r="CGZ359" s="6"/>
      <c r="CHA359" s="6"/>
      <c r="CHB359" s="6"/>
      <c r="CHC359" s="6"/>
      <c r="CHD359" s="6"/>
      <c r="CHE359" s="6"/>
      <c r="CHF359" s="6"/>
      <c r="CHG359" s="6"/>
      <c r="CHH359" s="6"/>
      <c r="CHI359" s="6"/>
      <c r="CHJ359" s="6"/>
      <c r="CHK359" s="6"/>
      <c r="CHL359" s="6"/>
      <c r="CHM359" s="6"/>
      <c r="CHN359" s="6"/>
      <c r="CHO359" s="6"/>
      <c r="CHP359" s="6"/>
      <c r="CHQ359" s="6"/>
      <c r="CHR359" s="6"/>
      <c r="CHS359" s="6"/>
      <c r="CHT359" s="6"/>
      <c r="CHU359" s="6"/>
      <c r="CHV359" s="6"/>
      <c r="CHW359" s="6"/>
      <c r="CHX359" s="6"/>
      <c r="CHY359" s="6"/>
      <c r="CHZ359" s="6"/>
      <c r="CIA359" s="6"/>
      <c r="CIB359" s="6"/>
      <c r="CIC359" s="6"/>
      <c r="CID359" s="6"/>
      <c r="CIE359" s="6"/>
      <c r="CIF359" s="6"/>
      <c r="CIG359" s="6"/>
      <c r="CIH359" s="6"/>
      <c r="CII359" s="6"/>
      <c r="CIJ359" s="6"/>
      <c r="CIK359" s="6"/>
      <c r="CIL359" s="6"/>
      <c r="CIM359" s="6"/>
      <c r="CIN359" s="6"/>
      <c r="CIO359" s="6"/>
      <c r="CIP359" s="6"/>
      <c r="CIQ359" s="6"/>
      <c r="CIR359" s="6"/>
      <c r="CIS359" s="6"/>
      <c r="CIT359" s="6"/>
      <c r="CIU359" s="6"/>
      <c r="CIV359" s="6"/>
      <c r="CIW359" s="6"/>
      <c r="CIX359" s="6"/>
      <c r="CIY359" s="6"/>
      <c r="CIZ359" s="6"/>
      <c r="CJA359" s="6"/>
      <c r="CJB359" s="6"/>
      <c r="CJC359" s="6"/>
      <c r="CJD359" s="6"/>
      <c r="CJE359" s="6"/>
      <c r="CJF359" s="6"/>
      <c r="CJG359" s="6"/>
      <c r="CJH359" s="6"/>
      <c r="CJI359" s="6"/>
      <c r="CJJ359" s="6"/>
      <c r="CJK359" s="6"/>
      <c r="CJL359" s="6"/>
      <c r="CJM359" s="6"/>
      <c r="CJN359" s="6"/>
      <c r="CJO359" s="6"/>
      <c r="CJP359" s="6"/>
      <c r="CJQ359" s="6"/>
      <c r="CJR359" s="6"/>
      <c r="CJS359" s="6"/>
      <c r="CJT359" s="6"/>
      <c r="CJU359" s="6"/>
      <c r="CJV359" s="6"/>
      <c r="CJW359" s="6"/>
      <c r="CJX359" s="6"/>
      <c r="CJY359" s="6"/>
      <c r="CJZ359" s="6"/>
      <c r="CKA359" s="6"/>
      <c r="CKB359" s="6"/>
      <c r="CKC359" s="6"/>
      <c r="CKD359" s="6"/>
      <c r="CKE359" s="6"/>
      <c r="CKF359" s="6"/>
      <c r="CKG359" s="6"/>
      <c r="CKH359" s="6"/>
      <c r="CKI359" s="6"/>
      <c r="CKJ359" s="6"/>
      <c r="CKK359" s="6"/>
      <c r="CKL359" s="6"/>
      <c r="CKM359" s="6"/>
      <c r="CKN359" s="6"/>
      <c r="CKO359" s="6"/>
      <c r="CKP359" s="6"/>
      <c r="CKQ359" s="6"/>
      <c r="CKR359" s="6"/>
      <c r="CKS359" s="6"/>
      <c r="CKT359" s="6"/>
      <c r="CKU359" s="6"/>
      <c r="CKV359" s="6"/>
      <c r="CKW359" s="6"/>
      <c r="CKX359" s="6"/>
      <c r="CKY359" s="6"/>
      <c r="CKZ359" s="6"/>
      <c r="CLA359" s="6"/>
      <c r="CLB359" s="6"/>
      <c r="CLC359" s="6"/>
      <c r="CLD359" s="6"/>
      <c r="CLE359" s="6"/>
      <c r="CLF359" s="6"/>
      <c r="CLG359" s="6"/>
      <c r="CLH359" s="6"/>
      <c r="CLI359" s="6"/>
      <c r="CLJ359" s="6"/>
      <c r="CLK359" s="6"/>
      <c r="CLL359" s="6"/>
      <c r="CLM359" s="6"/>
      <c r="CLN359" s="6"/>
      <c r="CLO359" s="6"/>
      <c r="CLP359" s="6"/>
      <c r="CLQ359" s="6"/>
      <c r="CLR359" s="6"/>
      <c r="CLS359" s="6"/>
      <c r="CLT359" s="6"/>
      <c r="CLU359" s="6"/>
      <c r="CLV359" s="6"/>
      <c r="CLW359" s="6"/>
      <c r="CLX359" s="6"/>
      <c r="CLY359" s="6"/>
      <c r="CLZ359" s="6"/>
      <c r="CMA359" s="6"/>
      <c r="CMB359" s="6"/>
      <c r="CMC359" s="6"/>
      <c r="CMD359" s="6"/>
      <c r="CME359" s="6"/>
      <c r="CMF359" s="6"/>
      <c r="CMG359" s="6"/>
      <c r="CMH359" s="6"/>
      <c r="CMI359" s="6"/>
      <c r="CMJ359" s="6"/>
      <c r="CMK359" s="6"/>
      <c r="CML359" s="6"/>
      <c r="CMM359" s="6"/>
      <c r="CMN359" s="6"/>
      <c r="CMO359" s="6"/>
      <c r="CMP359" s="6"/>
      <c r="CMQ359" s="6"/>
      <c r="CMR359" s="6"/>
      <c r="CMS359" s="6"/>
      <c r="CMT359" s="6"/>
      <c r="CMU359" s="6"/>
      <c r="CMV359" s="6"/>
      <c r="CMW359" s="6"/>
      <c r="CMX359" s="6"/>
      <c r="CMY359" s="6"/>
      <c r="CMZ359" s="6"/>
      <c r="CNA359" s="6"/>
      <c r="CNB359" s="6"/>
      <c r="CNC359" s="6"/>
      <c r="CND359" s="6"/>
      <c r="CNE359" s="6"/>
      <c r="CNF359" s="6"/>
      <c r="CNG359" s="6"/>
      <c r="CNH359" s="6"/>
      <c r="CNI359" s="6"/>
      <c r="CNJ359" s="6"/>
      <c r="CNK359" s="6"/>
      <c r="CNL359" s="6"/>
      <c r="CNM359" s="6"/>
      <c r="CNN359" s="6"/>
      <c r="CNO359" s="6"/>
      <c r="CNP359" s="6"/>
      <c r="CNQ359" s="6"/>
      <c r="CNR359" s="6"/>
      <c r="CNS359" s="6"/>
      <c r="CNT359" s="6"/>
      <c r="CNU359" s="6"/>
      <c r="CNV359" s="6"/>
      <c r="CNW359" s="6"/>
      <c r="CNX359" s="6"/>
      <c r="CNY359" s="6"/>
      <c r="CNZ359" s="6"/>
      <c r="COA359" s="6"/>
      <c r="COB359" s="6"/>
      <c r="COC359" s="6"/>
      <c r="COD359" s="6"/>
      <c r="COE359" s="6"/>
      <c r="COF359" s="6"/>
      <c r="COG359" s="6"/>
      <c r="COH359" s="6"/>
      <c r="COI359" s="6"/>
      <c r="COJ359" s="6"/>
      <c r="COK359" s="6"/>
      <c r="COL359" s="6"/>
      <c r="COM359" s="6"/>
      <c r="CON359" s="6"/>
      <c r="COO359" s="6"/>
      <c r="COP359" s="6"/>
      <c r="COQ359" s="6"/>
      <c r="COR359" s="6"/>
      <c r="COS359" s="6"/>
      <c r="COT359" s="6"/>
      <c r="COU359" s="6"/>
      <c r="COV359" s="6"/>
      <c r="COW359" s="6"/>
      <c r="COX359" s="6"/>
      <c r="COY359" s="6"/>
      <c r="COZ359" s="6"/>
      <c r="CPA359" s="6"/>
      <c r="CPB359" s="6"/>
      <c r="CPC359" s="6"/>
      <c r="CPD359" s="6"/>
      <c r="CPE359" s="6"/>
      <c r="CPF359" s="6"/>
      <c r="CPG359" s="6"/>
      <c r="CPH359" s="6"/>
      <c r="CPI359" s="6"/>
      <c r="CPJ359" s="6"/>
      <c r="CPK359" s="6"/>
      <c r="CPL359" s="6"/>
      <c r="CPM359" s="6"/>
      <c r="CPN359" s="6"/>
      <c r="CPO359" s="6"/>
      <c r="CPP359" s="6"/>
      <c r="CPQ359" s="6"/>
      <c r="CPR359" s="6"/>
      <c r="CPS359" s="6"/>
      <c r="CPT359" s="6"/>
      <c r="CPU359" s="6"/>
      <c r="CPV359" s="6"/>
      <c r="CPW359" s="6"/>
      <c r="CPX359" s="6"/>
      <c r="CPY359" s="6"/>
      <c r="CPZ359" s="6"/>
      <c r="CQA359" s="6"/>
      <c r="CQB359" s="6"/>
      <c r="CQC359" s="6"/>
      <c r="CQD359" s="6"/>
      <c r="CQE359" s="6"/>
      <c r="CQF359" s="6"/>
      <c r="CQG359" s="6"/>
      <c r="CQH359" s="6"/>
      <c r="CQI359" s="6"/>
      <c r="CQJ359" s="6"/>
      <c r="CQK359" s="6"/>
      <c r="CQL359" s="6"/>
      <c r="CQM359" s="6"/>
      <c r="CQN359" s="6"/>
      <c r="CQO359" s="6"/>
      <c r="CQP359" s="6"/>
      <c r="CQQ359" s="6"/>
      <c r="CQR359" s="6"/>
      <c r="CQS359" s="6"/>
      <c r="CQT359" s="6"/>
      <c r="CQU359" s="6"/>
      <c r="CQV359" s="6"/>
      <c r="CQW359" s="6"/>
      <c r="CQX359" s="6"/>
      <c r="CQY359" s="6"/>
      <c r="CQZ359" s="6"/>
      <c r="CRA359" s="6"/>
      <c r="CRB359" s="6"/>
      <c r="CRC359" s="6"/>
      <c r="CRD359" s="6"/>
      <c r="CRE359" s="6"/>
      <c r="CRF359" s="6"/>
      <c r="CRG359" s="6"/>
      <c r="CRH359" s="6"/>
      <c r="CRI359" s="6"/>
      <c r="CRJ359" s="6"/>
      <c r="CRK359" s="6"/>
      <c r="CRL359" s="6"/>
      <c r="CRM359" s="6"/>
      <c r="CRN359" s="6"/>
      <c r="CRO359" s="6"/>
      <c r="CRP359" s="6"/>
      <c r="CRQ359" s="6"/>
      <c r="CRR359" s="6"/>
      <c r="CRS359" s="6"/>
      <c r="CRT359" s="6"/>
      <c r="CRU359" s="6"/>
      <c r="CRV359" s="6"/>
      <c r="CRW359" s="6"/>
      <c r="CRX359" s="6"/>
      <c r="CRY359" s="6"/>
      <c r="CRZ359" s="6"/>
      <c r="CSA359" s="6"/>
      <c r="CSB359" s="6"/>
      <c r="CSC359" s="6"/>
      <c r="CSD359" s="6"/>
      <c r="CSE359" s="6"/>
      <c r="CSF359" s="6"/>
      <c r="CSG359" s="6"/>
      <c r="CSH359" s="6"/>
      <c r="CSI359" s="6"/>
      <c r="CSJ359" s="6"/>
      <c r="CSK359" s="6"/>
      <c r="CSL359" s="6"/>
      <c r="CSM359" s="6"/>
      <c r="CSN359" s="6"/>
      <c r="CSO359" s="6"/>
      <c r="CSP359" s="6"/>
      <c r="CSQ359" s="6"/>
      <c r="CSR359" s="6"/>
      <c r="CSS359" s="6"/>
      <c r="CST359" s="6"/>
      <c r="CSU359" s="6"/>
      <c r="CSV359" s="6"/>
      <c r="CSW359" s="6"/>
      <c r="CSX359" s="6"/>
      <c r="CSY359" s="6"/>
      <c r="CSZ359" s="6"/>
      <c r="CTA359" s="6"/>
      <c r="CTB359" s="6"/>
      <c r="CTC359" s="6"/>
      <c r="CTD359" s="6"/>
      <c r="CTE359" s="6"/>
      <c r="CTF359" s="6"/>
      <c r="CTG359" s="6"/>
      <c r="CTH359" s="6"/>
      <c r="CTI359" s="6"/>
      <c r="CTJ359" s="6"/>
      <c r="CTK359" s="6"/>
      <c r="CTL359" s="6"/>
      <c r="CTM359" s="6"/>
      <c r="CTN359" s="6"/>
      <c r="CTO359" s="6"/>
      <c r="CTP359" s="6"/>
      <c r="CTQ359" s="6"/>
      <c r="CTR359" s="6"/>
      <c r="CTS359" s="6"/>
      <c r="CTT359" s="6"/>
      <c r="CTU359" s="6"/>
      <c r="CTV359" s="6"/>
      <c r="CTW359" s="6"/>
      <c r="CTX359" s="6"/>
      <c r="CTY359" s="6"/>
      <c r="CTZ359" s="6"/>
      <c r="CUA359" s="6"/>
      <c r="CUB359" s="6"/>
      <c r="CUC359" s="6"/>
      <c r="CUD359" s="6"/>
      <c r="CUE359" s="6"/>
      <c r="CUF359" s="6"/>
      <c r="CUG359" s="6"/>
      <c r="CUH359" s="6"/>
      <c r="CUI359" s="6"/>
      <c r="CUJ359" s="6"/>
      <c r="CUK359" s="6"/>
      <c r="CUL359" s="6"/>
      <c r="CUM359" s="6"/>
      <c r="CUN359" s="6"/>
      <c r="CUO359" s="6"/>
      <c r="CUP359" s="6"/>
      <c r="CUQ359" s="6"/>
      <c r="CUR359" s="6"/>
      <c r="CUS359" s="6"/>
      <c r="CUT359" s="6"/>
      <c r="CUU359" s="6"/>
      <c r="CUV359" s="6"/>
      <c r="CUW359" s="6"/>
      <c r="CUX359" s="6"/>
      <c r="CUY359" s="6"/>
      <c r="CUZ359" s="6"/>
      <c r="CVA359" s="6"/>
      <c r="CVB359" s="6"/>
      <c r="CVC359" s="6"/>
      <c r="CVD359" s="6"/>
      <c r="CVE359" s="6"/>
      <c r="CVF359" s="6"/>
      <c r="CVG359" s="6"/>
      <c r="CVH359" s="6"/>
      <c r="CVI359" s="6"/>
      <c r="CVJ359" s="6"/>
      <c r="CVK359" s="6"/>
      <c r="CVL359" s="6"/>
      <c r="CVM359" s="6"/>
      <c r="CVN359" s="6"/>
      <c r="CVO359" s="6"/>
      <c r="CVP359" s="6"/>
      <c r="CVQ359" s="6"/>
      <c r="CVR359" s="6"/>
      <c r="CVS359" s="6"/>
      <c r="CVT359" s="6"/>
      <c r="CVU359" s="6"/>
      <c r="CVV359" s="6"/>
      <c r="CVW359" s="6"/>
      <c r="CVX359" s="6"/>
      <c r="CVY359" s="6"/>
      <c r="CVZ359" s="6"/>
      <c r="CWA359" s="6"/>
      <c r="CWB359" s="6"/>
      <c r="CWC359" s="6"/>
      <c r="CWD359" s="6"/>
      <c r="CWE359" s="6"/>
      <c r="CWF359" s="6"/>
      <c r="CWG359" s="6"/>
      <c r="CWH359" s="6"/>
      <c r="CWI359" s="6"/>
      <c r="CWJ359" s="6"/>
      <c r="CWK359" s="6"/>
      <c r="CWL359" s="6"/>
      <c r="CWM359" s="6"/>
      <c r="CWN359" s="6"/>
      <c r="CWO359" s="6"/>
      <c r="CWP359" s="6"/>
      <c r="CWQ359" s="6"/>
      <c r="CWR359" s="6"/>
      <c r="CWS359" s="6"/>
      <c r="CWT359" s="6"/>
      <c r="CWU359" s="6"/>
      <c r="CWV359" s="6"/>
      <c r="CWW359" s="6"/>
      <c r="CWX359" s="6"/>
      <c r="CWY359" s="6"/>
      <c r="CWZ359" s="6"/>
      <c r="CXA359" s="6"/>
      <c r="CXB359" s="6"/>
      <c r="CXC359" s="6"/>
      <c r="CXD359" s="6"/>
      <c r="CXE359" s="6"/>
      <c r="CXF359" s="6"/>
      <c r="CXG359" s="6"/>
      <c r="CXH359" s="6"/>
      <c r="CXI359" s="6"/>
      <c r="CXJ359" s="6"/>
      <c r="CXK359" s="6"/>
      <c r="CXL359" s="6"/>
      <c r="CXM359" s="6"/>
      <c r="CXN359" s="6"/>
      <c r="CXO359" s="6"/>
      <c r="CXP359" s="6"/>
      <c r="CXQ359" s="6"/>
      <c r="CXR359" s="6"/>
      <c r="CXS359" s="6"/>
      <c r="CXT359" s="6"/>
      <c r="CXU359" s="6"/>
      <c r="CXV359" s="6"/>
      <c r="CXW359" s="6"/>
      <c r="CXX359" s="6"/>
      <c r="CXY359" s="6"/>
      <c r="CXZ359" s="6"/>
      <c r="CYA359" s="6"/>
      <c r="CYB359" s="6"/>
      <c r="CYC359" s="6"/>
      <c r="CYD359" s="6"/>
      <c r="CYE359" s="6"/>
      <c r="CYF359" s="6"/>
      <c r="CYG359" s="6"/>
      <c r="CYH359" s="6"/>
      <c r="CYI359" s="6"/>
      <c r="CYJ359" s="6"/>
      <c r="CYK359" s="6"/>
      <c r="CYL359" s="6"/>
      <c r="CYM359" s="6"/>
      <c r="CYN359" s="6"/>
      <c r="CYO359" s="6"/>
      <c r="CYP359" s="6"/>
      <c r="CYQ359" s="6"/>
      <c r="CYR359" s="6"/>
      <c r="CYS359" s="6"/>
      <c r="CYT359" s="6"/>
      <c r="CYU359" s="6"/>
      <c r="CYV359" s="6"/>
      <c r="CYW359" s="6"/>
      <c r="CYX359" s="6"/>
      <c r="CYY359" s="6"/>
      <c r="CYZ359" s="6"/>
      <c r="CZA359" s="6"/>
      <c r="CZB359" s="6"/>
      <c r="CZC359" s="6"/>
      <c r="CZD359" s="6"/>
      <c r="CZE359" s="6"/>
      <c r="CZF359" s="6"/>
      <c r="CZG359" s="6"/>
      <c r="CZH359" s="6"/>
      <c r="CZI359" s="6"/>
      <c r="CZJ359" s="6"/>
      <c r="CZK359" s="6"/>
      <c r="CZL359" s="6"/>
      <c r="CZM359" s="6"/>
      <c r="CZN359" s="6"/>
      <c r="CZO359" s="6"/>
      <c r="CZP359" s="6"/>
      <c r="CZQ359" s="6"/>
      <c r="CZR359" s="6"/>
      <c r="CZS359" s="6"/>
      <c r="CZT359" s="6"/>
      <c r="CZU359" s="6"/>
      <c r="CZV359" s="6"/>
      <c r="CZW359" s="6"/>
      <c r="CZX359" s="6"/>
      <c r="CZY359" s="6"/>
      <c r="CZZ359" s="6"/>
      <c r="DAA359" s="6"/>
      <c r="DAB359" s="6"/>
      <c r="DAC359" s="6"/>
      <c r="DAD359" s="6"/>
      <c r="DAE359" s="6"/>
      <c r="DAF359" s="6"/>
      <c r="DAG359" s="6"/>
      <c r="DAH359" s="6"/>
      <c r="DAI359" s="6"/>
      <c r="DAJ359" s="6"/>
      <c r="DAK359" s="6"/>
      <c r="DAL359" s="6"/>
      <c r="DAM359" s="6"/>
      <c r="DAN359" s="6"/>
      <c r="DAO359" s="6"/>
      <c r="DAP359" s="6"/>
      <c r="DAQ359" s="6"/>
      <c r="DAR359" s="6"/>
      <c r="DAS359" s="6"/>
      <c r="DAT359" s="6"/>
      <c r="DAU359" s="6"/>
      <c r="DAV359" s="6"/>
      <c r="DAW359" s="6"/>
      <c r="DAX359" s="6"/>
      <c r="DAY359" s="6"/>
      <c r="DAZ359" s="6"/>
      <c r="DBA359" s="6"/>
      <c r="DBB359" s="6"/>
      <c r="DBC359" s="6"/>
      <c r="DBD359" s="6"/>
      <c r="DBE359" s="6"/>
      <c r="DBF359" s="6"/>
      <c r="DBG359" s="6"/>
      <c r="DBH359" s="6"/>
      <c r="DBI359" s="6"/>
      <c r="DBJ359" s="6"/>
      <c r="DBK359" s="6"/>
      <c r="DBL359" s="6"/>
      <c r="DBM359" s="6"/>
      <c r="DBN359" s="6"/>
      <c r="DBO359" s="6"/>
      <c r="DBP359" s="6"/>
      <c r="DBQ359" s="6"/>
      <c r="DBR359" s="6"/>
      <c r="DBS359" s="6"/>
      <c r="DBT359" s="6"/>
      <c r="DBU359" s="6"/>
      <c r="DBV359" s="6"/>
      <c r="DBW359" s="6"/>
      <c r="DBX359" s="6"/>
      <c r="DBY359" s="6"/>
      <c r="DBZ359" s="6"/>
      <c r="DCA359" s="6"/>
      <c r="DCB359" s="6"/>
      <c r="DCC359" s="6"/>
      <c r="DCD359" s="6"/>
      <c r="DCE359" s="6"/>
      <c r="DCF359" s="6"/>
      <c r="DCG359" s="6"/>
      <c r="DCH359" s="6"/>
      <c r="DCI359" s="6"/>
      <c r="DCJ359" s="6"/>
      <c r="DCK359" s="6"/>
      <c r="DCL359" s="6"/>
      <c r="DCM359" s="6"/>
      <c r="DCN359" s="6"/>
      <c r="DCO359" s="6"/>
      <c r="DCP359" s="6"/>
      <c r="DCQ359" s="6"/>
      <c r="DCR359" s="6"/>
      <c r="DCS359" s="6"/>
      <c r="DCT359" s="6"/>
      <c r="DCU359" s="6"/>
      <c r="DCV359" s="6"/>
      <c r="DCW359" s="6"/>
      <c r="DCX359" s="6"/>
      <c r="DCY359" s="6"/>
      <c r="DCZ359" s="6"/>
      <c r="DDA359" s="6"/>
      <c r="DDB359" s="6"/>
      <c r="DDC359" s="6"/>
      <c r="DDD359" s="6"/>
      <c r="DDE359" s="6"/>
      <c r="DDF359" s="6"/>
      <c r="DDG359" s="6"/>
      <c r="DDH359" s="6"/>
      <c r="DDI359" s="6"/>
      <c r="DDJ359" s="6"/>
      <c r="DDK359" s="6"/>
      <c r="DDL359" s="6"/>
      <c r="DDM359" s="6"/>
      <c r="DDN359" s="6"/>
      <c r="DDO359" s="6"/>
      <c r="DDP359" s="6"/>
      <c r="DDQ359" s="6"/>
      <c r="DDR359" s="6"/>
      <c r="DDS359" s="6"/>
      <c r="DDT359" s="6"/>
      <c r="DDU359" s="6"/>
      <c r="DDV359" s="6"/>
      <c r="DDW359" s="6"/>
      <c r="DDX359" s="6"/>
      <c r="DDY359" s="6"/>
      <c r="DDZ359" s="6"/>
      <c r="DEA359" s="6"/>
      <c r="DEB359" s="6"/>
      <c r="DEC359" s="6"/>
      <c r="DED359" s="6"/>
      <c r="DEE359" s="6"/>
      <c r="DEF359" s="6"/>
      <c r="DEG359" s="6"/>
      <c r="DEH359" s="6"/>
      <c r="DEI359" s="6"/>
      <c r="DEJ359" s="6"/>
      <c r="DEK359" s="6"/>
      <c r="DEL359" s="6"/>
      <c r="DEM359" s="6"/>
      <c r="DEN359" s="6"/>
      <c r="DEO359" s="6"/>
      <c r="DEP359" s="6"/>
      <c r="DEQ359" s="6"/>
      <c r="DER359" s="6"/>
      <c r="DES359" s="6"/>
      <c r="DET359" s="6"/>
      <c r="DEU359" s="6"/>
      <c r="DEV359" s="6"/>
      <c r="DEW359" s="6"/>
      <c r="DEX359" s="6"/>
      <c r="DEY359" s="6"/>
      <c r="DEZ359" s="6"/>
      <c r="DFA359" s="6"/>
      <c r="DFB359" s="6"/>
      <c r="DFC359" s="6"/>
      <c r="DFD359" s="6"/>
      <c r="DFE359" s="6"/>
      <c r="DFF359" s="6"/>
      <c r="DFG359" s="6"/>
      <c r="DFH359" s="6"/>
      <c r="DFI359" s="6"/>
      <c r="DFJ359" s="6"/>
      <c r="DFK359" s="6"/>
      <c r="DFL359" s="6"/>
      <c r="DFM359" s="6"/>
      <c r="DFN359" s="6"/>
      <c r="DFO359" s="6"/>
      <c r="DFP359" s="6"/>
      <c r="DFQ359" s="6"/>
      <c r="DFR359" s="6"/>
      <c r="DFS359" s="6"/>
      <c r="DFT359" s="6"/>
      <c r="DFU359" s="6"/>
      <c r="DFV359" s="6"/>
      <c r="DFW359" s="6"/>
      <c r="DFX359" s="6"/>
      <c r="DFY359" s="6"/>
      <c r="DFZ359" s="6"/>
      <c r="DGA359" s="6"/>
      <c r="DGB359" s="6"/>
      <c r="DGC359" s="6"/>
      <c r="DGD359" s="6"/>
      <c r="DGE359" s="6"/>
      <c r="DGF359" s="6"/>
      <c r="DGG359" s="6"/>
      <c r="DGH359" s="6"/>
      <c r="DGI359" s="6"/>
      <c r="DGJ359" s="6"/>
      <c r="DGK359" s="6"/>
      <c r="DGL359" s="6"/>
      <c r="DGM359" s="6"/>
      <c r="DGN359" s="6"/>
      <c r="DGO359" s="6"/>
      <c r="DGP359" s="6"/>
      <c r="DGQ359" s="6"/>
      <c r="DGR359" s="6"/>
      <c r="DGS359" s="6"/>
      <c r="DGT359" s="6"/>
      <c r="DGU359" s="6"/>
      <c r="DGV359" s="6"/>
      <c r="DGW359" s="6"/>
      <c r="DGX359" s="6"/>
      <c r="DGY359" s="6"/>
      <c r="DGZ359" s="6"/>
      <c r="DHA359" s="6"/>
      <c r="DHB359" s="6"/>
      <c r="DHC359" s="6"/>
      <c r="DHD359" s="6"/>
      <c r="DHE359" s="6"/>
      <c r="DHF359" s="6"/>
      <c r="DHG359" s="6"/>
      <c r="DHH359" s="6"/>
      <c r="DHI359" s="6"/>
      <c r="DHJ359" s="6"/>
      <c r="DHK359" s="6"/>
      <c r="DHL359" s="6"/>
      <c r="DHM359" s="6"/>
      <c r="DHN359" s="6"/>
      <c r="DHO359" s="6"/>
      <c r="DHP359" s="6"/>
      <c r="DHQ359" s="6"/>
      <c r="DHR359" s="6"/>
      <c r="DHS359" s="6"/>
      <c r="DHT359" s="6"/>
      <c r="DHU359" s="6"/>
      <c r="DHV359" s="6"/>
      <c r="DHW359" s="6"/>
      <c r="DHX359" s="6"/>
      <c r="DHY359" s="6"/>
      <c r="DHZ359" s="6"/>
      <c r="DIA359" s="6"/>
      <c r="DIB359" s="6"/>
      <c r="DIC359" s="6"/>
      <c r="DID359" s="6"/>
      <c r="DIE359" s="6"/>
      <c r="DIF359" s="6"/>
      <c r="DIG359" s="6"/>
      <c r="DIH359" s="6"/>
      <c r="DII359" s="6"/>
      <c r="DIJ359" s="6"/>
      <c r="DIK359" s="6"/>
      <c r="DIL359" s="6"/>
      <c r="DIM359" s="6"/>
      <c r="DIN359" s="6"/>
      <c r="DIO359" s="6"/>
      <c r="DIP359" s="6"/>
      <c r="DIQ359" s="6"/>
      <c r="DIR359" s="6"/>
      <c r="DIS359" s="6"/>
      <c r="DIT359" s="6"/>
      <c r="DIU359" s="6"/>
      <c r="DIV359" s="6"/>
      <c r="DIW359" s="6"/>
      <c r="DIX359" s="6"/>
      <c r="DIY359" s="6"/>
      <c r="DIZ359" s="6"/>
      <c r="DJA359" s="6"/>
      <c r="DJB359" s="6"/>
      <c r="DJC359" s="6"/>
      <c r="DJD359" s="6"/>
      <c r="DJE359" s="6"/>
      <c r="DJF359" s="6"/>
      <c r="DJG359" s="6"/>
      <c r="DJH359" s="6"/>
      <c r="DJI359" s="6"/>
      <c r="DJJ359" s="6"/>
      <c r="DJK359" s="6"/>
      <c r="DJL359" s="6"/>
      <c r="DJM359" s="6"/>
      <c r="DJN359" s="6"/>
      <c r="DJO359" s="6"/>
      <c r="DJP359" s="6"/>
      <c r="DJQ359" s="6"/>
      <c r="DJR359" s="6"/>
      <c r="DJS359" s="6"/>
      <c r="DJT359" s="6"/>
      <c r="DJU359" s="6"/>
      <c r="DJV359" s="6"/>
      <c r="DJW359" s="6"/>
      <c r="DJX359" s="6"/>
      <c r="DJY359" s="6"/>
      <c r="DJZ359" s="6"/>
      <c r="DKA359" s="6"/>
      <c r="DKB359" s="6"/>
      <c r="DKC359" s="6"/>
      <c r="DKD359" s="6"/>
      <c r="DKE359" s="6"/>
      <c r="DKF359" s="6"/>
      <c r="DKG359" s="6"/>
      <c r="DKH359" s="6"/>
      <c r="DKI359" s="6"/>
      <c r="DKJ359" s="6"/>
      <c r="DKK359" s="6"/>
      <c r="DKL359" s="6"/>
      <c r="DKM359" s="6"/>
      <c r="DKN359" s="6"/>
      <c r="DKO359" s="6"/>
      <c r="DKP359" s="6"/>
      <c r="DKQ359" s="6"/>
      <c r="DKR359" s="6"/>
      <c r="DKS359" s="6"/>
      <c r="DKT359" s="6"/>
      <c r="DKU359" s="6"/>
      <c r="DKV359" s="6"/>
      <c r="DKW359" s="6"/>
      <c r="DKX359" s="6"/>
      <c r="DKY359" s="6"/>
      <c r="DKZ359" s="6"/>
      <c r="DLA359" s="6"/>
      <c r="DLB359" s="6"/>
      <c r="DLC359" s="6"/>
      <c r="DLD359" s="6"/>
      <c r="DLE359" s="6"/>
      <c r="DLF359" s="6"/>
      <c r="DLG359" s="6"/>
      <c r="DLH359" s="6"/>
      <c r="DLI359" s="6"/>
      <c r="DLJ359" s="6"/>
      <c r="DLK359" s="6"/>
      <c r="DLL359" s="6"/>
      <c r="DLM359" s="6"/>
      <c r="DLN359" s="6"/>
      <c r="DLO359" s="6"/>
      <c r="DLP359" s="6"/>
      <c r="DLQ359" s="6"/>
      <c r="DLR359" s="6"/>
      <c r="DLS359" s="6"/>
      <c r="DLT359" s="6"/>
      <c r="DLU359" s="6"/>
      <c r="DLV359" s="6"/>
      <c r="DLW359" s="6"/>
      <c r="DLX359" s="6"/>
      <c r="DLY359" s="6"/>
      <c r="DLZ359" s="6"/>
      <c r="DMA359" s="6"/>
      <c r="DMB359" s="6"/>
      <c r="DMC359" s="6"/>
      <c r="DMD359" s="6"/>
      <c r="DME359" s="6"/>
      <c r="DMF359" s="6"/>
      <c r="DMG359" s="6"/>
      <c r="DMH359" s="6"/>
      <c r="DMI359" s="6"/>
      <c r="DMJ359" s="6"/>
      <c r="DMK359" s="6"/>
      <c r="DML359" s="6"/>
      <c r="DMM359" s="6"/>
      <c r="DMN359" s="6"/>
      <c r="DMO359" s="6"/>
      <c r="DMP359" s="6"/>
      <c r="DMQ359" s="6"/>
      <c r="DMR359" s="6"/>
      <c r="DMS359" s="6"/>
      <c r="DMT359" s="6"/>
      <c r="DMU359" s="6"/>
      <c r="DMV359" s="6"/>
      <c r="DMW359" s="6"/>
      <c r="DMX359" s="6"/>
      <c r="DMY359" s="6"/>
      <c r="DMZ359" s="6"/>
      <c r="DNA359" s="6"/>
      <c r="DNB359" s="6"/>
      <c r="DNC359" s="6"/>
      <c r="DND359" s="6"/>
      <c r="DNE359" s="6"/>
      <c r="DNF359" s="6"/>
      <c r="DNG359" s="6"/>
      <c r="DNH359" s="6"/>
      <c r="DNI359" s="6"/>
      <c r="DNJ359" s="6"/>
      <c r="DNK359" s="6"/>
      <c r="DNL359" s="6"/>
      <c r="DNM359" s="6"/>
      <c r="DNN359" s="6"/>
      <c r="DNO359" s="6"/>
      <c r="DNP359" s="6"/>
      <c r="DNQ359" s="6"/>
      <c r="DNR359" s="6"/>
      <c r="DNS359" s="6"/>
      <c r="DNT359" s="6"/>
      <c r="DNU359" s="6"/>
      <c r="DNV359" s="6"/>
      <c r="DNW359" s="6"/>
      <c r="DNX359" s="6"/>
      <c r="DNY359" s="6"/>
      <c r="DNZ359" s="6"/>
      <c r="DOA359" s="6"/>
      <c r="DOB359" s="6"/>
      <c r="DOC359" s="6"/>
      <c r="DOD359" s="6"/>
      <c r="DOE359" s="6"/>
      <c r="DOF359" s="6"/>
      <c r="DOG359" s="6"/>
      <c r="DOH359" s="6"/>
      <c r="DOI359" s="6"/>
      <c r="DOJ359" s="6"/>
      <c r="DOK359" s="6"/>
      <c r="DOL359" s="6"/>
      <c r="DOM359" s="6"/>
      <c r="DON359" s="6"/>
      <c r="DOO359" s="6"/>
      <c r="DOP359" s="6"/>
      <c r="DOQ359" s="6"/>
      <c r="DOR359" s="6"/>
      <c r="DOS359" s="6"/>
      <c r="DOT359" s="6"/>
      <c r="DOU359" s="6"/>
      <c r="DOV359" s="6"/>
      <c r="DOW359" s="6"/>
      <c r="DOX359" s="6"/>
      <c r="DOY359" s="6"/>
      <c r="DOZ359" s="6"/>
      <c r="DPA359" s="6"/>
      <c r="DPB359" s="6"/>
      <c r="DPC359" s="6"/>
      <c r="DPD359" s="6"/>
      <c r="DPE359" s="6"/>
      <c r="DPF359" s="6"/>
      <c r="DPG359" s="6"/>
      <c r="DPH359" s="6"/>
      <c r="DPI359" s="6"/>
      <c r="DPJ359" s="6"/>
      <c r="DPK359" s="6"/>
      <c r="DPL359" s="6"/>
      <c r="DPM359" s="6"/>
      <c r="DPN359" s="6"/>
      <c r="DPO359" s="6"/>
      <c r="DPP359" s="6"/>
      <c r="DPQ359" s="6"/>
      <c r="DPR359" s="6"/>
      <c r="DPS359" s="6"/>
      <c r="DPT359" s="6"/>
      <c r="DPU359" s="6"/>
      <c r="DPV359" s="6"/>
      <c r="DPW359" s="6"/>
      <c r="DPX359" s="6"/>
      <c r="DPY359" s="6"/>
      <c r="DPZ359" s="6"/>
      <c r="DQA359" s="6"/>
      <c r="DQB359" s="6"/>
      <c r="DQC359" s="6"/>
      <c r="DQD359" s="6"/>
      <c r="DQE359" s="6"/>
      <c r="DQF359" s="6"/>
      <c r="DQG359" s="6"/>
      <c r="DQH359" s="6"/>
      <c r="DQI359" s="6"/>
      <c r="DQJ359" s="6"/>
      <c r="DQK359" s="6"/>
      <c r="DQL359" s="6"/>
      <c r="DQM359" s="6"/>
      <c r="DQN359" s="6"/>
      <c r="DQO359" s="6"/>
      <c r="DQP359" s="6"/>
      <c r="DQQ359" s="6"/>
      <c r="DQR359" s="6"/>
      <c r="DQS359" s="6"/>
      <c r="DQT359" s="6"/>
      <c r="DQU359" s="6"/>
      <c r="DQV359" s="6"/>
      <c r="DQW359" s="6"/>
      <c r="DQX359" s="6"/>
      <c r="DQY359" s="6"/>
      <c r="DQZ359" s="6"/>
      <c r="DRA359" s="6"/>
      <c r="DRB359" s="6"/>
      <c r="DRC359" s="6"/>
      <c r="DRD359" s="6"/>
      <c r="DRE359" s="6"/>
      <c r="DRF359" s="6"/>
      <c r="DRG359" s="6"/>
      <c r="DRH359" s="6"/>
      <c r="DRI359" s="6"/>
      <c r="DRJ359" s="6"/>
      <c r="DRK359" s="6"/>
      <c r="DRL359" s="6"/>
      <c r="DRM359" s="6"/>
      <c r="DRN359" s="6"/>
      <c r="DRO359" s="6"/>
      <c r="DRP359" s="6"/>
      <c r="DRQ359" s="6"/>
      <c r="DRR359" s="6"/>
      <c r="DRS359" s="6"/>
      <c r="DRT359" s="6"/>
      <c r="DRU359" s="6"/>
      <c r="DRV359" s="6"/>
      <c r="DRW359" s="6"/>
      <c r="DRX359" s="6"/>
      <c r="DRY359" s="6"/>
      <c r="DRZ359" s="6"/>
      <c r="DSA359" s="6"/>
      <c r="DSB359" s="6"/>
      <c r="DSC359" s="6"/>
      <c r="DSD359" s="6"/>
      <c r="DSE359" s="6"/>
      <c r="DSF359" s="6"/>
      <c r="DSG359" s="6"/>
      <c r="DSH359" s="6"/>
      <c r="DSI359" s="6"/>
      <c r="DSJ359" s="6"/>
      <c r="DSK359" s="6"/>
      <c r="DSL359" s="6"/>
      <c r="DSM359" s="6"/>
      <c r="DSN359" s="6"/>
      <c r="DSO359" s="6"/>
      <c r="DSP359" s="6"/>
      <c r="DSQ359" s="6"/>
      <c r="DSR359" s="6"/>
      <c r="DSS359" s="6"/>
      <c r="DST359" s="6"/>
      <c r="DSU359" s="6"/>
      <c r="DSV359" s="6"/>
      <c r="DSW359" s="6"/>
      <c r="DSX359" s="6"/>
      <c r="DSY359" s="6"/>
      <c r="DSZ359" s="6"/>
      <c r="DTA359" s="6"/>
      <c r="DTB359" s="6"/>
      <c r="DTC359" s="6"/>
      <c r="DTD359" s="6"/>
      <c r="DTE359" s="6"/>
      <c r="DTF359" s="6"/>
      <c r="DTG359" s="6"/>
      <c r="DTH359" s="6"/>
      <c r="DTI359" s="6"/>
      <c r="DTJ359" s="6"/>
      <c r="DTK359" s="6"/>
      <c r="DTL359" s="6"/>
      <c r="DTM359" s="6"/>
      <c r="DTN359" s="6"/>
      <c r="DTO359" s="6"/>
      <c r="DTP359" s="6"/>
      <c r="DTQ359" s="6"/>
      <c r="DTR359" s="6"/>
      <c r="DTS359" s="6"/>
      <c r="DTT359" s="6"/>
      <c r="DTU359" s="6"/>
      <c r="DTV359" s="6"/>
      <c r="DTW359" s="6"/>
      <c r="DTX359" s="6"/>
      <c r="DTY359" s="6"/>
      <c r="DTZ359" s="6"/>
      <c r="DUA359" s="6"/>
      <c r="DUB359" s="6"/>
      <c r="DUC359" s="6"/>
      <c r="DUD359" s="6"/>
      <c r="DUE359" s="6"/>
      <c r="DUF359" s="6"/>
      <c r="DUG359" s="6"/>
      <c r="DUH359" s="6"/>
      <c r="DUI359" s="6"/>
      <c r="DUJ359" s="6"/>
      <c r="DUK359" s="6"/>
      <c r="DUL359" s="6"/>
      <c r="DUM359" s="6"/>
      <c r="DUN359" s="6"/>
      <c r="DUO359" s="6"/>
      <c r="DUP359" s="6"/>
      <c r="DUQ359" s="6"/>
      <c r="DUR359" s="6"/>
      <c r="DUS359" s="6"/>
      <c r="DUT359" s="6"/>
      <c r="DUU359" s="6"/>
      <c r="DUV359" s="6"/>
      <c r="DUW359" s="6"/>
      <c r="DUX359" s="6"/>
      <c r="DUY359" s="6"/>
      <c r="DUZ359" s="6"/>
      <c r="DVA359" s="6"/>
      <c r="DVB359" s="6"/>
      <c r="DVC359" s="6"/>
      <c r="DVD359" s="6"/>
      <c r="DVE359" s="6"/>
      <c r="DVF359" s="6"/>
      <c r="DVG359" s="6"/>
      <c r="DVH359" s="6"/>
      <c r="DVI359" s="6"/>
      <c r="DVJ359" s="6"/>
      <c r="DVK359" s="6"/>
      <c r="DVL359" s="6"/>
      <c r="DVM359" s="6"/>
      <c r="DVN359" s="6"/>
      <c r="DVO359" s="6"/>
      <c r="DVP359" s="6"/>
      <c r="DVQ359" s="6"/>
      <c r="DVR359" s="6"/>
      <c r="DVS359" s="6"/>
      <c r="DVT359" s="6"/>
      <c r="DVU359" s="6"/>
      <c r="DVV359" s="6"/>
      <c r="DVW359" s="6"/>
      <c r="DVX359" s="6"/>
      <c r="DVY359" s="6"/>
      <c r="DVZ359" s="6"/>
      <c r="DWA359" s="6"/>
      <c r="DWB359" s="6"/>
      <c r="DWC359" s="6"/>
      <c r="DWD359" s="6"/>
      <c r="DWE359" s="6"/>
      <c r="DWF359" s="6"/>
      <c r="DWG359" s="6"/>
      <c r="DWH359" s="6"/>
      <c r="DWI359" s="6"/>
      <c r="DWJ359" s="6"/>
      <c r="DWK359" s="6"/>
      <c r="DWL359" s="6"/>
      <c r="DWM359" s="6"/>
      <c r="DWN359" s="6"/>
      <c r="DWO359" s="6"/>
      <c r="DWP359" s="6"/>
      <c r="DWQ359" s="6"/>
      <c r="DWR359" s="6"/>
      <c r="DWS359" s="6"/>
      <c r="DWT359" s="6"/>
      <c r="DWU359" s="6"/>
      <c r="DWV359" s="6"/>
      <c r="DWW359" s="6"/>
      <c r="DWX359" s="6"/>
      <c r="DWY359" s="6"/>
      <c r="DWZ359" s="6"/>
      <c r="DXA359" s="6"/>
      <c r="DXB359" s="6"/>
      <c r="DXC359" s="6"/>
      <c r="DXD359" s="6"/>
      <c r="DXE359" s="6"/>
      <c r="DXF359" s="6"/>
      <c r="DXG359" s="6"/>
      <c r="DXH359" s="6"/>
      <c r="DXI359" s="6"/>
      <c r="DXJ359" s="6"/>
      <c r="DXK359" s="6"/>
      <c r="DXL359" s="6"/>
      <c r="DXM359" s="6"/>
      <c r="DXN359" s="6"/>
      <c r="DXO359" s="6"/>
      <c r="DXP359" s="6"/>
      <c r="DXQ359" s="6"/>
      <c r="DXR359" s="6"/>
      <c r="DXS359" s="6"/>
      <c r="DXT359" s="6"/>
      <c r="DXU359" s="6"/>
      <c r="DXV359" s="6"/>
      <c r="DXW359" s="6"/>
      <c r="DXX359" s="6"/>
      <c r="DXY359" s="6"/>
      <c r="DXZ359" s="6"/>
      <c r="DYA359" s="6"/>
      <c r="DYB359" s="6"/>
      <c r="DYC359" s="6"/>
      <c r="DYD359" s="6"/>
      <c r="DYE359" s="6"/>
      <c r="DYF359" s="6"/>
      <c r="DYG359" s="6"/>
      <c r="DYH359" s="6"/>
      <c r="DYI359" s="6"/>
      <c r="DYJ359" s="6"/>
      <c r="DYK359" s="6"/>
      <c r="DYL359" s="6"/>
      <c r="DYM359" s="6"/>
      <c r="DYN359" s="6"/>
      <c r="DYO359" s="6"/>
      <c r="DYP359" s="6"/>
      <c r="DYQ359" s="6"/>
      <c r="DYR359" s="6"/>
      <c r="DYS359" s="6"/>
      <c r="DYT359" s="6"/>
      <c r="DYU359" s="6"/>
      <c r="DYV359" s="6"/>
      <c r="DYW359" s="6"/>
      <c r="DYX359" s="6"/>
      <c r="DYY359" s="6"/>
      <c r="DYZ359" s="6"/>
      <c r="DZA359" s="6"/>
      <c r="DZB359" s="6"/>
      <c r="DZC359" s="6"/>
      <c r="DZD359" s="6"/>
      <c r="DZE359" s="6"/>
      <c r="DZF359" s="6"/>
      <c r="DZG359" s="6"/>
      <c r="DZH359" s="6"/>
      <c r="DZI359" s="6"/>
      <c r="DZJ359" s="6"/>
      <c r="DZK359" s="6"/>
      <c r="DZL359" s="6"/>
      <c r="DZM359" s="6"/>
      <c r="DZN359" s="6"/>
      <c r="DZO359" s="6"/>
      <c r="DZP359" s="6"/>
      <c r="DZQ359" s="6"/>
      <c r="DZR359" s="6"/>
      <c r="DZS359" s="6"/>
      <c r="DZT359" s="6"/>
      <c r="DZU359" s="6"/>
      <c r="DZV359" s="6"/>
      <c r="DZW359" s="6"/>
      <c r="DZX359" s="6"/>
      <c r="DZY359" s="6"/>
      <c r="DZZ359" s="6"/>
      <c r="EAA359" s="6"/>
      <c r="EAB359" s="6"/>
      <c r="EAC359" s="6"/>
      <c r="EAD359" s="6"/>
      <c r="EAE359" s="6"/>
      <c r="EAF359" s="6"/>
      <c r="EAG359" s="6"/>
      <c r="EAH359" s="6"/>
      <c r="EAI359" s="6"/>
      <c r="EAJ359" s="6"/>
      <c r="EAK359" s="6"/>
      <c r="EAL359" s="6"/>
      <c r="EAM359" s="6"/>
      <c r="EAN359" s="6"/>
      <c r="EAO359" s="6"/>
      <c r="EAP359" s="6"/>
      <c r="EAQ359" s="6"/>
      <c r="EAR359" s="6"/>
      <c r="EAS359" s="6"/>
      <c r="EAT359" s="6"/>
      <c r="EAU359" s="6"/>
      <c r="EAV359" s="6"/>
      <c r="EAW359" s="6"/>
      <c r="EAX359" s="6"/>
      <c r="EAY359" s="6"/>
      <c r="EAZ359" s="6"/>
      <c r="EBA359" s="6"/>
      <c r="EBB359" s="6"/>
      <c r="EBC359" s="6"/>
      <c r="EBD359" s="6"/>
      <c r="EBE359" s="6"/>
      <c r="EBF359" s="6"/>
      <c r="EBG359" s="6"/>
      <c r="EBH359" s="6"/>
      <c r="EBI359" s="6"/>
      <c r="EBJ359" s="6"/>
      <c r="EBK359" s="6"/>
      <c r="EBL359" s="6"/>
      <c r="EBM359" s="6"/>
      <c r="EBN359" s="6"/>
      <c r="EBO359" s="6"/>
      <c r="EBP359" s="6"/>
      <c r="EBQ359" s="6"/>
      <c r="EBR359" s="6"/>
      <c r="EBS359" s="6"/>
      <c r="EBT359" s="6"/>
      <c r="EBU359" s="6"/>
      <c r="EBV359" s="6"/>
      <c r="EBW359" s="6"/>
      <c r="EBX359" s="6"/>
      <c r="EBY359" s="6"/>
      <c r="EBZ359" s="6"/>
      <c r="ECA359" s="6"/>
      <c r="ECB359" s="6"/>
      <c r="ECC359" s="6"/>
      <c r="ECD359" s="6"/>
      <c r="ECE359" s="6"/>
      <c r="ECF359" s="6"/>
      <c r="ECG359" s="6"/>
      <c r="ECH359" s="6"/>
      <c r="ECI359" s="6"/>
      <c r="ECJ359" s="6"/>
      <c r="ECK359" s="6"/>
      <c r="ECL359" s="6"/>
      <c r="ECM359" s="6"/>
      <c r="ECN359" s="6"/>
      <c r="ECO359" s="6"/>
      <c r="ECP359" s="6"/>
      <c r="ECQ359" s="6"/>
      <c r="ECR359" s="6"/>
      <c r="ECS359" s="6"/>
      <c r="ECT359" s="6"/>
      <c r="ECU359" s="6"/>
      <c r="ECV359" s="6"/>
      <c r="ECW359" s="6"/>
      <c r="ECX359" s="6"/>
      <c r="ECY359" s="6"/>
      <c r="ECZ359" s="6"/>
      <c r="EDA359" s="6"/>
      <c r="EDB359" s="6"/>
      <c r="EDC359" s="6"/>
      <c r="EDD359" s="6"/>
      <c r="EDE359" s="6"/>
      <c r="EDF359" s="6"/>
      <c r="EDG359" s="6"/>
      <c r="EDH359" s="6"/>
      <c r="EDI359" s="6"/>
      <c r="EDJ359" s="6"/>
      <c r="EDK359" s="6"/>
      <c r="EDL359" s="6"/>
      <c r="EDM359" s="6"/>
      <c r="EDN359" s="6"/>
      <c r="EDO359" s="6"/>
      <c r="EDP359" s="6"/>
      <c r="EDQ359" s="6"/>
      <c r="EDR359" s="6"/>
      <c r="EDS359" s="6"/>
      <c r="EDT359" s="6"/>
      <c r="EDU359" s="6"/>
      <c r="EDV359" s="6"/>
      <c r="EDW359" s="6"/>
      <c r="EDX359" s="6"/>
      <c r="EDY359" s="6"/>
      <c r="EDZ359" s="6"/>
      <c r="EEA359" s="6"/>
      <c r="EEB359" s="6"/>
      <c r="EEC359" s="6"/>
      <c r="EED359" s="6"/>
      <c r="EEE359" s="6"/>
      <c r="EEF359" s="6"/>
      <c r="EEG359" s="6"/>
      <c r="EEH359" s="6"/>
      <c r="EEI359" s="6"/>
      <c r="EEJ359" s="6"/>
      <c r="EEK359" s="6"/>
      <c r="EEL359" s="6"/>
      <c r="EEM359" s="6"/>
      <c r="EEN359" s="6"/>
      <c r="EEO359" s="6"/>
      <c r="EEP359" s="6"/>
      <c r="EEQ359" s="6"/>
      <c r="EER359" s="6"/>
      <c r="EES359" s="6"/>
      <c r="EET359" s="6"/>
      <c r="EEU359" s="6"/>
      <c r="EEV359" s="6"/>
      <c r="EEW359" s="6"/>
      <c r="EEX359" s="6"/>
      <c r="EEY359" s="6"/>
      <c r="EEZ359" s="6"/>
      <c r="EFA359" s="6"/>
      <c r="EFB359" s="6"/>
      <c r="EFC359" s="6"/>
      <c r="EFD359" s="6"/>
      <c r="EFE359" s="6"/>
      <c r="EFF359" s="6"/>
      <c r="EFG359" s="6"/>
      <c r="EFH359" s="6"/>
      <c r="EFI359" s="6"/>
      <c r="EFJ359" s="6"/>
      <c r="EFK359" s="6"/>
      <c r="EFL359" s="6"/>
      <c r="EFM359" s="6"/>
      <c r="EFN359" s="6"/>
      <c r="EFO359" s="6"/>
      <c r="EFP359" s="6"/>
      <c r="EFQ359" s="6"/>
      <c r="EFR359" s="6"/>
      <c r="EFS359" s="6"/>
      <c r="EFT359" s="6"/>
      <c r="EFU359" s="6"/>
      <c r="EFV359" s="6"/>
      <c r="EFW359" s="6"/>
      <c r="EFX359" s="6"/>
      <c r="EFY359" s="6"/>
      <c r="EFZ359" s="6"/>
      <c r="EGA359" s="6"/>
      <c r="EGB359" s="6"/>
      <c r="EGC359" s="6"/>
      <c r="EGD359" s="6"/>
      <c r="EGE359" s="6"/>
      <c r="EGF359" s="6"/>
      <c r="EGG359" s="6"/>
      <c r="EGH359" s="6"/>
      <c r="EGI359" s="6"/>
      <c r="EGJ359" s="6"/>
      <c r="EGK359" s="6"/>
      <c r="EGL359" s="6"/>
      <c r="EGM359" s="6"/>
      <c r="EGN359" s="6"/>
      <c r="EGO359" s="6"/>
      <c r="EGP359" s="6"/>
      <c r="EGQ359" s="6"/>
      <c r="EGR359" s="6"/>
      <c r="EGS359" s="6"/>
      <c r="EGT359" s="6"/>
      <c r="EGU359" s="6"/>
      <c r="EGV359" s="6"/>
      <c r="EGW359" s="6"/>
      <c r="EGX359" s="6"/>
      <c r="EGY359" s="6"/>
      <c r="EGZ359" s="6"/>
      <c r="EHA359" s="6"/>
      <c r="EHB359" s="6"/>
      <c r="EHC359" s="6"/>
      <c r="EHD359" s="6"/>
      <c r="EHE359" s="6"/>
      <c r="EHF359" s="6"/>
      <c r="EHG359" s="6"/>
      <c r="EHH359" s="6"/>
      <c r="EHI359" s="6"/>
      <c r="EHJ359" s="6"/>
      <c r="EHK359" s="6"/>
      <c r="EHL359" s="6"/>
      <c r="EHM359" s="6"/>
      <c r="EHN359" s="6"/>
      <c r="EHO359" s="6"/>
      <c r="EHP359" s="6"/>
      <c r="EHQ359" s="6"/>
      <c r="EHR359" s="6"/>
      <c r="EHS359" s="6"/>
      <c r="EHT359" s="6"/>
      <c r="EHU359" s="6"/>
      <c r="EHV359" s="6"/>
      <c r="EHW359" s="6"/>
      <c r="EHX359" s="6"/>
      <c r="EHY359" s="6"/>
      <c r="EHZ359" s="6"/>
      <c r="EIA359" s="6"/>
      <c r="EIB359" s="6"/>
      <c r="EIC359" s="6"/>
      <c r="EID359" s="6"/>
      <c r="EIE359" s="6"/>
      <c r="EIF359" s="6"/>
      <c r="EIG359" s="6"/>
      <c r="EIH359" s="6"/>
      <c r="EII359" s="6"/>
      <c r="EIJ359" s="6"/>
      <c r="EIK359" s="6"/>
      <c r="EIL359" s="6"/>
      <c r="EIM359" s="6"/>
      <c r="EIN359" s="6"/>
      <c r="EIO359" s="6"/>
      <c r="EIP359" s="6"/>
      <c r="EIQ359" s="6"/>
      <c r="EIR359" s="6"/>
      <c r="EIS359" s="6"/>
      <c r="EIT359" s="6"/>
      <c r="EIU359" s="6"/>
      <c r="EIV359" s="6"/>
      <c r="EIW359" s="6"/>
      <c r="EIX359" s="6"/>
      <c r="EIY359" s="6"/>
      <c r="EIZ359" s="6"/>
      <c r="EJA359" s="6"/>
      <c r="EJB359" s="6"/>
      <c r="EJC359" s="6"/>
      <c r="EJD359" s="6"/>
      <c r="EJE359" s="6"/>
      <c r="EJF359" s="6"/>
      <c r="EJG359" s="6"/>
      <c r="EJH359" s="6"/>
      <c r="EJI359" s="6"/>
      <c r="EJJ359" s="6"/>
      <c r="EJK359" s="6"/>
      <c r="EJL359" s="6"/>
      <c r="EJM359" s="6"/>
      <c r="EJN359" s="6"/>
      <c r="EJO359" s="6"/>
      <c r="EJP359" s="6"/>
      <c r="EJQ359" s="6"/>
      <c r="EJR359" s="6"/>
      <c r="EJS359" s="6"/>
      <c r="EJT359" s="6"/>
      <c r="EJU359" s="6"/>
      <c r="EJV359" s="6"/>
      <c r="EJW359" s="6"/>
      <c r="EJX359" s="6"/>
      <c r="EJY359" s="6"/>
      <c r="EJZ359" s="6"/>
      <c r="EKA359" s="6"/>
      <c r="EKB359" s="6"/>
      <c r="EKC359" s="6"/>
      <c r="EKD359" s="6"/>
      <c r="EKE359" s="6"/>
      <c r="EKF359" s="6"/>
      <c r="EKG359" s="6"/>
      <c r="EKH359" s="6"/>
      <c r="EKI359" s="6"/>
      <c r="EKJ359" s="6"/>
      <c r="EKK359" s="6"/>
      <c r="EKL359" s="6"/>
      <c r="EKM359" s="6"/>
      <c r="EKN359" s="6"/>
      <c r="EKO359" s="6"/>
      <c r="EKP359" s="6"/>
      <c r="EKQ359" s="6"/>
      <c r="EKR359" s="6"/>
      <c r="EKS359" s="6"/>
      <c r="EKT359" s="6"/>
      <c r="EKU359" s="6"/>
      <c r="EKV359" s="6"/>
      <c r="EKW359" s="6"/>
      <c r="EKX359" s="6"/>
      <c r="EKY359" s="6"/>
      <c r="EKZ359" s="6"/>
      <c r="ELA359" s="6"/>
      <c r="ELB359" s="6"/>
      <c r="ELC359" s="6"/>
      <c r="ELD359" s="6"/>
      <c r="ELE359" s="6"/>
      <c r="ELF359" s="6"/>
      <c r="ELG359" s="6"/>
      <c r="ELH359" s="6"/>
      <c r="ELI359" s="6"/>
      <c r="ELJ359" s="6"/>
      <c r="ELK359" s="6"/>
      <c r="ELL359" s="6"/>
      <c r="ELM359" s="6"/>
      <c r="ELN359" s="6"/>
      <c r="ELO359" s="6"/>
      <c r="ELP359" s="6"/>
      <c r="ELQ359" s="6"/>
      <c r="ELR359" s="6"/>
      <c r="ELS359" s="6"/>
      <c r="ELT359" s="6"/>
      <c r="ELU359" s="6"/>
      <c r="ELV359" s="6"/>
      <c r="ELW359" s="6"/>
      <c r="ELX359" s="6"/>
      <c r="ELY359" s="6"/>
      <c r="ELZ359" s="6"/>
      <c r="EMA359" s="6"/>
      <c r="EMB359" s="6"/>
      <c r="EMC359" s="6"/>
      <c r="EMD359" s="6"/>
      <c r="EME359" s="6"/>
      <c r="EMF359" s="6"/>
      <c r="EMG359" s="6"/>
      <c r="EMH359" s="6"/>
      <c r="EMI359" s="6"/>
      <c r="EMJ359" s="6"/>
      <c r="EMK359" s="6"/>
      <c r="EML359" s="6"/>
      <c r="EMM359" s="6"/>
      <c r="EMN359" s="6"/>
      <c r="EMO359" s="6"/>
      <c r="EMP359" s="6"/>
      <c r="EMQ359" s="6"/>
      <c r="EMR359" s="6"/>
      <c r="EMS359" s="6"/>
      <c r="EMT359" s="6"/>
      <c r="EMU359" s="6"/>
      <c r="EMV359" s="6"/>
      <c r="EMW359" s="6"/>
      <c r="EMX359" s="6"/>
      <c r="EMY359" s="6"/>
      <c r="EMZ359" s="6"/>
      <c r="ENA359" s="6"/>
      <c r="ENB359" s="6"/>
      <c r="ENC359" s="6"/>
      <c r="END359" s="6"/>
      <c r="ENE359" s="6"/>
      <c r="ENF359" s="6"/>
      <c r="ENG359" s="6"/>
      <c r="ENH359" s="6"/>
      <c r="ENI359" s="6"/>
      <c r="ENJ359" s="6"/>
      <c r="ENK359" s="6"/>
      <c r="ENL359" s="6"/>
      <c r="ENM359" s="6"/>
      <c r="ENN359" s="6"/>
      <c r="ENO359" s="6"/>
      <c r="ENP359" s="6"/>
      <c r="ENQ359" s="6"/>
      <c r="ENR359" s="6"/>
      <c r="ENS359" s="6"/>
      <c r="ENT359" s="6"/>
      <c r="ENU359" s="6"/>
      <c r="ENV359" s="6"/>
      <c r="ENW359" s="6"/>
      <c r="ENX359" s="6"/>
      <c r="ENY359" s="6"/>
      <c r="ENZ359" s="6"/>
      <c r="EOA359" s="6"/>
      <c r="EOB359" s="6"/>
      <c r="EOC359" s="6"/>
      <c r="EOD359" s="6"/>
      <c r="EOE359" s="6"/>
      <c r="EOF359" s="6"/>
      <c r="EOG359" s="6"/>
      <c r="EOH359" s="6"/>
      <c r="EOI359" s="6"/>
      <c r="EOJ359" s="6"/>
      <c r="EOK359" s="6"/>
      <c r="EOL359" s="6"/>
      <c r="EOM359" s="6"/>
      <c r="EON359" s="6"/>
      <c r="EOO359" s="6"/>
      <c r="EOP359" s="6"/>
      <c r="EOQ359" s="6"/>
      <c r="EOR359" s="6"/>
      <c r="EOS359" s="6"/>
      <c r="EOT359" s="6"/>
      <c r="EOU359" s="6"/>
      <c r="EOV359" s="6"/>
      <c r="EOW359" s="6"/>
      <c r="EOX359" s="6"/>
      <c r="EOY359" s="6"/>
      <c r="EOZ359" s="6"/>
      <c r="EPA359" s="6"/>
      <c r="EPB359" s="6"/>
      <c r="EPC359" s="6"/>
      <c r="EPD359" s="6"/>
      <c r="EPE359" s="6"/>
      <c r="EPF359" s="6"/>
      <c r="EPG359" s="6"/>
      <c r="EPH359" s="6"/>
      <c r="EPI359" s="6"/>
      <c r="EPJ359" s="6"/>
      <c r="EPK359" s="6"/>
      <c r="EPL359" s="6"/>
      <c r="EPM359" s="6"/>
      <c r="EPN359" s="6"/>
      <c r="EPO359" s="6"/>
      <c r="EPP359" s="6"/>
      <c r="EPQ359" s="6"/>
      <c r="EPR359" s="6"/>
      <c r="EPS359" s="6"/>
      <c r="EPT359" s="6"/>
      <c r="EPU359" s="6"/>
      <c r="EPV359" s="6"/>
      <c r="EPW359" s="6"/>
      <c r="EPX359" s="6"/>
      <c r="EPY359" s="6"/>
      <c r="EPZ359" s="6"/>
      <c r="EQA359" s="6"/>
      <c r="EQB359" s="6"/>
      <c r="EQC359" s="6"/>
      <c r="EQD359" s="6"/>
      <c r="EQE359" s="6"/>
      <c r="EQF359" s="6"/>
      <c r="EQG359" s="6"/>
      <c r="EQH359" s="6"/>
      <c r="EQI359" s="6"/>
      <c r="EQJ359" s="6"/>
      <c r="EQK359" s="6"/>
      <c r="EQL359" s="6"/>
      <c r="EQM359" s="6"/>
      <c r="EQN359" s="6"/>
      <c r="EQO359" s="6"/>
      <c r="EQP359" s="6"/>
      <c r="EQQ359" s="6"/>
      <c r="EQR359" s="6"/>
      <c r="EQS359" s="6"/>
      <c r="EQT359" s="6"/>
      <c r="EQU359" s="6"/>
      <c r="EQV359" s="6"/>
      <c r="EQW359" s="6"/>
      <c r="EQX359" s="6"/>
      <c r="EQY359" s="6"/>
      <c r="EQZ359" s="6"/>
      <c r="ERA359" s="6"/>
      <c r="ERB359" s="6"/>
      <c r="ERC359" s="6"/>
      <c r="ERD359" s="6"/>
      <c r="ERE359" s="6"/>
      <c r="ERF359" s="6"/>
      <c r="ERG359" s="6"/>
      <c r="ERH359" s="6"/>
      <c r="ERI359" s="6"/>
      <c r="ERJ359" s="6"/>
      <c r="ERK359" s="6"/>
      <c r="ERL359" s="6"/>
      <c r="ERM359" s="6"/>
      <c r="ERN359" s="6"/>
      <c r="ERO359" s="6"/>
      <c r="ERP359" s="6"/>
      <c r="ERQ359" s="6"/>
      <c r="ERR359" s="6"/>
      <c r="ERS359" s="6"/>
      <c r="ERT359" s="6"/>
      <c r="ERU359" s="6"/>
      <c r="ERV359" s="6"/>
      <c r="ERW359" s="6"/>
      <c r="ERX359" s="6"/>
      <c r="ERY359" s="6"/>
      <c r="ERZ359" s="6"/>
      <c r="ESA359" s="6"/>
      <c r="ESB359" s="6"/>
      <c r="ESC359" s="6"/>
      <c r="ESD359" s="6"/>
      <c r="ESE359" s="6"/>
      <c r="ESF359" s="6"/>
      <c r="ESG359" s="6"/>
      <c r="ESH359" s="6"/>
      <c r="ESI359" s="6"/>
      <c r="ESJ359" s="6"/>
      <c r="ESK359" s="6"/>
      <c r="ESL359" s="6"/>
      <c r="ESM359" s="6"/>
      <c r="ESN359" s="6"/>
      <c r="ESO359" s="6"/>
      <c r="ESP359" s="6"/>
      <c r="ESQ359" s="6"/>
      <c r="ESR359" s="6"/>
      <c r="ESS359" s="6"/>
      <c r="EST359" s="6"/>
      <c r="ESU359" s="6"/>
      <c r="ESV359" s="6"/>
      <c r="ESW359" s="6"/>
      <c r="ESX359" s="6"/>
      <c r="ESY359" s="6"/>
      <c r="ESZ359" s="6"/>
      <c r="ETA359" s="6"/>
      <c r="ETB359" s="6"/>
      <c r="ETC359" s="6"/>
      <c r="ETD359" s="6"/>
      <c r="ETE359" s="6"/>
      <c r="ETF359" s="6"/>
      <c r="ETG359" s="6"/>
      <c r="ETH359" s="6"/>
      <c r="ETI359" s="6"/>
      <c r="ETJ359" s="6"/>
      <c r="ETK359" s="6"/>
      <c r="ETL359" s="6"/>
      <c r="ETM359" s="6"/>
      <c r="ETN359" s="6"/>
      <c r="ETO359" s="6"/>
      <c r="ETP359" s="6"/>
      <c r="ETQ359" s="6"/>
      <c r="ETR359" s="6"/>
      <c r="ETS359" s="6"/>
      <c r="ETT359" s="6"/>
      <c r="ETU359" s="6"/>
      <c r="ETV359" s="6"/>
      <c r="ETW359" s="6"/>
      <c r="ETX359" s="6"/>
      <c r="ETY359" s="6"/>
      <c r="ETZ359" s="6"/>
      <c r="EUA359" s="6"/>
      <c r="EUB359" s="6"/>
      <c r="EUC359" s="6"/>
      <c r="EUD359" s="6"/>
      <c r="EUE359" s="6"/>
      <c r="EUF359" s="6"/>
      <c r="EUG359" s="6"/>
      <c r="EUH359" s="6"/>
      <c r="EUI359" s="6"/>
      <c r="EUJ359" s="6"/>
      <c r="EUK359" s="6"/>
      <c r="EUL359" s="6"/>
      <c r="EUM359" s="6"/>
      <c r="EUN359" s="6"/>
      <c r="EUO359" s="6"/>
      <c r="EUP359" s="6"/>
      <c r="EUQ359" s="6"/>
      <c r="EUR359" s="6"/>
      <c r="EUS359" s="6"/>
      <c r="EUT359" s="6"/>
      <c r="EUU359" s="6"/>
      <c r="EUV359" s="6"/>
      <c r="EUW359" s="6"/>
      <c r="EUX359" s="6"/>
      <c r="EUY359" s="6"/>
      <c r="EUZ359" s="6"/>
      <c r="EVA359" s="6"/>
      <c r="EVB359" s="6"/>
      <c r="EVC359" s="6"/>
      <c r="EVD359" s="6"/>
      <c r="EVE359" s="6"/>
      <c r="EVF359" s="6"/>
      <c r="EVG359" s="6"/>
      <c r="EVH359" s="6"/>
      <c r="EVI359" s="6"/>
      <c r="EVJ359" s="6"/>
      <c r="EVK359" s="6"/>
      <c r="EVL359" s="6"/>
      <c r="EVM359" s="6"/>
      <c r="EVN359" s="6"/>
      <c r="EVO359" s="6"/>
      <c r="EVP359" s="6"/>
      <c r="EVQ359" s="6"/>
      <c r="EVR359" s="6"/>
      <c r="EVS359" s="6"/>
      <c r="EVT359" s="6"/>
      <c r="EVU359" s="6"/>
      <c r="EVV359" s="6"/>
      <c r="EVW359" s="6"/>
      <c r="EVX359" s="6"/>
      <c r="EVY359" s="6"/>
      <c r="EVZ359" s="6"/>
      <c r="EWA359" s="6"/>
      <c r="EWB359" s="6"/>
      <c r="EWC359" s="6"/>
      <c r="EWD359" s="6"/>
      <c r="EWE359" s="6"/>
      <c r="EWF359" s="6"/>
      <c r="EWG359" s="6"/>
      <c r="EWH359" s="6"/>
      <c r="EWI359" s="6"/>
      <c r="EWJ359" s="6"/>
      <c r="EWK359" s="6"/>
      <c r="EWL359" s="6"/>
      <c r="EWM359" s="6"/>
      <c r="EWN359" s="6"/>
      <c r="EWO359" s="6"/>
      <c r="EWP359" s="6"/>
      <c r="EWQ359" s="6"/>
      <c r="EWR359" s="6"/>
      <c r="EWS359" s="6"/>
      <c r="EWT359" s="6"/>
      <c r="EWU359" s="6"/>
      <c r="EWV359" s="6"/>
      <c r="EWW359" s="6"/>
      <c r="EWX359" s="6"/>
      <c r="EWY359" s="6"/>
      <c r="EWZ359" s="6"/>
      <c r="EXA359" s="6"/>
      <c r="EXB359" s="6"/>
      <c r="EXC359" s="6"/>
      <c r="EXD359" s="6"/>
      <c r="EXE359" s="6"/>
      <c r="EXF359" s="6"/>
      <c r="EXG359" s="6"/>
      <c r="EXH359" s="6"/>
      <c r="EXI359" s="6"/>
      <c r="EXJ359" s="6"/>
      <c r="EXK359" s="6"/>
      <c r="EXL359" s="6"/>
      <c r="EXM359" s="6"/>
      <c r="EXN359" s="6"/>
      <c r="EXO359" s="6"/>
      <c r="EXP359" s="6"/>
      <c r="EXQ359" s="6"/>
      <c r="EXR359" s="6"/>
      <c r="EXS359" s="6"/>
      <c r="EXT359" s="6"/>
      <c r="EXU359" s="6"/>
      <c r="EXV359" s="6"/>
      <c r="EXW359" s="6"/>
      <c r="EXX359" s="6"/>
      <c r="EXY359" s="6"/>
      <c r="EXZ359" s="6"/>
      <c r="EYA359" s="6"/>
      <c r="EYB359" s="6"/>
      <c r="EYC359" s="6"/>
      <c r="EYD359" s="6"/>
      <c r="EYE359" s="6"/>
      <c r="EYF359" s="6"/>
      <c r="EYG359" s="6"/>
      <c r="EYH359" s="6"/>
      <c r="EYI359" s="6"/>
      <c r="EYJ359" s="6"/>
      <c r="EYK359" s="6"/>
      <c r="EYL359" s="6"/>
      <c r="EYM359" s="6"/>
      <c r="EYN359" s="6"/>
      <c r="EYO359" s="6"/>
      <c r="EYP359" s="6"/>
      <c r="EYQ359" s="6"/>
      <c r="EYR359" s="6"/>
      <c r="EYS359" s="6"/>
      <c r="EYT359" s="6"/>
      <c r="EYU359" s="6"/>
      <c r="EYV359" s="6"/>
      <c r="EYW359" s="6"/>
      <c r="EYX359" s="6"/>
      <c r="EYY359" s="6"/>
      <c r="EYZ359" s="6"/>
      <c r="EZA359" s="6"/>
      <c r="EZB359" s="6"/>
      <c r="EZC359" s="6"/>
      <c r="EZD359" s="6"/>
      <c r="EZE359" s="6"/>
      <c r="EZF359" s="6"/>
      <c r="EZG359" s="6"/>
      <c r="EZH359" s="6"/>
      <c r="EZI359" s="6"/>
      <c r="EZJ359" s="6"/>
      <c r="EZK359" s="6"/>
      <c r="EZL359" s="6"/>
      <c r="EZM359" s="6"/>
      <c r="EZN359" s="6"/>
      <c r="EZO359" s="6"/>
      <c r="EZP359" s="6"/>
      <c r="EZQ359" s="6"/>
      <c r="EZR359" s="6"/>
      <c r="EZS359" s="6"/>
      <c r="EZT359" s="6"/>
      <c r="EZU359" s="6"/>
      <c r="EZV359" s="6"/>
      <c r="EZW359" s="6"/>
      <c r="EZX359" s="6"/>
      <c r="EZY359" s="6"/>
      <c r="EZZ359" s="6"/>
      <c r="FAA359" s="6"/>
      <c r="FAB359" s="6"/>
      <c r="FAC359" s="6"/>
      <c r="FAD359" s="6"/>
      <c r="FAE359" s="6"/>
      <c r="FAF359" s="6"/>
      <c r="FAG359" s="6"/>
      <c r="FAH359" s="6"/>
      <c r="FAI359" s="6"/>
      <c r="FAJ359" s="6"/>
      <c r="FAK359" s="6"/>
      <c r="FAL359" s="6"/>
      <c r="FAM359" s="6"/>
      <c r="FAN359" s="6"/>
      <c r="FAO359" s="6"/>
      <c r="FAP359" s="6"/>
      <c r="FAQ359" s="6"/>
      <c r="FAR359" s="6"/>
      <c r="FAS359" s="6"/>
      <c r="FAT359" s="6"/>
      <c r="FAU359" s="6"/>
      <c r="FAV359" s="6"/>
      <c r="FAW359" s="6"/>
      <c r="FAX359" s="6"/>
      <c r="FAY359" s="6"/>
      <c r="FAZ359" s="6"/>
      <c r="FBA359" s="6"/>
      <c r="FBB359" s="6"/>
      <c r="FBC359" s="6"/>
      <c r="FBD359" s="6"/>
      <c r="FBE359" s="6"/>
      <c r="FBF359" s="6"/>
      <c r="FBG359" s="6"/>
      <c r="FBH359" s="6"/>
      <c r="FBI359" s="6"/>
      <c r="FBJ359" s="6"/>
      <c r="FBK359" s="6"/>
      <c r="FBL359" s="6"/>
      <c r="FBM359" s="6"/>
      <c r="FBN359" s="6"/>
      <c r="FBO359" s="6"/>
      <c r="FBP359" s="6"/>
      <c r="FBQ359" s="6"/>
      <c r="FBR359" s="6"/>
      <c r="FBS359" s="6"/>
      <c r="FBT359" s="6"/>
      <c r="FBU359" s="6"/>
      <c r="FBV359" s="6"/>
      <c r="FBW359" s="6"/>
      <c r="FBX359" s="6"/>
      <c r="FBY359" s="6"/>
      <c r="FBZ359" s="6"/>
      <c r="FCA359" s="6"/>
      <c r="FCB359" s="6"/>
      <c r="FCC359" s="6"/>
      <c r="FCD359" s="6"/>
      <c r="FCE359" s="6"/>
      <c r="FCF359" s="6"/>
      <c r="FCG359" s="6"/>
      <c r="FCH359" s="6"/>
      <c r="FCI359" s="6"/>
      <c r="FCJ359" s="6"/>
      <c r="FCK359" s="6"/>
      <c r="FCL359" s="6"/>
      <c r="FCM359" s="6"/>
      <c r="FCN359" s="6"/>
      <c r="FCO359" s="6"/>
      <c r="FCP359" s="6"/>
      <c r="FCQ359" s="6"/>
      <c r="FCR359" s="6"/>
      <c r="FCS359" s="6"/>
      <c r="FCT359" s="6"/>
      <c r="FCU359" s="6"/>
      <c r="FCV359" s="6"/>
      <c r="FCW359" s="6"/>
      <c r="FCX359" s="6"/>
      <c r="FCY359" s="6"/>
      <c r="FCZ359" s="6"/>
      <c r="FDA359" s="6"/>
      <c r="FDB359" s="6"/>
      <c r="FDC359" s="6"/>
      <c r="FDD359" s="6"/>
      <c r="FDE359" s="6"/>
      <c r="FDF359" s="6"/>
      <c r="FDG359" s="6"/>
      <c r="FDH359" s="6"/>
      <c r="FDI359" s="6"/>
      <c r="FDJ359" s="6"/>
      <c r="FDK359" s="6"/>
      <c r="FDL359" s="6"/>
      <c r="FDM359" s="6"/>
      <c r="FDN359" s="6"/>
      <c r="FDO359" s="6"/>
      <c r="FDP359" s="6"/>
      <c r="FDQ359" s="6"/>
      <c r="FDR359" s="6"/>
      <c r="FDS359" s="6"/>
      <c r="FDT359" s="6"/>
      <c r="FDU359" s="6"/>
      <c r="FDV359" s="6"/>
      <c r="FDW359" s="6"/>
      <c r="FDX359" s="6"/>
      <c r="FDY359" s="6"/>
      <c r="FDZ359" s="6"/>
      <c r="FEA359" s="6"/>
      <c r="FEB359" s="6"/>
      <c r="FEC359" s="6"/>
      <c r="FED359" s="6"/>
      <c r="FEE359" s="6"/>
      <c r="FEF359" s="6"/>
      <c r="FEG359" s="6"/>
      <c r="FEH359" s="6"/>
      <c r="FEI359" s="6"/>
      <c r="FEJ359" s="6"/>
      <c r="FEK359" s="6"/>
      <c r="FEL359" s="6"/>
      <c r="FEM359" s="6"/>
      <c r="FEN359" s="6"/>
      <c r="FEO359" s="6"/>
      <c r="FEP359" s="6"/>
      <c r="FEQ359" s="6"/>
      <c r="FER359" s="6"/>
      <c r="FES359" s="6"/>
      <c r="FET359" s="6"/>
      <c r="FEU359" s="6"/>
      <c r="FEV359" s="6"/>
      <c r="FEW359" s="6"/>
      <c r="FEX359" s="6"/>
      <c r="FEY359" s="6"/>
      <c r="FEZ359" s="6"/>
      <c r="FFA359" s="6"/>
      <c r="FFB359" s="6"/>
      <c r="FFC359" s="6"/>
      <c r="FFD359" s="6"/>
      <c r="FFE359" s="6"/>
      <c r="FFF359" s="6"/>
      <c r="FFG359" s="6"/>
      <c r="FFH359" s="6"/>
      <c r="FFI359" s="6"/>
      <c r="FFJ359" s="6"/>
      <c r="FFK359" s="6"/>
      <c r="FFL359" s="6"/>
      <c r="FFM359" s="6"/>
      <c r="FFN359" s="6"/>
      <c r="FFO359" s="6"/>
      <c r="FFP359" s="6"/>
      <c r="FFQ359" s="6"/>
      <c r="FFR359" s="6"/>
      <c r="FFS359" s="6"/>
      <c r="FFT359" s="6"/>
      <c r="FFU359" s="6"/>
      <c r="FFV359" s="6"/>
      <c r="FFW359" s="6"/>
      <c r="FFX359" s="6"/>
      <c r="FFY359" s="6"/>
      <c r="FFZ359" s="6"/>
      <c r="FGA359" s="6"/>
      <c r="FGB359" s="6"/>
      <c r="FGC359" s="6"/>
      <c r="FGD359" s="6"/>
      <c r="FGE359" s="6"/>
      <c r="FGF359" s="6"/>
      <c r="FGG359" s="6"/>
      <c r="FGH359" s="6"/>
      <c r="FGI359" s="6"/>
      <c r="FGJ359" s="6"/>
      <c r="FGK359" s="6"/>
      <c r="FGL359" s="6"/>
      <c r="FGM359" s="6"/>
      <c r="FGN359" s="6"/>
      <c r="FGO359" s="6"/>
      <c r="FGP359" s="6"/>
      <c r="FGQ359" s="6"/>
      <c r="FGR359" s="6"/>
      <c r="FGS359" s="6"/>
      <c r="FGT359" s="6"/>
      <c r="FGU359" s="6"/>
      <c r="FGV359" s="6"/>
      <c r="FGW359" s="6"/>
      <c r="FGX359" s="6"/>
      <c r="FGY359" s="6"/>
      <c r="FGZ359" s="6"/>
      <c r="FHA359" s="6"/>
      <c r="FHB359" s="6"/>
      <c r="FHC359" s="6"/>
      <c r="FHD359" s="6"/>
      <c r="FHE359" s="6"/>
      <c r="FHF359" s="6"/>
      <c r="FHG359" s="6"/>
      <c r="FHH359" s="6"/>
      <c r="FHI359" s="6"/>
      <c r="FHJ359" s="6"/>
      <c r="FHK359" s="6"/>
      <c r="FHL359" s="6"/>
      <c r="FHM359" s="6"/>
      <c r="FHN359" s="6"/>
      <c r="FHO359" s="6"/>
      <c r="FHP359" s="6"/>
      <c r="FHQ359" s="6"/>
      <c r="FHR359" s="6"/>
      <c r="FHS359" s="6"/>
      <c r="FHT359" s="6"/>
      <c r="FHU359" s="6"/>
      <c r="FHV359" s="6"/>
      <c r="FHW359" s="6"/>
      <c r="FHX359" s="6"/>
      <c r="FHY359" s="6"/>
      <c r="FHZ359" s="6"/>
      <c r="FIA359" s="6"/>
      <c r="FIB359" s="6"/>
      <c r="FIC359" s="6"/>
      <c r="FID359" s="6"/>
      <c r="FIE359" s="6"/>
      <c r="FIF359" s="6"/>
      <c r="FIG359" s="6"/>
      <c r="FIH359" s="6"/>
      <c r="FII359" s="6"/>
      <c r="FIJ359" s="6"/>
      <c r="FIK359" s="6"/>
      <c r="FIL359" s="6"/>
      <c r="FIM359" s="6"/>
      <c r="FIN359" s="6"/>
      <c r="FIO359" s="6"/>
      <c r="FIP359" s="6"/>
      <c r="FIQ359" s="6"/>
      <c r="FIR359" s="6"/>
      <c r="FIS359" s="6"/>
      <c r="FIT359" s="6"/>
      <c r="FIU359" s="6"/>
      <c r="FIV359" s="6"/>
      <c r="FIW359" s="6"/>
      <c r="FIX359" s="6"/>
      <c r="FIY359" s="6"/>
      <c r="FIZ359" s="6"/>
      <c r="FJA359" s="6"/>
      <c r="FJB359" s="6"/>
      <c r="FJC359" s="6"/>
      <c r="FJD359" s="6"/>
      <c r="FJE359" s="6"/>
      <c r="FJF359" s="6"/>
      <c r="FJG359" s="6"/>
      <c r="FJH359" s="6"/>
      <c r="FJI359" s="6"/>
      <c r="FJJ359" s="6"/>
      <c r="FJK359" s="6"/>
      <c r="FJL359" s="6"/>
      <c r="FJM359" s="6"/>
      <c r="FJN359" s="6"/>
      <c r="FJO359" s="6"/>
      <c r="FJP359" s="6"/>
      <c r="FJQ359" s="6"/>
      <c r="FJR359" s="6"/>
      <c r="FJS359" s="6"/>
      <c r="FJT359" s="6"/>
      <c r="FJU359" s="6"/>
      <c r="FJV359" s="6"/>
      <c r="FJW359" s="6"/>
      <c r="FJX359" s="6"/>
      <c r="FJY359" s="6"/>
      <c r="FJZ359" s="6"/>
      <c r="FKA359" s="6"/>
      <c r="FKB359" s="6"/>
      <c r="FKC359" s="6"/>
      <c r="FKD359" s="6"/>
      <c r="FKE359" s="6"/>
      <c r="FKF359" s="6"/>
      <c r="FKG359" s="6"/>
      <c r="FKH359" s="6"/>
      <c r="FKI359" s="6"/>
      <c r="FKJ359" s="6"/>
      <c r="FKK359" s="6"/>
      <c r="FKL359" s="6"/>
      <c r="FKM359" s="6"/>
      <c r="FKN359" s="6"/>
      <c r="FKO359" s="6"/>
      <c r="FKP359" s="6"/>
      <c r="FKQ359" s="6"/>
      <c r="FKR359" s="6"/>
      <c r="FKS359" s="6"/>
      <c r="FKT359" s="6"/>
      <c r="FKU359" s="6"/>
      <c r="FKV359" s="6"/>
      <c r="FKW359" s="6"/>
      <c r="FKX359" s="6"/>
      <c r="FKY359" s="6"/>
      <c r="FKZ359" s="6"/>
      <c r="FLA359" s="6"/>
      <c r="FLB359" s="6"/>
      <c r="FLC359" s="6"/>
      <c r="FLD359" s="6"/>
      <c r="FLE359" s="6"/>
      <c r="FLF359" s="6"/>
      <c r="FLG359" s="6"/>
      <c r="FLH359" s="6"/>
      <c r="FLI359" s="6"/>
      <c r="FLJ359" s="6"/>
      <c r="FLK359" s="6"/>
      <c r="FLL359" s="6"/>
      <c r="FLM359" s="6"/>
      <c r="FLN359" s="6"/>
      <c r="FLO359" s="6"/>
      <c r="FLP359" s="6"/>
      <c r="FLQ359" s="6"/>
      <c r="FLR359" s="6"/>
      <c r="FLS359" s="6"/>
      <c r="FLT359" s="6"/>
      <c r="FLU359" s="6"/>
      <c r="FLV359" s="6"/>
      <c r="FLW359" s="6"/>
      <c r="FLX359" s="6"/>
      <c r="FLY359" s="6"/>
      <c r="FLZ359" s="6"/>
      <c r="FMA359" s="6"/>
      <c r="FMB359" s="6"/>
      <c r="FMC359" s="6"/>
      <c r="FMD359" s="6"/>
      <c r="FME359" s="6"/>
      <c r="FMF359" s="6"/>
      <c r="FMG359" s="6"/>
      <c r="FMH359" s="6"/>
      <c r="FMI359" s="6"/>
      <c r="FMJ359" s="6"/>
      <c r="FMK359" s="6"/>
      <c r="FML359" s="6"/>
      <c r="FMM359" s="6"/>
      <c r="FMN359" s="6"/>
      <c r="FMO359" s="6"/>
      <c r="FMP359" s="6"/>
      <c r="FMQ359" s="6"/>
      <c r="FMR359" s="6"/>
      <c r="FMS359" s="6"/>
      <c r="FMT359" s="6"/>
      <c r="FMU359" s="6"/>
      <c r="FMV359" s="6"/>
      <c r="FMW359" s="6"/>
      <c r="FMX359" s="6"/>
      <c r="FMY359" s="6"/>
      <c r="FMZ359" s="6"/>
      <c r="FNA359" s="6"/>
      <c r="FNB359" s="6"/>
      <c r="FNC359" s="6"/>
      <c r="FND359" s="6"/>
      <c r="FNE359" s="6"/>
      <c r="FNF359" s="6"/>
      <c r="FNG359" s="6"/>
      <c r="FNH359" s="6"/>
      <c r="FNI359" s="6"/>
      <c r="FNJ359" s="6"/>
      <c r="FNK359" s="6"/>
      <c r="FNL359" s="6"/>
      <c r="FNM359" s="6"/>
      <c r="FNN359" s="6"/>
      <c r="FNO359" s="6"/>
      <c r="FNP359" s="6"/>
      <c r="FNQ359" s="6"/>
      <c r="FNR359" s="6"/>
      <c r="FNS359" s="6"/>
      <c r="FNT359" s="6"/>
      <c r="FNU359" s="6"/>
      <c r="FNV359" s="6"/>
      <c r="FNW359" s="6"/>
      <c r="FNX359" s="6"/>
      <c r="FNY359" s="6"/>
      <c r="FNZ359" s="6"/>
      <c r="FOA359" s="6"/>
      <c r="FOB359" s="6"/>
      <c r="FOC359" s="6"/>
      <c r="FOD359" s="6"/>
      <c r="FOE359" s="6"/>
      <c r="FOF359" s="6"/>
      <c r="FOG359" s="6"/>
      <c r="FOH359" s="6"/>
      <c r="FOI359" s="6"/>
      <c r="FOJ359" s="6"/>
      <c r="FOK359" s="6"/>
      <c r="FOL359" s="6"/>
      <c r="FOM359" s="6"/>
      <c r="FON359" s="6"/>
      <c r="FOO359" s="6"/>
      <c r="FOP359" s="6"/>
      <c r="FOQ359" s="6"/>
      <c r="FOR359" s="6"/>
      <c r="FOS359" s="6"/>
      <c r="FOT359" s="6"/>
      <c r="FOU359" s="6"/>
      <c r="FOV359" s="6"/>
      <c r="FOW359" s="6"/>
      <c r="FOX359" s="6"/>
      <c r="FOY359" s="6"/>
      <c r="FOZ359" s="6"/>
      <c r="FPA359" s="6"/>
      <c r="FPB359" s="6"/>
      <c r="FPC359" s="6"/>
      <c r="FPD359" s="6"/>
      <c r="FPE359" s="6"/>
      <c r="FPF359" s="6"/>
      <c r="FPG359" s="6"/>
      <c r="FPH359" s="6"/>
      <c r="FPI359" s="6"/>
      <c r="FPJ359" s="6"/>
      <c r="FPK359" s="6"/>
      <c r="FPL359" s="6"/>
      <c r="FPM359" s="6"/>
      <c r="FPN359" s="6"/>
      <c r="FPO359" s="6"/>
      <c r="FPP359" s="6"/>
      <c r="FPQ359" s="6"/>
      <c r="FPR359" s="6"/>
      <c r="FPS359" s="6"/>
      <c r="FPT359" s="6"/>
      <c r="FPU359" s="6"/>
      <c r="FPV359" s="6"/>
      <c r="FPW359" s="6"/>
      <c r="FPX359" s="6"/>
      <c r="FPY359" s="6"/>
      <c r="FPZ359" s="6"/>
      <c r="FQA359" s="6"/>
      <c r="FQB359" s="6"/>
      <c r="FQC359" s="6"/>
      <c r="FQD359" s="6"/>
      <c r="FQE359" s="6"/>
      <c r="FQF359" s="6"/>
      <c r="FQG359" s="6"/>
      <c r="FQH359" s="6"/>
      <c r="FQI359" s="6"/>
      <c r="FQJ359" s="6"/>
      <c r="FQK359" s="6"/>
      <c r="FQL359" s="6"/>
      <c r="FQM359" s="6"/>
      <c r="FQN359" s="6"/>
      <c r="FQO359" s="6"/>
      <c r="FQP359" s="6"/>
      <c r="FQQ359" s="6"/>
      <c r="FQR359" s="6"/>
      <c r="FQS359" s="6"/>
      <c r="FQT359" s="6"/>
      <c r="FQU359" s="6"/>
      <c r="FQV359" s="6"/>
      <c r="FQW359" s="6"/>
      <c r="FQX359" s="6"/>
      <c r="FQY359" s="6"/>
      <c r="FQZ359" s="6"/>
      <c r="FRA359" s="6"/>
      <c r="FRB359" s="6"/>
      <c r="FRC359" s="6"/>
      <c r="FRD359" s="6"/>
      <c r="FRE359" s="6"/>
      <c r="FRF359" s="6"/>
      <c r="FRG359" s="6"/>
      <c r="FRH359" s="6"/>
      <c r="FRI359" s="6"/>
      <c r="FRJ359" s="6"/>
      <c r="FRK359" s="6"/>
      <c r="FRL359" s="6"/>
      <c r="FRM359" s="6"/>
      <c r="FRN359" s="6"/>
      <c r="FRO359" s="6"/>
      <c r="FRP359" s="6"/>
      <c r="FRQ359" s="6"/>
      <c r="FRR359" s="6"/>
      <c r="FRS359" s="6"/>
      <c r="FRT359" s="6"/>
      <c r="FRU359" s="6"/>
      <c r="FRV359" s="6"/>
      <c r="FRW359" s="6"/>
      <c r="FRX359" s="6"/>
      <c r="FRY359" s="6"/>
      <c r="FRZ359" s="6"/>
      <c r="FSA359" s="6"/>
      <c r="FSB359" s="6"/>
      <c r="FSC359" s="6"/>
      <c r="FSD359" s="6"/>
      <c r="FSE359" s="6"/>
      <c r="FSF359" s="6"/>
      <c r="FSG359" s="6"/>
      <c r="FSH359" s="6"/>
      <c r="FSI359" s="6"/>
      <c r="FSJ359" s="6"/>
      <c r="FSK359" s="6"/>
      <c r="FSL359" s="6"/>
      <c r="FSM359" s="6"/>
      <c r="FSN359" s="6"/>
      <c r="FSO359" s="6"/>
      <c r="FSP359" s="6"/>
      <c r="FSQ359" s="6"/>
      <c r="FSR359" s="6"/>
      <c r="FSS359" s="6"/>
      <c r="FST359" s="6"/>
      <c r="FSU359" s="6"/>
      <c r="FSV359" s="6"/>
      <c r="FSW359" s="6"/>
      <c r="FSX359" s="6"/>
      <c r="FSY359" s="6"/>
      <c r="FSZ359" s="6"/>
      <c r="FTA359" s="6"/>
      <c r="FTB359" s="6"/>
      <c r="FTC359" s="6"/>
      <c r="FTD359" s="6"/>
      <c r="FTE359" s="6"/>
      <c r="FTF359" s="6"/>
      <c r="FTG359" s="6"/>
      <c r="FTH359" s="6"/>
      <c r="FTI359" s="6"/>
      <c r="FTJ359" s="6"/>
      <c r="FTK359" s="6"/>
      <c r="FTL359" s="6"/>
      <c r="FTM359" s="6"/>
      <c r="FTN359" s="6"/>
      <c r="FTO359" s="6"/>
      <c r="FTP359" s="6"/>
      <c r="FTQ359" s="6"/>
      <c r="FTR359" s="6"/>
      <c r="FTS359" s="6"/>
      <c r="FTT359" s="6"/>
      <c r="FTU359" s="6"/>
      <c r="FTV359" s="6"/>
      <c r="FTW359" s="6"/>
      <c r="FTX359" s="6"/>
      <c r="FTY359" s="6"/>
      <c r="FTZ359" s="6"/>
      <c r="FUA359" s="6"/>
      <c r="FUB359" s="6"/>
      <c r="FUC359" s="6"/>
      <c r="FUD359" s="6"/>
      <c r="FUE359" s="6"/>
      <c r="FUF359" s="6"/>
      <c r="FUG359" s="6"/>
      <c r="FUH359" s="6"/>
      <c r="FUI359" s="6"/>
      <c r="FUJ359" s="6"/>
      <c r="FUK359" s="6"/>
      <c r="FUL359" s="6"/>
      <c r="FUM359" s="6"/>
      <c r="FUN359" s="6"/>
      <c r="FUO359" s="6"/>
      <c r="FUP359" s="6"/>
      <c r="FUQ359" s="6"/>
      <c r="FUR359" s="6"/>
      <c r="FUS359" s="6"/>
      <c r="FUT359" s="6"/>
      <c r="FUU359" s="6"/>
      <c r="FUV359" s="6"/>
      <c r="FUW359" s="6"/>
      <c r="FUX359" s="6"/>
      <c r="FUY359" s="6"/>
      <c r="FUZ359" s="6"/>
      <c r="FVA359" s="6"/>
      <c r="FVB359" s="6"/>
      <c r="FVC359" s="6"/>
      <c r="FVD359" s="6"/>
      <c r="FVE359" s="6"/>
      <c r="FVF359" s="6"/>
      <c r="FVG359" s="6"/>
      <c r="FVH359" s="6"/>
      <c r="FVI359" s="6"/>
      <c r="FVJ359" s="6"/>
      <c r="FVK359" s="6"/>
      <c r="FVL359" s="6"/>
      <c r="FVM359" s="6"/>
      <c r="FVN359" s="6"/>
      <c r="FVO359" s="6"/>
      <c r="FVP359" s="6"/>
      <c r="FVQ359" s="6"/>
      <c r="FVR359" s="6"/>
      <c r="FVS359" s="6"/>
      <c r="FVT359" s="6"/>
      <c r="FVU359" s="6"/>
      <c r="FVV359" s="6"/>
      <c r="FVW359" s="6"/>
      <c r="FVX359" s="6"/>
      <c r="FVY359" s="6"/>
      <c r="FVZ359" s="6"/>
      <c r="FWA359" s="6"/>
      <c r="FWB359" s="6"/>
      <c r="FWC359" s="6"/>
      <c r="FWD359" s="6"/>
      <c r="FWE359" s="6"/>
      <c r="FWF359" s="6"/>
      <c r="FWG359" s="6"/>
      <c r="FWH359" s="6"/>
      <c r="FWI359" s="6"/>
      <c r="FWJ359" s="6"/>
      <c r="FWK359" s="6"/>
      <c r="FWL359" s="6"/>
      <c r="FWM359" s="6"/>
      <c r="FWN359" s="6"/>
      <c r="FWO359" s="6"/>
      <c r="FWP359" s="6"/>
      <c r="FWQ359" s="6"/>
      <c r="FWR359" s="6"/>
      <c r="FWS359" s="6"/>
      <c r="FWT359" s="6"/>
      <c r="FWU359" s="6"/>
      <c r="FWV359" s="6"/>
      <c r="FWW359" s="6"/>
      <c r="FWX359" s="6"/>
      <c r="FWY359" s="6"/>
      <c r="FWZ359" s="6"/>
      <c r="FXA359" s="6"/>
      <c r="FXB359" s="6"/>
      <c r="FXC359" s="6"/>
      <c r="FXD359" s="6"/>
      <c r="FXE359" s="6"/>
      <c r="FXF359" s="6"/>
      <c r="FXG359" s="6"/>
      <c r="FXH359" s="6"/>
      <c r="FXI359" s="6"/>
      <c r="FXJ359" s="6"/>
      <c r="FXK359" s="6"/>
      <c r="FXL359" s="6"/>
      <c r="FXM359" s="6"/>
      <c r="FXN359" s="6"/>
      <c r="FXO359" s="6"/>
      <c r="FXP359" s="6"/>
      <c r="FXQ359" s="6"/>
      <c r="FXR359" s="6"/>
      <c r="FXS359" s="6"/>
      <c r="FXT359" s="6"/>
      <c r="FXU359" s="6"/>
      <c r="FXV359" s="6"/>
      <c r="FXW359" s="6"/>
      <c r="FXX359" s="6"/>
      <c r="FXY359" s="6"/>
      <c r="FXZ359" s="6"/>
      <c r="FYA359" s="6"/>
      <c r="FYB359" s="6"/>
      <c r="FYC359" s="6"/>
      <c r="FYD359" s="6"/>
      <c r="FYE359" s="6"/>
      <c r="FYF359" s="6"/>
      <c r="FYG359" s="6"/>
      <c r="FYH359" s="6"/>
      <c r="FYI359" s="6"/>
      <c r="FYJ359" s="6"/>
      <c r="FYK359" s="6"/>
      <c r="FYL359" s="6"/>
      <c r="FYM359" s="6"/>
      <c r="FYN359" s="6"/>
      <c r="FYO359" s="6"/>
      <c r="FYP359" s="6"/>
      <c r="FYQ359" s="6"/>
      <c r="FYR359" s="6"/>
      <c r="FYS359" s="6"/>
      <c r="FYT359" s="6"/>
      <c r="FYU359" s="6"/>
      <c r="FYV359" s="6"/>
      <c r="FYW359" s="6"/>
      <c r="FYX359" s="6"/>
      <c r="FYY359" s="6"/>
      <c r="FYZ359" s="6"/>
      <c r="FZA359" s="6"/>
      <c r="FZB359" s="6"/>
      <c r="FZC359" s="6"/>
      <c r="FZD359" s="6"/>
      <c r="FZE359" s="6"/>
      <c r="FZF359" s="6"/>
      <c r="FZG359" s="6"/>
      <c r="FZH359" s="6"/>
      <c r="FZI359" s="6"/>
      <c r="FZJ359" s="6"/>
      <c r="FZK359" s="6"/>
      <c r="FZL359" s="6"/>
      <c r="FZM359" s="6"/>
      <c r="FZN359" s="6"/>
      <c r="FZO359" s="6"/>
      <c r="FZP359" s="6"/>
      <c r="FZQ359" s="6"/>
      <c r="FZR359" s="6"/>
      <c r="FZS359" s="6"/>
      <c r="FZT359" s="6"/>
      <c r="FZU359" s="6"/>
      <c r="FZV359" s="6"/>
      <c r="FZW359" s="6"/>
      <c r="FZX359" s="6"/>
      <c r="FZY359" s="6"/>
      <c r="FZZ359" s="6"/>
      <c r="GAA359" s="6"/>
      <c r="GAB359" s="6"/>
      <c r="GAC359" s="6"/>
      <c r="GAD359" s="6"/>
      <c r="GAE359" s="6"/>
      <c r="GAF359" s="6"/>
      <c r="GAG359" s="6"/>
      <c r="GAH359" s="6"/>
      <c r="GAI359" s="6"/>
      <c r="GAJ359" s="6"/>
      <c r="GAK359" s="6"/>
      <c r="GAL359" s="6"/>
      <c r="GAM359" s="6"/>
      <c r="GAN359" s="6"/>
      <c r="GAO359" s="6"/>
      <c r="GAP359" s="6"/>
      <c r="GAQ359" s="6"/>
      <c r="GAR359" s="6"/>
      <c r="GAS359" s="6"/>
      <c r="GAT359" s="6"/>
      <c r="GAU359" s="6"/>
      <c r="GAV359" s="6"/>
      <c r="GAW359" s="6"/>
      <c r="GAX359" s="6"/>
      <c r="GAY359" s="6"/>
      <c r="GAZ359" s="6"/>
      <c r="GBA359" s="6"/>
      <c r="GBB359" s="6"/>
      <c r="GBC359" s="6"/>
      <c r="GBD359" s="6"/>
      <c r="GBE359" s="6"/>
      <c r="GBF359" s="6"/>
      <c r="GBG359" s="6"/>
      <c r="GBH359" s="6"/>
      <c r="GBI359" s="6"/>
      <c r="GBJ359" s="6"/>
      <c r="GBK359" s="6"/>
      <c r="GBL359" s="6"/>
      <c r="GBM359" s="6"/>
      <c r="GBN359" s="6"/>
      <c r="GBO359" s="6"/>
      <c r="GBP359" s="6"/>
      <c r="GBQ359" s="6"/>
      <c r="GBR359" s="6"/>
      <c r="GBS359" s="6"/>
      <c r="GBT359" s="6"/>
      <c r="GBU359" s="6"/>
      <c r="GBV359" s="6"/>
      <c r="GBW359" s="6"/>
      <c r="GBX359" s="6"/>
      <c r="GBY359" s="6"/>
      <c r="GBZ359" s="6"/>
      <c r="GCA359" s="6"/>
      <c r="GCB359" s="6"/>
      <c r="GCC359" s="6"/>
      <c r="GCD359" s="6"/>
      <c r="GCE359" s="6"/>
      <c r="GCF359" s="6"/>
      <c r="GCG359" s="6"/>
      <c r="GCH359" s="6"/>
      <c r="GCI359" s="6"/>
      <c r="GCJ359" s="6"/>
      <c r="GCK359" s="6"/>
      <c r="GCL359" s="6"/>
      <c r="GCM359" s="6"/>
      <c r="GCN359" s="6"/>
      <c r="GCO359" s="6"/>
      <c r="GCP359" s="6"/>
      <c r="GCQ359" s="6"/>
      <c r="GCR359" s="6"/>
      <c r="GCS359" s="6"/>
      <c r="GCT359" s="6"/>
      <c r="GCU359" s="6"/>
      <c r="GCV359" s="6"/>
      <c r="GCW359" s="6"/>
      <c r="GCX359" s="6"/>
      <c r="GCY359" s="6"/>
      <c r="GCZ359" s="6"/>
      <c r="GDA359" s="6"/>
      <c r="GDB359" s="6"/>
      <c r="GDC359" s="6"/>
      <c r="GDD359" s="6"/>
      <c r="GDE359" s="6"/>
      <c r="GDF359" s="6"/>
      <c r="GDG359" s="6"/>
      <c r="GDH359" s="6"/>
      <c r="GDI359" s="6"/>
      <c r="GDJ359" s="6"/>
      <c r="GDK359" s="6"/>
      <c r="GDL359" s="6"/>
      <c r="GDM359" s="6"/>
      <c r="GDN359" s="6"/>
      <c r="GDO359" s="6"/>
      <c r="GDP359" s="6"/>
      <c r="GDQ359" s="6"/>
      <c r="GDR359" s="6"/>
      <c r="GDS359" s="6"/>
      <c r="GDT359" s="6"/>
      <c r="GDU359" s="6"/>
      <c r="GDV359" s="6"/>
      <c r="GDW359" s="6"/>
      <c r="GDX359" s="6"/>
      <c r="GDY359" s="6"/>
      <c r="GDZ359" s="6"/>
      <c r="GEA359" s="6"/>
      <c r="GEB359" s="6"/>
      <c r="GEC359" s="6"/>
      <c r="GED359" s="6"/>
      <c r="GEE359" s="6"/>
      <c r="GEF359" s="6"/>
      <c r="GEG359" s="6"/>
      <c r="GEH359" s="6"/>
      <c r="GEI359" s="6"/>
      <c r="GEJ359" s="6"/>
      <c r="GEK359" s="6"/>
      <c r="GEL359" s="6"/>
      <c r="GEM359" s="6"/>
      <c r="GEN359" s="6"/>
      <c r="GEO359" s="6"/>
      <c r="GEP359" s="6"/>
      <c r="GEQ359" s="6"/>
      <c r="GER359" s="6"/>
      <c r="GES359" s="6"/>
      <c r="GET359" s="6"/>
      <c r="GEU359" s="6"/>
      <c r="GEV359" s="6"/>
      <c r="GEW359" s="6"/>
      <c r="GEX359" s="6"/>
      <c r="GEY359" s="6"/>
      <c r="GEZ359" s="6"/>
      <c r="GFA359" s="6"/>
      <c r="GFB359" s="6"/>
      <c r="GFC359" s="6"/>
      <c r="GFD359" s="6"/>
      <c r="GFE359" s="6"/>
      <c r="GFF359" s="6"/>
      <c r="GFG359" s="6"/>
      <c r="GFH359" s="6"/>
      <c r="GFI359" s="6"/>
      <c r="GFJ359" s="6"/>
      <c r="GFK359" s="6"/>
      <c r="GFL359" s="6"/>
      <c r="GFM359" s="6"/>
      <c r="GFN359" s="6"/>
      <c r="GFO359" s="6"/>
      <c r="GFP359" s="6"/>
      <c r="GFQ359" s="6"/>
      <c r="GFR359" s="6"/>
      <c r="GFS359" s="6"/>
      <c r="GFT359" s="6"/>
      <c r="GFU359" s="6"/>
      <c r="GFV359" s="6"/>
      <c r="GFW359" s="6"/>
      <c r="GFX359" s="6"/>
      <c r="GFY359" s="6"/>
      <c r="GFZ359" s="6"/>
      <c r="GGA359" s="6"/>
      <c r="GGB359" s="6"/>
      <c r="GGC359" s="6"/>
      <c r="GGD359" s="6"/>
      <c r="GGE359" s="6"/>
      <c r="GGF359" s="6"/>
      <c r="GGG359" s="6"/>
      <c r="GGH359" s="6"/>
      <c r="GGI359" s="6"/>
      <c r="GGJ359" s="6"/>
      <c r="GGK359" s="6"/>
      <c r="GGL359" s="6"/>
      <c r="GGM359" s="6"/>
      <c r="GGN359" s="6"/>
      <c r="GGO359" s="6"/>
      <c r="GGP359" s="6"/>
      <c r="GGQ359" s="6"/>
      <c r="GGR359" s="6"/>
      <c r="GGS359" s="6"/>
      <c r="GGT359" s="6"/>
      <c r="GGU359" s="6"/>
      <c r="GGV359" s="6"/>
      <c r="GGW359" s="6"/>
      <c r="GGX359" s="6"/>
      <c r="GGY359" s="6"/>
      <c r="GGZ359" s="6"/>
      <c r="GHA359" s="6"/>
      <c r="GHB359" s="6"/>
      <c r="GHC359" s="6"/>
      <c r="GHD359" s="6"/>
      <c r="GHE359" s="6"/>
      <c r="GHF359" s="6"/>
      <c r="GHG359" s="6"/>
      <c r="GHH359" s="6"/>
      <c r="GHI359" s="6"/>
      <c r="GHJ359" s="6"/>
      <c r="GHK359" s="6"/>
      <c r="GHL359" s="6"/>
      <c r="GHM359" s="6"/>
      <c r="GHN359" s="6"/>
      <c r="GHO359" s="6"/>
      <c r="GHP359" s="6"/>
      <c r="GHQ359" s="6"/>
      <c r="GHR359" s="6"/>
      <c r="GHS359" s="6"/>
      <c r="GHT359" s="6"/>
      <c r="GHU359" s="6"/>
      <c r="GHV359" s="6"/>
      <c r="GHW359" s="6"/>
      <c r="GHX359" s="6"/>
      <c r="GHY359" s="6"/>
      <c r="GHZ359" s="6"/>
      <c r="GIA359" s="6"/>
      <c r="GIB359" s="6"/>
      <c r="GIC359" s="6"/>
      <c r="GID359" s="6"/>
      <c r="GIE359" s="6"/>
      <c r="GIF359" s="6"/>
      <c r="GIG359" s="6"/>
      <c r="GIH359" s="6"/>
      <c r="GII359" s="6"/>
      <c r="GIJ359" s="6"/>
      <c r="GIK359" s="6"/>
      <c r="GIL359" s="6"/>
      <c r="GIM359" s="6"/>
      <c r="GIN359" s="6"/>
      <c r="GIO359" s="6"/>
      <c r="GIP359" s="6"/>
      <c r="GIQ359" s="6"/>
      <c r="GIR359" s="6"/>
      <c r="GIS359" s="6"/>
      <c r="GIT359" s="6"/>
      <c r="GIU359" s="6"/>
      <c r="GIV359" s="6"/>
      <c r="GIW359" s="6"/>
      <c r="GIX359" s="6"/>
      <c r="GIY359" s="6"/>
      <c r="GIZ359" s="6"/>
      <c r="GJA359" s="6"/>
      <c r="GJB359" s="6"/>
      <c r="GJC359" s="6"/>
      <c r="GJD359" s="6"/>
      <c r="GJE359" s="6"/>
      <c r="GJF359" s="6"/>
      <c r="GJG359" s="6"/>
      <c r="GJH359" s="6"/>
      <c r="GJI359" s="6"/>
      <c r="GJJ359" s="6"/>
      <c r="GJK359" s="6"/>
      <c r="GJL359" s="6"/>
      <c r="GJM359" s="6"/>
      <c r="GJN359" s="6"/>
      <c r="GJO359" s="6"/>
      <c r="GJP359" s="6"/>
      <c r="GJQ359" s="6"/>
      <c r="GJR359" s="6"/>
      <c r="GJS359" s="6"/>
      <c r="GJT359" s="6"/>
      <c r="GJU359" s="6"/>
      <c r="GJV359" s="6"/>
      <c r="GJW359" s="6"/>
      <c r="GJX359" s="6"/>
      <c r="GJY359" s="6"/>
      <c r="GJZ359" s="6"/>
      <c r="GKA359" s="6"/>
      <c r="GKB359" s="6"/>
      <c r="GKC359" s="6"/>
      <c r="GKD359" s="6"/>
      <c r="GKE359" s="6"/>
      <c r="GKF359" s="6"/>
      <c r="GKG359" s="6"/>
      <c r="GKH359" s="6"/>
      <c r="GKI359" s="6"/>
      <c r="GKJ359" s="6"/>
      <c r="GKK359" s="6"/>
      <c r="GKL359" s="6"/>
      <c r="GKM359" s="6"/>
      <c r="GKN359" s="6"/>
      <c r="GKO359" s="6"/>
      <c r="GKP359" s="6"/>
      <c r="GKQ359" s="6"/>
      <c r="GKR359" s="6"/>
      <c r="GKS359" s="6"/>
      <c r="GKT359" s="6"/>
      <c r="GKU359" s="6"/>
      <c r="GKV359" s="6"/>
      <c r="GKW359" s="6"/>
      <c r="GKX359" s="6"/>
      <c r="GKY359" s="6"/>
      <c r="GKZ359" s="6"/>
      <c r="GLA359" s="6"/>
      <c r="GLB359" s="6"/>
      <c r="GLC359" s="6"/>
      <c r="GLD359" s="6"/>
      <c r="GLE359" s="6"/>
      <c r="GLF359" s="6"/>
      <c r="GLG359" s="6"/>
      <c r="GLH359" s="6"/>
      <c r="GLI359" s="6"/>
      <c r="GLJ359" s="6"/>
      <c r="GLK359" s="6"/>
      <c r="GLL359" s="6"/>
      <c r="GLM359" s="6"/>
      <c r="GLN359" s="6"/>
      <c r="GLO359" s="6"/>
      <c r="GLP359" s="6"/>
      <c r="GLQ359" s="6"/>
      <c r="GLR359" s="6"/>
      <c r="GLS359" s="6"/>
      <c r="GLT359" s="6"/>
      <c r="GLU359" s="6"/>
      <c r="GLV359" s="6"/>
      <c r="GLW359" s="6"/>
      <c r="GLX359" s="6"/>
      <c r="GLY359" s="6"/>
      <c r="GLZ359" s="6"/>
      <c r="GMA359" s="6"/>
      <c r="GMB359" s="6"/>
      <c r="GMC359" s="6"/>
      <c r="GMD359" s="6"/>
      <c r="GME359" s="6"/>
      <c r="GMF359" s="6"/>
      <c r="GMG359" s="6"/>
      <c r="GMH359" s="6"/>
      <c r="GMI359" s="6"/>
      <c r="GMJ359" s="6"/>
      <c r="GMK359" s="6"/>
      <c r="GML359" s="6"/>
      <c r="GMM359" s="6"/>
      <c r="GMN359" s="6"/>
      <c r="GMO359" s="6"/>
      <c r="GMP359" s="6"/>
      <c r="GMQ359" s="6"/>
      <c r="GMR359" s="6"/>
      <c r="GMS359" s="6"/>
      <c r="GMT359" s="6"/>
      <c r="GMU359" s="6"/>
      <c r="GMV359" s="6"/>
      <c r="GMW359" s="6"/>
      <c r="GMX359" s="6"/>
      <c r="GMY359" s="6"/>
      <c r="GMZ359" s="6"/>
      <c r="GNA359" s="6"/>
      <c r="GNB359" s="6"/>
      <c r="GNC359" s="6"/>
      <c r="GND359" s="6"/>
      <c r="GNE359" s="6"/>
      <c r="GNF359" s="6"/>
      <c r="GNG359" s="6"/>
      <c r="GNH359" s="6"/>
      <c r="GNI359" s="6"/>
      <c r="GNJ359" s="6"/>
      <c r="GNK359" s="6"/>
      <c r="GNL359" s="6"/>
      <c r="GNM359" s="6"/>
      <c r="GNN359" s="6"/>
      <c r="GNO359" s="6"/>
      <c r="GNP359" s="6"/>
      <c r="GNQ359" s="6"/>
      <c r="GNR359" s="6"/>
      <c r="GNS359" s="6"/>
      <c r="GNT359" s="6"/>
      <c r="GNU359" s="6"/>
      <c r="GNV359" s="6"/>
      <c r="GNW359" s="6"/>
      <c r="GNX359" s="6"/>
      <c r="GNY359" s="6"/>
      <c r="GNZ359" s="6"/>
      <c r="GOA359" s="6"/>
      <c r="GOB359" s="6"/>
      <c r="GOC359" s="6"/>
      <c r="GOD359" s="6"/>
      <c r="GOE359" s="6"/>
      <c r="GOF359" s="6"/>
      <c r="GOG359" s="6"/>
      <c r="GOH359" s="6"/>
      <c r="GOI359" s="6"/>
      <c r="GOJ359" s="6"/>
      <c r="GOK359" s="6"/>
      <c r="GOL359" s="6"/>
      <c r="GOM359" s="6"/>
      <c r="GON359" s="6"/>
      <c r="GOO359" s="6"/>
      <c r="GOP359" s="6"/>
      <c r="GOQ359" s="6"/>
      <c r="GOR359" s="6"/>
      <c r="GOS359" s="6"/>
      <c r="GOT359" s="6"/>
      <c r="GOU359" s="6"/>
      <c r="GOV359" s="6"/>
      <c r="GOW359" s="6"/>
      <c r="GOX359" s="6"/>
      <c r="GOY359" s="6"/>
      <c r="GOZ359" s="6"/>
      <c r="GPA359" s="6"/>
      <c r="GPB359" s="6"/>
      <c r="GPC359" s="6"/>
      <c r="GPD359" s="6"/>
      <c r="GPE359" s="6"/>
      <c r="GPF359" s="6"/>
      <c r="GPG359" s="6"/>
      <c r="GPH359" s="6"/>
      <c r="GPI359" s="6"/>
      <c r="GPJ359" s="6"/>
      <c r="GPK359" s="6"/>
      <c r="GPL359" s="6"/>
      <c r="GPM359" s="6"/>
      <c r="GPN359" s="6"/>
      <c r="GPO359" s="6"/>
      <c r="GPP359" s="6"/>
      <c r="GPQ359" s="6"/>
      <c r="GPR359" s="6"/>
      <c r="GPS359" s="6"/>
      <c r="GPT359" s="6"/>
      <c r="GPU359" s="6"/>
      <c r="GPV359" s="6"/>
      <c r="GPW359" s="6"/>
      <c r="GPX359" s="6"/>
      <c r="GPY359" s="6"/>
      <c r="GPZ359" s="6"/>
      <c r="GQA359" s="6"/>
      <c r="GQB359" s="6"/>
      <c r="GQC359" s="6"/>
      <c r="GQD359" s="6"/>
      <c r="GQE359" s="6"/>
      <c r="GQF359" s="6"/>
      <c r="GQG359" s="6"/>
      <c r="GQH359" s="6"/>
      <c r="GQI359" s="6"/>
      <c r="GQJ359" s="6"/>
      <c r="GQK359" s="6"/>
      <c r="GQL359" s="6"/>
      <c r="GQM359" s="6"/>
      <c r="GQN359" s="6"/>
      <c r="GQO359" s="6"/>
      <c r="GQP359" s="6"/>
      <c r="GQQ359" s="6"/>
      <c r="GQR359" s="6"/>
      <c r="GQS359" s="6"/>
      <c r="GQT359" s="6"/>
      <c r="GQU359" s="6"/>
      <c r="GQV359" s="6"/>
      <c r="GQW359" s="6"/>
      <c r="GQX359" s="6"/>
      <c r="GQY359" s="6"/>
      <c r="GQZ359" s="6"/>
      <c r="GRA359" s="6"/>
      <c r="GRB359" s="6"/>
      <c r="GRC359" s="6"/>
      <c r="GRD359" s="6"/>
      <c r="GRE359" s="6"/>
      <c r="GRF359" s="6"/>
      <c r="GRG359" s="6"/>
      <c r="GRH359" s="6"/>
      <c r="GRI359" s="6"/>
      <c r="GRJ359" s="6"/>
      <c r="GRK359" s="6"/>
      <c r="GRL359" s="6"/>
      <c r="GRM359" s="6"/>
      <c r="GRN359" s="6"/>
      <c r="GRO359" s="6"/>
      <c r="GRP359" s="6"/>
      <c r="GRQ359" s="6"/>
      <c r="GRR359" s="6"/>
      <c r="GRS359" s="6"/>
      <c r="GRT359" s="6"/>
      <c r="GRU359" s="6"/>
      <c r="GRV359" s="6"/>
      <c r="GRW359" s="6"/>
      <c r="GRX359" s="6"/>
      <c r="GRY359" s="6"/>
      <c r="GRZ359" s="6"/>
      <c r="GSA359" s="6"/>
      <c r="GSB359" s="6"/>
      <c r="GSC359" s="6"/>
      <c r="GSD359" s="6"/>
      <c r="GSE359" s="6"/>
      <c r="GSF359" s="6"/>
      <c r="GSG359" s="6"/>
      <c r="GSH359" s="6"/>
      <c r="GSI359" s="6"/>
      <c r="GSJ359" s="6"/>
      <c r="GSK359" s="6"/>
      <c r="GSL359" s="6"/>
      <c r="GSM359" s="6"/>
      <c r="GSN359" s="6"/>
      <c r="GSO359" s="6"/>
      <c r="GSP359" s="6"/>
      <c r="GSQ359" s="6"/>
      <c r="GSR359" s="6"/>
      <c r="GSS359" s="6"/>
      <c r="GST359" s="6"/>
      <c r="GSU359" s="6"/>
      <c r="GSV359" s="6"/>
      <c r="GSW359" s="6"/>
      <c r="GSX359" s="6"/>
      <c r="GSY359" s="6"/>
      <c r="GSZ359" s="6"/>
      <c r="GTA359" s="6"/>
      <c r="GTB359" s="6"/>
      <c r="GTC359" s="6"/>
      <c r="GTD359" s="6"/>
      <c r="GTE359" s="6"/>
      <c r="GTF359" s="6"/>
      <c r="GTG359" s="6"/>
      <c r="GTH359" s="6"/>
      <c r="GTI359" s="6"/>
      <c r="GTJ359" s="6"/>
      <c r="GTK359" s="6"/>
      <c r="GTL359" s="6"/>
      <c r="GTM359" s="6"/>
      <c r="GTN359" s="6"/>
      <c r="GTO359" s="6"/>
      <c r="GTP359" s="6"/>
      <c r="GTQ359" s="6"/>
      <c r="GTR359" s="6"/>
      <c r="GTS359" s="6"/>
      <c r="GTT359" s="6"/>
      <c r="GTU359" s="6"/>
      <c r="GTV359" s="6"/>
      <c r="GTW359" s="6"/>
      <c r="GTX359" s="6"/>
      <c r="GTY359" s="6"/>
      <c r="GTZ359" s="6"/>
      <c r="GUA359" s="6"/>
      <c r="GUB359" s="6"/>
      <c r="GUC359" s="6"/>
      <c r="GUD359" s="6"/>
      <c r="GUE359" s="6"/>
      <c r="GUF359" s="6"/>
      <c r="GUG359" s="6"/>
      <c r="GUH359" s="6"/>
      <c r="GUI359" s="6"/>
      <c r="GUJ359" s="6"/>
      <c r="GUK359" s="6"/>
      <c r="GUL359" s="6"/>
      <c r="GUM359" s="6"/>
      <c r="GUN359" s="6"/>
      <c r="GUO359" s="6"/>
      <c r="GUP359" s="6"/>
      <c r="GUQ359" s="6"/>
      <c r="GUR359" s="6"/>
      <c r="GUS359" s="6"/>
      <c r="GUT359" s="6"/>
      <c r="GUU359" s="6"/>
      <c r="GUV359" s="6"/>
      <c r="GUW359" s="6"/>
      <c r="GUX359" s="6"/>
      <c r="GUY359" s="6"/>
      <c r="GUZ359" s="6"/>
      <c r="GVA359" s="6"/>
      <c r="GVB359" s="6"/>
      <c r="GVC359" s="6"/>
      <c r="GVD359" s="6"/>
      <c r="GVE359" s="6"/>
      <c r="GVF359" s="6"/>
      <c r="GVG359" s="6"/>
      <c r="GVH359" s="6"/>
      <c r="GVI359" s="6"/>
      <c r="GVJ359" s="6"/>
      <c r="GVK359" s="6"/>
      <c r="GVL359" s="6"/>
      <c r="GVM359" s="6"/>
      <c r="GVN359" s="6"/>
      <c r="GVO359" s="6"/>
      <c r="GVP359" s="6"/>
      <c r="GVQ359" s="6"/>
      <c r="GVR359" s="6"/>
      <c r="GVS359" s="6"/>
      <c r="GVT359" s="6"/>
      <c r="GVU359" s="6"/>
      <c r="GVV359" s="6"/>
      <c r="GVW359" s="6"/>
      <c r="GVX359" s="6"/>
      <c r="GVY359" s="6"/>
      <c r="GVZ359" s="6"/>
      <c r="GWA359" s="6"/>
      <c r="GWB359" s="6"/>
      <c r="GWC359" s="6"/>
      <c r="GWD359" s="6"/>
      <c r="GWE359" s="6"/>
      <c r="GWF359" s="6"/>
      <c r="GWG359" s="6"/>
      <c r="GWH359" s="6"/>
      <c r="GWI359" s="6"/>
      <c r="GWJ359" s="6"/>
      <c r="GWK359" s="6"/>
      <c r="GWL359" s="6"/>
      <c r="GWM359" s="6"/>
      <c r="GWN359" s="6"/>
      <c r="GWO359" s="6"/>
      <c r="GWP359" s="6"/>
      <c r="GWQ359" s="6"/>
      <c r="GWR359" s="6"/>
      <c r="GWS359" s="6"/>
      <c r="GWT359" s="6"/>
      <c r="GWU359" s="6"/>
      <c r="GWV359" s="6"/>
      <c r="GWW359" s="6"/>
      <c r="GWX359" s="6"/>
      <c r="GWY359" s="6"/>
      <c r="GWZ359" s="6"/>
      <c r="GXA359" s="6"/>
      <c r="GXB359" s="6"/>
      <c r="GXC359" s="6"/>
      <c r="GXD359" s="6"/>
      <c r="GXE359" s="6"/>
      <c r="GXF359" s="6"/>
      <c r="GXG359" s="6"/>
      <c r="GXH359" s="6"/>
      <c r="GXI359" s="6"/>
      <c r="GXJ359" s="6"/>
      <c r="GXK359" s="6"/>
      <c r="GXL359" s="6"/>
      <c r="GXM359" s="6"/>
      <c r="GXN359" s="6"/>
      <c r="GXO359" s="6"/>
      <c r="GXP359" s="6"/>
      <c r="GXQ359" s="6"/>
      <c r="GXR359" s="6"/>
      <c r="GXS359" s="6"/>
      <c r="GXT359" s="6"/>
      <c r="GXU359" s="6"/>
      <c r="GXV359" s="6"/>
      <c r="GXW359" s="6"/>
      <c r="GXX359" s="6"/>
      <c r="GXY359" s="6"/>
      <c r="GXZ359" s="6"/>
      <c r="GYA359" s="6"/>
      <c r="GYB359" s="6"/>
      <c r="GYC359" s="6"/>
      <c r="GYD359" s="6"/>
      <c r="GYE359" s="6"/>
      <c r="GYF359" s="6"/>
      <c r="GYG359" s="6"/>
      <c r="GYH359" s="6"/>
      <c r="GYI359" s="6"/>
      <c r="GYJ359" s="6"/>
      <c r="GYK359" s="6"/>
      <c r="GYL359" s="6"/>
      <c r="GYM359" s="6"/>
      <c r="GYN359" s="6"/>
      <c r="GYO359" s="6"/>
      <c r="GYP359" s="6"/>
      <c r="GYQ359" s="6"/>
      <c r="GYR359" s="6"/>
      <c r="GYS359" s="6"/>
      <c r="GYT359" s="6"/>
      <c r="GYU359" s="6"/>
      <c r="GYV359" s="6"/>
      <c r="GYW359" s="6"/>
      <c r="GYX359" s="6"/>
      <c r="GYY359" s="6"/>
      <c r="GYZ359" s="6"/>
      <c r="GZA359" s="6"/>
      <c r="GZB359" s="6"/>
      <c r="GZC359" s="6"/>
      <c r="GZD359" s="6"/>
      <c r="GZE359" s="6"/>
      <c r="GZF359" s="6"/>
      <c r="GZG359" s="6"/>
      <c r="GZH359" s="6"/>
      <c r="GZI359" s="6"/>
      <c r="GZJ359" s="6"/>
      <c r="GZK359" s="6"/>
      <c r="GZL359" s="6"/>
      <c r="GZM359" s="6"/>
      <c r="GZN359" s="6"/>
      <c r="GZO359" s="6"/>
      <c r="GZP359" s="6"/>
      <c r="GZQ359" s="6"/>
      <c r="GZR359" s="6"/>
      <c r="GZS359" s="6"/>
      <c r="GZT359" s="6"/>
      <c r="GZU359" s="6"/>
      <c r="GZV359" s="6"/>
      <c r="GZW359" s="6"/>
      <c r="GZX359" s="6"/>
      <c r="GZY359" s="6"/>
      <c r="GZZ359" s="6"/>
      <c r="HAA359" s="6"/>
      <c r="HAB359" s="6"/>
      <c r="HAC359" s="6"/>
      <c r="HAD359" s="6"/>
      <c r="HAE359" s="6"/>
      <c r="HAF359" s="6"/>
      <c r="HAG359" s="6"/>
      <c r="HAH359" s="6"/>
      <c r="HAI359" s="6"/>
      <c r="HAJ359" s="6"/>
      <c r="HAK359" s="6"/>
      <c r="HAL359" s="6"/>
      <c r="HAM359" s="6"/>
      <c r="HAN359" s="6"/>
      <c r="HAO359" s="6"/>
      <c r="HAP359" s="6"/>
      <c r="HAQ359" s="6"/>
      <c r="HAR359" s="6"/>
      <c r="HAS359" s="6"/>
      <c r="HAT359" s="6"/>
      <c r="HAU359" s="6"/>
      <c r="HAV359" s="6"/>
      <c r="HAW359" s="6"/>
      <c r="HAX359" s="6"/>
      <c r="HAY359" s="6"/>
      <c r="HAZ359" s="6"/>
      <c r="HBA359" s="6"/>
      <c r="HBB359" s="6"/>
      <c r="HBC359" s="6"/>
      <c r="HBD359" s="6"/>
      <c r="HBE359" s="6"/>
      <c r="HBF359" s="6"/>
      <c r="HBG359" s="6"/>
      <c r="HBH359" s="6"/>
      <c r="HBI359" s="6"/>
      <c r="HBJ359" s="6"/>
      <c r="HBK359" s="6"/>
      <c r="HBL359" s="6"/>
      <c r="HBM359" s="6"/>
      <c r="HBN359" s="6"/>
      <c r="HBO359" s="6"/>
      <c r="HBP359" s="6"/>
      <c r="HBQ359" s="6"/>
      <c r="HBR359" s="6"/>
      <c r="HBS359" s="6"/>
      <c r="HBT359" s="6"/>
      <c r="HBU359" s="6"/>
      <c r="HBV359" s="6"/>
      <c r="HBW359" s="6"/>
      <c r="HBX359" s="6"/>
      <c r="HBY359" s="6"/>
      <c r="HBZ359" s="6"/>
      <c r="HCA359" s="6"/>
      <c r="HCB359" s="6"/>
      <c r="HCC359" s="6"/>
      <c r="HCD359" s="6"/>
      <c r="HCE359" s="6"/>
      <c r="HCF359" s="6"/>
      <c r="HCG359" s="6"/>
      <c r="HCH359" s="6"/>
      <c r="HCI359" s="6"/>
      <c r="HCJ359" s="6"/>
      <c r="HCK359" s="6"/>
      <c r="HCL359" s="6"/>
      <c r="HCM359" s="6"/>
      <c r="HCN359" s="6"/>
      <c r="HCO359" s="6"/>
      <c r="HCP359" s="6"/>
      <c r="HCQ359" s="6"/>
      <c r="HCR359" s="6"/>
      <c r="HCS359" s="6"/>
      <c r="HCT359" s="6"/>
      <c r="HCU359" s="6"/>
      <c r="HCV359" s="6"/>
      <c r="HCW359" s="6"/>
      <c r="HCX359" s="6"/>
      <c r="HCY359" s="6"/>
      <c r="HCZ359" s="6"/>
      <c r="HDA359" s="6"/>
      <c r="HDB359" s="6"/>
      <c r="HDC359" s="6"/>
      <c r="HDD359" s="6"/>
      <c r="HDE359" s="6"/>
      <c r="HDF359" s="6"/>
      <c r="HDG359" s="6"/>
      <c r="HDH359" s="6"/>
      <c r="HDI359" s="6"/>
      <c r="HDJ359" s="6"/>
      <c r="HDK359" s="6"/>
      <c r="HDL359" s="6"/>
      <c r="HDM359" s="6"/>
      <c r="HDN359" s="6"/>
      <c r="HDO359" s="6"/>
      <c r="HDP359" s="6"/>
      <c r="HDQ359" s="6"/>
      <c r="HDR359" s="6"/>
      <c r="HDS359" s="6"/>
      <c r="HDT359" s="6"/>
      <c r="HDU359" s="6"/>
      <c r="HDV359" s="6"/>
      <c r="HDW359" s="6"/>
      <c r="HDX359" s="6"/>
      <c r="HDY359" s="6"/>
      <c r="HDZ359" s="6"/>
      <c r="HEA359" s="6"/>
      <c r="HEB359" s="6"/>
      <c r="HEC359" s="6"/>
      <c r="HED359" s="6"/>
      <c r="HEE359" s="6"/>
      <c r="HEF359" s="6"/>
      <c r="HEG359" s="6"/>
      <c r="HEH359" s="6"/>
      <c r="HEI359" s="6"/>
      <c r="HEJ359" s="6"/>
      <c r="HEK359" s="6"/>
      <c r="HEL359" s="6"/>
      <c r="HEM359" s="6"/>
      <c r="HEN359" s="6"/>
      <c r="HEO359" s="6"/>
      <c r="HEP359" s="6"/>
      <c r="HEQ359" s="6"/>
      <c r="HER359" s="6"/>
      <c r="HES359" s="6"/>
      <c r="HET359" s="6"/>
      <c r="HEU359" s="6"/>
      <c r="HEV359" s="6"/>
      <c r="HEW359" s="6"/>
      <c r="HEX359" s="6"/>
      <c r="HEY359" s="6"/>
      <c r="HEZ359" s="6"/>
      <c r="HFA359" s="6"/>
      <c r="HFB359" s="6"/>
      <c r="HFC359" s="6"/>
      <c r="HFD359" s="6"/>
      <c r="HFE359" s="6"/>
      <c r="HFF359" s="6"/>
      <c r="HFG359" s="6"/>
      <c r="HFH359" s="6"/>
      <c r="HFI359" s="6"/>
      <c r="HFJ359" s="6"/>
      <c r="HFK359" s="6"/>
      <c r="HFL359" s="6"/>
      <c r="HFM359" s="6"/>
      <c r="HFN359" s="6"/>
      <c r="HFO359" s="6"/>
      <c r="HFP359" s="6"/>
      <c r="HFQ359" s="6"/>
      <c r="HFR359" s="6"/>
      <c r="HFS359" s="6"/>
      <c r="HFT359" s="6"/>
      <c r="HFU359" s="6"/>
      <c r="HFV359" s="6"/>
      <c r="HFW359" s="6"/>
      <c r="HFX359" s="6"/>
      <c r="HFY359" s="6"/>
      <c r="HFZ359" s="6"/>
      <c r="HGA359" s="6"/>
      <c r="HGB359" s="6"/>
      <c r="HGC359" s="6"/>
      <c r="HGD359" s="6"/>
      <c r="HGE359" s="6"/>
      <c r="HGF359" s="6"/>
      <c r="HGG359" s="6"/>
      <c r="HGH359" s="6"/>
      <c r="HGI359" s="6"/>
      <c r="HGJ359" s="6"/>
      <c r="HGK359" s="6"/>
      <c r="HGL359" s="6"/>
      <c r="HGM359" s="6"/>
      <c r="HGN359" s="6"/>
      <c r="HGO359" s="6"/>
      <c r="HGP359" s="6"/>
      <c r="HGQ359" s="6"/>
      <c r="HGR359" s="6"/>
      <c r="HGS359" s="6"/>
      <c r="HGT359" s="6"/>
      <c r="HGU359" s="6"/>
      <c r="HGV359" s="6"/>
      <c r="HGW359" s="6"/>
      <c r="HGX359" s="6"/>
      <c r="HGY359" s="6"/>
      <c r="HGZ359" s="6"/>
      <c r="HHA359" s="6"/>
      <c r="HHB359" s="6"/>
      <c r="HHC359" s="6"/>
      <c r="HHD359" s="6"/>
      <c r="HHE359" s="6"/>
      <c r="HHF359" s="6"/>
      <c r="HHG359" s="6"/>
      <c r="HHH359" s="6"/>
      <c r="HHI359" s="6"/>
      <c r="HHJ359" s="6"/>
      <c r="HHK359" s="6"/>
      <c r="HHL359" s="6"/>
      <c r="HHM359" s="6"/>
      <c r="HHN359" s="6"/>
      <c r="HHO359" s="6"/>
      <c r="HHP359" s="6"/>
      <c r="HHQ359" s="6"/>
      <c r="HHR359" s="6"/>
      <c r="HHS359" s="6"/>
      <c r="HHT359" s="6"/>
      <c r="HHU359" s="6"/>
      <c r="HHV359" s="6"/>
      <c r="HHW359" s="6"/>
      <c r="HHX359" s="6"/>
      <c r="HHY359" s="6"/>
      <c r="HHZ359" s="6"/>
      <c r="HIA359" s="6"/>
      <c r="HIB359" s="6"/>
      <c r="HIC359" s="6"/>
      <c r="HID359" s="6"/>
      <c r="HIE359" s="6"/>
      <c r="HIF359" s="6"/>
      <c r="HIG359" s="6"/>
      <c r="HIH359" s="6"/>
      <c r="HII359" s="6"/>
      <c r="HIJ359" s="6"/>
      <c r="HIK359" s="6"/>
      <c r="HIL359" s="6"/>
      <c r="HIM359" s="6"/>
      <c r="HIN359" s="6"/>
      <c r="HIO359" s="6"/>
      <c r="HIP359" s="6"/>
      <c r="HIQ359" s="6"/>
      <c r="HIR359" s="6"/>
      <c r="HIS359" s="6"/>
      <c r="HIT359" s="6"/>
      <c r="HIU359" s="6"/>
      <c r="HIV359" s="6"/>
      <c r="HIW359" s="6"/>
      <c r="HIX359" s="6"/>
      <c r="HIY359" s="6"/>
      <c r="HIZ359" s="6"/>
      <c r="HJA359" s="6"/>
      <c r="HJB359" s="6"/>
      <c r="HJC359" s="6"/>
      <c r="HJD359" s="6"/>
      <c r="HJE359" s="6"/>
      <c r="HJF359" s="6"/>
      <c r="HJG359" s="6"/>
      <c r="HJH359" s="6"/>
      <c r="HJI359" s="6"/>
      <c r="HJJ359" s="6"/>
      <c r="HJK359" s="6"/>
      <c r="HJL359" s="6"/>
      <c r="HJM359" s="6"/>
      <c r="HJN359" s="6"/>
      <c r="HJO359" s="6"/>
      <c r="HJP359" s="6"/>
      <c r="HJQ359" s="6"/>
      <c r="HJR359" s="6"/>
      <c r="HJS359" s="6"/>
      <c r="HJT359" s="6"/>
      <c r="HJU359" s="6"/>
      <c r="HJV359" s="6"/>
      <c r="HJW359" s="6"/>
      <c r="HJX359" s="6"/>
      <c r="HJY359" s="6"/>
      <c r="HJZ359" s="6"/>
      <c r="HKA359" s="6"/>
      <c r="HKB359" s="6"/>
      <c r="HKC359" s="6"/>
      <c r="HKD359" s="6"/>
      <c r="HKE359" s="6"/>
      <c r="HKF359" s="6"/>
      <c r="HKG359" s="6"/>
      <c r="HKH359" s="6"/>
      <c r="HKI359" s="6"/>
      <c r="HKJ359" s="6"/>
      <c r="HKK359" s="6"/>
      <c r="HKL359" s="6"/>
      <c r="HKM359" s="6"/>
      <c r="HKN359" s="6"/>
      <c r="HKO359" s="6"/>
      <c r="HKP359" s="6"/>
      <c r="HKQ359" s="6"/>
      <c r="HKR359" s="6"/>
      <c r="HKS359" s="6"/>
      <c r="HKT359" s="6"/>
      <c r="HKU359" s="6"/>
      <c r="HKV359" s="6"/>
      <c r="HKW359" s="6"/>
      <c r="HKX359" s="6"/>
      <c r="HKY359" s="6"/>
      <c r="HKZ359" s="6"/>
      <c r="HLA359" s="6"/>
      <c r="HLB359" s="6"/>
      <c r="HLC359" s="6"/>
      <c r="HLD359" s="6"/>
      <c r="HLE359" s="6"/>
      <c r="HLF359" s="6"/>
      <c r="HLG359" s="6"/>
      <c r="HLH359" s="6"/>
      <c r="HLI359" s="6"/>
      <c r="HLJ359" s="6"/>
      <c r="HLK359" s="6"/>
      <c r="HLL359" s="6"/>
      <c r="HLM359" s="6"/>
      <c r="HLN359" s="6"/>
      <c r="HLO359" s="6"/>
      <c r="HLP359" s="6"/>
      <c r="HLQ359" s="6"/>
      <c r="HLR359" s="6"/>
      <c r="HLS359" s="6"/>
      <c r="HLT359" s="6"/>
      <c r="HLU359" s="6"/>
      <c r="HLV359" s="6"/>
      <c r="HLW359" s="6"/>
      <c r="HLX359" s="6"/>
      <c r="HLY359" s="6"/>
      <c r="HLZ359" s="6"/>
      <c r="HMA359" s="6"/>
      <c r="HMB359" s="6"/>
      <c r="HMC359" s="6"/>
      <c r="HMD359" s="6"/>
      <c r="HME359" s="6"/>
      <c r="HMF359" s="6"/>
      <c r="HMG359" s="6"/>
      <c r="HMH359" s="6"/>
      <c r="HMI359" s="6"/>
      <c r="HMJ359" s="6"/>
      <c r="HMK359" s="6"/>
      <c r="HML359" s="6"/>
      <c r="HMM359" s="6"/>
      <c r="HMN359" s="6"/>
      <c r="HMO359" s="6"/>
      <c r="HMP359" s="6"/>
      <c r="HMQ359" s="6"/>
      <c r="HMR359" s="6"/>
      <c r="HMS359" s="6"/>
      <c r="HMT359" s="6"/>
      <c r="HMU359" s="6"/>
      <c r="HMV359" s="6"/>
      <c r="HMW359" s="6"/>
      <c r="HMX359" s="6"/>
      <c r="HMY359" s="6"/>
      <c r="HMZ359" s="6"/>
      <c r="HNA359" s="6"/>
      <c r="HNB359" s="6"/>
      <c r="HNC359" s="6"/>
      <c r="HND359" s="6"/>
      <c r="HNE359" s="6"/>
      <c r="HNF359" s="6"/>
      <c r="HNG359" s="6"/>
      <c r="HNH359" s="6"/>
      <c r="HNI359" s="6"/>
      <c r="HNJ359" s="6"/>
      <c r="HNK359" s="6"/>
      <c r="HNL359" s="6"/>
      <c r="HNM359" s="6"/>
      <c r="HNN359" s="6"/>
      <c r="HNO359" s="6"/>
      <c r="HNP359" s="6"/>
      <c r="HNQ359" s="6"/>
      <c r="HNR359" s="6"/>
      <c r="HNS359" s="6"/>
      <c r="HNT359" s="6"/>
      <c r="HNU359" s="6"/>
      <c r="HNV359" s="6"/>
      <c r="HNW359" s="6"/>
      <c r="HNX359" s="6"/>
      <c r="HNY359" s="6"/>
      <c r="HNZ359" s="6"/>
      <c r="HOA359" s="6"/>
      <c r="HOB359" s="6"/>
      <c r="HOC359" s="6"/>
      <c r="HOD359" s="6"/>
      <c r="HOE359" s="6"/>
      <c r="HOF359" s="6"/>
      <c r="HOG359" s="6"/>
      <c r="HOH359" s="6"/>
      <c r="HOI359" s="6"/>
      <c r="HOJ359" s="6"/>
      <c r="HOK359" s="6"/>
      <c r="HOL359" s="6"/>
      <c r="HOM359" s="6"/>
      <c r="HON359" s="6"/>
      <c r="HOO359" s="6"/>
      <c r="HOP359" s="6"/>
      <c r="HOQ359" s="6"/>
      <c r="HOR359" s="6"/>
      <c r="HOS359" s="6"/>
      <c r="HOT359" s="6"/>
      <c r="HOU359" s="6"/>
      <c r="HOV359" s="6"/>
      <c r="HOW359" s="6"/>
      <c r="HOX359" s="6"/>
      <c r="HOY359" s="6"/>
      <c r="HOZ359" s="6"/>
      <c r="HPA359" s="6"/>
      <c r="HPB359" s="6"/>
      <c r="HPC359" s="6"/>
      <c r="HPD359" s="6"/>
      <c r="HPE359" s="6"/>
      <c r="HPF359" s="6"/>
      <c r="HPG359" s="6"/>
      <c r="HPH359" s="6"/>
      <c r="HPI359" s="6"/>
      <c r="HPJ359" s="6"/>
      <c r="HPK359" s="6"/>
      <c r="HPL359" s="6"/>
      <c r="HPM359" s="6"/>
      <c r="HPN359" s="6"/>
      <c r="HPO359" s="6"/>
      <c r="HPP359" s="6"/>
      <c r="HPQ359" s="6"/>
      <c r="HPR359" s="6"/>
      <c r="HPS359" s="6"/>
      <c r="HPT359" s="6"/>
      <c r="HPU359" s="6"/>
      <c r="HPV359" s="6"/>
      <c r="HPW359" s="6"/>
      <c r="HPX359" s="6"/>
      <c r="HPY359" s="6"/>
      <c r="HPZ359" s="6"/>
      <c r="HQA359" s="6"/>
      <c r="HQB359" s="6"/>
      <c r="HQC359" s="6"/>
      <c r="HQD359" s="6"/>
      <c r="HQE359" s="6"/>
      <c r="HQF359" s="6"/>
      <c r="HQG359" s="6"/>
      <c r="HQH359" s="6"/>
      <c r="HQI359" s="6"/>
      <c r="HQJ359" s="6"/>
      <c r="HQK359" s="6"/>
      <c r="HQL359" s="6"/>
      <c r="HQM359" s="6"/>
      <c r="HQN359" s="6"/>
      <c r="HQO359" s="6"/>
      <c r="HQP359" s="6"/>
      <c r="HQQ359" s="6"/>
      <c r="HQR359" s="6"/>
      <c r="HQS359" s="6"/>
      <c r="HQT359" s="6"/>
      <c r="HQU359" s="6"/>
      <c r="HQV359" s="6"/>
      <c r="HQW359" s="6"/>
      <c r="HQX359" s="6"/>
      <c r="HQY359" s="6"/>
      <c r="HQZ359" s="6"/>
      <c r="HRA359" s="6"/>
      <c r="HRB359" s="6"/>
      <c r="HRC359" s="6"/>
      <c r="HRD359" s="6"/>
      <c r="HRE359" s="6"/>
      <c r="HRF359" s="6"/>
      <c r="HRG359" s="6"/>
      <c r="HRH359" s="6"/>
      <c r="HRI359" s="6"/>
      <c r="HRJ359" s="6"/>
      <c r="HRK359" s="6"/>
      <c r="HRL359" s="6"/>
      <c r="HRM359" s="6"/>
      <c r="HRN359" s="6"/>
      <c r="HRO359" s="6"/>
      <c r="HRP359" s="6"/>
      <c r="HRQ359" s="6"/>
      <c r="HRR359" s="6"/>
      <c r="HRS359" s="6"/>
      <c r="HRT359" s="6"/>
      <c r="HRU359" s="6"/>
      <c r="HRV359" s="6"/>
      <c r="HRW359" s="6"/>
      <c r="HRX359" s="6"/>
      <c r="HRY359" s="6"/>
      <c r="HRZ359" s="6"/>
      <c r="HSA359" s="6"/>
      <c r="HSB359" s="6"/>
      <c r="HSC359" s="6"/>
      <c r="HSD359" s="6"/>
      <c r="HSE359" s="6"/>
      <c r="HSF359" s="6"/>
      <c r="HSG359" s="6"/>
      <c r="HSH359" s="6"/>
      <c r="HSI359" s="6"/>
      <c r="HSJ359" s="6"/>
      <c r="HSK359" s="6"/>
      <c r="HSL359" s="6"/>
      <c r="HSM359" s="6"/>
      <c r="HSN359" s="6"/>
      <c r="HSO359" s="6"/>
      <c r="HSP359" s="6"/>
      <c r="HSQ359" s="6"/>
      <c r="HSR359" s="6"/>
      <c r="HSS359" s="6"/>
      <c r="HST359" s="6"/>
      <c r="HSU359" s="6"/>
      <c r="HSV359" s="6"/>
      <c r="HSW359" s="6"/>
      <c r="HSX359" s="6"/>
      <c r="HSY359" s="6"/>
      <c r="HSZ359" s="6"/>
      <c r="HTA359" s="6"/>
      <c r="HTB359" s="6"/>
      <c r="HTC359" s="6"/>
      <c r="HTD359" s="6"/>
      <c r="HTE359" s="6"/>
      <c r="HTF359" s="6"/>
      <c r="HTG359" s="6"/>
      <c r="HTH359" s="6"/>
      <c r="HTI359" s="6"/>
      <c r="HTJ359" s="6"/>
      <c r="HTK359" s="6"/>
      <c r="HTL359" s="6"/>
      <c r="HTM359" s="6"/>
      <c r="HTN359" s="6"/>
      <c r="HTO359" s="6"/>
      <c r="HTP359" s="6"/>
      <c r="HTQ359" s="6"/>
      <c r="HTR359" s="6"/>
      <c r="HTS359" s="6"/>
      <c r="HTT359" s="6"/>
      <c r="HTU359" s="6"/>
      <c r="HTV359" s="6"/>
      <c r="HTW359" s="6"/>
      <c r="HTX359" s="6"/>
      <c r="HTY359" s="6"/>
      <c r="HTZ359" s="6"/>
      <c r="HUA359" s="6"/>
      <c r="HUB359" s="6"/>
      <c r="HUC359" s="6"/>
      <c r="HUD359" s="6"/>
      <c r="HUE359" s="6"/>
      <c r="HUF359" s="6"/>
      <c r="HUG359" s="6"/>
      <c r="HUH359" s="6"/>
      <c r="HUI359" s="6"/>
      <c r="HUJ359" s="6"/>
      <c r="HUK359" s="6"/>
      <c r="HUL359" s="6"/>
      <c r="HUM359" s="6"/>
      <c r="HUN359" s="6"/>
      <c r="HUO359" s="6"/>
      <c r="HUP359" s="6"/>
      <c r="HUQ359" s="6"/>
      <c r="HUR359" s="6"/>
      <c r="HUS359" s="6"/>
      <c r="HUT359" s="6"/>
      <c r="HUU359" s="6"/>
      <c r="HUV359" s="6"/>
      <c r="HUW359" s="6"/>
      <c r="HUX359" s="6"/>
      <c r="HUY359" s="6"/>
      <c r="HUZ359" s="6"/>
      <c r="HVA359" s="6"/>
      <c r="HVB359" s="6"/>
      <c r="HVC359" s="6"/>
      <c r="HVD359" s="6"/>
      <c r="HVE359" s="6"/>
      <c r="HVF359" s="6"/>
      <c r="HVG359" s="6"/>
      <c r="HVH359" s="6"/>
      <c r="HVI359" s="6"/>
      <c r="HVJ359" s="6"/>
      <c r="HVK359" s="6"/>
      <c r="HVL359" s="6"/>
      <c r="HVM359" s="6"/>
      <c r="HVN359" s="6"/>
      <c r="HVO359" s="6"/>
      <c r="HVP359" s="6"/>
      <c r="HVQ359" s="6"/>
      <c r="HVR359" s="6"/>
      <c r="HVS359" s="6"/>
      <c r="HVT359" s="6"/>
      <c r="HVU359" s="6"/>
      <c r="HVV359" s="6"/>
      <c r="HVW359" s="6"/>
      <c r="HVX359" s="6"/>
      <c r="HVY359" s="6"/>
      <c r="HVZ359" s="6"/>
      <c r="HWA359" s="6"/>
      <c r="HWB359" s="6"/>
      <c r="HWC359" s="6"/>
      <c r="HWD359" s="6"/>
      <c r="HWE359" s="6"/>
      <c r="HWF359" s="6"/>
      <c r="HWG359" s="6"/>
      <c r="HWH359" s="6"/>
      <c r="HWI359" s="6"/>
      <c r="HWJ359" s="6"/>
      <c r="HWK359" s="6"/>
      <c r="HWL359" s="6"/>
      <c r="HWM359" s="6"/>
      <c r="HWN359" s="6"/>
      <c r="HWO359" s="6"/>
      <c r="HWP359" s="6"/>
      <c r="HWQ359" s="6"/>
      <c r="HWR359" s="6"/>
      <c r="HWS359" s="6"/>
      <c r="HWT359" s="6"/>
      <c r="HWU359" s="6"/>
      <c r="HWV359" s="6"/>
      <c r="HWW359" s="6"/>
      <c r="HWX359" s="6"/>
      <c r="HWY359" s="6"/>
      <c r="HWZ359" s="6"/>
      <c r="HXA359" s="6"/>
      <c r="HXB359" s="6"/>
      <c r="HXC359" s="6"/>
      <c r="HXD359" s="6"/>
      <c r="HXE359" s="6"/>
      <c r="HXF359" s="6"/>
      <c r="HXG359" s="6"/>
      <c r="HXH359" s="6"/>
      <c r="HXI359" s="6"/>
      <c r="HXJ359" s="6"/>
      <c r="HXK359" s="6"/>
      <c r="HXL359" s="6"/>
      <c r="HXM359" s="6"/>
      <c r="HXN359" s="6"/>
      <c r="HXO359" s="6"/>
      <c r="HXP359" s="6"/>
      <c r="HXQ359" s="6"/>
      <c r="HXR359" s="6"/>
      <c r="HXS359" s="6"/>
      <c r="HXT359" s="6"/>
      <c r="HXU359" s="6"/>
      <c r="HXV359" s="6"/>
      <c r="HXW359" s="6"/>
      <c r="HXX359" s="6"/>
      <c r="HXY359" s="6"/>
      <c r="HXZ359" s="6"/>
      <c r="HYA359" s="6"/>
      <c r="HYB359" s="6"/>
      <c r="HYC359" s="6"/>
      <c r="HYD359" s="6"/>
      <c r="HYE359" s="6"/>
      <c r="HYF359" s="6"/>
      <c r="HYG359" s="6"/>
      <c r="HYH359" s="6"/>
      <c r="HYI359" s="6"/>
      <c r="HYJ359" s="6"/>
      <c r="HYK359" s="6"/>
      <c r="HYL359" s="6"/>
      <c r="HYM359" s="6"/>
      <c r="HYN359" s="6"/>
      <c r="HYO359" s="6"/>
      <c r="HYP359" s="6"/>
      <c r="HYQ359" s="6"/>
      <c r="HYR359" s="6"/>
      <c r="HYS359" s="6"/>
      <c r="HYT359" s="6"/>
      <c r="HYU359" s="6"/>
      <c r="HYV359" s="6"/>
      <c r="HYW359" s="6"/>
      <c r="HYX359" s="6"/>
      <c r="HYY359" s="6"/>
      <c r="HYZ359" s="6"/>
      <c r="HZA359" s="6"/>
      <c r="HZB359" s="6"/>
      <c r="HZC359" s="6"/>
      <c r="HZD359" s="6"/>
      <c r="HZE359" s="6"/>
      <c r="HZF359" s="6"/>
      <c r="HZG359" s="6"/>
      <c r="HZH359" s="6"/>
      <c r="HZI359" s="6"/>
      <c r="HZJ359" s="6"/>
      <c r="HZK359" s="6"/>
      <c r="HZL359" s="6"/>
      <c r="HZM359" s="6"/>
      <c r="HZN359" s="6"/>
      <c r="HZO359" s="6"/>
      <c r="HZP359" s="6"/>
      <c r="HZQ359" s="6"/>
      <c r="HZR359" s="6"/>
      <c r="HZS359" s="6"/>
      <c r="HZT359" s="6"/>
      <c r="HZU359" s="6"/>
      <c r="HZV359" s="6"/>
      <c r="HZW359" s="6"/>
      <c r="HZX359" s="6"/>
      <c r="HZY359" s="6"/>
      <c r="HZZ359" s="6"/>
      <c r="IAA359" s="6"/>
      <c r="IAB359" s="6"/>
      <c r="IAC359" s="6"/>
      <c r="IAD359" s="6"/>
      <c r="IAE359" s="6"/>
      <c r="IAF359" s="6"/>
      <c r="IAG359" s="6"/>
      <c r="IAH359" s="6"/>
      <c r="IAI359" s="6"/>
      <c r="IAJ359" s="6"/>
      <c r="IAK359" s="6"/>
      <c r="IAL359" s="6"/>
      <c r="IAM359" s="6"/>
      <c r="IAN359" s="6"/>
      <c r="IAO359" s="6"/>
      <c r="IAP359" s="6"/>
      <c r="IAQ359" s="6"/>
      <c r="IAR359" s="6"/>
      <c r="IAS359" s="6"/>
      <c r="IAT359" s="6"/>
      <c r="IAU359" s="6"/>
      <c r="IAV359" s="6"/>
      <c r="IAW359" s="6"/>
      <c r="IAX359" s="6"/>
      <c r="IAY359" s="6"/>
      <c r="IAZ359" s="6"/>
      <c r="IBA359" s="6"/>
      <c r="IBB359" s="6"/>
      <c r="IBC359" s="6"/>
      <c r="IBD359" s="6"/>
      <c r="IBE359" s="6"/>
      <c r="IBF359" s="6"/>
      <c r="IBG359" s="6"/>
      <c r="IBH359" s="6"/>
      <c r="IBI359" s="6"/>
      <c r="IBJ359" s="6"/>
      <c r="IBK359" s="6"/>
      <c r="IBL359" s="6"/>
      <c r="IBM359" s="6"/>
      <c r="IBN359" s="6"/>
      <c r="IBO359" s="6"/>
      <c r="IBP359" s="6"/>
      <c r="IBQ359" s="6"/>
      <c r="IBR359" s="6"/>
      <c r="IBS359" s="6"/>
      <c r="IBT359" s="6"/>
      <c r="IBU359" s="6"/>
      <c r="IBV359" s="6"/>
      <c r="IBW359" s="6"/>
      <c r="IBX359" s="6"/>
      <c r="IBY359" s="6"/>
      <c r="IBZ359" s="6"/>
      <c r="ICA359" s="6"/>
      <c r="ICB359" s="6"/>
      <c r="ICC359" s="6"/>
      <c r="ICD359" s="6"/>
      <c r="ICE359" s="6"/>
      <c r="ICF359" s="6"/>
      <c r="ICG359" s="6"/>
      <c r="ICH359" s="6"/>
      <c r="ICI359" s="6"/>
      <c r="ICJ359" s="6"/>
      <c r="ICK359" s="6"/>
      <c r="ICL359" s="6"/>
      <c r="ICM359" s="6"/>
      <c r="ICN359" s="6"/>
      <c r="ICO359" s="6"/>
      <c r="ICP359" s="6"/>
      <c r="ICQ359" s="6"/>
      <c r="ICR359" s="6"/>
      <c r="ICS359" s="6"/>
      <c r="ICT359" s="6"/>
      <c r="ICU359" s="6"/>
      <c r="ICV359" s="6"/>
      <c r="ICW359" s="6"/>
      <c r="ICX359" s="6"/>
      <c r="ICY359" s="6"/>
      <c r="ICZ359" s="6"/>
      <c r="IDA359" s="6"/>
      <c r="IDB359" s="6"/>
      <c r="IDC359" s="6"/>
      <c r="IDD359" s="6"/>
      <c r="IDE359" s="6"/>
      <c r="IDF359" s="6"/>
      <c r="IDG359" s="6"/>
      <c r="IDH359" s="6"/>
      <c r="IDI359" s="6"/>
      <c r="IDJ359" s="6"/>
      <c r="IDK359" s="6"/>
      <c r="IDL359" s="6"/>
      <c r="IDM359" s="6"/>
      <c r="IDN359" s="6"/>
      <c r="IDO359" s="6"/>
      <c r="IDP359" s="6"/>
      <c r="IDQ359" s="6"/>
      <c r="IDR359" s="6"/>
      <c r="IDS359" s="6"/>
      <c r="IDT359" s="6"/>
      <c r="IDU359" s="6"/>
      <c r="IDV359" s="6"/>
      <c r="IDW359" s="6"/>
      <c r="IDX359" s="6"/>
      <c r="IDY359" s="6"/>
      <c r="IDZ359" s="6"/>
      <c r="IEA359" s="6"/>
      <c r="IEB359" s="6"/>
      <c r="IEC359" s="6"/>
      <c r="IED359" s="6"/>
      <c r="IEE359" s="6"/>
      <c r="IEF359" s="6"/>
      <c r="IEG359" s="6"/>
      <c r="IEH359" s="6"/>
      <c r="IEI359" s="6"/>
      <c r="IEJ359" s="6"/>
      <c r="IEK359" s="6"/>
      <c r="IEL359" s="6"/>
      <c r="IEM359" s="6"/>
      <c r="IEN359" s="6"/>
      <c r="IEO359" s="6"/>
      <c r="IEP359" s="6"/>
      <c r="IEQ359" s="6"/>
      <c r="IER359" s="6"/>
      <c r="IES359" s="6"/>
      <c r="IET359" s="6"/>
      <c r="IEU359" s="6"/>
      <c r="IEV359" s="6"/>
      <c r="IEW359" s="6"/>
      <c r="IEX359" s="6"/>
      <c r="IEY359" s="6"/>
      <c r="IEZ359" s="6"/>
      <c r="IFA359" s="6"/>
      <c r="IFB359" s="6"/>
      <c r="IFC359" s="6"/>
      <c r="IFD359" s="6"/>
      <c r="IFE359" s="6"/>
      <c r="IFF359" s="6"/>
      <c r="IFG359" s="6"/>
      <c r="IFH359" s="6"/>
      <c r="IFI359" s="6"/>
      <c r="IFJ359" s="6"/>
      <c r="IFK359" s="6"/>
      <c r="IFL359" s="6"/>
      <c r="IFM359" s="6"/>
      <c r="IFN359" s="6"/>
      <c r="IFO359" s="6"/>
      <c r="IFP359" s="6"/>
      <c r="IFQ359" s="6"/>
      <c r="IFR359" s="6"/>
      <c r="IFS359" s="6"/>
      <c r="IFT359" s="6"/>
      <c r="IFU359" s="6"/>
      <c r="IFV359" s="6"/>
      <c r="IFW359" s="6"/>
      <c r="IFX359" s="6"/>
      <c r="IFY359" s="6"/>
      <c r="IFZ359" s="6"/>
      <c r="IGA359" s="6"/>
      <c r="IGB359" s="6"/>
      <c r="IGC359" s="6"/>
      <c r="IGD359" s="6"/>
      <c r="IGE359" s="6"/>
      <c r="IGF359" s="6"/>
      <c r="IGG359" s="6"/>
      <c r="IGH359" s="6"/>
      <c r="IGI359" s="6"/>
      <c r="IGJ359" s="6"/>
      <c r="IGK359" s="6"/>
      <c r="IGL359" s="6"/>
      <c r="IGM359" s="6"/>
      <c r="IGN359" s="6"/>
      <c r="IGO359" s="6"/>
      <c r="IGP359" s="6"/>
      <c r="IGQ359" s="6"/>
      <c r="IGR359" s="6"/>
      <c r="IGS359" s="6"/>
      <c r="IGT359" s="6"/>
      <c r="IGU359" s="6"/>
      <c r="IGV359" s="6"/>
      <c r="IGW359" s="6"/>
      <c r="IGX359" s="6"/>
      <c r="IGY359" s="6"/>
      <c r="IGZ359" s="6"/>
      <c r="IHA359" s="6"/>
      <c r="IHB359" s="6"/>
      <c r="IHC359" s="6"/>
      <c r="IHD359" s="6"/>
      <c r="IHE359" s="6"/>
      <c r="IHF359" s="6"/>
      <c r="IHG359" s="6"/>
      <c r="IHH359" s="6"/>
      <c r="IHI359" s="6"/>
      <c r="IHJ359" s="6"/>
      <c r="IHK359" s="6"/>
      <c r="IHL359" s="6"/>
      <c r="IHM359" s="6"/>
      <c r="IHN359" s="6"/>
      <c r="IHO359" s="6"/>
      <c r="IHP359" s="6"/>
      <c r="IHQ359" s="6"/>
      <c r="IHR359" s="6"/>
      <c r="IHS359" s="6"/>
      <c r="IHT359" s="6"/>
      <c r="IHU359" s="6"/>
      <c r="IHV359" s="6"/>
      <c r="IHW359" s="6"/>
      <c r="IHX359" s="6"/>
      <c r="IHY359" s="6"/>
      <c r="IHZ359" s="6"/>
      <c r="IIA359" s="6"/>
      <c r="IIB359" s="6"/>
      <c r="IIC359" s="6"/>
      <c r="IID359" s="6"/>
      <c r="IIE359" s="6"/>
      <c r="IIF359" s="6"/>
      <c r="IIG359" s="6"/>
      <c r="IIH359" s="6"/>
      <c r="III359" s="6"/>
      <c r="IIJ359" s="6"/>
      <c r="IIK359" s="6"/>
      <c r="IIL359" s="6"/>
      <c r="IIM359" s="6"/>
      <c r="IIN359" s="6"/>
      <c r="IIO359" s="6"/>
      <c r="IIP359" s="6"/>
      <c r="IIQ359" s="6"/>
      <c r="IIR359" s="6"/>
      <c r="IIS359" s="6"/>
      <c r="IIT359" s="6"/>
      <c r="IIU359" s="6"/>
      <c r="IIV359" s="6"/>
      <c r="IIW359" s="6"/>
      <c r="IIX359" s="6"/>
      <c r="IIY359" s="6"/>
      <c r="IIZ359" s="6"/>
      <c r="IJA359" s="6"/>
      <c r="IJB359" s="6"/>
      <c r="IJC359" s="6"/>
      <c r="IJD359" s="6"/>
      <c r="IJE359" s="6"/>
      <c r="IJF359" s="6"/>
      <c r="IJG359" s="6"/>
      <c r="IJH359" s="6"/>
      <c r="IJI359" s="6"/>
      <c r="IJJ359" s="6"/>
      <c r="IJK359" s="6"/>
      <c r="IJL359" s="6"/>
      <c r="IJM359" s="6"/>
      <c r="IJN359" s="6"/>
      <c r="IJO359" s="6"/>
      <c r="IJP359" s="6"/>
      <c r="IJQ359" s="6"/>
      <c r="IJR359" s="6"/>
      <c r="IJS359" s="6"/>
      <c r="IJT359" s="6"/>
      <c r="IJU359" s="6"/>
      <c r="IJV359" s="6"/>
      <c r="IJW359" s="6"/>
      <c r="IJX359" s="6"/>
      <c r="IJY359" s="6"/>
      <c r="IJZ359" s="6"/>
      <c r="IKA359" s="6"/>
      <c r="IKB359" s="6"/>
      <c r="IKC359" s="6"/>
      <c r="IKD359" s="6"/>
      <c r="IKE359" s="6"/>
      <c r="IKF359" s="6"/>
      <c r="IKG359" s="6"/>
      <c r="IKH359" s="6"/>
      <c r="IKI359" s="6"/>
      <c r="IKJ359" s="6"/>
      <c r="IKK359" s="6"/>
      <c r="IKL359" s="6"/>
      <c r="IKM359" s="6"/>
      <c r="IKN359" s="6"/>
      <c r="IKO359" s="6"/>
      <c r="IKP359" s="6"/>
      <c r="IKQ359" s="6"/>
      <c r="IKR359" s="6"/>
      <c r="IKS359" s="6"/>
      <c r="IKT359" s="6"/>
      <c r="IKU359" s="6"/>
      <c r="IKV359" s="6"/>
      <c r="IKW359" s="6"/>
      <c r="IKX359" s="6"/>
      <c r="IKY359" s="6"/>
      <c r="IKZ359" s="6"/>
      <c r="ILA359" s="6"/>
      <c r="ILB359" s="6"/>
      <c r="ILC359" s="6"/>
      <c r="ILD359" s="6"/>
      <c r="ILE359" s="6"/>
      <c r="ILF359" s="6"/>
      <c r="ILG359" s="6"/>
      <c r="ILH359" s="6"/>
      <c r="ILI359" s="6"/>
      <c r="ILJ359" s="6"/>
      <c r="ILK359" s="6"/>
      <c r="ILL359" s="6"/>
      <c r="ILM359" s="6"/>
      <c r="ILN359" s="6"/>
      <c r="ILO359" s="6"/>
      <c r="ILP359" s="6"/>
      <c r="ILQ359" s="6"/>
      <c r="ILR359" s="6"/>
      <c r="ILS359" s="6"/>
      <c r="ILT359" s="6"/>
      <c r="ILU359" s="6"/>
      <c r="ILV359" s="6"/>
      <c r="ILW359" s="6"/>
      <c r="ILX359" s="6"/>
      <c r="ILY359" s="6"/>
      <c r="ILZ359" s="6"/>
      <c r="IMA359" s="6"/>
      <c r="IMB359" s="6"/>
      <c r="IMC359" s="6"/>
      <c r="IMD359" s="6"/>
      <c r="IME359" s="6"/>
      <c r="IMF359" s="6"/>
      <c r="IMG359" s="6"/>
      <c r="IMH359" s="6"/>
      <c r="IMI359" s="6"/>
      <c r="IMJ359" s="6"/>
      <c r="IMK359" s="6"/>
      <c r="IML359" s="6"/>
      <c r="IMM359" s="6"/>
      <c r="IMN359" s="6"/>
      <c r="IMO359" s="6"/>
      <c r="IMP359" s="6"/>
      <c r="IMQ359" s="6"/>
      <c r="IMR359" s="6"/>
      <c r="IMS359" s="6"/>
      <c r="IMT359" s="6"/>
      <c r="IMU359" s="6"/>
      <c r="IMV359" s="6"/>
      <c r="IMW359" s="6"/>
      <c r="IMX359" s="6"/>
      <c r="IMY359" s="6"/>
      <c r="IMZ359" s="6"/>
      <c r="INA359" s="6"/>
      <c r="INB359" s="6"/>
      <c r="INC359" s="6"/>
      <c r="IND359" s="6"/>
      <c r="INE359" s="6"/>
      <c r="INF359" s="6"/>
      <c r="ING359" s="6"/>
      <c r="INH359" s="6"/>
      <c r="INI359" s="6"/>
      <c r="INJ359" s="6"/>
      <c r="INK359" s="6"/>
      <c r="INL359" s="6"/>
      <c r="INM359" s="6"/>
      <c r="INN359" s="6"/>
      <c r="INO359" s="6"/>
      <c r="INP359" s="6"/>
      <c r="INQ359" s="6"/>
      <c r="INR359" s="6"/>
      <c r="INS359" s="6"/>
      <c r="INT359" s="6"/>
      <c r="INU359" s="6"/>
      <c r="INV359" s="6"/>
      <c r="INW359" s="6"/>
      <c r="INX359" s="6"/>
      <c r="INY359" s="6"/>
      <c r="INZ359" s="6"/>
      <c r="IOA359" s="6"/>
      <c r="IOB359" s="6"/>
      <c r="IOC359" s="6"/>
      <c r="IOD359" s="6"/>
      <c r="IOE359" s="6"/>
      <c r="IOF359" s="6"/>
      <c r="IOG359" s="6"/>
      <c r="IOH359" s="6"/>
      <c r="IOI359" s="6"/>
      <c r="IOJ359" s="6"/>
      <c r="IOK359" s="6"/>
      <c r="IOL359" s="6"/>
      <c r="IOM359" s="6"/>
      <c r="ION359" s="6"/>
      <c r="IOO359" s="6"/>
      <c r="IOP359" s="6"/>
      <c r="IOQ359" s="6"/>
      <c r="IOR359" s="6"/>
      <c r="IOS359" s="6"/>
      <c r="IOT359" s="6"/>
      <c r="IOU359" s="6"/>
      <c r="IOV359" s="6"/>
      <c r="IOW359" s="6"/>
      <c r="IOX359" s="6"/>
      <c r="IOY359" s="6"/>
      <c r="IOZ359" s="6"/>
      <c r="IPA359" s="6"/>
      <c r="IPB359" s="6"/>
      <c r="IPC359" s="6"/>
      <c r="IPD359" s="6"/>
      <c r="IPE359" s="6"/>
      <c r="IPF359" s="6"/>
      <c r="IPG359" s="6"/>
      <c r="IPH359" s="6"/>
      <c r="IPI359" s="6"/>
      <c r="IPJ359" s="6"/>
      <c r="IPK359" s="6"/>
      <c r="IPL359" s="6"/>
      <c r="IPM359" s="6"/>
      <c r="IPN359" s="6"/>
      <c r="IPO359" s="6"/>
      <c r="IPP359" s="6"/>
      <c r="IPQ359" s="6"/>
      <c r="IPR359" s="6"/>
      <c r="IPS359" s="6"/>
      <c r="IPT359" s="6"/>
      <c r="IPU359" s="6"/>
      <c r="IPV359" s="6"/>
      <c r="IPW359" s="6"/>
      <c r="IPX359" s="6"/>
      <c r="IPY359" s="6"/>
      <c r="IPZ359" s="6"/>
      <c r="IQA359" s="6"/>
      <c r="IQB359" s="6"/>
      <c r="IQC359" s="6"/>
      <c r="IQD359" s="6"/>
      <c r="IQE359" s="6"/>
      <c r="IQF359" s="6"/>
      <c r="IQG359" s="6"/>
      <c r="IQH359" s="6"/>
      <c r="IQI359" s="6"/>
      <c r="IQJ359" s="6"/>
      <c r="IQK359" s="6"/>
      <c r="IQL359" s="6"/>
      <c r="IQM359" s="6"/>
      <c r="IQN359" s="6"/>
      <c r="IQO359" s="6"/>
      <c r="IQP359" s="6"/>
      <c r="IQQ359" s="6"/>
      <c r="IQR359" s="6"/>
      <c r="IQS359" s="6"/>
      <c r="IQT359" s="6"/>
      <c r="IQU359" s="6"/>
      <c r="IQV359" s="6"/>
      <c r="IQW359" s="6"/>
      <c r="IQX359" s="6"/>
      <c r="IQY359" s="6"/>
      <c r="IQZ359" s="6"/>
      <c r="IRA359" s="6"/>
      <c r="IRB359" s="6"/>
      <c r="IRC359" s="6"/>
      <c r="IRD359" s="6"/>
      <c r="IRE359" s="6"/>
      <c r="IRF359" s="6"/>
      <c r="IRG359" s="6"/>
      <c r="IRH359" s="6"/>
      <c r="IRI359" s="6"/>
      <c r="IRJ359" s="6"/>
      <c r="IRK359" s="6"/>
      <c r="IRL359" s="6"/>
      <c r="IRM359" s="6"/>
      <c r="IRN359" s="6"/>
      <c r="IRO359" s="6"/>
      <c r="IRP359" s="6"/>
      <c r="IRQ359" s="6"/>
      <c r="IRR359" s="6"/>
      <c r="IRS359" s="6"/>
      <c r="IRT359" s="6"/>
      <c r="IRU359" s="6"/>
      <c r="IRV359" s="6"/>
      <c r="IRW359" s="6"/>
      <c r="IRX359" s="6"/>
      <c r="IRY359" s="6"/>
      <c r="IRZ359" s="6"/>
      <c r="ISA359" s="6"/>
      <c r="ISB359" s="6"/>
      <c r="ISC359" s="6"/>
      <c r="ISD359" s="6"/>
      <c r="ISE359" s="6"/>
      <c r="ISF359" s="6"/>
      <c r="ISG359" s="6"/>
      <c r="ISH359" s="6"/>
      <c r="ISI359" s="6"/>
      <c r="ISJ359" s="6"/>
      <c r="ISK359" s="6"/>
      <c r="ISL359" s="6"/>
      <c r="ISM359" s="6"/>
      <c r="ISN359" s="6"/>
      <c r="ISO359" s="6"/>
      <c r="ISP359" s="6"/>
      <c r="ISQ359" s="6"/>
      <c r="ISR359" s="6"/>
      <c r="ISS359" s="6"/>
      <c r="IST359" s="6"/>
      <c r="ISU359" s="6"/>
      <c r="ISV359" s="6"/>
      <c r="ISW359" s="6"/>
      <c r="ISX359" s="6"/>
      <c r="ISY359" s="6"/>
      <c r="ISZ359" s="6"/>
      <c r="ITA359" s="6"/>
      <c r="ITB359" s="6"/>
      <c r="ITC359" s="6"/>
      <c r="ITD359" s="6"/>
      <c r="ITE359" s="6"/>
      <c r="ITF359" s="6"/>
      <c r="ITG359" s="6"/>
      <c r="ITH359" s="6"/>
      <c r="ITI359" s="6"/>
      <c r="ITJ359" s="6"/>
      <c r="ITK359" s="6"/>
      <c r="ITL359" s="6"/>
      <c r="ITM359" s="6"/>
      <c r="ITN359" s="6"/>
      <c r="ITO359" s="6"/>
      <c r="ITP359" s="6"/>
      <c r="ITQ359" s="6"/>
      <c r="ITR359" s="6"/>
      <c r="ITS359" s="6"/>
      <c r="ITT359" s="6"/>
      <c r="ITU359" s="6"/>
      <c r="ITV359" s="6"/>
      <c r="ITW359" s="6"/>
      <c r="ITX359" s="6"/>
      <c r="ITY359" s="6"/>
      <c r="ITZ359" s="6"/>
      <c r="IUA359" s="6"/>
      <c r="IUB359" s="6"/>
      <c r="IUC359" s="6"/>
      <c r="IUD359" s="6"/>
      <c r="IUE359" s="6"/>
      <c r="IUF359" s="6"/>
      <c r="IUG359" s="6"/>
      <c r="IUH359" s="6"/>
      <c r="IUI359" s="6"/>
      <c r="IUJ359" s="6"/>
      <c r="IUK359" s="6"/>
      <c r="IUL359" s="6"/>
      <c r="IUM359" s="6"/>
      <c r="IUN359" s="6"/>
      <c r="IUO359" s="6"/>
      <c r="IUP359" s="6"/>
      <c r="IUQ359" s="6"/>
      <c r="IUR359" s="6"/>
      <c r="IUS359" s="6"/>
      <c r="IUT359" s="6"/>
      <c r="IUU359" s="6"/>
      <c r="IUV359" s="6"/>
      <c r="IUW359" s="6"/>
      <c r="IUX359" s="6"/>
      <c r="IUY359" s="6"/>
      <c r="IUZ359" s="6"/>
      <c r="IVA359" s="6"/>
      <c r="IVB359" s="6"/>
      <c r="IVC359" s="6"/>
      <c r="IVD359" s="6"/>
      <c r="IVE359" s="6"/>
      <c r="IVF359" s="6"/>
      <c r="IVG359" s="6"/>
      <c r="IVH359" s="6"/>
      <c r="IVI359" s="6"/>
      <c r="IVJ359" s="6"/>
      <c r="IVK359" s="6"/>
      <c r="IVL359" s="6"/>
      <c r="IVM359" s="6"/>
      <c r="IVN359" s="6"/>
      <c r="IVO359" s="6"/>
      <c r="IVP359" s="6"/>
      <c r="IVQ359" s="6"/>
      <c r="IVR359" s="6"/>
      <c r="IVS359" s="6"/>
      <c r="IVT359" s="6"/>
      <c r="IVU359" s="6"/>
      <c r="IVV359" s="6"/>
      <c r="IVW359" s="6"/>
      <c r="IVX359" s="6"/>
      <c r="IVY359" s="6"/>
      <c r="IVZ359" s="6"/>
      <c r="IWA359" s="6"/>
      <c r="IWB359" s="6"/>
      <c r="IWC359" s="6"/>
      <c r="IWD359" s="6"/>
      <c r="IWE359" s="6"/>
      <c r="IWF359" s="6"/>
      <c r="IWG359" s="6"/>
      <c r="IWH359" s="6"/>
      <c r="IWI359" s="6"/>
      <c r="IWJ359" s="6"/>
      <c r="IWK359" s="6"/>
      <c r="IWL359" s="6"/>
      <c r="IWM359" s="6"/>
      <c r="IWN359" s="6"/>
      <c r="IWO359" s="6"/>
      <c r="IWP359" s="6"/>
      <c r="IWQ359" s="6"/>
      <c r="IWR359" s="6"/>
      <c r="IWS359" s="6"/>
      <c r="IWT359" s="6"/>
      <c r="IWU359" s="6"/>
      <c r="IWV359" s="6"/>
      <c r="IWW359" s="6"/>
      <c r="IWX359" s="6"/>
      <c r="IWY359" s="6"/>
      <c r="IWZ359" s="6"/>
      <c r="IXA359" s="6"/>
      <c r="IXB359" s="6"/>
      <c r="IXC359" s="6"/>
      <c r="IXD359" s="6"/>
      <c r="IXE359" s="6"/>
      <c r="IXF359" s="6"/>
      <c r="IXG359" s="6"/>
      <c r="IXH359" s="6"/>
      <c r="IXI359" s="6"/>
      <c r="IXJ359" s="6"/>
      <c r="IXK359" s="6"/>
      <c r="IXL359" s="6"/>
      <c r="IXM359" s="6"/>
      <c r="IXN359" s="6"/>
      <c r="IXO359" s="6"/>
      <c r="IXP359" s="6"/>
      <c r="IXQ359" s="6"/>
      <c r="IXR359" s="6"/>
      <c r="IXS359" s="6"/>
      <c r="IXT359" s="6"/>
      <c r="IXU359" s="6"/>
      <c r="IXV359" s="6"/>
      <c r="IXW359" s="6"/>
      <c r="IXX359" s="6"/>
      <c r="IXY359" s="6"/>
      <c r="IXZ359" s="6"/>
      <c r="IYA359" s="6"/>
      <c r="IYB359" s="6"/>
      <c r="IYC359" s="6"/>
      <c r="IYD359" s="6"/>
      <c r="IYE359" s="6"/>
      <c r="IYF359" s="6"/>
      <c r="IYG359" s="6"/>
      <c r="IYH359" s="6"/>
      <c r="IYI359" s="6"/>
      <c r="IYJ359" s="6"/>
      <c r="IYK359" s="6"/>
      <c r="IYL359" s="6"/>
      <c r="IYM359" s="6"/>
      <c r="IYN359" s="6"/>
      <c r="IYO359" s="6"/>
      <c r="IYP359" s="6"/>
      <c r="IYQ359" s="6"/>
      <c r="IYR359" s="6"/>
      <c r="IYS359" s="6"/>
      <c r="IYT359" s="6"/>
      <c r="IYU359" s="6"/>
      <c r="IYV359" s="6"/>
      <c r="IYW359" s="6"/>
      <c r="IYX359" s="6"/>
      <c r="IYY359" s="6"/>
      <c r="IYZ359" s="6"/>
      <c r="IZA359" s="6"/>
      <c r="IZB359" s="6"/>
      <c r="IZC359" s="6"/>
      <c r="IZD359" s="6"/>
      <c r="IZE359" s="6"/>
      <c r="IZF359" s="6"/>
      <c r="IZG359" s="6"/>
      <c r="IZH359" s="6"/>
      <c r="IZI359" s="6"/>
      <c r="IZJ359" s="6"/>
      <c r="IZK359" s="6"/>
      <c r="IZL359" s="6"/>
      <c r="IZM359" s="6"/>
      <c r="IZN359" s="6"/>
      <c r="IZO359" s="6"/>
      <c r="IZP359" s="6"/>
      <c r="IZQ359" s="6"/>
      <c r="IZR359" s="6"/>
      <c r="IZS359" s="6"/>
      <c r="IZT359" s="6"/>
      <c r="IZU359" s="6"/>
      <c r="IZV359" s="6"/>
      <c r="IZW359" s="6"/>
      <c r="IZX359" s="6"/>
      <c r="IZY359" s="6"/>
      <c r="IZZ359" s="6"/>
      <c r="JAA359" s="6"/>
      <c r="JAB359" s="6"/>
      <c r="JAC359" s="6"/>
      <c r="JAD359" s="6"/>
      <c r="JAE359" s="6"/>
      <c r="JAF359" s="6"/>
      <c r="JAG359" s="6"/>
      <c r="JAH359" s="6"/>
      <c r="JAI359" s="6"/>
      <c r="JAJ359" s="6"/>
      <c r="JAK359" s="6"/>
      <c r="JAL359" s="6"/>
      <c r="JAM359" s="6"/>
      <c r="JAN359" s="6"/>
      <c r="JAO359" s="6"/>
      <c r="JAP359" s="6"/>
      <c r="JAQ359" s="6"/>
      <c r="JAR359" s="6"/>
      <c r="JAS359" s="6"/>
      <c r="JAT359" s="6"/>
      <c r="JAU359" s="6"/>
      <c r="JAV359" s="6"/>
      <c r="JAW359" s="6"/>
      <c r="JAX359" s="6"/>
      <c r="JAY359" s="6"/>
      <c r="JAZ359" s="6"/>
      <c r="JBA359" s="6"/>
      <c r="JBB359" s="6"/>
      <c r="JBC359" s="6"/>
      <c r="JBD359" s="6"/>
      <c r="JBE359" s="6"/>
      <c r="JBF359" s="6"/>
      <c r="JBG359" s="6"/>
      <c r="JBH359" s="6"/>
      <c r="JBI359" s="6"/>
      <c r="JBJ359" s="6"/>
      <c r="JBK359" s="6"/>
      <c r="JBL359" s="6"/>
      <c r="JBM359" s="6"/>
      <c r="JBN359" s="6"/>
      <c r="JBO359" s="6"/>
      <c r="JBP359" s="6"/>
      <c r="JBQ359" s="6"/>
      <c r="JBR359" s="6"/>
      <c r="JBS359" s="6"/>
      <c r="JBT359" s="6"/>
      <c r="JBU359" s="6"/>
      <c r="JBV359" s="6"/>
      <c r="JBW359" s="6"/>
      <c r="JBX359" s="6"/>
      <c r="JBY359" s="6"/>
      <c r="JBZ359" s="6"/>
      <c r="JCA359" s="6"/>
      <c r="JCB359" s="6"/>
      <c r="JCC359" s="6"/>
      <c r="JCD359" s="6"/>
      <c r="JCE359" s="6"/>
      <c r="JCF359" s="6"/>
      <c r="JCG359" s="6"/>
      <c r="JCH359" s="6"/>
      <c r="JCI359" s="6"/>
      <c r="JCJ359" s="6"/>
      <c r="JCK359" s="6"/>
      <c r="JCL359" s="6"/>
      <c r="JCM359" s="6"/>
      <c r="JCN359" s="6"/>
      <c r="JCO359" s="6"/>
      <c r="JCP359" s="6"/>
      <c r="JCQ359" s="6"/>
      <c r="JCR359" s="6"/>
      <c r="JCS359" s="6"/>
      <c r="JCT359" s="6"/>
      <c r="JCU359" s="6"/>
      <c r="JCV359" s="6"/>
      <c r="JCW359" s="6"/>
      <c r="JCX359" s="6"/>
      <c r="JCY359" s="6"/>
      <c r="JCZ359" s="6"/>
      <c r="JDA359" s="6"/>
      <c r="JDB359" s="6"/>
      <c r="JDC359" s="6"/>
      <c r="JDD359" s="6"/>
      <c r="JDE359" s="6"/>
      <c r="JDF359" s="6"/>
      <c r="JDG359" s="6"/>
      <c r="JDH359" s="6"/>
      <c r="JDI359" s="6"/>
      <c r="JDJ359" s="6"/>
      <c r="JDK359" s="6"/>
      <c r="JDL359" s="6"/>
      <c r="JDM359" s="6"/>
      <c r="JDN359" s="6"/>
      <c r="JDO359" s="6"/>
      <c r="JDP359" s="6"/>
      <c r="JDQ359" s="6"/>
      <c r="JDR359" s="6"/>
      <c r="JDS359" s="6"/>
      <c r="JDT359" s="6"/>
      <c r="JDU359" s="6"/>
      <c r="JDV359" s="6"/>
      <c r="JDW359" s="6"/>
      <c r="JDX359" s="6"/>
      <c r="JDY359" s="6"/>
      <c r="JDZ359" s="6"/>
      <c r="JEA359" s="6"/>
      <c r="JEB359" s="6"/>
      <c r="JEC359" s="6"/>
      <c r="JED359" s="6"/>
      <c r="JEE359" s="6"/>
      <c r="JEF359" s="6"/>
      <c r="JEG359" s="6"/>
      <c r="JEH359" s="6"/>
      <c r="JEI359" s="6"/>
      <c r="JEJ359" s="6"/>
      <c r="JEK359" s="6"/>
      <c r="JEL359" s="6"/>
      <c r="JEM359" s="6"/>
      <c r="JEN359" s="6"/>
      <c r="JEO359" s="6"/>
      <c r="JEP359" s="6"/>
      <c r="JEQ359" s="6"/>
      <c r="JER359" s="6"/>
      <c r="JES359" s="6"/>
      <c r="JET359" s="6"/>
      <c r="JEU359" s="6"/>
      <c r="JEV359" s="6"/>
      <c r="JEW359" s="6"/>
      <c r="JEX359" s="6"/>
      <c r="JEY359" s="6"/>
      <c r="JEZ359" s="6"/>
      <c r="JFA359" s="6"/>
      <c r="JFB359" s="6"/>
      <c r="JFC359" s="6"/>
      <c r="JFD359" s="6"/>
      <c r="JFE359" s="6"/>
      <c r="JFF359" s="6"/>
      <c r="JFG359" s="6"/>
      <c r="JFH359" s="6"/>
      <c r="JFI359" s="6"/>
      <c r="JFJ359" s="6"/>
      <c r="JFK359" s="6"/>
      <c r="JFL359" s="6"/>
      <c r="JFM359" s="6"/>
      <c r="JFN359" s="6"/>
      <c r="JFO359" s="6"/>
      <c r="JFP359" s="6"/>
      <c r="JFQ359" s="6"/>
      <c r="JFR359" s="6"/>
      <c r="JFS359" s="6"/>
      <c r="JFT359" s="6"/>
      <c r="JFU359" s="6"/>
      <c r="JFV359" s="6"/>
      <c r="JFW359" s="6"/>
      <c r="JFX359" s="6"/>
      <c r="JFY359" s="6"/>
      <c r="JFZ359" s="6"/>
      <c r="JGA359" s="6"/>
      <c r="JGB359" s="6"/>
      <c r="JGC359" s="6"/>
      <c r="JGD359" s="6"/>
      <c r="JGE359" s="6"/>
      <c r="JGF359" s="6"/>
      <c r="JGG359" s="6"/>
      <c r="JGH359" s="6"/>
      <c r="JGI359" s="6"/>
      <c r="JGJ359" s="6"/>
      <c r="JGK359" s="6"/>
      <c r="JGL359" s="6"/>
      <c r="JGM359" s="6"/>
      <c r="JGN359" s="6"/>
      <c r="JGO359" s="6"/>
      <c r="JGP359" s="6"/>
      <c r="JGQ359" s="6"/>
      <c r="JGR359" s="6"/>
      <c r="JGS359" s="6"/>
      <c r="JGT359" s="6"/>
      <c r="JGU359" s="6"/>
      <c r="JGV359" s="6"/>
      <c r="JGW359" s="6"/>
      <c r="JGX359" s="6"/>
      <c r="JGY359" s="6"/>
      <c r="JGZ359" s="6"/>
      <c r="JHA359" s="6"/>
      <c r="JHB359" s="6"/>
      <c r="JHC359" s="6"/>
      <c r="JHD359" s="6"/>
      <c r="JHE359" s="6"/>
      <c r="JHF359" s="6"/>
      <c r="JHG359" s="6"/>
      <c r="JHH359" s="6"/>
      <c r="JHI359" s="6"/>
      <c r="JHJ359" s="6"/>
      <c r="JHK359" s="6"/>
      <c r="JHL359" s="6"/>
      <c r="JHM359" s="6"/>
      <c r="JHN359" s="6"/>
      <c r="JHO359" s="6"/>
      <c r="JHP359" s="6"/>
      <c r="JHQ359" s="6"/>
      <c r="JHR359" s="6"/>
      <c r="JHS359" s="6"/>
      <c r="JHT359" s="6"/>
      <c r="JHU359" s="6"/>
      <c r="JHV359" s="6"/>
      <c r="JHW359" s="6"/>
      <c r="JHX359" s="6"/>
      <c r="JHY359" s="6"/>
      <c r="JHZ359" s="6"/>
      <c r="JIA359" s="6"/>
      <c r="JIB359" s="6"/>
      <c r="JIC359" s="6"/>
      <c r="JID359" s="6"/>
      <c r="JIE359" s="6"/>
      <c r="JIF359" s="6"/>
      <c r="JIG359" s="6"/>
      <c r="JIH359" s="6"/>
      <c r="JII359" s="6"/>
      <c r="JIJ359" s="6"/>
      <c r="JIK359" s="6"/>
      <c r="JIL359" s="6"/>
      <c r="JIM359" s="6"/>
      <c r="JIN359" s="6"/>
      <c r="JIO359" s="6"/>
      <c r="JIP359" s="6"/>
      <c r="JIQ359" s="6"/>
      <c r="JIR359" s="6"/>
      <c r="JIS359" s="6"/>
      <c r="JIT359" s="6"/>
      <c r="JIU359" s="6"/>
      <c r="JIV359" s="6"/>
      <c r="JIW359" s="6"/>
      <c r="JIX359" s="6"/>
      <c r="JIY359" s="6"/>
      <c r="JIZ359" s="6"/>
      <c r="JJA359" s="6"/>
      <c r="JJB359" s="6"/>
      <c r="JJC359" s="6"/>
      <c r="JJD359" s="6"/>
      <c r="JJE359" s="6"/>
      <c r="JJF359" s="6"/>
      <c r="JJG359" s="6"/>
      <c r="JJH359" s="6"/>
      <c r="JJI359" s="6"/>
      <c r="JJJ359" s="6"/>
      <c r="JJK359" s="6"/>
      <c r="JJL359" s="6"/>
      <c r="JJM359" s="6"/>
      <c r="JJN359" s="6"/>
      <c r="JJO359" s="6"/>
      <c r="JJP359" s="6"/>
      <c r="JJQ359" s="6"/>
      <c r="JJR359" s="6"/>
      <c r="JJS359" s="6"/>
      <c r="JJT359" s="6"/>
      <c r="JJU359" s="6"/>
      <c r="JJV359" s="6"/>
      <c r="JJW359" s="6"/>
      <c r="JJX359" s="6"/>
      <c r="JJY359" s="6"/>
      <c r="JJZ359" s="6"/>
      <c r="JKA359" s="6"/>
      <c r="JKB359" s="6"/>
      <c r="JKC359" s="6"/>
      <c r="JKD359" s="6"/>
      <c r="JKE359" s="6"/>
      <c r="JKF359" s="6"/>
      <c r="JKG359" s="6"/>
      <c r="JKH359" s="6"/>
      <c r="JKI359" s="6"/>
      <c r="JKJ359" s="6"/>
      <c r="JKK359" s="6"/>
      <c r="JKL359" s="6"/>
      <c r="JKM359" s="6"/>
      <c r="JKN359" s="6"/>
      <c r="JKO359" s="6"/>
      <c r="JKP359" s="6"/>
      <c r="JKQ359" s="6"/>
      <c r="JKR359" s="6"/>
      <c r="JKS359" s="6"/>
      <c r="JKT359" s="6"/>
      <c r="JKU359" s="6"/>
      <c r="JKV359" s="6"/>
      <c r="JKW359" s="6"/>
      <c r="JKX359" s="6"/>
      <c r="JKY359" s="6"/>
      <c r="JKZ359" s="6"/>
      <c r="JLA359" s="6"/>
      <c r="JLB359" s="6"/>
      <c r="JLC359" s="6"/>
      <c r="JLD359" s="6"/>
      <c r="JLE359" s="6"/>
      <c r="JLF359" s="6"/>
      <c r="JLG359" s="6"/>
      <c r="JLH359" s="6"/>
      <c r="JLI359" s="6"/>
      <c r="JLJ359" s="6"/>
      <c r="JLK359" s="6"/>
      <c r="JLL359" s="6"/>
      <c r="JLM359" s="6"/>
      <c r="JLN359" s="6"/>
      <c r="JLO359" s="6"/>
      <c r="JLP359" s="6"/>
      <c r="JLQ359" s="6"/>
      <c r="JLR359" s="6"/>
      <c r="JLS359" s="6"/>
      <c r="JLT359" s="6"/>
      <c r="JLU359" s="6"/>
      <c r="JLV359" s="6"/>
      <c r="JLW359" s="6"/>
      <c r="JLX359" s="6"/>
      <c r="JLY359" s="6"/>
      <c r="JLZ359" s="6"/>
      <c r="JMA359" s="6"/>
      <c r="JMB359" s="6"/>
      <c r="JMC359" s="6"/>
      <c r="JMD359" s="6"/>
      <c r="JME359" s="6"/>
      <c r="JMF359" s="6"/>
      <c r="JMG359" s="6"/>
      <c r="JMH359" s="6"/>
      <c r="JMI359" s="6"/>
      <c r="JMJ359" s="6"/>
      <c r="JMK359" s="6"/>
      <c r="JML359" s="6"/>
      <c r="JMM359" s="6"/>
      <c r="JMN359" s="6"/>
      <c r="JMO359" s="6"/>
      <c r="JMP359" s="6"/>
      <c r="JMQ359" s="6"/>
      <c r="JMR359" s="6"/>
      <c r="JMS359" s="6"/>
      <c r="JMT359" s="6"/>
      <c r="JMU359" s="6"/>
      <c r="JMV359" s="6"/>
      <c r="JMW359" s="6"/>
      <c r="JMX359" s="6"/>
      <c r="JMY359" s="6"/>
      <c r="JMZ359" s="6"/>
      <c r="JNA359" s="6"/>
      <c r="JNB359" s="6"/>
      <c r="JNC359" s="6"/>
      <c r="JND359" s="6"/>
      <c r="JNE359" s="6"/>
      <c r="JNF359" s="6"/>
      <c r="JNG359" s="6"/>
      <c r="JNH359" s="6"/>
      <c r="JNI359" s="6"/>
      <c r="JNJ359" s="6"/>
      <c r="JNK359" s="6"/>
      <c r="JNL359" s="6"/>
      <c r="JNM359" s="6"/>
      <c r="JNN359" s="6"/>
      <c r="JNO359" s="6"/>
      <c r="JNP359" s="6"/>
      <c r="JNQ359" s="6"/>
      <c r="JNR359" s="6"/>
      <c r="JNS359" s="6"/>
      <c r="JNT359" s="6"/>
      <c r="JNU359" s="6"/>
      <c r="JNV359" s="6"/>
      <c r="JNW359" s="6"/>
      <c r="JNX359" s="6"/>
      <c r="JNY359" s="6"/>
      <c r="JNZ359" s="6"/>
      <c r="JOA359" s="6"/>
      <c r="JOB359" s="6"/>
      <c r="JOC359" s="6"/>
      <c r="JOD359" s="6"/>
      <c r="JOE359" s="6"/>
      <c r="JOF359" s="6"/>
      <c r="JOG359" s="6"/>
      <c r="JOH359" s="6"/>
      <c r="JOI359" s="6"/>
      <c r="JOJ359" s="6"/>
      <c r="JOK359" s="6"/>
      <c r="JOL359" s="6"/>
      <c r="JOM359" s="6"/>
      <c r="JON359" s="6"/>
      <c r="JOO359" s="6"/>
      <c r="JOP359" s="6"/>
      <c r="JOQ359" s="6"/>
      <c r="JOR359" s="6"/>
      <c r="JOS359" s="6"/>
      <c r="JOT359" s="6"/>
      <c r="JOU359" s="6"/>
      <c r="JOV359" s="6"/>
      <c r="JOW359" s="6"/>
      <c r="JOX359" s="6"/>
      <c r="JOY359" s="6"/>
      <c r="JOZ359" s="6"/>
      <c r="JPA359" s="6"/>
      <c r="JPB359" s="6"/>
      <c r="JPC359" s="6"/>
      <c r="JPD359" s="6"/>
      <c r="JPE359" s="6"/>
      <c r="JPF359" s="6"/>
      <c r="JPG359" s="6"/>
      <c r="JPH359" s="6"/>
      <c r="JPI359" s="6"/>
      <c r="JPJ359" s="6"/>
      <c r="JPK359" s="6"/>
      <c r="JPL359" s="6"/>
      <c r="JPM359" s="6"/>
      <c r="JPN359" s="6"/>
      <c r="JPO359" s="6"/>
      <c r="JPP359" s="6"/>
      <c r="JPQ359" s="6"/>
      <c r="JPR359" s="6"/>
      <c r="JPS359" s="6"/>
      <c r="JPT359" s="6"/>
      <c r="JPU359" s="6"/>
      <c r="JPV359" s="6"/>
      <c r="JPW359" s="6"/>
      <c r="JPX359" s="6"/>
      <c r="JPY359" s="6"/>
      <c r="JPZ359" s="6"/>
      <c r="JQA359" s="6"/>
      <c r="JQB359" s="6"/>
      <c r="JQC359" s="6"/>
      <c r="JQD359" s="6"/>
      <c r="JQE359" s="6"/>
      <c r="JQF359" s="6"/>
      <c r="JQG359" s="6"/>
      <c r="JQH359" s="6"/>
      <c r="JQI359" s="6"/>
      <c r="JQJ359" s="6"/>
      <c r="JQK359" s="6"/>
      <c r="JQL359" s="6"/>
      <c r="JQM359" s="6"/>
      <c r="JQN359" s="6"/>
      <c r="JQO359" s="6"/>
      <c r="JQP359" s="6"/>
      <c r="JQQ359" s="6"/>
      <c r="JQR359" s="6"/>
      <c r="JQS359" s="6"/>
      <c r="JQT359" s="6"/>
      <c r="JQU359" s="6"/>
      <c r="JQV359" s="6"/>
      <c r="JQW359" s="6"/>
      <c r="JQX359" s="6"/>
      <c r="JQY359" s="6"/>
      <c r="JQZ359" s="6"/>
      <c r="JRA359" s="6"/>
      <c r="JRB359" s="6"/>
      <c r="JRC359" s="6"/>
      <c r="JRD359" s="6"/>
      <c r="JRE359" s="6"/>
      <c r="JRF359" s="6"/>
      <c r="JRG359" s="6"/>
      <c r="JRH359" s="6"/>
      <c r="JRI359" s="6"/>
      <c r="JRJ359" s="6"/>
      <c r="JRK359" s="6"/>
      <c r="JRL359" s="6"/>
      <c r="JRM359" s="6"/>
      <c r="JRN359" s="6"/>
      <c r="JRO359" s="6"/>
      <c r="JRP359" s="6"/>
      <c r="JRQ359" s="6"/>
      <c r="JRR359" s="6"/>
      <c r="JRS359" s="6"/>
      <c r="JRT359" s="6"/>
      <c r="JRU359" s="6"/>
      <c r="JRV359" s="6"/>
      <c r="JRW359" s="6"/>
      <c r="JRX359" s="6"/>
      <c r="JRY359" s="6"/>
      <c r="JRZ359" s="6"/>
      <c r="JSA359" s="6"/>
      <c r="JSB359" s="6"/>
      <c r="JSC359" s="6"/>
      <c r="JSD359" s="6"/>
      <c r="JSE359" s="6"/>
      <c r="JSF359" s="6"/>
      <c r="JSG359" s="6"/>
      <c r="JSH359" s="6"/>
      <c r="JSI359" s="6"/>
      <c r="JSJ359" s="6"/>
      <c r="JSK359" s="6"/>
      <c r="JSL359" s="6"/>
      <c r="JSM359" s="6"/>
      <c r="JSN359" s="6"/>
      <c r="JSO359" s="6"/>
      <c r="JSP359" s="6"/>
      <c r="JSQ359" s="6"/>
      <c r="JSR359" s="6"/>
      <c r="JSS359" s="6"/>
      <c r="JST359" s="6"/>
      <c r="JSU359" s="6"/>
      <c r="JSV359" s="6"/>
      <c r="JSW359" s="6"/>
      <c r="JSX359" s="6"/>
      <c r="JSY359" s="6"/>
      <c r="JSZ359" s="6"/>
      <c r="JTA359" s="6"/>
      <c r="JTB359" s="6"/>
      <c r="JTC359" s="6"/>
      <c r="JTD359" s="6"/>
      <c r="JTE359" s="6"/>
      <c r="JTF359" s="6"/>
      <c r="JTG359" s="6"/>
      <c r="JTH359" s="6"/>
      <c r="JTI359" s="6"/>
      <c r="JTJ359" s="6"/>
      <c r="JTK359" s="6"/>
      <c r="JTL359" s="6"/>
      <c r="JTM359" s="6"/>
      <c r="JTN359" s="6"/>
      <c r="JTO359" s="6"/>
      <c r="JTP359" s="6"/>
      <c r="JTQ359" s="6"/>
      <c r="JTR359" s="6"/>
      <c r="JTS359" s="6"/>
      <c r="JTT359" s="6"/>
      <c r="JTU359" s="6"/>
      <c r="JTV359" s="6"/>
      <c r="JTW359" s="6"/>
      <c r="JTX359" s="6"/>
      <c r="JTY359" s="6"/>
      <c r="JTZ359" s="6"/>
      <c r="JUA359" s="6"/>
      <c r="JUB359" s="6"/>
      <c r="JUC359" s="6"/>
      <c r="JUD359" s="6"/>
      <c r="JUE359" s="6"/>
      <c r="JUF359" s="6"/>
      <c r="JUG359" s="6"/>
      <c r="JUH359" s="6"/>
      <c r="JUI359" s="6"/>
      <c r="JUJ359" s="6"/>
      <c r="JUK359" s="6"/>
      <c r="JUL359" s="6"/>
      <c r="JUM359" s="6"/>
      <c r="JUN359" s="6"/>
      <c r="JUO359" s="6"/>
      <c r="JUP359" s="6"/>
      <c r="JUQ359" s="6"/>
      <c r="JUR359" s="6"/>
      <c r="JUS359" s="6"/>
      <c r="JUT359" s="6"/>
      <c r="JUU359" s="6"/>
      <c r="JUV359" s="6"/>
      <c r="JUW359" s="6"/>
      <c r="JUX359" s="6"/>
      <c r="JUY359" s="6"/>
      <c r="JUZ359" s="6"/>
      <c r="JVA359" s="6"/>
      <c r="JVB359" s="6"/>
      <c r="JVC359" s="6"/>
      <c r="JVD359" s="6"/>
      <c r="JVE359" s="6"/>
      <c r="JVF359" s="6"/>
      <c r="JVG359" s="6"/>
      <c r="JVH359" s="6"/>
      <c r="JVI359" s="6"/>
      <c r="JVJ359" s="6"/>
      <c r="JVK359" s="6"/>
      <c r="JVL359" s="6"/>
      <c r="JVM359" s="6"/>
      <c r="JVN359" s="6"/>
      <c r="JVO359" s="6"/>
      <c r="JVP359" s="6"/>
      <c r="JVQ359" s="6"/>
      <c r="JVR359" s="6"/>
      <c r="JVS359" s="6"/>
      <c r="JVT359" s="6"/>
      <c r="JVU359" s="6"/>
      <c r="JVV359" s="6"/>
      <c r="JVW359" s="6"/>
      <c r="JVX359" s="6"/>
      <c r="JVY359" s="6"/>
      <c r="JVZ359" s="6"/>
      <c r="JWA359" s="6"/>
      <c r="JWB359" s="6"/>
      <c r="JWC359" s="6"/>
      <c r="JWD359" s="6"/>
      <c r="JWE359" s="6"/>
      <c r="JWF359" s="6"/>
      <c r="JWG359" s="6"/>
      <c r="JWH359" s="6"/>
      <c r="JWI359" s="6"/>
      <c r="JWJ359" s="6"/>
      <c r="JWK359" s="6"/>
      <c r="JWL359" s="6"/>
      <c r="JWM359" s="6"/>
      <c r="JWN359" s="6"/>
      <c r="JWO359" s="6"/>
      <c r="JWP359" s="6"/>
      <c r="JWQ359" s="6"/>
      <c r="JWR359" s="6"/>
      <c r="JWS359" s="6"/>
      <c r="JWT359" s="6"/>
      <c r="JWU359" s="6"/>
      <c r="JWV359" s="6"/>
      <c r="JWW359" s="6"/>
      <c r="JWX359" s="6"/>
      <c r="JWY359" s="6"/>
      <c r="JWZ359" s="6"/>
      <c r="JXA359" s="6"/>
      <c r="JXB359" s="6"/>
      <c r="JXC359" s="6"/>
      <c r="JXD359" s="6"/>
      <c r="JXE359" s="6"/>
      <c r="JXF359" s="6"/>
      <c r="JXG359" s="6"/>
      <c r="JXH359" s="6"/>
      <c r="JXI359" s="6"/>
      <c r="JXJ359" s="6"/>
      <c r="JXK359" s="6"/>
      <c r="JXL359" s="6"/>
      <c r="JXM359" s="6"/>
      <c r="JXN359" s="6"/>
      <c r="JXO359" s="6"/>
      <c r="JXP359" s="6"/>
      <c r="JXQ359" s="6"/>
      <c r="JXR359" s="6"/>
      <c r="JXS359" s="6"/>
      <c r="JXT359" s="6"/>
      <c r="JXU359" s="6"/>
      <c r="JXV359" s="6"/>
      <c r="JXW359" s="6"/>
      <c r="JXX359" s="6"/>
      <c r="JXY359" s="6"/>
      <c r="JXZ359" s="6"/>
      <c r="JYA359" s="6"/>
      <c r="JYB359" s="6"/>
      <c r="JYC359" s="6"/>
      <c r="JYD359" s="6"/>
      <c r="JYE359" s="6"/>
      <c r="JYF359" s="6"/>
      <c r="JYG359" s="6"/>
      <c r="JYH359" s="6"/>
      <c r="JYI359" s="6"/>
      <c r="JYJ359" s="6"/>
      <c r="JYK359" s="6"/>
      <c r="JYL359" s="6"/>
      <c r="JYM359" s="6"/>
      <c r="JYN359" s="6"/>
      <c r="JYO359" s="6"/>
      <c r="JYP359" s="6"/>
      <c r="JYQ359" s="6"/>
      <c r="JYR359" s="6"/>
      <c r="JYS359" s="6"/>
      <c r="JYT359" s="6"/>
      <c r="JYU359" s="6"/>
      <c r="JYV359" s="6"/>
      <c r="JYW359" s="6"/>
      <c r="JYX359" s="6"/>
      <c r="JYY359" s="6"/>
      <c r="JYZ359" s="6"/>
      <c r="JZA359" s="6"/>
      <c r="JZB359" s="6"/>
      <c r="JZC359" s="6"/>
      <c r="JZD359" s="6"/>
      <c r="JZE359" s="6"/>
      <c r="JZF359" s="6"/>
      <c r="JZG359" s="6"/>
      <c r="JZH359" s="6"/>
      <c r="JZI359" s="6"/>
      <c r="JZJ359" s="6"/>
      <c r="JZK359" s="6"/>
      <c r="JZL359" s="6"/>
      <c r="JZM359" s="6"/>
      <c r="JZN359" s="6"/>
      <c r="JZO359" s="6"/>
      <c r="JZP359" s="6"/>
      <c r="JZQ359" s="6"/>
      <c r="JZR359" s="6"/>
      <c r="JZS359" s="6"/>
      <c r="JZT359" s="6"/>
      <c r="JZU359" s="6"/>
      <c r="JZV359" s="6"/>
      <c r="JZW359" s="6"/>
      <c r="JZX359" s="6"/>
      <c r="JZY359" s="6"/>
      <c r="JZZ359" s="6"/>
      <c r="KAA359" s="6"/>
      <c r="KAB359" s="6"/>
      <c r="KAC359" s="6"/>
      <c r="KAD359" s="6"/>
      <c r="KAE359" s="6"/>
      <c r="KAF359" s="6"/>
      <c r="KAG359" s="6"/>
      <c r="KAH359" s="6"/>
      <c r="KAI359" s="6"/>
      <c r="KAJ359" s="6"/>
      <c r="KAK359" s="6"/>
      <c r="KAL359" s="6"/>
      <c r="KAM359" s="6"/>
      <c r="KAN359" s="6"/>
      <c r="KAO359" s="6"/>
      <c r="KAP359" s="6"/>
      <c r="KAQ359" s="6"/>
      <c r="KAR359" s="6"/>
      <c r="KAS359" s="6"/>
      <c r="KAT359" s="6"/>
      <c r="KAU359" s="6"/>
      <c r="KAV359" s="6"/>
      <c r="KAW359" s="6"/>
      <c r="KAX359" s="6"/>
      <c r="KAY359" s="6"/>
      <c r="KAZ359" s="6"/>
      <c r="KBA359" s="6"/>
      <c r="KBB359" s="6"/>
      <c r="KBC359" s="6"/>
      <c r="KBD359" s="6"/>
      <c r="KBE359" s="6"/>
      <c r="KBF359" s="6"/>
      <c r="KBG359" s="6"/>
      <c r="KBH359" s="6"/>
      <c r="KBI359" s="6"/>
      <c r="KBJ359" s="6"/>
      <c r="KBK359" s="6"/>
      <c r="KBL359" s="6"/>
      <c r="KBM359" s="6"/>
      <c r="KBN359" s="6"/>
      <c r="KBO359" s="6"/>
      <c r="KBP359" s="6"/>
      <c r="KBQ359" s="6"/>
      <c r="KBR359" s="6"/>
      <c r="KBS359" s="6"/>
      <c r="KBT359" s="6"/>
      <c r="KBU359" s="6"/>
      <c r="KBV359" s="6"/>
      <c r="KBW359" s="6"/>
      <c r="KBX359" s="6"/>
      <c r="KBY359" s="6"/>
      <c r="KBZ359" s="6"/>
      <c r="KCA359" s="6"/>
      <c r="KCB359" s="6"/>
      <c r="KCC359" s="6"/>
      <c r="KCD359" s="6"/>
      <c r="KCE359" s="6"/>
      <c r="KCF359" s="6"/>
      <c r="KCG359" s="6"/>
      <c r="KCH359" s="6"/>
      <c r="KCI359" s="6"/>
      <c r="KCJ359" s="6"/>
      <c r="KCK359" s="6"/>
      <c r="KCL359" s="6"/>
      <c r="KCM359" s="6"/>
      <c r="KCN359" s="6"/>
      <c r="KCO359" s="6"/>
      <c r="KCP359" s="6"/>
      <c r="KCQ359" s="6"/>
      <c r="KCR359" s="6"/>
      <c r="KCS359" s="6"/>
      <c r="KCT359" s="6"/>
      <c r="KCU359" s="6"/>
      <c r="KCV359" s="6"/>
      <c r="KCW359" s="6"/>
      <c r="KCX359" s="6"/>
      <c r="KCY359" s="6"/>
      <c r="KCZ359" s="6"/>
      <c r="KDA359" s="6"/>
      <c r="KDB359" s="6"/>
      <c r="KDC359" s="6"/>
      <c r="KDD359" s="6"/>
      <c r="KDE359" s="6"/>
      <c r="KDF359" s="6"/>
      <c r="KDG359" s="6"/>
      <c r="KDH359" s="6"/>
      <c r="KDI359" s="6"/>
      <c r="KDJ359" s="6"/>
      <c r="KDK359" s="6"/>
      <c r="KDL359" s="6"/>
      <c r="KDM359" s="6"/>
      <c r="KDN359" s="6"/>
      <c r="KDO359" s="6"/>
      <c r="KDP359" s="6"/>
      <c r="KDQ359" s="6"/>
      <c r="KDR359" s="6"/>
      <c r="KDS359" s="6"/>
      <c r="KDT359" s="6"/>
      <c r="KDU359" s="6"/>
      <c r="KDV359" s="6"/>
      <c r="KDW359" s="6"/>
      <c r="KDX359" s="6"/>
      <c r="KDY359" s="6"/>
      <c r="KDZ359" s="6"/>
      <c r="KEA359" s="6"/>
      <c r="KEB359" s="6"/>
      <c r="KEC359" s="6"/>
      <c r="KED359" s="6"/>
      <c r="KEE359" s="6"/>
      <c r="KEF359" s="6"/>
      <c r="KEG359" s="6"/>
      <c r="KEH359" s="6"/>
      <c r="KEI359" s="6"/>
      <c r="KEJ359" s="6"/>
      <c r="KEK359" s="6"/>
      <c r="KEL359" s="6"/>
      <c r="KEM359" s="6"/>
      <c r="KEN359" s="6"/>
      <c r="KEO359" s="6"/>
      <c r="KEP359" s="6"/>
      <c r="KEQ359" s="6"/>
      <c r="KER359" s="6"/>
      <c r="KES359" s="6"/>
      <c r="KET359" s="6"/>
      <c r="KEU359" s="6"/>
      <c r="KEV359" s="6"/>
      <c r="KEW359" s="6"/>
      <c r="KEX359" s="6"/>
      <c r="KEY359" s="6"/>
      <c r="KEZ359" s="6"/>
      <c r="KFA359" s="6"/>
      <c r="KFB359" s="6"/>
      <c r="KFC359" s="6"/>
      <c r="KFD359" s="6"/>
      <c r="KFE359" s="6"/>
      <c r="KFF359" s="6"/>
      <c r="KFG359" s="6"/>
      <c r="KFH359" s="6"/>
      <c r="KFI359" s="6"/>
      <c r="KFJ359" s="6"/>
      <c r="KFK359" s="6"/>
      <c r="KFL359" s="6"/>
      <c r="KFM359" s="6"/>
      <c r="KFN359" s="6"/>
      <c r="KFO359" s="6"/>
      <c r="KFP359" s="6"/>
      <c r="KFQ359" s="6"/>
      <c r="KFR359" s="6"/>
      <c r="KFS359" s="6"/>
      <c r="KFT359" s="6"/>
      <c r="KFU359" s="6"/>
      <c r="KFV359" s="6"/>
      <c r="KFW359" s="6"/>
      <c r="KFX359" s="6"/>
      <c r="KFY359" s="6"/>
      <c r="KFZ359" s="6"/>
      <c r="KGA359" s="6"/>
      <c r="KGB359" s="6"/>
      <c r="KGC359" s="6"/>
      <c r="KGD359" s="6"/>
      <c r="KGE359" s="6"/>
      <c r="KGF359" s="6"/>
      <c r="KGG359" s="6"/>
      <c r="KGH359" s="6"/>
      <c r="KGI359" s="6"/>
      <c r="KGJ359" s="6"/>
      <c r="KGK359" s="6"/>
      <c r="KGL359" s="6"/>
      <c r="KGM359" s="6"/>
      <c r="KGN359" s="6"/>
      <c r="KGO359" s="6"/>
      <c r="KGP359" s="6"/>
      <c r="KGQ359" s="6"/>
      <c r="KGR359" s="6"/>
      <c r="KGS359" s="6"/>
      <c r="KGT359" s="6"/>
      <c r="KGU359" s="6"/>
      <c r="KGV359" s="6"/>
      <c r="KGW359" s="6"/>
      <c r="KGX359" s="6"/>
      <c r="KGY359" s="6"/>
      <c r="KGZ359" s="6"/>
      <c r="KHA359" s="6"/>
      <c r="KHB359" s="6"/>
      <c r="KHC359" s="6"/>
      <c r="KHD359" s="6"/>
      <c r="KHE359" s="6"/>
      <c r="KHF359" s="6"/>
      <c r="KHG359" s="6"/>
      <c r="KHH359" s="6"/>
      <c r="KHI359" s="6"/>
      <c r="KHJ359" s="6"/>
      <c r="KHK359" s="6"/>
      <c r="KHL359" s="6"/>
      <c r="KHM359" s="6"/>
      <c r="KHN359" s="6"/>
      <c r="KHO359" s="6"/>
      <c r="KHP359" s="6"/>
      <c r="KHQ359" s="6"/>
      <c r="KHR359" s="6"/>
      <c r="KHS359" s="6"/>
      <c r="KHT359" s="6"/>
      <c r="KHU359" s="6"/>
      <c r="KHV359" s="6"/>
      <c r="KHW359" s="6"/>
      <c r="KHX359" s="6"/>
      <c r="KHY359" s="6"/>
      <c r="KHZ359" s="6"/>
      <c r="KIA359" s="6"/>
      <c r="KIB359" s="6"/>
      <c r="KIC359" s="6"/>
      <c r="KID359" s="6"/>
      <c r="KIE359" s="6"/>
      <c r="KIF359" s="6"/>
      <c r="KIG359" s="6"/>
      <c r="KIH359" s="6"/>
      <c r="KII359" s="6"/>
      <c r="KIJ359" s="6"/>
      <c r="KIK359" s="6"/>
      <c r="KIL359" s="6"/>
      <c r="KIM359" s="6"/>
      <c r="KIN359" s="6"/>
      <c r="KIO359" s="6"/>
      <c r="KIP359" s="6"/>
      <c r="KIQ359" s="6"/>
      <c r="KIR359" s="6"/>
      <c r="KIS359" s="6"/>
      <c r="KIT359" s="6"/>
      <c r="KIU359" s="6"/>
      <c r="KIV359" s="6"/>
      <c r="KIW359" s="6"/>
      <c r="KIX359" s="6"/>
      <c r="KIY359" s="6"/>
      <c r="KIZ359" s="6"/>
      <c r="KJA359" s="6"/>
      <c r="KJB359" s="6"/>
      <c r="KJC359" s="6"/>
      <c r="KJD359" s="6"/>
      <c r="KJE359" s="6"/>
      <c r="KJF359" s="6"/>
      <c r="KJG359" s="6"/>
      <c r="KJH359" s="6"/>
      <c r="KJI359" s="6"/>
      <c r="KJJ359" s="6"/>
      <c r="KJK359" s="6"/>
      <c r="KJL359" s="6"/>
      <c r="KJM359" s="6"/>
      <c r="KJN359" s="6"/>
      <c r="KJO359" s="6"/>
      <c r="KJP359" s="6"/>
      <c r="KJQ359" s="6"/>
      <c r="KJR359" s="6"/>
      <c r="KJS359" s="6"/>
      <c r="KJT359" s="6"/>
      <c r="KJU359" s="6"/>
      <c r="KJV359" s="6"/>
      <c r="KJW359" s="6"/>
      <c r="KJX359" s="6"/>
      <c r="KJY359" s="6"/>
      <c r="KJZ359" s="6"/>
      <c r="KKA359" s="6"/>
      <c r="KKB359" s="6"/>
      <c r="KKC359" s="6"/>
      <c r="KKD359" s="6"/>
      <c r="KKE359" s="6"/>
      <c r="KKF359" s="6"/>
      <c r="KKG359" s="6"/>
      <c r="KKH359" s="6"/>
      <c r="KKI359" s="6"/>
      <c r="KKJ359" s="6"/>
      <c r="KKK359" s="6"/>
      <c r="KKL359" s="6"/>
      <c r="KKM359" s="6"/>
      <c r="KKN359" s="6"/>
      <c r="KKO359" s="6"/>
      <c r="KKP359" s="6"/>
      <c r="KKQ359" s="6"/>
      <c r="KKR359" s="6"/>
      <c r="KKS359" s="6"/>
      <c r="KKT359" s="6"/>
      <c r="KKU359" s="6"/>
      <c r="KKV359" s="6"/>
      <c r="KKW359" s="6"/>
      <c r="KKX359" s="6"/>
      <c r="KKY359" s="6"/>
      <c r="KKZ359" s="6"/>
      <c r="KLA359" s="6"/>
      <c r="KLB359" s="6"/>
      <c r="KLC359" s="6"/>
      <c r="KLD359" s="6"/>
      <c r="KLE359" s="6"/>
      <c r="KLF359" s="6"/>
      <c r="KLG359" s="6"/>
      <c r="KLH359" s="6"/>
      <c r="KLI359" s="6"/>
      <c r="KLJ359" s="6"/>
      <c r="KLK359" s="6"/>
      <c r="KLL359" s="6"/>
      <c r="KLM359" s="6"/>
      <c r="KLN359" s="6"/>
      <c r="KLO359" s="6"/>
      <c r="KLP359" s="6"/>
      <c r="KLQ359" s="6"/>
      <c r="KLR359" s="6"/>
      <c r="KLS359" s="6"/>
      <c r="KLT359" s="6"/>
      <c r="KLU359" s="6"/>
      <c r="KLV359" s="6"/>
      <c r="KLW359" s="6"/>
      <c r="KLX359" s="6"/>
      <c r="KLY359" s="6"/>
      <c r="KLZ359" s="6"/>
      <c r="KMA359" s="6"/>
      <c r="KMB359" s="6"/>
      <c r="KMC359" s="6"/>
      <c r="KMD359" s="6"/>
      <c r="KME359" s="6"/>
      <c r="KMF359" s="6"/>
      <c r="KMG359" s="6"/>
      <c r="KMH359" s="6"/>
      <c r="KMI359" s="6"/>
      <c r="KMJ359" s="6"/>
      <c r="KMK359" s="6"/>
      <c r="KML359" s="6"/>
      <c r="KMM359" s="6"/>
      <c r="KMN359" s="6"/>
      <c r="KMO359" s="6"/>
      <c r="KMP359" s="6"/>
      <c r="KMQ359" s="6"/>
      <c r="KMR359" s="6"/>
      <c r="KMS359" s="6"/>
      <c r="KMT359" s="6"/>
      <c r="KMU359" s="6"/>
      <c r="KMV359" s="6"/>
      <c r="KMW359" s="6"/>
      <c r="KMX359" s="6"/>
      <c r="KMY359" s="6"/>
      <c r="KMZ359" s="6"/>
      <c r="KNA359" s="6"/>
      <c r="KNB359" s="6"/>
      <c r="KNC359" s="6"/>
      <c r="KND359" s="6"/>
      <c r="KNE359" s="6"/>
      <c r="KNF359" s="6"/>
      <c r="KNG359" s="6"/>
      <c r="KNH359" s="6"/>
      <c r="KNI359" s="6"/>
      <c r="KNJ359" s="6"/>
      <c r="KNK359" s="6"/>
      <c r="KNL359" s="6"/>
      <c r="KNM359" s="6"/>
      <c r="KNN359" s="6"/>
      <c r="KNO359" s="6"/>
      <c r="KNP359" s="6"/>
      <c r="KNQ359" s="6"/>
      <c r="KNR359" s="6"/>
      <c r="KNS359" s="6"/>
      <c r="KNT359" s="6"/>
      <c r="KNU359" s="6"/>
      <c r="KNV359" s="6"/>
      <c r="KNW359" s="6"/>
      <c r="KNX359" s="6"/>
      <c r="KNY359" s="6"/>
      <c r="KNZ359" s="6"/>
      <c r="KOA359" s="6"/>
      <c r="KOB359" s="6"/>
      <c r="KOC359" s="6"/>
      <c r="KOD359" s="6"/>
      <c r="KOE359" s="6"/>
      <c r="KOF359" s="6"/>
      <c r="KOG359" s="6"/>
      <c r="KOH359" s="6"/>
      <c r="KOI359" s="6"/>
      <c r="KOJ359" s="6"/>
      <c r="KOK359" s="6"/>
      <c r="KOL359" s="6"/>
      <c r="KOM359" s="6"/>
      <c r="KON359" s="6"/>
      <c r="KOO359" s="6"/>
      <c r="KOP359" s="6"/>
      <c r="KOQ359" s="6"/>
      <c r="KOR359" s="6"/>
      <c r="KOS359" s="6"/>
      <c r="KOT359" s="6"/>
      <c r="KOU359" s="6"/>
      <c r="KOV359" s="6"/>
      <c r="KOW359" s="6"/>
      <c r="KOX359" s="6"/>
      <c r="KOY359" s="6"/>
      <c r="KOZ359" s="6"/>
      <c r="KPA359" s="6"/>
      <c r="KPB359" s="6"/>
      <c r="KPC359" s="6"/>
      <c r="KPD359" s="6"/>
      <c r="KPE359" s="6"/>
      <c r="KPF359" s="6"/>
      <c r="KPG359" s="6"/>
      <c r="KPH359" s="6"/>
      <c r="KPI359" s="6"/>
      <c r="KPJ359" s="6"/>
      <c r="KPK359" s="6"/>
      <c r="KPL359" s="6"/>
      <c r="KPM359" s="6"/>
      <c r="KPN359" s="6"/>
      <c r="KPO359" s="6"/>
      <c r="KPP359" s="6"/>
      <c r="KPQ359" s="6"/>
      <c r="KPR359" s="6"/>
      <c r="KPS359" s="6"/>
      <c r="KPT359" s="6"/>
      <c r="KPU359" s="6"/>
      <c r="KPV359" s="6"/>
      <c r="KPW359" s="6"/>
      <c r="KPX359" s="6"/>
      <c r="KPY359" s="6"/>
      <c r="KPZ359" s="6"/>
      <c r="KQA359" s="6"/>
      <c r="KQB359" s="6"/>
      <c r="KQC359" s="6"/>
      <c r="KQD359" s="6"/>
      <c r="KQE359" s="6"/>
      <c r="KQF359" s="6"/>
      <c r="KQG359" s="6"/>
      <c r="KQH359" s="6"/>
      <c r="KQI359" s="6"/>
      <c r="KQJ359" s="6"/>
      <c r="KQK359" s="6"/>
      <c r="KQL359" s="6"/>
      <c r="KQM359" s="6"/>
      <c r="KQN359" s="6"/>
      <c r="KQO359" s="6"/>
      <c r="KQP359" s="6"/>
      <c r="KQQ359" s="6"/>
      <c r="KQR359" s="6"/>
      <c r="KQS359" s="6"/>
      <c r="KQT359" s="6"/>
      <c r="KQU359" s="6"/>
      <c r="KQV359" s="6"/>
      <c r="KQW359" s="6"/>
      <c r="KQX359" s="6"/>
      <c r="KQY359" s="6"/>
      <c r="KQZ359" s="6"/>
      <c r="KRA359" s="6"/>
      <c r="KRB359" s="6"/>
      <c r="KRC359" s="6"/>
      <c r="KRD359" s="6"/>
      <c r="KRE359" s="6"/>
      <c r="KRF359" s="6"/>
      <c r="KRG359" s="6"/>
      <c r="KRH359" s="6"/>
      <c r="KRI359" s="6"/>
      <c r="KRJ359" s="6"/>
      <c r="KRK359" s="6"/>
      <c r="KRL359" s="6"/>
      <c r="KRM359" s="6"/>
      <c r="KRN359" s="6"/>
      <c r="KRO359" s="6"/>
      <c r="KRP359" s="6"/>
      <c r="KRQ359" s="6"/>
      <c r="KRR359" s="6"/>
      <c r="KRS359" s="6"/>
      <c r="KRT359" s="6"/>
      <c r="KRU359" s="6"/>
      <c r="KRV359" s="6"/>
      <c r="KRW359" s="6"/>
      <c r="KRX359" s="6"/>
      <c r="KRY359" s="6"/>
      <c r="KRZ359" s="6"/>
      <c r="KSA359" s="6"/>
      <c r="KSB359" s="6"/>
      <c r="KSC359" s="6"/>
      <c r="KSD359" s="6"/>
      <c r="KSE359" s="6"/>
      <c r="KSF359" s="6"/>
      <c r="KSG359" s="6"/>
      <c r="KSH359" s="6"/>
      <c r="KSI359" s="6"/>
      <c r="KSJ359" s="6"/>
      <c r="KSK359" s="6"/>
      <c r="KSL359" s="6"/>
      <c r="KSM359" s="6"/>
      <c r="KSN359" s="6"/>
      <c r="KSO359" s="6"/>
      <c r="KSP359" s="6"/>
      <c r="KSQ359" s="6"/>
      <c r="KSR359" s="6"/>
      <c r="KSS359" s="6"/>
      <c r="KST359" s="6"/>
      <c r="KSU359" s="6"/>
      <c r="KSV359" s="6"/>
      <c r="KSW359" s="6"/>
      <c r="KSX359" s="6"/>
      <c r="KSY359" s="6"/>
      <c r="KSZ359" s="6"/>
      <c r="KTA359" s="6"/>
      <c r="KTB359" s="6"/>
      <c r="KTC359" s="6"/>
      <c r="KTD359" s="6"/>
      <c r="KTE359" s="6"/>
      <c r="KTF359" s="6"/>
      <c r="KTG359" s="6"/>
      <c r="KTH359" s="6"/>
      <c r="KTI359" s="6"/>
      <c r="KTJ359" s="6"/>
      <c r="KTK359" s="6"/>
      <c r="KTL359" s="6"/>
      <c r="KTM359" s="6"/>
      <c r="KTN359" s="6"/>
      <c r="KTO359" s="6"/>
      <c r="KTP359" s="6"/>
      <c r="KTQ359" s="6"/>
      <c r="KTR359" s="6"/>
      <c r="KTS359" s="6"/>
      <c r="KTT359" s="6"/>
      <c r="KTU359" s="6"/>
      <c r="KTV359" s="6"/>
      <c r="KTW359" s="6"/>
      <c r="KTX359" s="6"/>
      <c r="KTY359" s="6"/>
      <c r="KTZ359" s="6"/>
      <c r="KUA359" s="6"/>
      <c r="KUB359" s="6"/>
      <c r="KUC359" s="6"/>
      <c r="KUD359" s="6"/>
      <c r="KUE359" s="6"/>
      <c r="KUF359" s="6"/>
      <c r="KUG359" s="6"/>
      <c r="KUH359" s="6"/>
      <c r="KUI359" s="6"/>
      <c r="KUJ359" s="6"/>
      <c r="KUK359" s="6"/>
      <c r="KUL359" s="6"/>
      <c r="KUM359" s="6"/>
      <c r="KUN359" s="6"/>
      <c r="KUO359" s="6"/>
      <c r="KUP359" s="6"/>
      <c r="KUQ359" s="6"/>
      <c r="KUR359" s="6"/>
      <c r="KUS359" s="6"/>
      <c r="KUT359" s="6"/>
      <c r="KUU359" s="6"/>
      <c r="KUV359" s="6"/>
      <c r="KUW359" s="6"/>
      <c r="KUX359" s="6"/>
      <c r="KUY359" s="6"/>
      <c r="KUZ359" s="6"/>
      <c r="KVA359" s="6"/>
      <c r="KVB359" s="6"/>
      <c r="KVC359" s="6"/>
      <c r="KVD359" s="6"/>
      <c r="KVE359" s="6"/>
      <c r="KVF359" s="6"/>
      <c r="KVG359" s="6"/>
      <c r="KVH359" s="6"/>
      <c r="KVI359" s="6"/>
      <c r="KVJ359" s="6"/>
      <c r="KVK359" s="6"/>
      <c r="KVL359" s="6"/>
      <c r="KVM359" s="6"/>
      <c r="KVN359" s="6"/>
      <c r="KVO359" s="6"/>
      <c r="KVP359" s="6"/>
      <c r="KVQ359" s="6"/>
      <c r="KVR359" s="6"/>
      <c r="KVS359" s="6"/>
      <c r="KVT359" s="6"/>
      <c r="KVU359" s="6"/>
      <c r="KVV359" s="6"/>
      <c r="KVW359" s="6"/>
      <c r="KVX359" s="6"/>
      <c r="KVY359" s="6"/>
      <c r="KVZ359" s="6"/>
      <c r="KWA359" s="6"/>
      <c r="KWB359" s="6"/>
      <c r="KWC359" s="6"/>
      <c r="KWD359" s="6"/>
      <c r="KWE359" s="6"/>
      <c r="KWF359" s="6"/>
      <c r="KWG359" s="6"/>
      <c r="KWH359" s="6"/>
      <c r="KWI359" s="6"/>
      <c r="KWJ359" s="6"/>
      <c r="KWK359" s="6"/>
      <c r="KWL359" s="6"/>
      <c r="KWM359" s="6"/>
      <c r="KWN359" s="6"/>
      <c r="KWO359" s="6"/>
      <c r="KWP359" s="6"/>
      <c r="KWQ359" s="6"/>
      <c r="KWR359" s="6"/>
      <c r="KWS359" s="6"/>
      <c r="KWT359" s="6"/>
      <c r="KWU359" s="6"/>
      <c r="KWV359" s="6"/>
      <c r="KWW359" s="6"/>
      <c r="KWX359" s="6"/>
      <c r="KWY359" s="6"/>
      <c r="KWZ359" s="6"/>
      <c r="KXA359" s="6"/>
      <c r="KXB359" s="6"/>
      <c r="KXC359" s="6"/>
      <c r="KXD359" s="6"/>
      <c r="KXE359" s="6"/>
      <c r="KXF359" s="6"/>
      <c r="KXG359" s="6"/>
      <c r="KXH359" s="6"/>
      <c r="KXI359" s="6"/>
      <c r="KXJ359" s="6"/>
      <c r="KXK359" s="6"/>
      <c r="KXL359" s="6"/>
      <c r="KXM359" s="6"/>
      <c r="KXN359" s="6"/>
      <c r="KXO359" s="6"/>
      <c r="KXP359" s="6"/>
      <c r="KXQ359" s="6"/>
      <c r="KXR359" s="6"/>
      <c r="KXS359" s="6"/>
      <c r="KXT359" s="6"/>
      <c r="KXU359" s="6"/>
      <c r="KXV359" s="6"/>
      <c r="KXW359" s="6"/>
      <c r="KXX359" s="6"/>
      <c r="KXY359" s="6"/>
      <c r="KXZ359" s="6"/>
      <c r="KYA359" s="6"/>
      <c r="KYB359" s="6"/>
      <c r="KYC359" s="6"/>
      <c r="KYD359" s="6"/>
      <c r="KYE359" s="6"/>
      <c r="KYF359" s="6"/>
      <c r="KYG359" s="6"/>
      <c r="KYH359" s="6"/>
      <c r="KYI359" s="6"/>
      <c r="KYJ359" s="6"/>
      <c r="KYK359" s="6"/>
      <c r="KYL359" s="6"/>
      <c r="KYM359" s="6"/>
      <c r="KYN359" s="6"/>
      <c r="KYO359" s="6"/>
      <c r="KYP359" s="6"/>
      <c r="KYQ359" s="6"/>
      <c r="KYR359" s="6"/>
      <c r="KYS359" s="6"/>
      <c r="KYT359" s="6"/>
      <c r="KYU359" s="6"/>
      <c r="KYV359" s="6"/>
      <c r="KYW359" s="6"/>
      <c r="KYX359" s="6"/>
      <c r="KYY359" s="6"/>
      <c r="KYZ359" s="6"/>
      <c r="KZA359" s="6"/>
      <c r="KZB359" s="6"/>
      <c r="KZC359" s="6"/>
      <c r="KZD359" s="6"/>
      <c r="KZE359" s="6"/>
      <c r="KZF359" s="6"/>
      <c r="KZG359" s="6"/>
      <c r="KZH359" s="6"/>
      <c r="KZI359" s="6"/>
      <c r="KZJ359" s="6"/>
      <c r="KZK359" s="6"/>
      <c r="KZL359" s="6"/>
      <c r="KZM359" s="6"/>
      <c r="KZN359" s="6"/>
      <c r="KZO359" s="6"/>
      <c r="KZP359" s="6"/>
      <c r="KZQ359" s="6"/>
      <c r="KZR359" s="6"/>
      <c r="KZS359" s="6"/>
      <c r="KZT359" s="6"/>
      <c r="KZU359" s="6"/>
      <c r="KZV359" s="6"/>
      <c r="KZW359" s="6"/>
      <c r="KZX359" s="6"/>
      <c r="KZY359" s="6"/>
      <c r="KZZ359" s="6"/>
      <c r="LAA359" s="6"/>
      <c r="LAB359" s="6"/>
      <c r="LAC359" s="6"/>
      <c r="LAD359" s="6"/>
      <c r="LAE359" s="6"/>
      <c r="LAF359" s="6"/>
      <c r="LAG359" s="6"/>
      <c r="LAH359" s="6"/>
      <c r="LAI359" s="6"/>
      <c r="LAJ359" s="6"/>
      <c r="LAK359" s="6"/>
      <c r="LAL359" s="6"/>
      <c r="LAM359" s="6"/>
      <c r="LAN359" s="6"/>
      <c r="LAO359" s="6"/>
      <c r="LAP359" s="6"/>
      <c r="LAQ359" s="6"/>
      <c r="LAR359" s="6"/>
      <c r="LAS359" s="6"/>
      <c r="LAT359" s="6"/>
      <c r="LAU359" s="6"/>
      <c r="LAV359" s="6"/>
      <c r="LAW359" s="6"/>
      <c r="LAX359" s="6"/>
      <c r="LAY359" s="6"/>
      <c r="LAZ359" s="6"/>
      <c r="LBA359" s="6"/>
      <c r="LBB359" s="6"/>
      <c r="LBC359" s="6"/>
      <c r="LBD359" s="6"/>
      <c r="LBE359" s="6"/>
      <c r="LBF359" s="6"/>
      <c r="LBG359" s="6"/>
      <c r="LBH359" s="6"/>
      <c r="LBI359" s="6"/>
      <c r="LBJ359" s="6"/>
      <c r="LBK359" s="6"/>
      <c r="LBL359" s="6"/>
      <c r="LBM359" s="6"/>
      <c r="LBN359" s="6"/>
      <c r="LBO359" s="6"/>
      <c r="LBP359" s="6"/>
      <c r="LBQ359" s="6"/>
      <c r="LBR359" s="6"/>
      <c r="LBS359" s="6"/>
      <c r="LBT359" s="6"/>
      <c r="LBU359" s="6"/>
      <c r="LBV359" s="6"/>
      <c r="LBW359" s="6"/>
      <c r="LBX359" s="6"/>
      <c r="LBY359" s="6"/>
      <c r="LBZ359" s="6"/>
      <c r="LCA359" s="6"/>
      <c r="LCB359" s="6"/>
      <c r="LCC359" s="6"/>
      <c r="LCD359" s="6"/>
      <c r="LCE359" s="6"/>
      <c r="LCF359" s="6"/>
      <c r="LCG359" s="6"/>
      <c r="LCH359" s="6"/>
      <c r="LCI359" s="6"/>
      <c r="LCJ359" s="6"/>
      <c r="LCK359" s="6"/>
      <c r="LCL359" s="6"/>
      <c r="LCM359" s="6"/>
      <c r="LCN359" s="6"/>
      <c r="LCO359" s="6"/>
      <c r="LCP359" s="6"/>
      <c r="LCQ359" s="6"/>
      <c r="LCR359" s="6"/>
      <c r="LCS359" s="6"/>
      <c r="LCT359" s="6"/>
      <c r="LCU359" s="6"/>
      <c r="LCV359" s="6"/>
      <c r="LCW359" s="6"/>
      <c r="LCX359" s="6"/>
      <c r="LCY359" s="6"/>
      <c r="LCZ359" s="6"/>
      <c r="LDA359" s="6"/>
      <c r="LDB359" s="6"/>
      <c r="LDC359" s="6"/>
      <c r="LDD359" s="6"/>
      <c r="LDE359" s="6"/>
      <c r="LDF359" s="6"/>
      <c r="LDG359" s="6"/>
      <c r="LDH359" s="6"/>
      <c r="LDI359" s="6"/>
      <c r="LDJ359" s="6"/>
      <c r="LDK359" s="6"/>
      <c r="LDL359" s="6"/>
      <c r="LDM359" s="6"/>
      <c r="LDN359" s="6"/>
      <c r="LDO359" s="6"/>
      <c r="LDP359" s="6"/>
      <c r="LDQ359" s="6"/>
      <c r="LDR359" s="6"/>
      <c r="LDS359" s="6"/>
      <c r="LDT359" s="6"/>
      <c r="LDU359" s="6"/>
      <c r="LDV359" s="6"/>
      <c r="LDW359" s="6"/>
      <c r="LDX359" s="6"/>
      <c r="LDY359" s="6"/>
      <c r="LDZ359" s="6"/>
      <c r="LEA359" s="6"/>
      <c r="LEB359" s="6"/>
      <c r="LEC359" s="6"/>
      <c r="LED359" s="6"/>
      <c r="LEE359" s="6"/>
      <c r="LEF359" s="6"/>
      <c r="LEG359" s="6"/>
      <c r="LEH359" s="6"/>
      <c r="LEI359" s="6"/>
      <c r="LEJ359" s="6"/>
      <c r="LEK359" s="6"/>
      <c r="LEL359" s="6"/>
      <c r="LEM359" s="6"/>
      <c r="LEN359" s="6"/>
      <c r="LEO359" s="6"/>
      <c r="LEP359" s="6"/>
      <c r="LEQ359" s="6"/>
      <c r="LER359" s="6"/>
      <c r="LES359" s="6"/>
      <c r="LET359" s="6"/>
      <c r="LEU359" s="6"/>
      <c r="LEV359" s="6"/>
      <c r="LEW359" s="6"/>
      <c r="LEX359" s="6"/>
      <c r="LEY359" s="6"/>
      <c r="LEZ359" s="6"/>
      <c r="LFA359" s="6"/>
      <c r="LFB359" s="6"/>
      <c r="LFC359" s="6"/>
      <c r="LFD359" s="6"/>
      <c r="LFE359" s="6"/>
      <c r="LFF359" s="6"/>
      <c r="LFG359" s="6"/>
      <c r="LFH359" s="6"/>
      <c r="LFI359" s="6"/>
      <c r="LFJ359" s="6"/>
      <c r="LFK359" s="6"/>
      <c r="LFL359" s="6"/>
      <c r="LFM359" s="6"/>
      <c r="LFN359" s="6"/>
      <c r="LFO359" s="6"/>
      <c r="LFP359" s="6"/>
      <c r="LFQ359" s="6"/>
      <c r="LFR359" s="6"/>
      <c r="LFS359" s="6"/>
      <c r="LFT359" s="6"/>
      <c r="LFU359" s="6"/>
      <c r="LFV359" s="6"/>
      <c r="LFW359" s="6"/>
      <c r="LFX359" s="6"/>
      <c r="LFY359" s="6"/>
      <c r="LFZ359" s="6"/>
      <c r="LGA359" s="6"/>
      <c r="LGB359" s="6"/>
      <c r="LGC359" s="6"/>
      <c r="LGD359" s="6"/>
      <c r="LGE359" s="6"/>
      <c r="LGF359" s="6"/>
      <c r="LGG359" s="6"/>
      <c r="LGH359" s="6"/>
      <c r="LGI359" s="6"/>
      <c r="LGJ359" s="6"/>
      <c r="LGK359" s="6"/>
      <c r="LGL359" s="6"/>
      <c r="LGM359" s="6"/>
      <c r="LGN359" s="6"/>
      <c r="LGO359" s="6"/>
      <c r="LGP359" s="6"/>
      <c r="LGQ359" s="6"/>
      <c r="LGR359" s="6"/>
      <c r="LGS359" s="6"/>
      <c r="LGT359" s="6"/>
      <c r="LGU359" s="6"/>
      <c r="LGV359" s="6"/>
      <c r="LGW359" s="6"/>
      <c r="LGX359" s="6"/>
      <c r="LGY359" s="6"/>
      <c r="LGZ359" s="6"/>
      <c r="LHA359" s="6"/>
      <c r="LHB359" s="6"/>
      <c r="LHC359" s="6"/>
      <c r="LHD359" s="6"/>
      <c r="LHE359" s="6"/>
      <c r="LHF359" s="6"/>
      <c r="LHG359" s="6"/>
      <c r="LHH359" s="6"/>
      <c r="LHI359" s="6"/>
      <c r="LHJ359" s="6"/>
      <c r="LHK359" s="6"/>
      <c r="LHL359" s="6"/>
      <c r="LHM359" s="6"/>
      <c r="LHN359" s="6"/>
      <c r="LHO359" s="6"/>
      <c r="LHP359" s="6"/>
      <c r="LHQ359" s="6"/>
      <c r="LHR359" s="6"/>
      <c r="LHS359" s="6"/>
      <c r="LHT359" s="6"/>
      <c r="LHU359" s="6"/>
      <c r="LHV359" s="6"/>
      <c r="LHW359" s="6"/>
      <c r="LHX359" s="6"/>
      <c r="LHY359" s="6"/>
      <c r="LHZ359" s="6"/>
      <c r="LIA359" s="6"/>
      <c r="LIB359" s="6"/>
      <c r="LIC359" s="6"/>
      <c r="LID359" s="6"/>
      <c r="LIE359" s="6"/>
      <c r="LIF359" s="6"/>
      <c r="LIG359" s="6"/>
      <c r="LIH359" s="6"/>
      <c r="LII359" s="6"/>
      <c r="LIJ359" s="6"/>
      <c r="LIK359" s="6"/>
      <c r="LIL359" s="6"/>
      <c r="LIM359" s="6"/>
      <c r="LIN359" s="6"/>
      <c r="LIO359" s="6"/>
      <c r="LIP359" s="6"/>
      <c r="LIQ359" s="6"/>
      <c r="LIR359" s="6"/>
      <c r="LIS359" s="6"/>
      <c r="LIT359" s="6"/>
      <c r="LIU359" s="6"/>
      <c r="LIV359" s="6"/>
      <c r="LIW359" s="6"/>
      <c r="LIX359" s="6"/>
      <c r="LIY359" s="6"/>
      <c r="LIZ359" s="6"/>
      <c r="LJA359" s="6"/>
      <c r="LJB359" s="6"/>
      <c r="LJC359" s="6"/>
      <c r="LJD359" s="6"/>
      <c r="LJE359" s="6"/>
      <c r="LJF359" s="6"/>
      <c r="LJG359" s="6"/>
      <c r="LJH359" s="6"/>
      <c r="LJI359" s="6"/>
      <c r="LJJ359" s="6"/>
      <c r="LJK359" s="6"/>
      <c r="LJL359" s="6"/>
      <c r="LJM359" s="6"/>
      <c r="LJN359" s="6"/>
      <c r="LJO359" s="6"/>
      <c r="LJP359" s="6"/>
      <c r="LJQ359" s="6"/>
      <c r="LJR359" s="6"/>
      <c r="LJS359" s="6"/>
      <c r="LJT359" s="6"/>
      <c r="LJU359" s="6"/>
      <c r="LJV359" s="6"/>
      <c r="LJW359" s="6"/>
      <c r="LJX359" s="6"/>
      <c r="LJY359" s="6"/>
      <c r="LJZ359" s="6"/>
      <c r="LKA359" s="6"/>
      <c r="LKB359" s="6"/>
      <c r="LKC359" s="6"/>
      <c r="LKD359" s="6"/>
      <c r="LKE359" s="6"/>
      <c r="LKF359" s="6"/>
      <c r="LKG359" s="6"/>
      <c r="LKH359" s="6"/>
      <c r="LKI359" s="6"/>
      <c r="LKJ359" s="6"/>
      <c r="LKK359" s="6"/>
      <c r="LKL359" s="6"/>
      <c r="LKM359" s="6"/>
      <c r="LKN359" s="6"/>
      <c r="LKO359" s="6"/>
      <c r="LKP359" s="6"/>
      <c r="LKQ359" s="6"/>
      <c r="LKR359" s="6"/>
      <c r="LKS359" s="6"/>
      <c r="LKT359" s="6"/>
      <c r="LKU359" s="6"/>
      <c r="LKV359" s="6"/>
      <c r="LKW359" s="6"/>
      <c r="LKX359" s="6"/>
      <c r="LKY359" s="6"/>
      <c r="LKZ359" s="6"/>
      <c r="LLA359" s="6"/>
      <c r="LLB359" s="6"/>
      <c r="LLC359" s="6"/>
      <c r="LLD359" s="6"/>
      <c r="LLE359" s="6"/>
      <c r="LLF359" s="6"/>
      <c r="LLG359" s="6"/>
      <c r="LLH359" s="6"/>
      <c r="LLI359" s="6"/>
      <c r="LLJ359" s="6"/>
      <c r="LLK359" s="6"/>
      <c r="LLL359" s="6"/>
      <c r="LLM359" s="6"/>
      <c r="LLN359" s="6"/>
      <c r="LLO359" s="6"/>
      <c r="LLP359" s="6"/>
      <c r="LLQ359" s="6"/>
      <c r="LLR359" s="6"/>
      <c r="LLS359" s="6"/>
      <c r="LLT359" s="6"/>
      <c r="LLU359" s="6"/>
      <c r="LLV359" s="6"/>
      <c r="LLW359" s="6"/>
      <c r="LLX359" s="6"/>
      <c r="LLY359" s="6"/>
      <c r="LLZ359" s="6"/>
      <c r="LMA359" s="6"/>
      <c r="LMB359" s="6"/>
      <c r="LMC359" s="6"/>
      <c r="LMD359" s="6"/>
      <c r="LME359" s="6"/>
      <c r="LMF359" s="6"/>
      <c r="LMG359" s="6"/>
      <c r="LMH359" s="6"/>
      <c r="LMI359" s="6"/>
      <c r="LMJ359" s="6"/>
      <c r="LMK359" s="6"/>
      <c r="LML359" s="6"/>
      <c r="LMM359" s="6"/>
      <c r="LMN359" s="6"/>
      <c r="LMO359" s="6"/>
      <c r="LMP359" s="6"/>
      <c r="LMQ359" s="6"/>
      <c r="LMR359" s="6"/>
      <c r="LMS359" s="6"/>
      <c r="LMT359" s="6"/>
      <c r="LMU359" s="6"/>
      <c r="LMV359" s="6"/>
      <c r="LMW359" s="6"/>
      <c r="LMX359" s="6"/>
      <c r="LMY359" s="6"/>
      <c r="LMZ359" s="6"/>
      <c r="LNA359" s="6"/>
      <c r="LNB359" s="6"/>
      <c r="LNC359" s="6"/>
      <c r="LND359" s="6"/>
      <c r="LNE359" s="6"/>
      <c r="LNF359" s="6"/>
      <c r="LNG359" s="6"/>
      <c r="LNH359" s="6"/>
      <c r="LNI359" s="6"/>
      <c r="LNJ359" s="6"/>
      <c r="LNK359" s="6"/>
      <c r="LNL359" s="6"/>
      <c r="LNM359" s="6"/>
      <c r="LNN359" s="6"/>
      <c r="LNO359" s="6"/>
      <c r="LNP359" s="6"/>
      <c r="LNQ359" s="6"/>
      <c r="LNR359" s="6"/>
      <c r="LNS359" s="6"/>
      <c r="LNT359" s="6"/>
      <c r="LNU359" s="6"/>
      <c r="LNV359" s="6"/>
      <c r="LNW359" s="6"/>
      <c r="LNX359" s="6"/>
      <c r="LNY359" s="6"/>
      <c r="LNZ359" s="6"/>
      <c r="LOA359" s="6"/>
      <c r="LOB359" s="6"/>
      <c r="LOC359" s="6"/>
      <c r="LOD359" s="6"/>
      <c r="LOE359" s="6"/>
      <c r="LOF359" s="6"/>
      <c r="LOG359" s="6"/>
      <c r="LOH359" s="6"/>
      <c r="LOI359" s="6"/>
      <c r="LOJ359" s="6"/>
      <c r="LOK359" s="6"/>
      <c r="LOL359" s="6"/>
      <c r="LOM359" s="6"/>
      <c r="LON359" s="6"/>
      <c r="LOO359" s="6"/>
      <c r="LOP359" s="6"/>
      <c r="LOQ359" s="6"/>
      <c r="LOR359" s="6"/>
      <c r="LOS359" s="6"/>
      <c r="LOT359" s="6"/>
      <c r="LOU359" s="6"/>
      <c r="LOV359" s="6"/>
      <c r="LOW359" s="6"/>
      <c r="LOX359" s="6"/>
      <c r="LOY359" s="6"/>
      <c r="LOZ359" s="6"/>
      <c r="LPA359" s="6"/>
      <c r="LPB359" s="6"/>
      <c r="LPC359" s="6"/>
      <c r="LPD359" s="6"/>
      <c r="LPE359" s="6"/>
      <c r="LPF359" s="6"/>
      <c r="LPG359" s="6"/>
      <c r="LPH359" s="6"/>
      <c r="LPI359" s="6"/>
      <c r="LPJ359" s="6"/>
      <c r="LPK359" s="6"/>
      <c r="LPL359" s="6"/>
      <c r="LPM359" s="6"/>
      <c r="LPN359" s="6"/>
      <c r="LPO359" s="6"/>
      <c r="LPP359" s="6"/>
      <c r="LPQ359" s="6"/>
      <c r="LPR359" s="6"/>
      <c r="LPS359" s="6"/>
      <c r="LPT359" s="6"/>
      <c r="LPU359" s="6"/>
      <c r="LPV359" s="6"/>
      <c r="LPW359" s="6"/>
      <c r="LPX359" s="6"/>
      <c r="LPY359" s="6"/>
      <c r="LPZ359" s="6"/>
      <c r="LQA359" s="6"/>
      <c r="LQB359" s="6"/>
      <c r="LQC359" s="6"/>
      <c r="LQD359" s="6"/>
      <c r="LQE359" s="6"/>
      <c r="LQF359" s="6"/>
      <c r="LQG359" s="6"/>
      <c r="LQH359" s="6"/>
      <c r="LQI359" s="6"/>
      <c r="LQJ359" s="6"/>
      <c r="LQK359" s="6"/>
      <c r="LQL359" s="6"/>
      <c r="LQM359" s="6"/>
      <c r="LQN359" s="6"/>
      <c r="LQO359" s="6"/>
      <c r="LQP359" s="6"/>
      <c r="LQQ359" s="6"/>
      <c r="LQR359" s="6"/>
      <c r="LQS359" s="6"/>
      <c r="LQT359" s="6"/>
      <c r="LQU359" s="6"/>
      <c r="LQV359" s="6"/>
      <c r="LQW359" s="6"/>
      <c r="LQX359" s="6"/>
      <c r="LQY359" s="6"/>
      <c r="LQZ359" s="6"/>
      <c r="LRA359" s="6"/>
      <c r="LRB359" s="6"/>
      <c r="LRC359" s="6"/>
      <c r="LRD359" s="6"/>
      <c r="LRE359" s="6"/>
      <c r="LRF359" s="6"/>
      <c r="LRG359" s="6"/>
      <c r="LRH359" s="6"/>
      <c r="LRI359" s="6"/>
      <c r="LRJ359" s="6"/>
      <c r="LRK359" s="6"/>
      <c r="LRL359" s="6"/>
      <c r="LRM359" s="6"/>
      <c r="LRN359" s="6"/>
      <c r="LRO359" s="6"/>
      <c r="LRP359" s="6"/>
      <c r="LRQ359" s="6"/>
      <c r="LRR359" s="6"/>
      <c r="LRS359" s="6"/>
      <c r="LRT359" s="6"/>
      <c r="LRU359" s="6"/>
      <c r="LRV359" s="6"/>
      <c r="LRW359" s="6"/>
      <c r="LRX359" s="6"/>
      <c r="LRY359" s="6"/>
      <c r="LRZ359" s="6"/>
      <c r="LSA359" s="6"/>
      <c r="LSB359" s="6"/>
      <c r="LSC359" s="6"/>
      <c r="LSD359" s="6"/>
      <c r="LSE359" s="6"/>
      <c r="LSF359" s="6"/>
      <c r="LSG359" s="6"/>
      <c r="LSH359" s="6"/>
      <c r="LSI359" s="6"/>
      <c r="LSJ359" s="6"/>
      <c r="LSK359" s="6"/>
      <c r="LSL359" s="6"/>
      <c r="LSM359" s="6"/>
      <c r="LSN359" s="6"/>
      <c r="LSO359" s="6"/>
      <c r="LSP359" s="6"/>
      <c r="LSQ359" s="6"/>
      <c r="LSR359" s="6"/>
      <c r="LSS359" s="6"/>
      <c r="LST359" s="6"/>
      <c r="LSU359" s="6"/>
      <c r="LSV359" s="6"/>
      <c r="LSW359" s="6"/>
      <c r="LSX359" s="6"/>
      <c r="LSY359" s="6"/>
      <c r="LSZ359" s="6"/>
      <c r="LTA359" s="6"/>
      <c r="LTB359" s="6"/>
      <c r="LTC359" s="6"/>
      <c r="LTD359" s="6"/>
      <c r="LTE359" s="6"/>
      <c r="LTF359" s="6"/>
      <c r="LTG359" s="6"/>
      <c r="LTH359" s="6"/>
      <c r="LTI359" s="6"/>
      <c r="LTJ359" s="6"/>
      <c r="LTK359" s="6"/>
      <c r="LTL359" s="6"/>
      <c r="LTM359" s="6"/>
      <c r="LTN359" s="6"/>
      <c r="LTO359" s="6"/>
      <c r="LTP359" s="6"/>
      <c r="LTQ359" s="6"/>
      <c r="LTR359" s="6"/>
      <c r="LTS359" s="6"/>
      <c r="LTT359" s="6"/>
      <c r="LTU359" s="6"/>
      <c r="LTV359" s="6"/>
      <c r="LTW359" s="6"/>
      <c r="LTX359" s="6"/>
      <c r="LTY359" s="6"/>
      <c r="LTZ359" s="6"/>
      <c r="LUA359" s="6"/>
      <c r="LUB359" s="6"/>
      <c r="LUC359" s="6"/>
      <c r="LUD359" s="6"/>
      <c r="LUE359" s="6"/>
      <c r="LUF359" s="6"/>
      <c r="LUG359" s="6"/>
      <c r="LUH359" s="6"/>
      <c r="LUI359" s="6"/>
      <c r="LUJ359" s="6"/>
      <c r="LUK359" s="6"/>
      <c r="LUL359" s="6"/>
      <c r="LUM359" s="6"/>
      <c r="LUN359" s="6"/>
      <c r="LUO359" s="6"/>
      <c r="LUP359" s="6"/>
      <c r="LUQ359" s="6"/>
      <c r="LUR359" s="6"/>
      <c r="LUS359" s="6"/>
      <c r="LUT359" s="6"/>
      <c r="LUU359" s="6"/>
      <c r="LUV359" s="6"/>
      <c r="LUW359" s="6"/>
      <c r="LUX359" s="6"/>
      <c r="LUY359" s="6"/>
      <c r="LUZ359" s="6"/>
      <c r="LVA359" s="6"/>
      <c r="LVB359" s="6"/>
      <c r="LVC359" s="6"/>
      <c r="LVD359" s="6"/>
      <c r="LVE359" s="6"/>
      <c r="LVF359" s="6"/>
      <c r="LVG359" s="6"/>
      <c r="LVH359" s="6"/>
      <c r="LVI359" s="6"/>
      <c r="LVJ359" s="6"/>
      <c r="LVK359" s="6"/>
      <c r="LVL359" s="6"/>
      <c r="LVM359" s="6"/>
      <c r="LVN359" s="6"/>
      <c r="LVO359" s="6"/>
      <c r="LVP359" s="6"/>
      <c r="LVQ359" s="6"/>
      <c r="LVR359" s="6"/>
      <c r="LVS359" s="6"/>
      <c r="LVT359" s="6"/>
      <c r="LVU359" s="6"/>
      <c r="LVV359" s="6"/>
      <c r="LVW359" s="6"/>
      <c r="LVX359" s="6"/>
      <c r="LVY359" s="6"/>
      <c r="LVZ359" s="6"/>
      <c r="LWA359" s="6"/>
      <c r="LWB359" s="6"/>
      <c r="LWC359" s="6"/>
      <c r="LWD359" s="6"/>
      <c r="LWE359" s="6"/>
      <c r="LWF359" s="6"/>
      <c r="LWG359" s="6"/>
      <c r="LWH359" s="6"/>
      <c r="LWI359" s="6"/>
      <c r="LWJ359" s="6"/>
      <c r="LWK359" s="6"/>
      <c r="LWL359" s="6"/>
      <c r="LWM359" s="6"/>
      <c r="LWN359" s="6"/>
      <c r="LWO359" s="6"/>
      <c r="LWP359" s="6"/>
      <c r="LWQ359" s="6"/>
      <c r="LWR359" s="6"/>
      <c r="LWS359" s="6"/>
      <c r="LWT359" s="6"/>
      <c r="LWU359" s="6"/>
      <c r="LWV359" s="6"/>
      <c r="LWW359" s="6"/>
      <c r="LWX359" s="6"/>
      <c r="LWY359" s="6"/>
      <c r="LWZ359" s="6"/>
      <c r="LXA359" s="6"/>
      <c r="LXB359" s="6"/>
      <c r="LXC359" s="6"/>
      <c r="LXD359" s="6"/>
      <c r="LXE359" s="6"/>
      <c r="LXF359" s="6"/>
      <c r="LXG359" s="6"/>
      <c r="LXH359" s="6"/>
      <c r="LXI359" s="6"/>
      <c r="LXJ359" s="6"/>
      <c r="LXK359" s="6"/>
      <c r="LXL359" s="6"/>
      <c r="LXM359" s="6"/>
      <c r="LXN359" s="6"/>
      <c r="LXO359" s="6"/>
      <c r="LXP359" s="6"/>
      <c r="LXQ359" s="6"/>
      <c r="LXR359" s="6"/>
      <c r="LXS359" s="6"/>
      <c r="LXT359" s="6"/>
      <c r="LXU359" s="6"/>
      <c r="LXV359" s="6"/>
      <c r="LXW359" s="6"/>
      <c r="LXX359" s="6"/>
      <c r="LXY359" s="6"/>
      <c r="LXZ359" s="6"/>
      <c r="LYA359" s="6"/>
      <c r="LYB359" s="6"/>
      <c r="LYC359" s="6"/>
      <c r="LYD359" s="6"/>
      <c r="LYE359" s="6"/>
      <c r="LYF359" s="6"/>
      <c r="LYG359" s="6"/>
      <c r="LYH359" s="6"/>
      <c r="LYI359" s="6"/>
      <c r="LYJ359" s="6"/>
      <c r="LYK359" s="6"/>
      <c r="LYL359" s="6"/>
      <c r="LYM359" s="6"/>
      <c r="LYN359" s="6"/>
      <c r="LYO359" s="6"/>
      <c r="LYP359" s="6"/>
      <c r="LYQ359" s="6"/>
      <c r="LYR359" s="6"/>
      <c r="LYS359" s="6"/>
      <c r="LYT359" s="6"/>
      <c r="LYU359" s="6"/>
      <c r="LYV359" s="6"/>
      <c r="LYW359" s="6"/>
      <c r="LYX359" s="6"/>
      <c r="LYY359" s="6"/>
      <c r="LYZ359" s="6"/>
      <c r="LZA359" s="6"/>
      <c r="LZB359" s="6"/>
      <c r="LZC359" s="6"/>
      <c r="LZD359" s="6"/>
      <c r="LZE359" s="6"/>
      <c r="LZF359" s="6"/>
      <c r="LZG359" s="6"/>
      <c r="LZH359" s="6"/>
      <c r="LZI359" s="6"/>
      <c r="LZJ359" s="6"/>
      <c r="LZK359" s="6"/>
      <c r="LZL359" s="6"/>
      <c r="LZM359" s="6"/>
      <c r="LZN359" s="6"/>
      <c r="LZO359" s="6"/>
      <c r="LZP359" s="6"/>
      <c r="LZQ359" s="6"/>
      <c r="LZR359" s="6"/>
      <c r="LZS359" s="6"/>
      <c r="LZT359" s="6"/>
      <c r="LZU359" s="6"/>
      <c r="LZV359" s="6"/>
      <c r="LZW359" s="6"/>
      <c r="LZX359" s="6"/>
      <c r="LZY359" s="6"/>
      <c r="LZZ359" s="6"/>
      <c r="MAA359" s="6"/>
      <c r="MAB359" s="6"/>
      <c r="MAC359" s="6"/>
      <c r="MAD359" s="6"/>
      <c r="MAE359" s="6"/>
      <c r="MAF359" s="6"/>
      <c r="MAG359" s="6"/>
      <c r="MAH359" s="6"/>
      <c r="MAI359" s="6"/>
      <c r="MAJ359" s="6"/>
      <c r="MAK359" s="6"/>
      <c r="MAL359" s="6"/>
      <c r="MAM359" s="6"/>
      <c r="MAN359" s="6"/>
      <c r="MAO359" s="6"/>
      <c r="MAP359" s="6"/>
      <c r="MAQ359" s="6"/>
      <c r="MAR359" s="6"/>
      <c r="MAS359" s="6"/>
      <c r="MAT359" s="6"/>
      <c r="MAU359" s="6"/>
      <c r="MAV359" s="6"/>
      <c r="MAW359" s="6"/>
      <c r="MAX359" s="6"/>
      <c r="MAY359" s="6"/>
      <c r="MAZ359" s="6"/>
      <c r="MBA359" s="6"/>
      <c r="MBB359" s="6"/>
      <c r="MBC359" s="6"/>
      <c r="MBD359" s="6"/>
      <c r="MBE359" s="6"/>
      <c r="MBF359" s="6"/>
      <c r="MBG359" s="6"/>
      <c r="MBH359" s="6"/>
      <c r="MBI359" s="6"/>
      <c r="MBJ359" s="6"/>
      <c r="MBK359" s="6"/>
      <c r="MBL359" s="6"/>
      <c r="MBM359" s="6"/>
      <c r="MBN359" s="6"/>
      <c r="MBO359" s="6"/>
      <c r="MBP359" s="6"/>
      <c r="MBQ359" s="6"/>
      <c r="MBR359" s="6"/>
      <c r="MBS359" s="6"/>
      <c r="MBT359" s="6"/>
      <c r="MBU359" s="6"/>
      <c r="MBV359" s="6"/>
      <c r="MBW359" s="6"/>
      <c r="MBX359" s="6"/>
      <c r="MBY359" s="6"/>
      <c r="MBZ359" s="6"/>
      <c r="MCA359" s="6"/>
      <c r="MCB359" s="6"/>
      <c r="MCC359" s="6"/>
      <c r="MCD359" s="6"/>
      <c r="MCE359" s="6"/>
      <c r="MCF359" s="6"/>
      <c r="MCG359" s="6"/>
      <c r="MCH359" s="6"/>
      <c r="MCI359" s="6"/>
      <c r="MCJ359" s="6"/>
      <c r="MCK359" s="6"/>
      <c r="MCL359" s="6"/>
      <c r="MCM359" s="6"/>
      <c r="MCN359" s="6"/>
      <c r="MCO359" s="6"/>
      <c r="MCP359" s="6"/>
      <c r="MCQ359" s="6"/>
      <c r="MCR359" s="6"/>
      <c r="MCS359" s="6"/>
      <c r="MCT359" s="6"/>
      <c r="MCU359" s="6"/>
      <c r="MCV359" s="6"/>
      <c r="MCW359" s="6"/>
      <c r="MCX359" s="6"/>
      <c r="MCY359" s="6"/>
      <c r="MCZ359" s="6"/>
      <c r="MDA359" s="6"/>
      <c r="MDB359" s="6"/>
      <c r="MDC359" s="6"/>
      <c r="MDD359" s="6"/>
      <c r="MDE359" s="6"/>
      <c r="MDF359" s="6"/>
      <c r="MDG359" s="6"/>
      <c r="MDH359" s="6"/>
      <c r="MDI359" s="6"/>
      <c r="MDJ359" s="6"/>
      <c r="MDK359" s="6"/>
      <c r="MDL359" s="6"/>
      <c r="MDM359" s="6"/>
      <c r="MDN359" s="6"/>
      <c r="MDO359" s="6"/>
      <c r="MDP359" s="6"/>
      <c r="MDQ359" s="6"/>
      <c r="MDR359" s="6"/>
      <c r="MDS359" s="6"/>
      <c r="MDT359" s="6"/>
      <c r="MDU359" s="6"/>
      <c r="MDV359" s="6"/>
      <c r="MDW359" s="6"/>
      <c r="MDX359" s="6"/>
      <c r="MDY359" s="6"/>
      <c r="MDZ359" s="6"/>
      <c r="MEA359" s="6"/>
      <c r="MEB359" s="6"/>
      <c r="MEC359" s="6"/>
      <c r="MED359" s="6"/>
      <c r="MEE359" s="6"/>
      <c r="MEF359" s="6"/>
      <c r="MEG359" s="6"/>
      <c r="MEH359" s="6"/>
      <c r="MEI359" s="6"/>
      <c r="MEJ359" s="6"/>
      <c r="MEK359" s="6"/>
      <c r="MEL359" s="6"/>
      <c r="MEM359" s="6"/>
      <c r="MEN359" s="6"/>
      <c r="MEO359" s="6"/>
      <c r="MEP359" s="6"/>
      <c r="MEQ359" s="6"/>
      <c r="MER359" s="6"/>
      <c r="MES359" s="6"/>
      <c r="MET359" s="6"/>
      <c r="MEU359" s="6"/>
      <c r="MEV359" s="6"/>
      <c r="MEW359" s="6"/>
      <c r="MEX359" s="6"/>
      <c r="MEY359" s="6"/>
      <c r="MEZ359" s="6"/>
      <c r="MFA359" s="6"/>
      <c r="MFB359" s="6"/>
      <c r="MFC359" s="6"/>
      <c r="MFD359" s="6"/>
      <c r="MFE359" s="6"/>
      <c r="MFF359" s="6"/>
      <c r="MFG359" s="6"/>
      <c r="MFH359" s="6"/>
      <c r="MFI359" s="6"/>
      <c r="MFJ359" s="6"/>
      <c r="MFK359" s="6"/>
      <c r="MFL359" s="6"/>
      <c r="MFM359" s="6"/>
      <c r="MFN359" s="6"/>
      <c r="MFO359" s="6"/>
      <c r="MFP359" s="6"/>
      <c r="MFQ359" s="6"/>
      <c r="MFR359" s="6"/>
      <c r="MFS359" s="6"/>
      <c r="MFT359" s="6"/>
      <c r="MFU359" s="6"/>
      <c r="MFV359" s="6"/>
      <c r="MFW359" s="6"/>
      <c r="MFX359" s="6"/>
      <c r="MFY359" s="6"/>
      <c r="MFZ359" s="6"/>
      <c r="MGA359" s="6"/>
      <c r="MGB359" s="6"/>
      <c r="MGC359" s="6"/>
      <c r="MGD359" s="6"/>
      <c r="MGE359" s="6"/>
      <c r="MGF359" s="6"/>
      <c r="MGG359" s="6"/>
      <c r="MGH359" s="6"/>
      <c r="MGI359" s="6"/>
      <c r="MGJ359" s="6"/>
      <c r="MGK359" s="6"/>
      <c r="MGL359" s="6"/>
      <c r="MGM359" s="6"/>
      <c r="MGN359" s="6"/>
      <c r="MGO359" s="6"/>
      <c r="MGP359" s="6"/>
      <c r="MGQ359" s="6"/>
      <c r="MGR359" s="6"/>
      <c r="MGS359" s="6"/>
      <c r="MGT359" s="6"/>
      <c r="MGU359" s="6"/>
      <c r="MGV359" s="6"/>
      <c r="MGW359" s="6"/>
      <c r="MGX359" s="6"/>
      <c r="MGY359" s="6"/>
      <c r="MGZ359" s="6"/>
      <c r="MHA359" s="6"/>
      <c r="MHB359" s="6"/>
      <c r="MHC359" s="6"/>
      <c r="MHD359" s="6"/>
      <c r="MHE359" s="6"/>
      <c r="MHF359" s="6"/>
      <c r="MHG359" s="6"/>
      <c r="MHH359" s="6"/>
      <c r="MHI359" s="6"/>
      <c r="MHJ359" s="6"/>
      <c r="MHK359" s="6"/>
      <c r="MHL359" s="6"/>
      <c r="MHM359" s="6"/>
      <c r="MHN359" s="6"/>
      <c r="MHO359" s="6"/>
      <c r="MHP359" s="6"/>
      <c r="MHQ359" s="6"/>
      <c r="MHR359" s="6"/>
      <c r="MHS359" s="6"/>
      <c r="MHT359" s="6"/>
      <c r="MHU359" s="6"/>
      <c r="MHV359" s="6"/>
      <c r="MHW359" s="6"/>
      <c r="MHX359" s="6"/>
      <c r="MHY359" s="6"/>
      <c r="MHZ359" s="6"/>
      <c r="MIA359" s="6"/>
      <c r="MIB359" s="6"/>
      <c r="MIC359" s="6"/>
      <c r="MID359" s="6"/>
      <c r="MIE359" s="6"/>
      <c r="MIF359" s="6"/>
      <c r="MIG359" s="6"/>
      <c r="MIH359" s="6"/>
      <c r="MII359" s="6"/>
      <c r="MIJ359" s="6"/>
      <c r="MIK359" s="6"/>
      <c r="MIL359" s="6"/>
      <c r="MIM359" s="6"/>
      <c r="MIN359" s="6"/>
      <c r="MIO359" s="6"/>
      <c r="MIP359" s="6"/>
      <c r="MIQ359" s="6"/>
      <c r="MIR359" s="6"/>
      <c r="MIS359" s="6"/>
      <c r="MIT359" s="6"/>
      <c r="MIU359" s="6"/>
      <c r="MIV359" s="6"/>
      <c r="MIW359" s="6"/>
      <c r="MIX359" s="6"/>
      <c r="MIY359" s="6"/>
      <c r="MIZ359" s="6"/>
      <c r="MJA359" s="6"/>
      <c r="MJB359" s="6"/>
      <c r="MJC359" s="6"/>
      <c r="MJD359" s="6"/>
      <c r="MJE359" s="6"/>
      <c r="MJF359" s="6"/>
      <c r="MJG359" s="6"/>
      <c r="MJH359" s="6"/>
      <c r="MJI359" s="6"/>
      <c r="MJJ359" s="6"/>
      <c r="MJK359" s="6"/>
      <c r="MJL359" s="6"/>
      <c r="MJM359" s="6"/>
      <c r="MJN359" s="6"/>
      <c r="MJO359" s="6"/>
      <c r="MJP359" s="6"/>
      <c r="MJQ359" s="6"/>
      <c r="MJR359" s="6"/>
      <c r="MJS359" s="6"/>
      <c r="MJT359" s="6"/>
      <c r="MJU359" s="6"/>
      <c r="MJV359" s="6"/>
      <c r="MJW359" s="6"/>
      <c r="MJX359" s="6"/>
      <c r="MJY359" s="6"/>
      <c r="MJZ359" s="6"/>
      <c r="MKA359" s="6"/>
      <c r="MKB359" s="6"/>
      <c r="MKC359" s="6"/>
      <c r="MKD359" s="6"/>
      <c r="MKE359" s="6"/>
      <c r="MKF359" s="6"/>
      <c r="MKG359" s="6"/>
      <c r="MKH359" s="6"/>
      <c r="MKI359" s="6"/>
      <c r="MKJ359" s="6"/>
      <c r="MKK359" s="6"/>
      <c r="MKL359" s="6"/>
      <c r="MKM359" s="6"/>
      <c r="MKN359" s="6"/>
      <c r="MKO359" s="6"/>
      <c r="MKP359" s="6"/>
      <c r="MKQ359" s="6"/>
      <c r="MKR359" s="6"/>
      <c r="MKS359" s="6"/>
      <c r="MKT359" s="6"/>
      <c r="MKU359" s="6"/>
      <c r="MKV359" s="6"/>
      <c r="MKW359" s="6"/>
      <c r="MKX359" s="6"/>
      <c r="MKY359" s="6"/>
      <c r="MKZ359" s="6"/>
      <c r="MLA359" s="6"/>
      <c r="MLB359" s="6"/>
      <c r="MLC359" s="6"/>
      <c r="MLD359" s="6"/>
      <c r="MLE359" s="6"/>
      <c r="MLF359" s="6"/>
      <c r="MLG359" s="6"/>
      <c r="MLH359" s="6"/>
      <c r="MLI359" s="6"/>
      <c r="MLJ359" s="6"/>
      <c r="MLK359" s="6"/>
      <c r="MLL359" s="6"/>
      <c r="MLM359" s="6"/>
      <c r="MLN359" s="6"/>
      <c r="MLO359" s="6"/>
      <c r="MLP359" s="6"/>
      <c r="MLQ359" s="6"/>
      <c r="MLR359" s="6"/>
      <c r="MLS359" s="6"/>
      <c r="MLT359" s="6"/>
      <c r="MLU359" s="6"/>
      <c r="MLV359" s="6"/>
      <c r="MLW359" s="6"/>
      <c r="MLX359" s="6"/>
      <c r="MLY359" s="6"/>
      <c r="MLZ359" s="6"/>
      <c r="MMA359" s="6"/>
      <c r="MMB359" s="6"/>
      <c r="MMC359" s="6"/>
      <c r="MMD359" s="6"/>
      <c r="MME359" s="6"/>
      <c r="MMF359" s="6"/>
      <c r="MMG359" s="6"/>
      <c r="MMH359" s="6"/>
      <c r="MMI359" s="6"/>
      <c r="MMJ359" s="6"/>
      <c r="MMK359" s="6"/>
      <c r="MML359" s="6"/>
      <c r="MMM359" s="6"/>
      <c r="MMN359" s="6"/>
      <c r="MMO359" s="6"/>
      <c r="MMP359" s="6"/>
      <c r="MMQ359" s="6"/>
      <c r="MMR359" s="6"/>
      <c r="MMS359" s="6"/>
      <c r="MMT359" s="6"/>
      <c r="MMU359" s="6"/>
      <c r="MMV359" s="6"/>
      <c r="MMW359" s="6"/>
      <c r="MMX359" s="6"/>
      <c r="MMY359" s="6"/>
      <c r="MMZ359" s="6"/>
      <c r="MNA359" s="6"/>
      <c r="MNB359" s="6"/>
      <c r="MNC359" s="6"/>
      <c r="MND359" s="6"/>
      <c r="MNE359" s="6"/>
      <c r="MNF359" s="6"/>
      <c r="MNG359" s="6"/>
      <c r="MNH359" s="6"/>
      <c r="MNI359" s="6"/>
      <c r="MNJ359" s="6"/>
      <c r="MNK359" s="6"/>
      <c r="MNL359" s="6"/>
      <c r="MNM359" s="6"/>
      <c r="MNN359" s="6"/>
      <c r="MNO359" s="6"/>
      <c r="MNP359" s="6"/>
      <c r="MNQ359" s="6"/>
      <c r="MNR359" s="6"/>
      <c r="MNS359" s="6"/>
      <c r="MNT359" s="6"/>
      <c r="MNU359" s="6"/>
      <c r="MNV359" s="6"/>
      <c r="MNW359" s="6"/>
      <c r="MNX359" s="6"/>
      <c r="MNY359" s="6"/>
      <c r="MNZ359" s="6"/>
      <c r="MOA359" s="6"/>
      <c r="MOB359" s="6"/>
      <c r="MOC359" s="6"/>
      <c r="MOD359" s="6"/>
      <c r="MOE359" s="6"/>
      <c r="MOF359" s="6"/>
      <c r="MOG359" s="6"/>
      <c r="MOH359" s="6"/>
      <c r="MOI359" s="6"/>
      <c r="MOJ359" s="6"/>
      <c r="MOK359" s="6"/>
      <c r="MOL359" s="6"/>
      <c r="MOM359" s="6"/>
      <c r="MON359" s="6"/>
      <c r="MOO359" s="6"/>
      <c r="MOP359" s="6"/>
      <c r="MOQ359" s="6"/>
      <c r="MOR359" s="6"/>
      <c r="MOS359" s="6"/>
      <c r="MOT359" s="6"/>
      <c r="MOU359" s="6"/>
      <c r="MOV359" s="6"/>
      <c r="MOW359" s="6"/>
      <c r="MOX359" s="6"/>
      <c r="MOY359" s="6"/>
      <c r="MOZ359" s="6"/>
      <c r="MPA359" s="6"/>
      <c r="MPB359" s="6"/>
      <c r="MPC359" s="6"/>
      <c r="MPD359" s="6"/>
      <c r="MPE359" s="6"/>
      <c r="MPF359" s="6"/>
      <c r="MPG359" s="6"/>
      <c r="MPH359" s="6"/>
      <c r="MPI359" s="6"/>
      <c r="MPJ359" s="6"/>
      <c r="MPK359" s="6"/>
      <c r="MPL359" s="6"/>
      <c r="MPM359" s="6"/>
      <c r="MPN359" s="6"/>
      <c r="MPO359" s="6"/>
      <c r="MPP359" s="6"/>
      <c r="MPQ359" s="6"/>
      <c r="MPR359" s="6"/>
      <c r="MPS359" s="6"/>
      <c r="MPT359" s="6"/>
      <c r="MPU359" s="6"/>
      <c r="MPV359" s="6"/>
      <c r="MPW359" s="6"/>
      <c r="MPX359" s="6"/>
      <c r="MPY359" s="6"/>
      <c r="MPZ359" s="6"/>
      <c r="MQA359" s="6"/>
      <c r="MQB359" s="6"/>
      <c r="MQC359" s="6"/>
      <c r="MQD359" s="6"/>
      <c r="MQE359" s="6"/>
      <c r="MQF359" s="6"/>
      <c r="MQG359" s="6"/>
      <c r="MQH359" s="6"/>
      <c r="MQI359" s="6"/>
      <c r="MQJ359" s="6"/>
      <c r="MQK359" s="6"/>
      <c r="MQL359" s="6"/>
      <c r="MQM359" s="6"/>
      <c r="MQN359" s="6"/>
      <c r="MQO359" s="6"/>
      <c r="MQP359" s="6"/>
      <c r="MQQ359" s="6"/>
      <c r="MQR359" s="6"/>
      <c r="MQS359" s="6"/>
      <c r="MQT359" s="6"/>
      <c r="MQU359" s="6"/>
      <c r="MQV359" s="6"/>
      <c r="MQW359" s="6"/>
      <c r="MQX359" s="6"/>
      <c r="MQY359" s="6"/>
      <c r="MQZ359" s="6"/>
      <c r="MRA359" s="6"/>
      <c r="MRB359" s="6"/>
      <c r="MRC359" s="6"/>
      <c r="MRD359" s="6"/>
      <c r="MRE359" s="6"/>
      <c r="MRF359" s="6"/>
      <c r="MRG359" s="6"/>
      <c r="MRH359" s="6"/>
      <c r="MRI359" s="6"/>
      <c r="MRJ359" s="6"/>
      <c r="MRK359" s="6"/>
      <c r="MRL359" s="6"/>
      <c r="MRM359" s="6"/>
      <c r="MRN359" s="6"/>
      <c r="MRO359" s="6"/>
      <c r="MRP359" s="6"/>
      <c r="MRQ359" s="6"/>
      <c r="MRR359" s="6"/>
      <c r="MRS359" s="6"/>
      <c r="MRT359" s="6"/>
      <c r="MRU359" s="6"/>
      <c r="MRV359" s="6"/>
      <c r="MRW359" s="6"/>
      <c r="MRX359" s="6"/>
      <c r="MRY359" s="6"/>
      <c r="MRZ359" s="6"/>
      <c r="MSA359" s="6"/>
      <c r="MSB359" s="6"/>
      <c r="MSC359" s="6"/>
      <c r="MSD359" s="6"/>
      <c r="MSE359" s="6"/>
      <c r="MSF359" s="6"/>
      <c r="MSG359" s="6"/>
      <c r="MSH359" s="6"/>
      <c r="MSI359" s="6"/>
      <c r="MSJ359" s="6"/>
      <c r="MSK359" s="6"/>
      <c r="MSL359" s="6"/>
      <c r="MSM359" s="6"/>
      <c r="MSN359" s="6"/>
      <c r="MSO359" s="6"/>
      <c r="MSP359" s="6"/>
      <c r="MSQ359" s="6"/>
      <c r="MSR359" s="6"/>
      <c r="MSS359" s="6"/>
      <c r="MST359" s="6"/>
      <c r="MSU359" s="6"/>
      <c r="MSV359" s="6"/>
      <c r="MSW359" s="6"/>
      <c r="MSX359" s="6"/>
      <c r="MSY359" s="6"/>
      <c r="MSZ359" s="6"/>
      <c r="MTA359" s="6"/>
      <c r="MTB359" s="6"/>
      <c r="MTC359" s="6"/>
      <c r="MTD359" s="6"/>
      <c r="MTE359" s="6"/>
      <c r="MTF359" s="6"/>
      <c r="MTG359" s="6"/>
      <c r="MTH359" s="6"/>
      <c r="MTI359" s="6"/>
      <c r="MTJ359" s="6"/>
      <c r="MTK359" s="6"/>
      <c r="MTL359" s="6"/>
      <c r="MTM359" s="6"/>
      <c r="MTN359" s="6"/>
      <c r="MTO359" s="6"/>
      <c r="MTP359" s="6"/>
      <c r="MTQ359" s="6"/>
      <c r="MTR359" s="6"/>
      <c r="MTS359" s="6"/>
      <c r="MTT359" s="6"/>
      <c r="MTU359" s="6"/>
      <c r="MTV359" s="6"/>
      <c r="MTW359" s="6"/>
      <c r="MTX359" s="6"/>
      <c r="MTY359" s="6"/>
      <c r="MTZ359" s="6"/>
      <c r="MUA359" s="6"/>
      <c r="MUB359" s="6"/>
      <c r="MUC359" s="6"/>
      <c r="MUD359" s="6"/>
      <c r="MUE359" s="6"/>
      <c r="MUF359" s="6"/>
      <c r="MUG359" s="6"/>
      <c r="MUH359" s="6"/>
      <c r="MUI359" s="6"/>
      <c r="MUJ359" s="6"/>
      <c r="MUK359" s="6"/>
      <c r="MUL359" s="6"/>
      <c r="MUM359" s="6"/>
      <c r="MUN359" s="6"/>
      <c r="MUO359" s="6"/>
      <c r="MUP359" s="6"/>
      <c r="MUQ359" s="6"/>
      <c r="MUR359" s="6"/>
      <c r="MUS359" s="6"/>
      <c r="MUT359" s="6"/>
      <c r="MUU359" s="6"/>
      <c r="MUV359" s="6"/>
      <c r="MUW359" s="6"/>
      <c r="MUX359" s="6"/>
      <c r="MUY359" s="6"/>
      <c r="MUZ359" s="6"/>
      <c r="MVA359" s="6"/>
      <c r="MVB359" s="6"/>
      <c r="MVC359" s="6"/>
      <c r="MVD359" s="6"/>
      <c r="MVE359" s="6"/>
      <c r="MVF359" s="6"/>
      <c r="MVG359" s="6"/>
      <c r="MVH359" s="6"/>
      <c r="MVI359" s="6"/>
      <c r="MVJ359" s="6"/>
      <c r="MVK359" s="6"/>
      <c r="MVL359" s="6"/>
      <c r="MVM359" s="6"/>
      <c r="MVN359" s="6"/>
      <c r="MVO359" s="6"/>
      <c r="MVP359" s="6"/>
      <c r="MVQ359" s="6"/>
      <c r="MVR359" s="6"/>
      <c r="MVS359" s="6"/>
      <c r="MVT359" s="6"/>
      <c r="MVU359" s="6"/>
      <c r="MVV359" s="6"/>
      <c r="MVW359" s="6"/>
      <c r="MVX359" s="6"/>
      <c r="MVY359" s="6"/>
      <c r="MVZ359" s="6"/>
      <c r="MWA359" s="6"/>
      <c r="MWB359" s="6"/>
      <c r="MWC359" s="6"/>
      <c r="MWD359" s="6"/>
      <c r="MWE359" s="6"/>
      <c r="MWF359" s="6"/>
      <c r="MWG359" s="6"/>
      <c r="MWH359" s="6"/>
      <c r="MWI359" s="6"/>
      <c r="MWJ359" s="6"/>
      <c r="MWK359" s="6"/>
      <c r="MWL359" s="6"/>
      <c r="MWM359" s="6"/>
      <c r="MWN359" s="6"/>
      <c r="MWO359" s="6"/>
      <c r="MWP359" s="6"/>
      <c r="MWQ359" s="6"/>
      <c r="MWR359" s="6"/>
      <c r="MWS359" s="6"/>
      <c r="MWT359" s="6"/>
      <c r="MWU359" s="6"/>
      <c r="MWV359" s="6"/>
      <c r="MWW359" s="6"/>
      <c r="MWX359" s="6"/>
      <c r="MWY359" s="6"/>
      <c r="MWZ359" s="6"/>
      <c r="MXA359" s="6"/>
      <c r="MXB359" s="6"/>
      <c r="MXC359" s="6"/>
      <c r="MXD359" s="6"/>
      <c r="MXE359" s="6"/>
      <c r="MXF359" s="6"/>
      <c r="MXG359" s="6"/>
      <c r="MXH359" s="6"/>
      <c r="MXI359" s="6"/>
      <c r="MXJ359" s="6"/>
      <c r="MXK359" s="6"/>
      <c r="MXL359" s="6"/>
      <c r="MXM359" s="6"/>
      <c r="MXN359" s="6"/>
      <c r="MXO359" s="6"/>
      <c r="MXP359" s="6"/>
      <c r="MXQ359" s="6"/>
      <c r="MXR359" s="6"/>
      <c r="MXS359" s="6"/>
      <c r="MXT359" s="6"/>
      <c r="MXU359" s="6"/>
      <c r="MXV359" s="6"/>
      <c r="MXW359" s="6"/>
      <c r="MXX359" s="6"/>
      <c r="MXY359" s="6"/>
      <c r="MXZ359" s="6"/>
      <c r="MYA359" s="6"/>
      <c r="MYB359" s="6"/>
      <c r="MYC359" s="6"/>
      <c r="MYD359" s="6"/>
      <c r="MYE359" s="6"/>
      <c r="MYF359" s="6"/>
      <c r="MYG359" s="6"/>
      <c r="MYH359" s="6"/>
      <c r="MYI359" s="6"/>
      <c r="MYJ359" s="6"/>
      <c r="MYK359" s="6"/>
      <c r="MYL359" s="6"/>
      <c r="MYM359" s="6"/>
      <c r="MYN359" s="6"/>
      <c r="MYO359" s="6"/>
      <c r="MYP359" s="6"/>
      <c r="MYQ359" s="6"/>
      <c r="MYR359" s="6"/>
      <c r="MYS359" s="6"/>
      <c r="MYT359" s="6"/>
      <c r="MYU359" s="6"/>
      <c r="MYV359" s="6"/>
      <c r="MYW359" s="6"/>
      <c r="MYX359" s="6"/>
      <c r="MYY359" s="6"/>
      <c r="MYZ359" s="6"/>
      <c r="MZA359" s="6"/>
      <c r="MZB359" s="6"/>
      <c r="MZC359" s="6"/>
      <c r="MZD359" s="6"/>
      <c r="MZE359" s="6"/>
      <c r="MZF359" s="6"/>
      <c r="MZG359" s="6"/>
      <c r="MZH359" s="6"/>
      <c r="MZI359" s="6"/>
      <c r="MZJ359" s="6"/>
      <c r="MZK359" s="6"/>
      <c r="MZL359" s="6"/>
      <c r="MZM359" s="6"/>
      <c r="MZN359" s="6"/>
      <c r="MZO359" s="6"/>
      <c r="MZP359" s="6"/>
      <c r="MZQ359" s="6"/>
      <c r="MZR359" s="6"/>
      <c r="MZS359" s="6"/>
      <c r="MZT359" s="6"/>
      <c r="MZU359" s="6"/>
      <c r="MZV359" s="6"/>
      <c r="MZW359" s="6"/>
      <c r="MZX359" s="6"/>
      <c r="MZY359" s="6"/>
      <c r="MZZ359" s="6"/>
      <c r="NAA359" s="6"/>
      <c r="NAB359" s="6"/>
      <c r="NAC359" s="6"/>
      <c r="NAD359" s="6"/>
      <c r="NAE359" s="6"/>
      <c r="NAF359" s="6"/>
      <c r="NAG359" s="6"/>
      <c r="NAH359" s="6"/>
      <c r="NAI359" s="6"/>
      <c r="NAJ359" s="6"/>
      <c r="NAK359" s="6"/>
      <c r="NAL359" s="6"/>
      <c r="NAM359" s="6"/>
      <c r="NAN359" s="6"/>
      <c r="NAO359" s="6"/>
      <c r="NAP359" s="6"/>
      <c r="NAQ359" s="6"/>
      <c r="NAR359" s="6"/>
      <c r="NAS359" s="6"/>
      <c r="NAT359" s="6"/>
      <c r="NAU359" s="6"/>
      <c r="NAV359" s="6"/>
      <c r="NAW359" s="6"/>
      <c r="NAX359" s="6"/>
      <c r="NAY359" s="6"/>
      <c r="NAZ359" s="6"/>
      <c r="NBA359" s="6"/>
      <c r="NBB359" s="6"/>
      <c r="NBC359" s="6"/>
      <c r="NBD359" s="6"/>
      <c r="NBE359" s="6"/>
      <c r="NBF359" s="6"/>
      <c r="NBG359" s="6"/>
      <c r="NBH359" s="6"/>
      <c r="NBI359" s="6"/>
      <c r="NBJ359" s="6"/>
      <c r="NBK359" s="6"/>
      <c r="NBL359" s="6"/>
      <c r="NBM359" s="6"/>
      <c r="NBN359" s="6"/>
      <c r="NBO359" s="6"/>
      <c r="NBP359" s="6"/>
      <c r="NBQ359" s="6"/>
      <c r="NBR359" s="6"/>
      <c r="NBS359" s="6"/>
      <c r="NBT359" s="6"/>
      <c r="NBU359" s="6"/>
      <c r="NBV359" s="6"/>
      <c r="NBW359" s="6"/>
      <c r="NBX359" s="6"/>
      <c r="NBY359" s="6"/>
      <c r="NBZ359" s="6"/>
      <c r="NCA359" s="6"/>
      <c r="NCB359" s="6"/>
      <c r="NCC359" s="6"/>
      <c r="NCD359" s="6"/>
      <c r="NCE359" s="6"/>
      <c r="NCF359" s="6"/>
      <c r="NCG359" s="6"/>
      <c r="NCH359" s="6"/>
      <c r="NCI359" s="6"/>
      <c r="NCJ359" s="6"/>
      <c r="NCK359" s="6"/>
      <c r="NCL359" s="6"/>
      <c r="NCM359" s="6"/>
      <c r="NCN359" s="6"/>
      <c r="NCO359" s="6"/>
      <c r="NCP359" s="6"/>
      <c r="NCQ359" s="6"/>
      <c r="NCR359" s="6"/>
      <c r="NCS359" s="6"/>
      <c r="NCT359" s="6"/>
      <c r="NCU359" s="6"/>
      <c r="NCV359" s="6"/>
      <c r="NCW359" s="6"/>
      <c r="NCX359" s="6"/>
      <c r="NCY359" s="6"/>
      <c r="NCZ359" s="6"/>
      <c r="NDA359" s="6"/>
      <c r="NDB359" s="6"/>
      <c r="NDC359" s="6"/>
      <c r="NDD359" s="6"/>
      <c r="NDE359" s="6"/>
      <c r="NDF359" s="6"/>
      <c r="NDG359" s="6"/>
      <c r="NDH359" s="6"/>
      <c r="NDI359" s="6"/>
      <c r="NDJ359" s="6"/>
      <c r="NDK359" s="6"/>
      <c r="NDL359" s="6"/>
      <c r="NDM359" s="6"/>
      <c r="NDN359" s="6"/>
      <c r="NDO359" s="6"/>
      <c r="NDP359" s="6"/>
      <c r="NDQ359" s="6"/>
      <c r="NDR359" s="6"/>
      <c r="NDS359" s="6"/>
      <c r="NDT359" s="6"/>
      <c r="NDU359" s="6"/>
      <c r="NDV359" s="6"/>
      <c r="NDW359" s="6"/>
      <c r="NDX359" s="6"/>
      <c r="NDY359" s="6"/>
      <c r="NDZ359" s="6"/>
      <c r="NEA359" s="6"/>
      <c r="NEB359" s="6"/>
      <c r="NEC359" s="6"/>
      <c r="NED359" s="6"/>
      <c r="NEE359" s="6"/>
      <c r="NEF359" s="6"/>
      <c r="NEG359" s="6"/>
      <c r="NEH359" s="6"/>
      <c r="NEI359" s="6"/>
      <c r="NEJ359" s="6"/>
      <c r="NEK359" s="6"/>
      <c r="NEL359" s="6"/>
      <c r="NEM359" s="6"/>
      <c r="NEN359" s="6"/>
      <c r="NEO359" s="6"/>
      <c r="NEP359" s="6"/>
      <c r="NEQ359" s="6"/>
      <c r="NER359" s="6"/>
      <c r="NES359" s="6"/>
      <c r="NET359" s="6"/>
      <c r="NEU359" s="6"/>
      <c r="NEV359" s="6"/>
      <c r="NEW359" s="6"/>
      <c r="NEX359" s="6"/>
      <c r="NEY359" s="6"/>
      <c r="NEZ359" s="6"/>
      <c r="NFA359" s="6"/>
      <c r="NFB359" s="6"/>
      <c r="NFC359" s="6"/>
      <c r="NFD359" s="6"/>
      <c r="NFE359" s="6"/>
      <c r="NFF359" s="6"/>
      <c r="NFG359" s="6"/>
      <c r="NFH359" s="6"/>
      <c r="NFI359" s="6"/>
      <c r="NFJ359" s="6"/>
      <c r="NFK359" s="6"/>
      <c r="NFL359" s="6"/>
      <c r="NFM359" s="6"/>
      <c r="NFN359" s="6"/>
      <c r="NFO359" s="6"/>
      <c r="NFP359" s="6"/>
      <c r="NFQ359" s="6"/>
      <c r="NFR359" s="6"/>
      <c r="NFS359" s="6"/>
      <c r="NFT359" s="6"/>
      <c r="NFU359" s="6"/>
      <c r="NFV359" s="6"/>
      <c r="NFW359" s="6"/>
      <c r="NFX359" s="6"/>
      <c r="NFY359" s="6"/>
      <c r="NFZ359" s="6"/>
      <c r="NGA359" s="6"/>
      <c r="NGB359" s="6"/>
      <c r="NGC359" s="6"/>
      <c r="NGD359" s="6"/>
      <c r="NGE359" s="6"/>
      <c r="NGF359" s="6"/>
      <c r="NGG359" s="6"/>
      <c r="NGH359" s="6"/>
      <c r="NGI359" s="6"/>
      <c r="NGJ359" s="6"/>
      <c r="NGK359" s="6"/>
      <c r="NGL359" s="6"/>
      <c r="NGM359" s="6"/>
      <c r="NGN359" s="6"/>
      <c r="NGO359" s="6"/>
      <c r="NGP359" s="6"/>
      <c r="NGQ359" s="6"/>
      <c r="NGR359" s="6"/>
      <c r="NGS359" s="6"/>
      <c r="NGT359" s="6"/>
      <c r="NGU359" s="6"/>
      <c r="NGV359" s="6"/>
      <c r="NGW359" s="6"/>
      <c r="NGX359" s="6"/>
      <c r="NGY359" s="6"/>
      <c r="NGZ359" s="6"/>
      <c r="NHA359" s="6"/>
      <c r="NHB359" s="6"/>
      <c r="NHC359" s="6"/>
      <c r="NHD359" s="6"/>
      <c r="NHE359" s="6"/>
      <c r="NHF359" s="6"/>
      <c r="NHG359" s="6"/>
      <c r="NHH359" s="6"/>
      <c r="NHI359" s="6"/>
      <c r="NHJ359" s="6"/>
      <c r="NHK359" s="6"/>
      <c r="NHL359" s="6"/>
      <c r="NHM359" s="6"/>
      <c r="NHN359" s="6"/>
      <c r="NHO359" s="6"/>
      <c r="NHP359" s="6"/>
      <c r="NHQ359" s="6"/>
      <c r="NHR359" s="6"/>
      <c r="NHS359" s="6"/>
      <c r="NHT359" s="6"/>
      <c r="NHU359" s="6"/>
      <c r="NHV359" s="6"/>
      <c r="NHW359" s="6"/>
      <c r="NHX359" s="6"/>
      <c r="NHY359" s="6"/>
      <c r="NHZ359" s="6"/>
      <c r="NIA359" s="6"/>
      <c r="NIB359" s="6"/>
      <c r="NIC359" s="6"/>
      <c r="NID359" s="6"/>
      <c r="NIE359" s="6"/>
      <c r="NIF359" s="6"/>
      <c r="NIG359" s="6"/>
      <c r="NIH359" s="6"/>
      <c r="NII359" s="6"/>
      <c r="NIJ359" s="6"/>
      <c r="NIK359" s="6"/>
      <c r="NIL359" s="6"/>
      <c r="NIM359" s="6"/>
      <c r="NIN359" s="6"/>
      <c r="NIO359" s="6"/>
      <c r="NIP359" s="6"/>
      <c r="NIQ359" s="6"/>
      <c r="NIR359" s="6"/>
      <c r="NIS359" s="6"/>
      <c r="NIT359" s="6"/>
      <c r="NIU359" s="6"/>
      <c r="NIV359" s="6"/>
      <c r="NIW359" s="6"/>
      <c r="NIX359" s="6"/>
      <c r="NIY359" s="6"/>
      <c r="NIZ359" s="6"/>
      <c r="NJA359" s="6"/>
      <c r="NJB359" s="6"/>
      <c r="NJC359" s="6"/>
      <c r="NJD359" s="6"/>
      <c r="NJE359" s="6"/>
      <c r="NJF359" s="6"/>
      <c r="NJG359" s="6"/>
      <c r="NJH359" s="6"/>
      <c r="NJI359" s="6"/>
      <c r="NJJ359" s="6"/>
      <c r="NJK359" s="6"/>
      <c r="NJL359" s="6"/>
      <c r="NJM359" s="6"/>
      <c r="NJN359" s="6"/>
      <c r="NJO359" s="6"/>
      <c r="NJP359" s="6"/>
      <c r="NJQ359" s="6"/>
      <c r="NJR359" s="6"/>
      <c r="NJS359" s="6"/>
      <c r="NJT359" s="6"/>
      <c r="NJU359" s="6"/>
      <c r="NJV359" s="6"/>
      <c r="NJW359" s="6"/>
      <c r="NJX359" s="6"/>
      <c r="NJY359" s="6"/>
      <c r="NJZ359" s="6"/>
      <c r="NKA359" s="6"/>
      <c r="NKB359" s="6"/>
      <c r="NKC359" s="6"/>
      <c r="NKD359" s="6"/>
      <c r="NKE359" s="6"/>
      <c r="NKF359" s="6"/>
      <c r="NKG359" s="6"/>
      <c r="NKH359" s="6"/>
      <c r="NKI359" s="6"/>
      <c r="NKJ359" s="6"/>
      <c r="NKK359" s="6"/>
      <c r="NKL359" s="6"/>
      <c r="NKM359" s="6"/>
      <c r="NKN359" s="6"/>
      <c r="NKO359" s="6"/>
      <c r="NKP359" s="6"/>
      <c r="NKQ359" s="6"/>
      <c r="NKR359" s="6"/>
      <c r="NKS359" s="6"/>
      <c r="NKT359" s="6"/>
      <c r="NKU359" s="6"/>
      <c r="NKV359" s="6"/>
      <c r="NKW359" s="6"/>
      <c r="NKX359" s="6"/>
      <c r="NKY359" s="6"/>
      <c r="NKZ359" s="6"/>
      <c r="NLA359" s="6"/>
      <c r="NLB359" s="6"/>
      <c r="NLC359" s="6"/>
      <c r="NLD359" s="6"/>
      <c r="NLE359" s="6"/>
      <c r="NLF359" s="6"/>
      <c r="NLG359" s="6"/>
      <c r="NLH359" s="6"/>
      <c r="NLI359" s="6"/>
      <c r="NLJ359" s="6"/>
      <c r="NLK359" s="6"/>
      <c r="NLL359" s="6"/>
      <c r="NLM359" s="6"/>
      <c r="NLN359" s="6"/>
      <c r="NLO359" s="6"/>
      <c r="NLP359" s="6"/>
      <c r="NLQ359" s="6"/>
      <c r="NLR359" s="6"/>
      <c r="NLS359" s="6"/>
      <c r="NLT359" s="6"/>
      <c r="NLU359" s="6"/>
      <c r="NLV359" s="6"/>
      <c r="NLW359" s="6"/>
      <c r="NLX359" s="6"/>
      <c r="NLY359" s="6"/>
      <c r="NLZ359" s="6"/>
      <c r="NMA359" s="6"/>
      <c r="NMB359" s="6"/>
      <c r="NMC359" s="6"/>
      <c r="NMD359" s="6"/>
      <c r="NME359" s="6"/>
      <c r="NMF359" s="6"/>
      <c r="NMG359" s="6"/>
      <c r="NMH359" s="6"/>
      <c r="NMI359" s="6"/>
      <c r="NMJ359" s="6"/>
      <c r="NMK359" s="6"/>
      <c r="NML359" s="6"/>
      <c r="NMM359" s="6"/>
      <c r="NMN359" s="6"/>
      <c r="NMO359" s="6"/>
      <c r="NMP359" s="6"/>
      <c r="NMQ359" s="6"/>
      <c r="NMR359" s="6"/>
      <c r="NMS359" s="6"/>
      <c r="NMT359" s="6"/>
      <c r="NMU359" s="6"/>
      <c r="NMV359" s="6"/>
      <c r="NMW359" s="6"/>
      <c r="NMX359" s="6"/>
      <c r="NMY359" s="6"/>
      <c r="NMZ359" s="6"/>
      <c r="NNA359" s="6"/>
      <c r="NNB359" s="6"/>
      <c r="NNC359" s="6"/>
      <c r="NND359" s="6"/>
      <c r="NNE359" s="6"/>
      <c r="NNF359" s="6"/>
      <c r="NNG359" s="6"/>
      <c r="NNH359" s="6"/>
      <c r="NNI359" s="6"/>
      <c r="NNJ359" s="6"/>
      <c r="NNK359" s="6"/>
      <c r="NNL359" s="6"/>
      <c r="NNM359" s="6"/>
      <c r="NNN359" s="6"/>
      <c r="NNO359" s="6"/>
      <c r="NNP359" s="6"/>
      <c r="NNQ359" s="6"/>
      <c r="NNR359" s="6"/>
      <c r="NNS359" s="6"/>
      <c r="NNT359" s="6"/>
      <c r="NNU359" s="6"/>
      <c r="NNV359" s="6"/>
      <c r="NNW359" s="6"/>
      <c r="NNX359" s="6"/>
      <c r="NNY359" s="6"/>
      <c r="NNZ359" s="6"/>
      <c r="NOA359" s="6"/>
      <c r="NOB359" s="6"/>
      <c r="NOC359" s="6"/>
      <c r="NOD359" s="6"/>
      <c r="NOE359" s="6"/>
      <c r="NOF359" s="6"/>
      <c r="NOG359" s="6"/>
      <c r="NOH359" s="6"/>
      <c r="NOI359" s="6"/>
      <c r="NOJ359" s="6"/>
      <c r="NOK359" s="6"/>
      <c r="NOL359" s="6"/>
      <c r="NOM359" s="6"/>
      <c r="NON359" s="6"/>
      <c r="NOO359" s="6"/>
      <c r="NOP359" s="6"/>
      <c r="NOQ359" s="6"/>
      <c r="NOR359" s="6"/>
      <c r="NOS359" s="6"/>
      <c r="NOT359" s="6"/>
      <c r="NOU359" s="6"/>
      <c r="NOV359" s="6"/>
      <c r="NOW359" s="6"/>
      <c r="NOX359" s="6"/>
      <c r="NOY359" s="6"/>
      <c r="NOZ359" s="6"/>
      <c r="NPA359" s="6"/>
      <c r="NPB359" s="6"/>
      <c r="NPC359" s="6"/>
      <c r="NPD359" s="6"/>
      <c r="NPE359" s="6"/>
      <c r="NPF359" s="6"/>
      <c r="NPG359" s="6"/>
      <c r="NPH359" s="6"/>
      <c r="NPI359" s="6"/>
      <c r="NPJ359" s="6"/>
      <c r="NPK359" s="6"/>
      <c r="NPL359" s="6"/>
      <c r="NPM359" s="6"/>
      <c r="NPN359" s="6"/>
      <c r="NPO359" s="6"/>
      <c r="NPP359" s="6"/>
      <c r="NPQ359" s="6"/>
      <c r="NPR359" s="6"/>
      <c r="NPS359" s="6"/>
      <c r="NPT359" s="6"/>
      <c r="NPU359" s="6"/>
      <c r="NPV359" s="6"/>
      <c r="NPW359" s="6"/>
      <c r="NPX359" s="6"/>
      <c r="NPY359" s="6"/>
      <c r="NPZ359" s="6"/>
      <c r="NQA359" s="6"/>
      <c r="NQB359" s="6"/>
      <c r="NQC359" s="6"/>
      <c r="NQD359" s="6"/>
      <c r="NQE359" s="6"/>
      <c r="NQF359" s="6"/>
      <c r="NQG359" s="6"/>
      <c r="NQH359" s="6"/>
      <c r="NQI359" s="6"/>
      <c r="NQJ359" s="6"/>
      <c r="NQK359" s="6"/>
      <c r="NQL359" s="6"/>
      <c r="NQM359" s="6"/>
      <c r="NQN359" s="6"/>
      <c r="NQO359" s="6"/>
      <c r="NQP359" s="6"/>
      <c r="NQQ359" s="6"/>
      <c r="NQR359" s="6"/>
      <c r="NQS359" s="6"/>
      <c r="NQT359" s="6"/>
      <c r="NQU359" s="6"/>
      <c r="NQV359" s="6"/>
      <c r="NQW359" s="6"/>
      <c r="NQX359" s="6"/>
      <c r="NQY359" s="6"/>
      <c r="NQZ359" s="6"/>
      <c r="NRA359" s="6"/>
      <c r="NRB359" s="6"/>
      <c r="NRC359" s="6"/>
      <c r="NRD359" s="6"/>
      <c r="NRE359" s="6"/>
      <c r="NRF359" s="6"/>
      <c r="NRG359" s="6"/>
      <c r="NRH359" s="6"/>
      <c r="NRI359" s="6"/>
      <c r="NRJ359" s="6"/>
      <c r="NRK359" s="6"/>
      <c r="NRL359" s="6"/>
      <c r="NRM359" s="6"/>
      <c r="NRN359" s="6"/>
      <c r="NRO359" s="6"/>
      <c r="NRP359" s="6"/>
      <c r="NRQ359" s="6"/>
      <c r="NRR359" s="6"/>
      <c r="NRS359" s="6"/>
      <c r="NRT359" s="6"/>
      <c r="NRU359" s="6"/>
      <c r="NRV359" s="6"/>
      <c r="NRW359" s="6"/>
      <c r="NRX359" s="6"/>
      <c r="NRY359" s="6"/>
      <c r="NRZ359" s="6"/>
      <c r="NSA359" s="6"/>
      <c r="NSB359" s="6"/>
      <c r="NSC359" s="6"/>
      <c r="NSD359" s="6"/>
      <c r="NSE359" s="6"/>
      <c r="NSF359" s="6"/>
      <c r="NSG359" s="6"/>
      <c r="NSH359" s="6"/>
      <c r="NSI359" s="6"/>
      <c r="NSJ359" s="6"/>
      <c r="NSK359" s="6"/>
      <c r="NSL359" s="6"/>
      <c r="NSM359" s="6"/>
      <c r="NSN359" s="6"/>
      <c r="NSO359" s="6"/>
      <c r="NSP359" s="6"/>
      <c r="NSQ359" s="6"/>
      <c r="NSR359" s="6"/>
      <c r="NSS359" s="6"/>
      <c r="NST359" s="6"/>
      <c r="NSU359" s="6"/>
      <c r="NSV359" s="6"/>
      <c r="NSW359" s="6"/>
      <c r="NSX359" s="6"/>
      <c r="NSY359" s="6"/>
      <c r="NSZ359" s="6"/>
      <c r="NTA359" s="6"/>
      <c r="NTB359" s="6"/>
      <c r="NTC359" s="6"/>
      <c r="NTD359" s="6"/>
      <c r="NTE359" s="6"/>
      <c r="NTF359" s="6"/>
      <c r="NTG359" s="6"/>
      <c r="NTH359" s="6"/>
      <c r="NTI359" s="6"/>
      <c r="NTJ359" s="6"/>
      <c r="NTK359" s="6"/>
      <c r="NTL359" s="6"/>
      <c r="NTM359" s="6"/>
      <c r="NTN359" s="6"/>
      <c r="NTO359" s="6"/>
      <c r="NTP359" s="6"/>
      <c r="NTQ359" s="6"/>
      <c r="NTR359" s="6"/>
      <c r="NTS359" s="6"/>
      <c r="NTT359" s="6"/>
      <c r="NTU359" s="6"/>
      <c r="NTV359" s="6"/>
      <c r="NTW359" s="6"/>
      <c r="NTX359" s="6"/>
      <c r="NTY359" s="6"/>
      <c r="NTZ359" s="6"/>
      <c r="NUA359" s="6"/>
      <c r="NUB359" s="6"/>
      <c r="NUC359" s="6"/>
      <c r="NUD359" s="6"/>
      <c r="NUE359" s="6"/>
      <c r="NUF359" s="6"/>
      <c r="NUG359" s="6"/>
      <c r="NUH359" s="6"/>
      <c r="NUI359" s="6"/>
      <c r="NUJ359" s="6"/>
      <c r="NUK359" s="6"/>
      <c r="NUL359" s="6"/>
      <c r="NUM359" s="6"/>
      <c r="NUN359" s="6"/>
      <c r="NUO359" s="6"/>
      <c r="NUP359" s="6"/>
      <c r="NUQ359" s="6"/>
      <c r="NUR359" s="6"/>
      <c r="NUS359" s="6"/>
      <c r="NUT359" s="6"/>
      <c r="NUU359" s="6"/>
      <c r="NUV359" s="6"/>
      <c r="NUW359" s="6"/>
      <c r="NUX359" s="6"/>
      <c r="NUY359" s="6"/>
      <c r="NUZ359" s="6"/>
      <c r="NVA359" s="6"/>
      <c r="NVB359" s="6"/>
      <c r="NVC359" s="6"/>
      <c r="NVD359" s="6"/>
      <c r="NVE359" s="6"/>
      <c r="NVF359" s="6"/>
      <c r="NVG359" s="6"/>
      <c r="NVH359" s="6"/>
      <c r="NVI359" s="6"/>
      <c r="NVJ359" s="6"/>
      <c r="NVK359" s="6"/>
      <c r="NVL359" s="6"/>
      <c r="NVM359" s="6"/>
      <c r="NVN359" s="6"/>
      <c r="NVO359" s="6"/>
      <c r="NVP359" s="6"/>
      <c r="NVQ359" s="6"/>
      <c r="NVR359" s="6"/>
      <c r="NVS359" s="6"/>
      <c r="NVT359" s="6"/>
      <c r="NVU359" s="6"/>
      <c r="NVV359" s="6"/>
      <c r="NVW359" s="6"/>
      <c r="NVX359" s="6"/>
      <c r="NVY359" s="6"/>
      <c r="NVZ359" s="6"/>
      <c r="NWA359" s="6"/>
      <c r="NWB359" s="6"/>
      <c r="NWC359" s="6"/>
      <c r="NWD359" s="6"/>
      <c r="NWE359" s="6"/>
      <c r="NWF359" s="6"/>
      <c r="NWG359" s="6"/>
      <c r="NWH359" s="6"/>
      <c r="NWI359" s="6"/>
      <c r="NWJ359" s="6"/>
      <c r="NWK359" s="6"/>
      <c r="NWL359" s="6"/>
      <c r="NWM359" s="6"/>
      <c r="NWN359" s="6"/>
      <c r="NWO359" s="6"/>
      <c r="NWP359" s="6"/>
      <c r="NWQ359" s="6"/>
      <c r="NWR359" s="6"/>
      <c r="NWS359" s="6"/>
      <c r="NWT359" s="6"/>
      <c r="NWU359" s="6"/>
      <c r="NWV359" s="6"/>
      <c r="NWW359" s="6"/>
      <c r="NWX359" s="6"/>
      <c r="NWY359" s="6"/>
      <c r="NWZ359" s="6"/>
      <c r="NXA359" s="6"/>
      <c r="NXB359" s="6"/>
      <c r="NXC359" s="6"/>
      <c r="NXD359" s="6"/>
      <c r="NXE359" s="6"/>
      <c r="NXF359" s="6"/>
      <c r="NXG359" s="6"/>
      <c r="NXH359" s="6"/>
      <c r="NXI359" s="6"/>
      <c r="NXJ359" s="6"/>
      <c r="NXK359" s="6"/>
      <c r="NXL359" s="6"/>
      <c r="NXM359" s="6"/>
      <c r="NXN359" s="6"/>
      <c r="NXO359" s="6"/>
      <c r="NXP359" s="6"/>
      <c r="NXQ359" s="6"/>
      <c r="NXR359" s="6"/>
      <c r="NXS359" s="6"/>
      <c r="NXT359" s="6"/>
      <c r="NXU359" s="6"/>
      <c r="NXV359" s="6"/>
      <c r="NXW359" s="6"/>
      <c r="NXX359" s="6"/>
      <c r="NXY359" s="6"/>
      <c r="NXZ359" s="6"/>
      <c r="NYA359" s="6"/>
      <c r="NYB359" s="6"/>
      <c r="NYC359" s="6"/>
      <c r="NYD359" s="6"/>
      <c r="NYE359" s="6"/>
      <c r="NYF359" s="6"/>
      <c r="NYG359" s="6"/>
      <c r="NYH359" s="6"/>
      <c r="NYI359" s="6"/>
      <c r="NYJ359" s="6"/>
      <c r="NYK359" s="6"/>
      <c r="NYL359" s="6"/>
      <c r="NYM359" s="6"/>
      <c r="NYN359" s="6"/>
      <c r="NYO359" s="6"/>
      <c r="NYP359" s="6"/>
      <c r="NYQ359" s="6"/>
      <c r="NYR359" s="6"/>
      <c r="NYS359" s="6"/>
      <c r="NYT359" s="6"/>
      <c r="NYU359" s="6"/>
      <c r="NYV359" s="6"/>
      <c r="NYW359" s="6"/>
      <c r="NYX359" s="6"/>
      <c r="NYY359" s="6"/>
      <c r="NYZ359" s="6"/>
      <c r="NZA359" s="6"/>
      <c r="NZB359" s="6"/>
      <c r="NZC359" s="6"/>
      <c r="NZD359" s="6"/>
      <c r="NZE359" s="6"/>
      <c r="NZF359" s="6"/>
      <c r="NZG359" s="6"/>
      <c r="NZH359" s="6"/>
      <c r="NZI359" s="6"/>
      <c r="NZJ359" s="6"/>
      <c r="NZK359" s="6"/>
      <c r="NZL359" s="6"/>
      <c r="NZM359" s="6"/>
      <c r="NZN359" s="6"/>
      <c r="NZO359" s="6"/>
      <c r="NZP359" s="6"/>
      <c r="NZQ359" s="6"/>
      <c r="NZR359" s="6"/>
      <c r="NZS359" s="6"/>
      <c r="NZT359" s="6"/>
      <c r="NZU359" s="6"/>
      <c r="NZV359" s="6"/>
      <c r="NZW359" s="6"/>
      <c r="NZX359" s="6"/>
      <c r="NZY359" s="6"/>
      <c r="NZZ359" s="6"/>
      <c r="OAA359" s="6"/>
      <c r="OAB359" s="6"/>
      <c r="OAC359" s="6"/>
      <c r="OAD359" s="6"/>
      <c r="OAE359" s="6"/>
      <c r="OAF359" s="6"/>
      <c r="OAG359" s="6"/>
      <c r="OAH359" s="6"/>
      <c r="OAI359" s="6"/>
      <c r="OAJ359" s="6"/>
      <c r="OAK359" s="6"/>
      <c r="OAL359" s="6"/>
      <c r="OAM359" s="6"/>
      <c r="OAN359" s="6"/>
      <c r="OAO359" s="6"/>
      <c r="OAP359" s="6"/>
      <c r="OAQ359" s="6"/>
      <c r="OAR359" s="6"/>
      <c r="OAS359" s="6"/>
      <c r="OAT359" s="6"/>
      <c r="OAU359" s="6"/>
      <c r="OAV359" s="6"/>
      <c r="OAW359" s="6"/>
      <c r="OAX359" s="6"/>
      <c r="OAY359" s="6"/>
      <c r="OAZ359" s="6"/>
      <c r="OBA359" s="6"/>
      <c r="OBB359" s="6"/>
      <c r="OBC359" s="6"/>
      <c r="OBD359" s="6"/>
      <c r="OBE359" s="6"/>
      <c r="OBF359" s="6"/>
      <c r="OBG359" s="6"/>
      <c r="OBH359" s="6"/>
      <c r="OBI359" s="6"/>
      <c r="OBJ359" s="6"/>
      <c r="OBK359" s="6"/>
      <c r="OBL359" s="6"/>
      <c r="OBM359" s="6"/>
      <c r="OBN359" s="6"/>
      <c r="OBO359" s="6"/>
      <c r="OBP359" s="6"/>
      <c r="OBQ359" s="6"/>
      <c r="OBR359" s="6"/>
      <c r="OBS359" s="6"/>
      <c r="OBT359" s="6"/>
      <c r="OBU359" s="6"/>
      <c r="OBV359" s="6"/>
      <c r="OBW359" s="6"/>
      <c r="OBX359" s="6"/>
      <c r="OBY359" s="6"/>
      <c r="OBZ359" s="6"/>
      <c r="OCA359" s="6"/>
      <c r="OCB359" s="6"/>
      <c r="OCC359" s="6"/>
      <c r="OCD359" s="6"/>
      <c r="OCE359" s="6"/>
      <c r="OCF359" s="6"/>
      <c r="OCG359" s="6"/>
      <c r="OCH359" s="6"/>
      <c r="OCI359" s="6"/>
      <c r="OCJ359" s="6"/>
      <c r="OCK359" s="6"/>
      <c r="OCL359" s="6"/>
      <c r="OCM359" s="6"/>
      <c r="OCN359" s="6"/>
      <c r="OCO359" s="6"/>
      <c r="OCP359" s="6"/>
      <c r="OCQ359" s="6"/>
      <c r="OCR359" s="6"/>
      <c r="OCS359" s="6"/>
      <c r="OCT359" s="6"/>
      <c r="OCU359" s="6"/>
      <c r="OCV359" s="6"/>
      <c r="OCW359" s="6"/>
      <c r="OCX359" s="6"/>
      <c r="OCY359" s="6"/>
      <c r="OCZ359" s="6"/>
      <c r="ODA359" s="6"/>
      <c r="ODB359" s="6"/>
      <c r="ODC359" s="6"/>
      <c r="ODD359" s="6"/>
      <c r="ODE359" s="6"/>
      <c r="ODF359" s="6"/>
      <c r="ODG359" s="6"/>
      <c r="ODH359" s="6"/>
      <c r="ODI359" s="6"/>
      <c r="ODJ359" s="6"/>
      <c r="ODK359" s="6"/>
      <c r="ODL359" s="6"/>
      <c r="ODM359" s="6"/>
      <c r="ODN359" s="6"/>
      <c r="ODO359" s="6"/>
      <c r="ODP359" s="6"/>
      <c r="ODQ359" s="6"/>
      <c r="ODR359" s="6"/>
      <c r="ODS359" s="6"/>
      <c r="ODT359" s="6"/>
      <c r="ODU359" s="6"/>
      <c r="ODV359" s="6"/>
      <c r="ODW359" s="6"/>
      <c r="ODX359" s="6"/>
      <c r="ODY359" s="6"/>
      <c r="ODZ359" s="6"/>
      <c r="OEA359" s="6"/>
      <c r="OEB359" s="6"/>
      <c r="OEC359" s="6"/>
      <c r="OED359" s="6"/>
      <c r="OEE359" s="6"/>
      <c r="OEF359" s="6"/>
      <c r="OEG359" s="6"/>
      <c r="OEH359" s="6"/>
      <c r="OEI359" s="6"/>
      <c r="OEJ359" s="6"/>
      <c r="OEK359" s="6"/>
      <c r="OEL359" s="6"/>
      <c r="OEM359" s="6"/>
      <c r="OEN359" s="6"/>
      <c r="OEO359" s="6"/>
      <c r="OEP359" s="6"/>
      <c r="OEQ359" s="6"/>
      <c r="OER359" s="6"/>
      <c r="OES359" s="6"/>
      <c r="OET359" s="6"/>
      <c r="OEU359" s="6"/>
      <c r="OEV359" s="6"/>
      <c r="OEW359" s="6"/>
      <c r="OEX359" s="6"/>
      <c r="OEY359" s="6"/>
      <c r="OEZ359" s="6"/>
      <c r="OFA359" s="6"/>
      <c r="OFB359" s="6"/>
      <c r="OFC359" s="6"/>
      <c r="OFD359" s="6"/>
      <c r="OFE359" s="6"/>
      <c r="OFF359" s="6"/>
      <c r="OFG359" s="6"/>
      <c r="OFH359" s="6"/>
      <c r="OFI359" s="6"/>
      <c r="OFJ359" s="6"/>
      <c r="OFK359" s="6"/>
      <c r="OFL359" s="6"/>
      <c r="OFM359" s="6"/>
      <c r="OFN359" s="6"/>
      <c r="OFO359" s="6"/>
      <c r="OFP359" s="6"/>
      <c r="OFQ359" s="6"/>
      <c r="OFR359" s="6"/>
      <c r="OFS359" s="6"/>
      <c r="OFT359" s="6"/>
      <c r="OFU359" s="6"/>
      <c r="OFV359" s="6"/>
      <c r="OFW359" s="6"/>
      <c r="OFX359" s="6"/>
      <c r="OFY359" s="6"/>
      <c r="OFZ359" s="6"/>
      <c r="OGA359" s="6"/>
      <c r="OGB359" s="6"/>
      <c r="OGC359" s="6"/>
      <c r="OGD359" s="6"/>
      <c r="OGE359" s="6"/>
      <c r="OGF359" s="6"/>
      <c r="OGG359" s="6"/>
      <c r="OGH359" s="6"/>
      <c r="OGI359" s="6"/>
      <c r="OGJ359" s="6"/>
      <c r="OGK359" s="6"/>
      <c r="OGL359" s="6"/>
      <c r="OGM359" s="6"/>
      <c r="OGN359" s="6"/>
      <c r="OGO359" s="6"/>
      <c r="OGP359" s="6"/>
      <c r="OGQ359" s="6"/>
      <c r="OGR359" s="6"/>
      <c r="OGS359" s="6"/>
      <c r="OGT359" s="6"/>
      <c r="OGU359" s="6"/>
      <c r="OGV359" s="6"/>
      <c r="OGW359" s="6"/>
      <c r="OGX359" s="6"/>
      <c r="OGY359" s="6"/>
      <c r="OGZ359" s="6"/>
      <c r="OHA359" s="6"/>
      <c r="OHB359" s="6"/>
      <c r="OHC359" s="6"/>
      <c r="OHD359" s="6"/>
      <c r="OHE359" s="6"/>
      <c r="OHF359" s="6"/>
      <c r="OHG359" s="6"/>
      <c r="OHH359" s="6"/>
      <c r="OHI359" s="6"/>
      <c r="OHJ359" s="6"/>
      <c r="OHK359" s="6"/>
      <c r="OHL359" s="6"/>
      <c r="OHM359" s="6"/>
      <c r="OHN359" s="6"/>
      <c r="OHO359" s="6"/>
      <c r="OHP359" s="6"/>
      <c r="OHQ359" s="6"/>
      <c r="OHR359" s="6"/>
      <c r="OHS359" s="6"/>
      <c r="OHT359" s="6"/>
      <c r="OHU359" s="6"/>
      <c r="OHV359" s="6"/>
      <c r="OHW359" s="6"/>
      <c r="OHX359" s="6"/>
      <c r="OHY359" s="6"/>
      <c r="OHZ359" s="6"/>
      <c r="OIA359" s="6"/>
      <c r="OIB359" s="6"/>
      <c r="OIC359" s="6"/>
      <c r="OID359" s="6"/>
      <c r="OIE359" s="6"/>
      <c r="OIF359" s="6"/>
      <c r="OIG359" s="6"/>
      <c r="OIH359" s="6"/>
      <c r="OII359" s="6"/>
      <c r="OIJ359" s="6"/>
      <c r="OIK359" s="6"/>
      <c r="OIL359" s="6"/>
      <c r="OIM359" s="6"/>
      <c r="OIN359" s="6"/>
      <c r="OIO359" s="6"/>
      <c r="OIP359" s="6"/>
      <c r="OIQ359" s="6"/>
      <c r="OIR359" s="6"/>
      <c r="OIS359" s="6"/>
      <c r="OIT359" s="6"/>
      <c r="OIU359" s="6"/>
      <c r="OIV359" s="6"/>
      <c r="OIW359" s="6"/>
      <c r="OIX359" s="6"/>
      <c r="OIY359" s="6"/>
      <c r="OIZ359" s="6"/>
      <c r="OJA359" s="6"/>
      <c r="OJB359" s="6"/>
      <c r="OJC359" s="6"/>
      <c r="OJD359" s="6"/>
      <c r="OJE359" s="6"/>
      <c r="OJF359" s="6"/>
      <c r="OJG359" s="6"/>
      <c r="OJH359" s="6"/>
      <c r="OJI359" s="6"/>
      <c r="OJJ359" s="6"/>
      <c r="OJK359" s="6"/>
      <c r="OJL359" s="6"/>
      <c r="OJM359" s="6"/>
      <c r="OJN359" s="6"/>
      <c r="OJO359" s="6"/>
      <c r="OJP359" s="6"/>
      <c r="OJQ359" s="6"/>
      <c r="OJR359" s="6"/>
      <c r="OJS359" s="6"/>
      <c r="OJT359" s="6"/>
      <c r="OJU359" s="6"/>
      <c r="OJV359" s="6"/>
      <c r="OJW359" s="6"/>
      <c r="OJX359" s="6"/>
      <c r="OJY359" s="6"/>
      <c r="OJZ359" s="6"/>
      <c r="OKA359" s="6"/>
      <c r="OKB359" s="6"/>
      <c r="OKC359" s="6"/>
      <c r="OKD359" s="6"/>
      <c r="OKE359" s="6"/>
      <c r="OKF359" s="6"/>
      <c r="OKG359" s="6"/>
      <c r="OKH359" s="6"/>
      <c r="OKI359" s="6"/>
      <c r="OKJ359" s="6"/>
      <c r="OKK359" s="6"/>
      <c r="OKL359" s="6"/>
      <c r="OKM359" s="6"/>
      <c r="OKN359" s="6"/>
      <c r="OKO359" s="6"/>
      <c r="OKP359" s="6"/>
      <c r="OKQ359" s="6"/>
      <c r="OKR359" s="6"/>
      <c r="OKS359" s="6"/>
      <c r="OKT359" s="6"/>
      <c r="OKU359" s="6"/>
      <c r="OKV359" s="6"/>
      <c r="OKW359" s="6"/>
      <c r="OKX359" s="6"/>
      <c r="OKY359" s="6"/>
      <c r="OKZ359" s="6"/>
      <c r="OLA359" s="6"/>
      <c r="OLB359" s="6"/>
      <c r="OLC359" s="6"/>
      <c r="OLD359" s="6"/>
      <c r="OLE359" s="6"/>
      <c r="OLF359" s="6"/>
      <c r="OLG359" s="6"/>
      <c r="OLH359" s="6"/>
      <c r="OLI359" s="6"/>
      <c r="OLJ359" s="6"/>
      <c r="OLK359" s="6"/>
      <c r="OLL359" s="6"/>
      <c r="OLM359" s="6"/>
      <c r="OLN359" s="6"/>
      <c r="OLO359" s="6"/>
      <c r="OLP359" s="6"/>
      <c r="OLQ359" s="6"/>
      <c r="OLR359" s="6"/>
      <c r="OLS359" s="6"/>
      <c r="OLT359" s="6"/>
      <c r="OLU359" s="6"/>
      <c r="OLV359" s="6"/>
      <c r="OLW359" s="6"/>
      <c r="OLX359" s="6"/>
      <c r="OLY359" s="6"/>
      <c r="OLZ359" s="6"/>
      <c r="OMA359" s="6"/>
      <c r="OMB359" s="6"/>
      <c r="OMC359" s="6"/>
      <c r="OMD359" s="6"/>
      <c r="OME359" s="6"/>
      <c r="OMF359" s="6"/>
      <c r="OMG359" s="6"/>
      <c r="OMH359" s="6"/>
      <c r="OMI359" s="6"/>
      <c r="OMJ359" s="6"/>
      <c r="OMK359" s="6"/>
      <c r="OML359" s="6"/>
      <c r="OMM359" s="6"/>
      <c r="OMN359" s="6"/>
      <c r="OMO359" s="6"/>
      <c r="OMP359" s="6"/>
      <c r="OMQ359" s="6"/>
      <c r="OMR359" s="6"/>
      <c r="OMS359" s="6"/>
      <c r="OMT359" s="6"/>
      <c r="OMU359" s="6"/>
      <c r="OMV359" s="6"/>
      <c r="OMW359" s="6"/>
      <c r="OMX359" s="6"/>
      <c r="OMY359" s="6"/>
      <c r="OMZ359" s="6"/>
      <c r="ONA359" s="6"/>
      <c r="ONB359" s="6"/>
      <c r="ONC359" s="6"/>
      <c r="OND359" s="6"/>
      <c r="ONE359" s="6"/>
      <c r="ONF359" s="6"/>
      <c r="ONG359" s="6"/>
      <c r="ONH359" s="6"/>
      <c r="ONI359" s="6"/>
      <c r="ONJ359" s="6"/>
      <c r="ONK359" s="6"/>
      <c r="ONL359" s="6"/>
      <c r="ONM359" s="6"/>
      <c r="ONN359" s="6"/>
      <c r="ONO359" s="6"/>
      <c r="ONP359" s="6"/>
      <c r="ONQ359" s="6"/>
      <c r="ONR359" s="6"/>
      <c r="ONS359" s="6"/>
      <c r="ONT359" s="6"/>
      <c r="ONU359" s="6"/>
      <c r="ONV359" s="6"/>
      <c r="ONW359" s="6"/>
      <c r="ONX359" s="6"/>
      <c r="ONY359" s="6"/>
      <c r="ONZ359" s="6"/>
      <c r="OOA359" s="6"/>
      <c r="OOB359" s="6"/>
      <c r="OOC359" s="6"/>
      <c r="OOD359" s="6"/>
      <c r="OOE359" s="6"/>
      <c r="OOF359" s="6"/>
      <c r="OOG359" s="6"/>
      <c r="OOH359" s="6"/>
      <c r="OOI359" s="6"/>
      <c r="OOJ359" s="6"/>
      <c r="OOK359" s="6"/>
      <c r="OOL359" s="6"/>
      <c r="OOM359" s="6"/>
      <c r="OON359" s="6"/>
      <c r="OOO359" s="6"/>
      <c r="OOP359" s="6"/>
      <c r="OOQ359" s="6"/>
      <c r="OOR359" s="6"/>
      <c r="OOS359" s="6"/>
      <c r="OOT359" s="6"/>
      <c r="OOU359" s="6"/>
      <c r="OOV359" s="6"/>
      <c r="OOW359" s="6"/>
      <c r="OOX359" s="6"/>
      <c r="OOY359" s="6"/>
      <c r="OOZ359" s="6"/>
      <c r="OPA359" s="6"/>
      <c r="OPB359" s="6"/>
      <c r="OPC359" s="6"/>
      <c r="OPD359" s="6"/>
      <c r="OPE359" s="6"/>
      <c r="OPF359" s="6"/>
      <c r="OPG359" s="6"/>
      <c r="OPH359" s="6"/>
      <c r="OPI359" s="6"/>
      <c r="OPJ359" s="6"/>
      <c r="OPK359" s="6"/>
      <c r="OPL359" s="6"/>
      <c r="OPM359" s="6"/>
      <c r="OPN359" s="6"/>
      <c r="OPO359" s="6"/>
      <c r="OPP359" s="6"/>
      <c r="OPQ359" s="6"/>
      <c r="OPR359" s="6"/>
      <c r="OPS359" s="6"/>
      <c r="OPT359" s="6"/>
      <c r="OPU359" s="6"/>
      <c r="OPV359" s="6"/>
      <c r="OPW359" s="6"/>
      <c r="OPX359" s="6"/>
      <c r="OPY359" s="6"/>
      <c r="OPZ359" s="6"/>
      <c r="OQA359" s="6"/>
      <c r="OQB359" s="6"/>
      <c r="OQC359" s="6"/>
      <c r="OQD359" s="6"/>
      <c r="OQE359" s="6"/>
      <c r="OQF359" s="6"/>
      <c r="OQG359" s="6"/>
      <c r="OQH359" s="6"/>
      <c r="OQI359" s="6"/>
      <c r="OQJ359" s="6"/>
      <c r="OQK359" s="6"/>
      <c r="OQL359" s="6"/>
      <c r="OQM359" s="6"/>
      <c r="OQN359" s="6"/>
      <c r="OQO359" s="6"/>
      <c r="OQP359" s="6"/>
      <c r="OQQ359" s="6"/>
      <c r="OQR359" s="6"/>
      <c r="OQS359" s="6"/>
      <c r="OQT359" s="6"/>
      <c r="OQU359" s="6"/>
      <c r="OQV359" s="6"/>
      <c r="OQW359" s="6"/>
      <c r="OQX359" s="6"/>
      <c r="OQY359" s="6"/>
      <c r="OQZ359" s="6"/>
      <c r="ORA359" s="6"/>
      <c r="ORB359" s="6"/>
      <c r="ORC359" s="6"/>
      <c r="ORD359" s="6"/>
      <c r="ORE359" s="6"/>
      <c r="ORF359" s="6"/>
      <c r="ORG359" s="6"/>
      <c r="ORH359" s="6"/>
      <c r="ORI359" s="6"/>
      <c r="ORJ359" s="6"/>
      <c r="ORK359" s="6"/>
      <c r="ORL359" s="6"/>
      <c r="ORM359" s="6"/>
      <c r="ORN359" s="6"/>
      <c r="ORO359" s="6"/>
      <c r="ORP359" s="6"/>
      <c r="ORQ359" s="6"/>
      <c r="ORR359" s="6"/>
      <c r="ORS359" s="6"/>
      <c r="ORT359" s="6"/>
      <c r="ORU359" s="6"/>
      <c r="ORV359" s="6"/>
      <c r="ORW359" s="6"/>
      <c r="ORX359" s="6"/>
      <c r="ORY359" s="6"/>
      <c r="ORZ359" s="6"/>
      <c r="OSA359" s="6"/>
      <c r="OSB359" s="6"/>
      <c r="OSC359" s="6"/>
      <c r="OSD359" s="6"/>
      <c r="OSE359" s="6"/>
      <c r="OSF359" s="6"/>
      <c r="OSG359" s="6"/>
      <c r="OSH359" s="6"/>
      <c r="OSI359" s="6"/>
      <c r="OSJ359" s="6"/>
      <c r="OSK359" s="6"/>
      <c r="OSL359" s="6"/>
      <c r="OSM359" s="6"/>
      <c r="OSN359" s="6"/>
      <c r="OSO359" s="6"/>
      <c r="OSP359" s="6"/>
      <c r="OSQ359" s="6"/>
      <c r="OSR359" s="6"/>
      <c r="OSS359" s="6"/>
      <c r="OST359" s="6"/>
      <c r="OSU359" s="6"/>
      <c r="OSV359" s="6"/>
      <c r="OSW359" s="6"/>
      <c r="OSX359" s="6"/>
      <c r="OSY359" s="6"/>
      <c r="OSZ359" s="6"/>
      <c r="OTA359" s="6"/>
      <c r="OTB359" s="6"/>
      <c r="OTC359" s="6"/>
      <c r="OTD359" s="6"/>
      <c r="OTE359" s="6"/>
      <c r="OTF359" s="6"/>
      <c r="OTG359" s="6"/>
      <c r="OTH359" s="6"/>
      <c r="OTI359" s="6"/>
      <c r="OTJ359" s="6"/>
      <c r="OTK359" s="6"/>
      <c r="OTL359" s="6"/>
      <c r="OTM359" s="6"/>
      <c r="OTN359" s="6"/>
      <c r="OTO359" s="6"/>
      <c r="OTP359" s="6"/>
      <c r="OTQ359" s="6"/>
      <c r="OTR359" s="6"/>
      <c r="OTS359" s="6"/>
      <c r="OTT359" s="6"/>
      <c r="OTU359" s="6"/>
      <c r="OTV359" s="6"/>
      <c r="OTW359" s="6"/>
      <c r="OTX359" s="6"/>
      <c r="OTY359" s="6"/>
      <c r="OTZ359" s="6"/>
      <c r="OUA359" s="6"/>
      <c r="OUB359" s="6"/>
      <c r="OUC359" s="6"/>
      <c r="OUD359" s="6"/>
      <c r="OUE359" s="6"/>
      <c r="OUF359" s="6"/>
      <c r="OUG359" s="6"/>
      <c r="OUH359" s="6"/>
      <c r="OUI359" s="6"/>
      <c r="OUJ359" s="6"/>
      <c r="OUK359" s="6"/>
      <c r="OUL359" s="6"/>
      <c r="OUM359" s="6"/>
      <c r="OUN359" s="6"/>
      <c r="OUO359" s="6"/>
      <c r="OUP359" s="6"/>
      <c r="OUQ359" s="6"/>
      <c r="OUR359" s="6"/>
      <c r="OUS359" s="6"/>
      <c r="OUT359" s="6"/>
      <c r="OUU359" s="6"/>
      <c r="OUV359" s="6"/>
      <c r="OUW359" s="6"/>
      <c r="OUX359" s="6"/>
      <c r="OUY359" s="6"/>
      <c r="OUZ359" s="6"/>
      <c r="OVA359" s="6"/>
      <c r="OVB359" s="6"/>
      <c r="OVC359" s="6"/>
      <c r="OVD359" s="6"/>
      <c r="OVE359" s="6"/>
      <c r="OVF359" s="6"/>
      <c r="OVG359" s="6"/>
      <c r="OVH359" s="6"/>
      <c r="OVI359" s="6"/>
      <c r="OVJ359" s="6"/>
      <c r="OVK359" s="6"/>
      <c r="OVL359" s="6"/>
      <c r="OVM359" s="6"/>
      <c r="OVN359" s="6"/>
      <c r="OVO359" s="6"/>
      <c r="OVP359" s="6"/>
      <c r="OVQ359" s="6"/>
      <c r="OVR359" s="6"/>
      <c r="OVS359" s="6"/>
      <c r="OVT359" s="6"/>
      <c r="OVU359" s="6"/>
      <c r="OVV359" s="6"/>
      <c r="OVW359" s="6"/>
      <c r="OVX359" s="6"/>
      <c r="OVY359" s="6"/>
      <c r="OVZ359" s="6"/>
      <c r="OWA359" s="6"/>
      <c r="OWB359" s="6"/>
      <c r="OWC359" s="6"/>
      <c r="OWD359" s="6"/>
      <c r="OWE359" s="6"/>
      <c r="OWF359" s="6"/>
      <c r="OWG359" s="6"/>
      <c r="OWH359" s="6"/>
      <c r="OWI359" s="6"/>
      <c r="OWJ359" s="6"/>
      <c r="OWK359" s="6"/>
      <c r="OWL359" s="6"/>
      <c r="OWM359" s="6"/>
      <c r="OWN359" s="6"/>
      <c r="OWO359" s="6"/>
      <c r="OWP359" s="6"/>
      <c r="OWQ359" s="6"/>
      <c r="OWR359" s="6"/>
      <c r="OWS359" s="6"/>
      <c r="OWT359" s="6"/>
      <c r="OWU359" s="6"/>
      <c r="OWV359" s="6"/>
      <c r="OWW359" s="6"/>
      <c r="OWX359" s="6"/>
      <c r="OWY359" s="6"/>
      <c r="OWZ359" s="6"/>
      <c r="OXA359" s="6"/>
      <c r="OXB359" s="6"/>
      <c r="OXC359" s="6"/>
      <c r="OXD359" s="6"/>
      <c r="OXE359" s="6"/>
      <c r="OXF359" s="6"/>
      <c r="OXG359" s="6"/>
      <c r="OXH359" s="6"/>
      <c r="OXI359" s="6"/>
      <c r="OXJ359" s="6"/>
      <c r="OXK359" s="6"/>
      <c r="OXL359" s="6"/>
      <c r="OXM359" s="6"/>
      <c r="OXN359" s="6"/>
      <c r="OXO359" s="6"/>
      <c r="OXP359" s="6"/>
      <c r="OXQ359" s="6"/>
      <c r="OXR359" s="6"/>
      <c r="OXS359" s="6"/>
      <c r="OXT359" s="6"/>
      <c r="OXU359" s="6"/>
      <c r="OXV359" s="6"/>
      <c r="OXW359" s="6"/>
      <c r="OXX359" s="6"/>
      <c r="OXY359" s="6"/>
      <c r="OXZ359" s="6"/>
      <c r="OYA359" s="6"/>
      <c r="OYB359" s="6"/>
      <c r="OYC359" s="6"/>
      <c r="OYD359" s="6"/>
      <c r="OYE359" s="6"/>
      <c r="OYF359" s="6"/>
      <c r="OYG359" s="6"/>
      <c r="OYH359" s="6"/>
      <c r="OYI359" s="6"/>
      <c r="OYJ359" s="6"/>
      <c r="OYK359" s="6"/>
      <c r="OYL359" s="6"/>
      <c r="OYM359" s="6"/>
      <c r="OYN359" s="6"/>
      <c r="OYO359" s="6"/>
      <c r="OYP359" s="6"/>
      <c r="OYQ359" s="6"/>
      <c r="OYR359" s="6"/>
      <c r="OYS359" s="6"/>
      <c r="OYT359" s="6"/>
      <c r="OYU359" s="6"/>
      <c r="OYV359" s="6"/>
      <c r="OYW359" s="6"/>
      <c r="OYX359" s="6"/>
      <c r="OYY359" s="6"/>
      <c r="OYZ359" s="6"/>
      <c r="OZA359" s="6"/>
      <c r="OZB359" s="6"/>
      <c r="OZC359" s="6"/>
      <c r="OZD359" s="6"/>
      <c r="OZE359" s="6"/>
      <c r="OZF359" s="6"/>
      <c r="OZG359" s="6"/>
      <c r="OZH359" s="6"/>
      <c r="OZI359" s="6"/>
      <c r="OZJ359" s="6"/>
      <c r="OZK359" s="6"/>
      <c r="OZL359" s="6"/>
      <c r="OZM359" s="6"/>
      <c r="OZN359" s="6"/>
      <c r="OZO359" s="6"/>
      <c r="OZP359" s="6"/>
      <c r="OZQ359" s="6"/>
      <c r="OZR359" s="6"/>
      <c r="OZS359" s="6"/>
      <c r="OZT359" s="6"/>
      <c r="OZU359" s="6"/>
      <c r="OZV359" s="6"/>
      <c r="OZW359" s="6"/>
      <c r="OZX359" s="6"/>
      <c r="OZY359" s="6"/>
      <c r="OZZ359" s="6"/>
      <c r="PAA359" s="6"/>
      <c r="PAB359" s="6"/>
      <c r="PAC359" s="6"/>
      <c r="PAD359" s="6"/>
      <c r="PAE359" s="6"/>
      <c r="PAF359" s="6"/>
      <c r="PAG359" s="6"/>
      <c r="PAH359" s="6"/>
      <c r="PAI359" s="6"/>
      <c r="PAJ359" s="6"/>
      <c r="PAK359" s="6"/>
      <c r="PAL359" s="6"/>
      <c r="PAM359" s="6"/>
      <c r="PAN359" s="6"/>
      <c r="PAO359" s="6"/>
      <c r="PAP359" s="6"/>
      <c r="PAQ359" s="6"/>
      <c r="PAR359" s="6"/>
      <c r="PAS359" s="6"/>
      <c r="PAT359" s="6"/>
      <c r="PAU359" s="6"/>
      <c r="PAV359" s="6"/>
      <c r="PAW359" s="6"/>
      <c r="PAX359" s="6"/>
      <c r="PAY359" s="6"/>
      <c r="PAZ359" s="6"/>
      <c r="PBA359" s="6"/>
      <c r="PBB359" s="6"/>
      <c r="PBC359" s="6"/>
      <c r="PBD359" s="6"/>
      <c r="PBE359" s="6"/>
      <c r="PBF359" s="6"/>
      <c r="PBG359" s="6"/>
      <c r="PBH359" s="6"/>
      <c r="PBI359" s="6"/>
      <c r="PBJ359" s="6"/>
      <c r="PBK359" s="6"/>
      <c r="PBL359" s="6"/>
      <c r="PBM359" s="6"/>
      <c r="PBN359" s="6"/>
      <c r="PBO359" s="6"/>
      <c r="PBP359" s="6"/>
      <c r="PBQ359" s="6"/>
      <c r="PBR359" s="6"/>
      <c r="PBS359" s="6"/>
      <c r="PBT359" s="6"/>
      <c r="PBU359" s="6"/>
      <c r="PBV359" s="6"/>
      <c r="PBW359" s="6"/>
      <c r="PBX359" s="6"/>
      <c r="PBY359" s="6"/>
      <c r="PBZ359" s="6"/>
      <c r="PCA359" s="6"/>
      <c r="PCB359" s="6"/>
      <c r="PCC359" s="6"/>
      <c r="PCD359" s="6"/>
      <c r="PCE359" s="6"/>
      <c r="PCF359" s="6"/>
      <c r="PCG359" s="6"/>
      <c r="PCH359" s="6"/>
      <c r="PCI359" s="6"/>
      <c r="PCJ359" s="6"/>
      <c r="PCK359" s="6"/>
      <c r="PCL359" s="6"/>
      <c r="PCM359" s="6"/>
      <c r="PCN359" s="6"/>
      <c r="PCO359" s="6"/>
      <c r="PCP359" s="6"/>
      <c r="PCQ359" s="6"/>
      <c r="PCR359" s="6"/>
      <c r="PCS359" s="6"/>
      <c r="PCT359" s="6"/>
      <c r="PCU359" s="6"/>
      <c r="PCV359" s="6"/>
      <c r="PCW359" s="6"/>
      <c r="PCX359" s="6"/>
      <c r="PCY359" s="6"/>
      <c r="PCZ359" s="6"/>
      <c r="PDA359" s="6"/>
      <c r="PDB359" s="6"/>
      <c r="PDC359" s="6"/>
      <c r="PDD359" s="6"/>
      <c r="PDE359" s="6"/>
      <c r="PDF359" s="6"/>
      <c r="PDG359" s="6"/>
      <c r="PDH359" s="6"/>
      <c r="PDI359" s="6"/>
      <c r="PDJ359" s="6"/>
      <c r="PDK359" s="6"/>
      <c r="PDL359" s="6"/>
      <c r="PDM359" s="6"/>
      <c r="PDN359" s="6"/>
      <c r="PDO359" s="6"/>
      <c r="PDP359" s="6"/>
      <c r="PDQ359" s="6"/>
      <c r="PDR359" s="6"/>
      <c r="PDS359" s="6"/>
      <c r="PDT359" s="6"/>
      <c r="PDU359" s="6"/>
      <c r="PDV359" s="6"/>
      <c r="PDW359" s="6"/>
      <c r="PDX359" s="6"/>
      <c r="PDY359" s="6"/>
      <c r="PDZ359" s="6"/>
      <c r="PEA359" s="6"/>
      <c r="PEB359" s="6"/>
      <c r="PEC359" s="6"/>
      <c r="PED359" s="6"/>
      <c r="PEE359" s="6"/>
      <c r="PEF359" s="6"/>
      <c r="PEG359" s="6"/>
      <c r="PEH359" s="6"/>
      <c r="PEI359" s="6"/>
      <c r="PEJ359" s="6"/>
      <c r="PEK359" s="6"/>
      <c r="PEL359" s="6"/>
      <c r="PEM359" s="6"/>
      <c r="PEN359" s="6"/>
      <c r="PEO359" s="6"/>
      <c r="PEP359" s="6"/>
      <c r="PEQ359" s="6"/>
      <c r="PER359" s="6"/>
      <c r="PES359" s="6"/>
      <c r="PET359" s="6"/>
      <c r="PEU359" s="6"/>
      <c r="PEV359" s="6"/>
      <c r="PEW359" s="6"/>
      <c r="PEX359" s="6"/>
      <c r="PEY359" s="6"/>
      <c r="PEZ359" s="6"/>
      <c r="PFA359" s="6"/>
      <c r="PFB359" s="6"/>
      <c r="PFC359" s="6"/>
      <c r="PFD359" s="6"/>
      <c r="PFE359" s="6"/>
      <c r="PFF359" s="6"/>
      <c r="PFG359" s="6"/>
      <c r="PFH359" s="6"/>
      <c r="PFI359" s="6"/>
      <c r="PFJ359" s="6"/>
      <c r="PFK359" s="6"/>
      <c r="PFL359" s="6"/>
      <c r="PFM359" s="6"/>
      <c r="PFN359" s="6"/>
      <c r="PFO359" s="6"/>
      <c r="PFP359" s="6"/>
      <c r="PFQ359" s="6"/>
      <c r="PFR359" s="6"/>
      <c r="PFS359" s="6"/>
      <c r="PFT359" s="6"/>
      <c r="PFU359" s="6"/>
      <c r="PFV359" s="6"/>
      <c r="PFW359" s="6"/>
      <c r="PFX359" s="6"/>
      <c r="PFY359" s="6"/>
      <c r="PFZ359" s="6"/>
      <c r="PGA359" s="6"/>
      <c r="PGB359" s="6"/>
      <c r="PGC359" s="6"/>
      <c r="PGD359" s="6"/>
      <c r="PGE359" s="6"/>
      <c r="PGF359" s="6"/>
      <c r="PGG359" s="6"/>
      <c r="PGH359" s="6"/>
      <c r="PGI359" s="6"/>
      <c r="PGJ359" s="6"/>
      <c r="PGK359" s="6"/>
      <c r="PGL359" s="6"/>
      <c r="PGM359" s="6"/>
      <c r="PGN359" s="6"/>
      <c r="PGO359" s="6"/>
      <c r="PGP359" s="6"/>
      <c r="PGQ359" s="6"/>
      <c r="PGR359" s="6"/>
      <c r="PGS359" s="6"/>
      <c r="PGT359" s="6"/>
      <c r="PGU359" s="6"/>
      <c r="PGV359" s="6"/>
      <c r="PGW359" s="6"/>
      <c r="PGX359" s="6"/>
      <c r="PGY359" s="6"/>
      <c r="PGZ359" s="6"/>
      <c r="PHA359" s="6"/>
      <c r="PHB359" s="6"/>
      <c r="PHC359" s="6"/>
      <c r="PHD359" s="6"/>
      <c r="PHE359" s="6"/>
      <c r="PHF359" s="6"/>
      <c r="PHG359" s="6"/>
      <c r="PHH359" s="6"/>
      <c r="PHI359" s="6"/>
      <c r="PHJ359" s="6"/>
      <c r="PHK359" s="6"/>
      <c r="PHL359" s="6"/>
      <c r="PHM359" s="6"/>
      <c r="PHN359" s="6"/>
      <c r="PHO359" s="6"/>
      <c r="PHP359" s="6"/>
      <c r="PHQ359" s="6"/>
      <c r="PHR359" s="6"/>
      <c r="PHS359" s="6"/>
      <c r="PHT359" s="6"/>
      <c r="PHU359" s="6"/>
      <c r="PHV359" s="6"/>
      <c r="PHW359" s="6"/>
      <c r="PHX359" s="6"/>
      <c r="PHY359" s="6"/>
      <c r="PHZ359" s="6"/>
      <c r="PIA359" s="6"/>
      <c r="PIB359" s="6"/>
      <c r="PIC359" s="6"/>
      <c r="PID359" s="6"/>
      <c r="PIE359" s="6"/>
      <c r="PIF359" s="6"/>
      <c r="PIG359" s="6"/>
      <c r="PIH359" s="6"/>
      <c r="PII359" s="6"/>
      <c r="PIJ359" s="6"/>
      <c r="PIK359" s="6"/>
      <c r="PIL359" s="6"/>
      <c r="PIM359" s="6"/>
      <c r="PIN359" s="6"/>
      <c r="PIO359" s="6"/>
      <c r="PIP359" s="6"/>
      <c r="PIQ359" s="6"/>
      <c r="PIR359" s="6"/>
      <c r="PIS359" s="6"/>
      <c r="PIT359" s="6"/>
      <c r="PIU359" s="6"/>
      <c r="PIV359" s="6"/>
      <c r="PIW359" s="6"/>
      <c r="PIX359" s="6"/>
      <c r="PIY359" s="6"/>
      <c r="PIZ359" s="6"/>
      <c r="PJA359" s="6"/>
      <c r="PJB359" s="6"/>
      <c r="PJC359" s="6"/>
      <c r="PJD359" s="6"/>
      <c r="PJE359" s="6"/>
      <c r="PJF359" s="6"/>
      <c r="PJG359" s="6"/>
      <c r="PJH359" s="6"/>
      <c r="PJI359" s="6"/>
      <c r="PJJ359" s="6"/>
      <c r="PJK359" s="6"/>
      <c r="PJL359" s="6"/>
      <c r="PJM359" s="6"/>
      <c r="PJN359" s="6"/>
      <c r="PJO359" s="6"/>
      <c r="PJP359" s="6"/>
      <c r="PJQ359" s="6"/>
      <c r="PJR359" s="6"/>
      <c r="PJS359" s="6"/>
      <c r="PJT359" s="6"/>
      <c r="PJU359" s="6"/>
      <c r="PJV359" s="6"/>
      <c r="PJW359" s="6"/>
      <c r="PJX359" s="6"/>
      <c r="PJY359" s="6"/>
      <c r="PJZ359" s="6"/>
      <c r="PKA359" s="6"/>
      <c r="PKB359" s="6"/>
      <c r="PKC359" s="6"/>
      <c r="PKD359" s="6"/>
      <c r="PKE359" s="6"/>
      <c r="PKF359" s="6"/>
      <c r="PKG359" s="6"/>
      <c r="PKH359" s="6"/>
      <c r="PKI359" s="6"/>
      <c r="PKJ359" s="6"/>
      <c r="PKK359" s="6"/>
      <c r="PKL359" s="6"/>
      <c r="PKM359" s="6"/>
      <c r="PKN359" s="6"/>
      <c r="PKO359" s="6"/>
      <c r="PKP359" s="6"/>
      <c r="PKQ359" s="6"/>
      <c r="PKR359" s="6"/>
      <c r="PKS359" s="6"/>
      <c r="PKT359" s="6"/>
      <c r="PKU359" s="6"/>
      <c r="PKV359" s="6"/>
      <c r="PKW359" s="6"/>
      <c r="PKX359" s="6"/>
      <c r="PKY359" s="6"/>
      <c r="PKZ359" s="6"/>
      <c r="PLA359" s="6"/>
      <c r="PLB359" s="6"/>
      <c r="PLC359" s="6"/>
      <c r="PLD359" s="6"/>
      <c r="PLE359" s="6"/>
      <c r="PLF359" s="6"/>
      <c r="PLG359" s="6"/>
      <c r="PLH359" s="6"/>
      <c r="PLI359" s="6"/>
      <c r="PLJ359" s="6"/>
      <c r="PLK359" s="6"/>
      <c r="PLL359" s="6"/>
      <c r="PLM359" s="6"/>
      <c r="PLN359" s="6"/>
      <c r="PLO359" s="6"/>
      <c r="PLP359" s="6"/>
      <c r="PLQ359" s="6"/>
      <c r="PLR359" s="6"/>
      <c r="PLS359" s="6"/>
      <c r="PLT359" s="6"/>
      <c r="PLU359" s="6"/>
      <c r="PLV359" s="6"/>
      <c r="PLW359" s="6"/>
      <c r="PLX359" s="6"/>
      <c r="PLY359" s="6"/>
      <c r="PLZ359" s="6"/>
      <c r="PMA359" s="6"/>
      <c r="PMB359" s="6"/>
      <c r="PMC359" s="6"/>
      <c r="PMD359" s="6"/>
      <c r="PME359" s="6"/>
      <c r="PMF359" s="6"/>
      <c r="PMG359" s="6"/>
      <c r="PMH359" s="6"/>
      <c r="PMI359" s="6"/>
      <c r="PMJ359" s="6"/>
      <c r="PMK359" s="6"/>
      <c r="PML359" s="6"/>
      <c r="PMM359" s="6"/>
      <c r="PMN359" s="6"/>
      <c r="PMO359" s="6"/>
      <c r="PMP359" s="6"/>
      <c r="PMQ359" s="6"/>
      <c r="PMR359" s="6"/>
      <c r="PMS359" s="6"/>
      <c r="PMT359" s="6"/>
      <c r="PMU359" s="6"/>
      <c r="PMV359" s="6"/>
      <c r="PMW359" s="6"/>
      <c r="PMX359" s="6"/>
      <c r="PMY359" s="6"/>
      <c r="PMZ359" s="6"/>
      <c r="PNA359" s="6"/>
      <c r="PNB359" s="6"/>
      <c r="PNC359" s="6"/>
      <c r="PND359" s="6"/>
      <c r="PNE359" s="6"/>
      <c r="PNF359" s="6"/>
      <c r="PNG359" s="6"/>
      <c r="PNH359" s="6"/>
      <c r="PNI359" s="6"/>
      <c r="PNJ359" s="6"/>
      <c r="PNK359" s="6"/>
      <c r="PNL359" s="6"/>
      <c r="PNM359" s="6"/>
      <c r="PNN359" s="6"/>
      <c r="PNO359" s="6"/>
      <c r="PNP359" s="6"/>
      <c r="PNQ359" s="6"/>
      <c r="PNR359" s="6"/>
      <c r="PNS359" s="6"/>
      <c r="PNT359" s="6"/>
      <c r="PNU359" s="6"/>
      <c r="PNV359" s="6"/>
      <c r="PNW359" s="6"/>
      <c r="PNX359" s="6"/>
      <c r="PNY359" s="6"/>
      <c r="PNZ359" s="6"/>
      <c r="POA359" s="6"/>
      <c r="POB359" s="6"/>
      <c r="POC359" s="6"/>
      <c r="POD359" s="6"/>
      <c r="POE359" s="6"/>
      <c r="POF359" s="6"/>
      <c r="POG359" s="6"/>
      <c r="POH359" s="6"/>
      <c r="POI359" s="6"/>
      <c r="POJ359" s="6"/>
      <c r="POK359" s="6"/>
      <c r="POL359" s="6"/>
      <c r="POM359" s="6"/>
      <c r="PON359" s="6"/>
      <c r="POO359" s="6"/>
      <c r="POP359" s="6"/>
      <c r="POQ359" s="6"/>
      <c r="POR359" s="6"/>
      <c r="POS359" s="6"/>
      <c r="POT359" s="6"/>
      <c r="POU359" s="6"/>
      <c r="POV359" s="6"/>
      <c r="POW359" s="6"/>
      <c r="POX359" s="6"/>
      <c r="POY359" s="6"/>
      <c r="POZ359" s="6"/>
      <c r="PPA359" s="6"/>
      <c r="PPB359" s="6"/>
      <c r="PPC359" s="6"/>
      <c r="PPD359" s="6"/>
      <c r="PPE359" s="6"/>
      <c r="PPF359" s="6"/>
      <c r="PPG359" s="6"/>
      <c r="PPH359" s="6"/>
      <c r="PPI359" s="6"/>
      <c r="PPJ359" s="6"/>
      <c r="PPK359" s="6"/>
      <c r="PPL359" s="6"/>
      <c r="PPM359" s="6"/>
      <c r="PPN359" s="6"/>
      <c r="PPO359" s="6"/>
      <c r="PPP359" s="6"/>
      <c r="PPQ359" s="6"/>
      <c r="PPR359" s="6"/>
      <c r="PPS359" s="6"/>
      <c r="PPT359" s="6"/>
      <c r="PPU359" s="6"/>
      <c r="PPV359" s="6"/>
      <c r="PPW359" s="6"/>
      <c r="PPX359" s="6"/>
      <c r="PPY359" s="6"/>
      <c r="PPZ359" s="6"/>
      <c r="PQA359" s="6"/>
      <c r="PQB359" s="6"/>
      <c r="PQC359" s="6"/>
      <c r="PQD359" s="6"/>
      <c r="PQE359" s="6"/>
      <c r="PQF359" s="6"/>
      <c r="PQG359" s="6"/>
      <c r="PQH359" s="6"/>
      <c r="PQI359" s="6"/>
      <c r="PQJ359" s="6"/>
      <c r="PQK359" s="6"/>
      <c r="PQL359" s="6"/>
      <c r="PQM359" s="6"/>
      <c r="PQN359" s="6"/>
      <c r="PQO359" s="6"/>
      <c r="PQP359" s="6"/>
      <c r="PQQ359" s="6"/>
      <c r="PQR359" s="6"/>
      <c r="PQS359" s="6"/>
      <c r="PQT359" s="6"/>
      <c r="PQU359" s="6"/>
      <c r="PQV359" s="6"/>
      <c r="PQW359" s="6"/>
      <c r="PQX359" s="6"/>
      <c r="PQY359" s="6"/>
      <c r="PQZ359" s="6"/>
      <c r="PRA359" s="6"/>
      <c r="PRB359" s="6"/>
      <c r="PRC359" s="6"/>
      <c r="PRD359" s="6"/>
      <c r="PRE359" s="6"/>
      <c r="PRF359" s="6"/>
      <c r="PRG359" s="6"/>
      <c r="PRH359" s="6"/>
      <c r="PRI359" s="6"/>
      <c r="PRJ359" s="6"/>
      <c r="PRK359" s="6"/>
      <c r="PRL359" s="6"/>
      <c r="PRM359" s="6"/>
      <c r="PRN359" s="6"/>
      <c r="PRO359" s="6"/>
      <c r="PRP359" s="6"/>
      <c r="PRQ359" s="6"/>
      <c r="PRR359" s="6"/>
      <c r="PRS359" s="6"/>
      <c r="PRT359" s="6"/>
      <c r="PRU359" s="6"/>
      <c r="PRV359" s="6"/>
      <c r="PRW359" s="6"/>
      <c r="PRX359" s="6"/>
      <c r="PRY359" s="6"/>
      <c r="PRZ359" s="6"/>
      <c r="PSA359" s="6"/>
      <c r="PSB359" s="6"/>
      <c r="PSC359" s="6"/>
      <c r="PSD359" s="6"/>
      <c r="PSE359" s="6"/>
      <c r="PSF359" s="6"/>
      <c r="PSG359" s="6"/>
      <c r="PSH359" s="6"/>
      <c r="PSI359" s="6"/>
      <c r="PSJ359" s="6"/>
      <c r="PSK359" s="6"/>
      <c r="PSL359" s="6"/>
      <c r="PSM359" s="6"/>
      <c r="PSN359" s="6"/>
      <c r="PSO359" s="6"/>
      <c r="PSP359" s="6"/>
      <c r="PSQ359" s="6"/>
      <c r="PSR359" s="6"/>
      <c r="PSS359" s="6"/>
      <c r="PST359" s="6"/>
      <c r="PSU359" s="6"/>
      <c r="PSV359" s="6"/>
      <c r="PSW359" s="6"/>
      <c r="PSX359" s="6"/>
      <c r="PSY359" s="6"/>
      <c r="PSZ359" s="6"/>
      <c r="PTA359" s="6"/>
      <c r="PTB359" s="6"/>
      <c r="PTC359" s="6"/>
      <c r="PTD359" s="6"/>
      <c r="PTE359" s="6"/>
      <c r="PTF359" s="6"/>
      <c r="PTG359" s="6"/>
      <c r="PTH359" s="6"/>
      <c r="PTI359" s="6"/>
      <c r="PTJ359" s="6"/>
      <c r="PTK359" s="6"/>
      <c r="PTL359" s="6"/>
      <c r="PTM359" s="6"/>
      <c r="PTN359" s="6"/>
      <c r="PTO359" s="6"/>
      <c r="PTP359" s="6"/>
      <c r="PTQ359" s="6"/>
      <c r="PTR359" s="6"/>
      <c r="PTS359" s="6"/>
      <c r="PTT359" s="6"/>
      <c r="PTU359" s="6"/>
      <c r="PTV359" s="6"/>
      <c r="PTW359" s="6"/>
      <c r="PTX359" s="6"/>
      <c r="PTY359" s="6"/>
      <c r="PTZ359" s="6"/>
      <c r="PUA359" s="6"/>
      <c r="PUB359" s="6"/>
      <c r="PUC359" s="6"/>
      <c r="PUD359" s="6"/>
      <c r="PUE359" s="6"/>
      <c r="PUF359" s="6"/>
      <c r="PUG359" s="6"/>
      <c r="PUH359" s="6"/>
      <c r="PUI359" s="6"/>
      <c r="PUJ359" s="6"/>
      <c r="PUK359" s="6"/>
      <c r="PUL359" s="6"/>
      <c r="PUM359" s="6"/>
      <c r="PUN359" s="6"/>
      <c r="PUO359" s="6"/>
      <c r="PUP359" s="6"/>
      <c r="PUQ359" s="6"/>
      <c r="PUR359" s="6"/>
      <c r="PUS359" s="6"/>
      <c r="PUT359" s="6"/>
      <c r="PUU359" s="6"/>
      <c r="PUV359" s="6"/>
      <c r="PUW359" s="6"/>
      <c r="PUX359" s="6"/>
      <c r="PUY359" s="6"/>
      <c r="PUZ359" s="6"/>
      <c r="PVA359" s="6"/>
      <c r="PVB359" s="6"/>
      <c r="PVC359" s="6"/>
      <c r="PVD359" s="6"/>
      <c r="PVE359" s="6"/>
      <c r="PVF359" s="6"/>
      <c r="PVG359" s="6"/>
      <c r="PVH359" s="6"/>
      <c r="PVI359" s="6"/>
      <c r="PVJ359" s="6"/>
      <c r="PVK359" s="6"/>
      <c r="PVL359" s="6"/>
      <c r="PVM359" s="6"/>
      <c r="PVN359" s="6"/>
      <c r="PVO359" s="6"/>
      <c r="PVP359" s="6"/>
      <c r="PVQ359" s="6"/>
      <c r="PVR359" s="6"/>
      <c r="PVS359" s="6"/>
      <c r="PVT359" s="6"/>
      <c r="PVU359" s="6"/>
      <c r="PVV359" s="6"/>
      <c r="PVW359" s="6"/>
      <c r="PVX359" s="6"/>
      <c r="PVY359" s="6"/>
      <c r="PVZ359" s="6"/>
      <c r="PWA359" s="6"/>
      <c r="PWB359" s="6"/>
      <c r="PWC359" s="6"/>
      <c r="PWD359" s="6"/>
      <c r="PWE359" s="6"/>
      <c r="PWF359" s="6"/>
      <c r="PWG359" s="6"/>
      <c r="PWH359" s="6"/>
      <c r="PWI359" s="6"/>
      <c r="PWJ359" s="6"/>
      <c r="PWK359" s="6"/>
      <c r="PWL359" s="6"/>
      <c r="PWM359" s="6"/>
      <c r="PWN359" s="6"/>
      <c r="PWO359" s="6"/>
      <c r="PWP359" s="6"/>
      <c r="PWQ359" s="6"/>
      <c r="PWR359" s="6"/>
      <c r="PWS359" s="6"/>
      <c r="PWT359" s="6"/>
      <c r="PWU359" s="6"/>
      <c r="PWV359" s="6"/>
      <c r="PWW359" s="6"/>
      <c r="PWX359" s="6"/>
      <c r="PWY359" s="6"/>
      <c r="PWZ359" s="6"/>
      <c r="PXA359" s="6"/>
      <c r="PXB359" s="6"/>
      <c r="PXC359" s="6"/>
      <c r="PXD359" s="6"/>
      <c r="PXE359" s="6"/>
      <c r="PXF359" s="6"/>
      <c r="PXG359" s="6"/>
      <c r="PXH359" s="6"/>
      <c r="PXI359" s="6"/>
      <c r="PXJ359" s="6"/>
      <c r="PXK359" s="6"/>
      <c r="PXL359" s="6"/>
      <c r="PXM359" s="6"/>
      <c r="PXN359" s="6"/>
      <c r="PXO359" s="6"/>
      <c r="PXP359" s="6"/>
      <c r="PXQ359" s="6"/>
      <c r="PXR359" s="6"/>
      <c r="PXS359" s="6"/>
      <c r="PXT359" s="6"/>
      <c r="PXU359" s="6"/>
      <c r="PXV359" s="6"/>
      <c r="PXW359" s="6"/>
      <c r="PXX359" s="6"/>
      <c r="PXY359" s="6"/>
      <c r="PXZ359" s="6"/>
      <c r="PYA359" s="6"/>
      <c r="PYB359" s="6"/>
      <c r="PYC359" s="6"/>
      <c r="PYD359" s="6"/>
      <c r="PYE359" s="6"/>
      <c r="PYF359" s="6"/>
      <c r="PYG359" s="6"/>
      <c r="PYH359" s="6"/>
      <c r="PYI359" s="6"/>
      <c r="PYJ359" s="6"/>
      <c r="PYK359" s="6"/>
      <c r="PYL359" s="6"/>
      <c r="PYM359" s="6"/>
      <c r="PYN359" s="6"/>
      <c r="PYO359" s="6"/>
      <c r="PYP359" s="6"/>
      <c r="PYQ359" s="6"/>
      <c r="PYR359" s="6"/>
      <c r="PYS359" s="6"/>
      <c r="PYT359" s="6"/>
      <c r="PYU359" s="6"/>
      <c r="PYV359" s="6"/>
      <c r="PYW359" s="6"/>
      <c r="PYX359" s="6"/>
      <c r="PYY359" s="6"/>
      <c r="PYZ359" s="6"/>
      <c r="PZA359" s="6"/>
      <c r="PZB359" s="6"/>
      <c r="PZC359" s="6"/>
      <c r="PZD359" s="6"/>
      <c r="PZE359" s="6"/>
      <c r="PZF359" s="6"/>
      <c r="PZG359" s="6"/>
      <c r="PZH359" s="6"/>
      <c r="PZI359" s="6"/>
      <c r="PZJ359" s="6"/>
      <c r="PZK359" s="6"/>
      <c r="PZL359" s="6"/>
      <c r="PZM359" s="6"/>
      <c r="PZN359" s="6"/>
      <c r="PZO359" s="6"/>
      <c r="PZP359" s="6"/>
      <c r="PZQ359" s="6"/>
      <c r="PZR359" s="6"/>
      <c r="PZS359" s="6"/>
      <c r="PZT359" s="6"/>
      <c r="PZU359" s="6"/>
      <c r="PZV359" s="6"/>
      <c r="PZW359" s="6"/>
      <c r="PZX359" s="6"/>
      <c r="PZY359" s="6"/>
      <c r="PZZ359" s="6"/>
      <c r="QAA359" s="6"/>
      <c r="QAB359" s="6"/>
      <c r="QAC359" s="6"/>
      <c r="QAD359" s="6"/>
      <c r="QAE359" s="6"/>
      <c r="QAF359" s="6"/>
      <c r="QAG359" s="6"/>
      <c r="QAH359" s="6"/>
      <c r="QAI359" s="6"/>
      <c r="QAJ359" s="6"/>
      <c r="QAK359" s="6"/>
      <c r="QAL359" s="6"/>
      <c r="QAM359" s="6"/>
      <c r="QAN359" s="6"/>
      <c r="QAO359" s="6"/>
      <c r="QAP359" s="6"/>
      <c r="QAQ359" s="6"/>
      <c r="QAR359" s="6"/>
      <c r="QAS359" s="6"/>
      <c r="QAT359" s="6"/>
      <c r="QAU359" s="6"/>
      <c r="QAV359" s="6"/>
      <c r="QAW359" s="6"/>
      <c r="QAX359" s="6"/>
      <c r="QAY359" s="6"/>
      <c r="QAZ359" s="6"/>
      <c r="QBA359" s="6"/>
      <c r="QBB359" s="6"/>
      <c r="QBC359" s="6"/>
      <c r="QBD359" s="6"/>
      <c r="QBE359" s="6"/>
      <c r="QBF359" s="6"/>
      <c r="QBG359" s="6"/>
      <c r="QBH359" s="6"/>
      <c r="QBI359" s="6"/>
      <c r="QBJ359" s="6"/>
      <c r="QBK359" s="6"/>
      <c r="QBL359" s="6"/>
      <c r="QBM359" s="6"/>
      <c r="QBN359" s="6"/>
      <c r="QBO359" s="6"/>
      <c r="QBP359" s="6"/>
      <c r="QBQ359" s="6"/>
      <c r="QBR359" s="6"/>
      <c r="QBS359" s="6"/>
      <c r="QBT359" s="6"/>
      <c r="QBU359" s="6"/>
      <c r="QBV359" s="6"/>
      <c r="QBW359" s="6"/>
      <c r="QBX359" s="6"/>
      <c r="QBY359" s="6"/>
      <c r="QBZ359" s="6"/>
      <c r="QCA359" s="6"/>
      <c r="QCB359" s="6"/>
      <c r="QCC359" s="6"/>
      <c r="QCD359" s="6"/>
      <c r="QCE359" s="6"/>
      <c r="QCF359" s="6"/>
      <c r="QCG359" s="6"/>
      <c r="QCH359" s="6"/>
      <c r="QCI359" s="6"/>
      <c r="QCJ359" s="6"/>
      <c r="QCK359" s="6"/>
      <c r="QCL359" s="6"/>
      <c r="QCM359" s="6"/>
      <c r="QCN359" s="6"/>
      <c r="QCO359" s="6"/>
      <c r="QCP359" s="6"/>
      <c r="QCQ359" s="6"/>
      <c r="QCR359" s="6"/>
      <c r="QCS359" s="6"/>
      <c r="QCT359" s="6"/>
      <c r="QCU359" s="6"/>
      <c r="QCV359" s="6"/>
      <c r="QCW359" s="6"/>
      <c r="QCX359" s="6"/>
      <c r="QCY359" s="6"/>
      <c r="QCZ359" s="6"/>
      <c r="QDA359" s="6"/>
      <c r="QDB359" s="6"/>
      <c r="QDC359" s="6"/>
      <c r="QDD359" s="6"/>
      <c r="QDE359" s="6"/>
      <c r="QDF359" s="6"/>
      <c r="QDG359" s="6"/>
      <c r="QDH359" s="6"/>
      <c r="QDI359" s="6"/>
      <c r="QDJ359" s="6"/>
      <c r="QDK359" s="6"/>
      <c r="QDL359" s="6"/>
      <c r="QDM359" s="6"/>
      <c r="QDN359" s="6"/>
      <c r="QDO359" s="6"/>
      <c r="QDP359" s="6"/>
      <c r="QDQ359" s="6"/>
      <c r="QDR359" s="6"/>
      <c r="QDS359" s="6"/>
      <c r="QDT359" s="6"/>
      <c r="QDU359" s="6"/>
      <c r="QDV359" s="6"/>
      <c r="QDW359" s="6"/>
      <c r="QDX359" s="6"/>
      <c r="QDY359" s="6"/>
      <c r="QDZ359" s="6"/>
      <c r="QEA359" s="6"/>
      <c r="QEB359" s="6"/>
      <c r="QEC359" s="6"/>
      <c r="QED359" s="6"/>
      <c r="QEE359" s="6"/>
      <c r="QEF359" s="6"/>
      <c r="QEG359" s="6"/>
      <c r="QEH359" s="6"/>
      <c r="QEI359" s="6"/>
      <c r="QEJ359" s="6"/>
      <c r="QEK359" s="6"/>
      <c r="QEL359" s="6"/>
      <c r="QEM359" s="6"/>
      <c r="QEN359" s="6"/>
      <c r="QEO359" s="6"/>
      <c r="QEP359" s="6"/>
      <c r="QEQ359" s="6"/>
      <c r="QER359" s="6"/>
      <c r="QES359" s="6"/>
      <c r="QET359" s="6"/>
      <c r="QEU359" s="6"/>
      <c r="QEV359" s="6"/>
      <c r="QEW359" s="6"/>
      <c r="QEX359" s="6"/>
      <c r="QEY359" s="6"/>
      <c r="QEZ359" s="6"/>
      <c r="QFA359" s="6"/>
      <c r="QFB359" s="6"/>
      <c r="QFC359" s="6"/>
      <c r="QFD359" s="6"/>
      <c r="QFE359" s="6"/>
      <c r="QFF359" s="6"/>
      <c r="QFG359" s="6"/>
      <c r="QFH359" s="6"/>
      <c r="QFI359" s="6"/>
      <c r="QFJ359" s="6"/>
      <c r="QFK359" s="6"/>
      <c r="QFL359" s="6"/>
      <c r="QFM359" s="6"/>
      <c r="QFN359" s="6"/>
      <c r="QFO359" s="6"/>
      <c r="QFP359" s="6"/>
      <c r="QFQ359" s="6"/>
      <c r="QFR359" s="6"/>
      <c r="QFS359" s="6"/>
      <c r="QFT359" s="6"/>
      <c r="QFU359" s="6"/>
      <c r="QFV359" s="6"/>
      <c r="QFW359" s="6"/>
      <c r="QFX359" s="6"/>
      <c r="QFY359" s="6"/>
      <c r="QFZ359" s="6"/>
      <c r="QGA359" s="6"/>
      <c r="QGB359" s="6"/>
      <c r="QGC359" s="6"/>
      <c r="QGD359" s="6"/>
      <c r="QGE359" s="6"/>
      <c r="QGF359" s="6"/>
      <c r="QGG359" s="6"/>
      <c r="QGH359" s="6"/>
      <c r="QGI359" s="6"/>
      <c r="QGJ359" s="6"/>
      <c r="QGK359" s="6"/>
      <c r="QGL359" s="6"/>
      <c r="QGM359" s="6"/>
      <c r="QGN359" s="6"/>
      <c r="QGO359" s="6"/>
      <c r="QGP359" s="6"/>
      <c r="QGQ359" s="6"/>
      <c r="QGR359" s="6"/>
      <c r="QGS359" s="6"/>
      <c r="QGT359" s="6"/>
      <c r="QGU359" s="6"/>
      <c r="QGV359" s="6"/>
      <c r="QGW359" s="6"/>
      <c r="QGX359" s="6"/>
      <c r="QGY359" s="6"/>
      <c r="QGZ359" s="6"/>
      <c r="QHA359" s="6"/>
      <c r="QHB359" s="6"/>
      <c r="QHC359" s="6"/>
      <c r="QHD359" s="6"/>
      <c r="QHE359" s="6"/>
      <c r="QHF359" s="6"/>
      <c r="QHG359" s="6"/>
      <c r="QHH359" s="6"/>
      <c r="QHI359" s="6"/>
      <c r="QHJ359" s="6"/>
      <c r="QHK359" s="6"/>
      <c r="QHL359" s="6"/>
      <c r="QHM359" s="6"/>
      <c r="QHN359" s="6"/>
      <c r="QHO359" s="6"/>
      <c r="QHP359" s="6"/>
      <c r="QHQ359" s="6"/>
      <c r="QHR359" s="6"/>
      <c r="QHS359" s="6"/>
      <c r="QHT359" s="6"/>
      <c r="QHU359" s="6"/>
      <c r="QHV359" s="6"/>
      <c r="QHW359" s="6"/>
      <c r="QHX359" s="6"/>
      <c r="QHY359" s="6"/>
      <c r="QHZ359" s="6"/>
      <c r="QIA359" s="6"/>
      <c r="QIB359" s="6"/>
      <c r="QIC359" s="6"/>
      <c r="QID359" s="6"/>
      <c r="QIE359" s="6"/>
      <c r="QIF359" s="6"/>
      <c r="QIG359" s="6"/>
      <c r="QIH359" s="6"/>
      <c r="QII359" s="6"/>
      <c r="QIJ359" s="6"/>
      <c r="QIK359" s="6"/>
      <c r="QIL359" s="6"/>
      <c r="QIM359" s="6"/>
      <c r="QIN359" s="6"/>
      <c r="QIO359" s="6"/>
      <c r="QIP359" s="6"/>
      <c r="QIQ359" s="6"/>
      <c r="QIR359" s="6"/>
      <c r="QIS359" s="6"/>
      <c r="QIT359" s="6"/>
      <c r="QIU359" s="6"/>
      <c r="QIV359" s="6"/>
      <c r="QIW359" s="6"/>
      <c r="QIX359" s="6"/>
      <c r="QIY359" s="6"/>
      <c r="QIZ359" s="6"/>
      <c r="QJA359" s="6"/>
      <c r="QJB359" s="6"/>
      <c r="QJC359" s="6"/>
      <c r="QJD359" s="6"/>
      <c r="QJE359" s="6"/>
      <c r="QJF359" s="6"/>
      <c r="QJG359" s="6"/>
      <c r="QJH359" s="6"/>
      <c r="QJI359" s="6"/>
      <c r="QJJ359" s="6"/>
      <c r="QJK359" s="6"/>
      <c r="QJL359" s="6"/>
      <c r="QJM359" s="6"/>
      <c r="QJN359" s="6"/>
      <c r="QJO359" s="6"/>
      <c r="QJP359" s="6"/>
      <c r="QJQ359" s="6"/>
      <c r="QJR359" s="6"/>
      <c r="QJS359" s="6"/>
      <c r="QJT359" s="6"/>
      <c r="QJU359" s="6"/>
      <c r="QJV359" s="6"/>
      <c r="QJW359" s="6"/>
      <c r="QJX359" s="6"/>
      <c r="QJY359" s="6"/>
      <c r="QJZ359" s="6"/>
      <c r="QKA359" s="6"/>
      <c r="QKB359" s="6"/>
      <c r="QKC359" s="6"/>
      <c r="QKD359" s="6"/>
      <c r="QKE359" s="6"/>
      <c r="QKF359" s="6"/>
      <c r="QKG359" s="6"/>
      <c r="QKH359" s="6"/>
      <c r="QKI359" s="6"/>
      <c r="QKJ359" s="6"/>
      <c r="QKK359" s="6"/>
      <c r="QKL359" s="6"/>
      <c r="QKM359" s="6"/>
      <c r="QKN359" s="6"/>
      <c r="QKO359" s="6"/>
      <c r="QKP359" s="6"/>
      <c r="QKQ359" s="6"/>
      <c r="QKR359" s="6"/>
      <c r="QKS359" s="6"/>
      <c r="QKT359" s="6"/>
      <c r="QKU359" s="6"/>
      <c r="QKV359" s="6"/>
      <c r="QKW359" s="6"/>
      <c r="QKX359" s="6"/>
      <c r="QKY359" s="6"/>
      <c r="QKZ359" s="6"/>
      <c r="QLA359" s="6"/>
      <c r="QLB359" s="6"/>
      <c r="QLC359" s="6"/>
      <c r="QLD359" s="6"/>
      <c r="QLE359" s="6"/>
      <c r="QLF359" s="6"/>
      <c r="QLG359" s="6"/>
      <c r="QLH359" s="6"/>
      <c r="QLI359" s="6"/>
      <c r="QLJ359" s="6"/>
      <c r="QLK359" s="6"/>
      <c r="QLL359" s="6"/>
      <c r="QLM359" s="6"/>
      <c r="QLN359" s="6"/>
      <c r="QLO359" s="6"/>
      <c r="QLP359" s="6"/>
      <c r="QLQ359" s="6"/>
      <c r="QLR359" s="6"/>
      <c r="QLS359" s="6"/>
      <c r="QLT359" s="6"/>
      <c r="QLU359" s="6"/>
      <c r="QLV359" s="6"/>
      <c r="QLW359" s="6"/>
      <c r="QLX359" s="6"/>
      <c r="QLY359" s="6"/>
      <c r="QLZ359" s="6"/>
      <c r="QMA359" s="6"/>
      <c r="QMB359" s="6"/>
      <c r="QMC359" s="6"/>
      <c r="QMD359" s="6"/>
      <c r="QME359" s="6"/>
      <c r="QMF359" s="6"/>
      <c r="QMG359" s="6"/>
      <c r="QMH359" s="6"/>
      <c r="QMI359" s="6"/>
      <c r="QMJ359" s="6"/>
      <c r="QMK359" s="6"/>
      <c r="QML359" s="6"/>
      <c r="QMM359" s="6"/>
      <c r="QMN359" s="6"/>
      <c r="QMO359" s="6"/>
      <c r="QMP359" s="6"/>
      <c r="QMQ359" s="6"/>
      <c r="QMR359" s="6"/>
      <c r="QMS359" s="6"/>
      <c r="QMT359" s="6"/>
      <c r="QMU359" s="6"/>
      <c r="QMV359" s="6"/>
      <c r="QMW359" s="6"/>
      <c r="QMX359" s="6"/>
      <c r="QMY359" s="6"/>
      <c r="QMZ359" s="6"/>
      <c r="QNA359" s="6"/>
      <c r="QNB359" s="6"/>
      <c r="QNC359" s="6"/>
      <c r="QND359" s="6"/>
      <c r="QNE359" s="6"/>
      <c r="QNF359" s="6"/>
      <c r="QNG359" s="6"/>
      <c r="QNH359" s="6"/>
      <c r="QNI359" s="6"/>
      <c r="QNJ359" s="6"/>
      <c r="QNK359" s="6"/>
      <c r="QNL359" s="6"/>
      <c r="QNM359" s="6"/>
      <c r="QNN359" s="6"/>
      <c r="QNO359" s="6"/>
      <c r="QNP359" s="6"/>
      <c r="QNQ359" s="6"/>
      <c r="QNR359" s="6"/>
      <c r="QNS359" s="6"/>
      <c r="QNT359" s="6"/>
      <c r="QNU359" s="6"/>
      <c r="QNV359" s="6"/>
      <c r="QNW359" s="6"/>
      <c r="QNX359" s="6"/>
      <c r="QNY359" s="6"/>
      <c r="QNZ359" s="6"/>
      <c r="QOA359" s="6"/>
      <c r="QOB359" s="6"/>
      <c r="QOC359" s="6"/>
      <c r="QOD359" s="6"/>
      <c r="QOE359" s="6"/>
      <c r="QOF359" s="6"/>
      <c r="QOG359" s="6"/>
      <c r="QOH359" s="6"/>
      <c r="QOI359" s="6"/>
      <c r="QOJ359" s="6"/>
      <c r="QOK359" s="6"/>
      <c r="QOL359" s="6"/>
      <c r="QOM359" s="6"/>
      <c r="QON359" s="6"/>
      <c r="QOO359" s="6"/>
      <c r="QOP359" s="6"/>
      <c r="QOQ359" s="6"/>
      <c r="QOR359" s="6"/>
      <c r="QOS359" s="6"/>
      <c r="QOT359" s="6"/>
      <c r="QOU359" s="6"/>
      <c r="QOV359" s="6"/>
      <c r="QOW359" s="6"/>
      <c r="QOX359" s="6"/>
      <c r="QOY359" s="6"/>
      <c r="QOZ359" s="6"/>
      <c r="QPA359" s="6"/>
      <c r="QPB359" s="6"/>
      <c r="QPC359" s="6"/>
      <c r="QPD359" s="6"/>
      <c r="QPE359" s="6"/>
      <c r="QPF359" s="6"/>
      <c r="QPG359" s="6"/>
      <c r="QPH359" s="6"/>
      <c r="QPI359" s="6"/>
      <c r="QPJ359" s="6"/>
      <c r="QPK359" s="6"/>
      <c r="QPL359" s="6"/>
      <c r="QPM359" s="6"/>
      <c r="QPN359" s="6"/>
      <c r="QPO359" s="6"/>
      <c r="QPP359" s="6"/>
      <c r="QPQ359" s="6"/>
      <c r="QPR359" s="6"/>
      <c r="QPS359" s="6"/>
      <c r="QPT359" s="6"/>
      <c r="QPU359" s="6"/>
      <c r="QPV359" s="6"/>
      <c r="QPW359" s="6"/>
      <c r="QPX359" s="6"/>
      <c r="QPY359" s="6"/>
      <c r="QPZ359" s="6"/>
      <c r="QQA359" s="6"/>
      <c r="QQB359" s="6"/>
      <c r="QQC359" s="6"/>
      <c r="QQD359" s="6"/>
      <c r="QQE359" s="6"/>
      <c r="QQF359" s="6"/>
      <c r="QQG359" s="6"/>
      <c r="QQH359" s="6"/>
      <c r="QQI359" s="6"/>
      <c r="QQJ359" s="6"/>
      <c r="QQK359" s="6"/>
      <c r="QQL359" s="6"/>
      <c r="QQM359" s="6"/>
      <c r="QQN359" s="6"/>
      <c r="QQO359" s="6"/>
      <c r="QQP359" s="6"/>
      <c r="QQQ359" s="6"/>
      <c r="QQR359" s="6"/>
      <c r="QQS359" s="6"/>
      <c r="QQT359" s="6"/>
      <c r="QQU359" s="6"/>
      <c r="QQV359" s="6"/>
      <c r="QQW359" s="6"/>
      <c r="QQX359" s="6"/>
      <c r="QQY359" s="6"/>
      <c r="QQZ359" s="6"/>
      <c r="QRA359" s="6"/>
      <c r="QRB359" s="6"/>
      <c r="QRC359" s="6"/>
      <c r="QRD359" s="6"/>
      <c r="QRE359" s="6"/>
      <c r="QRF359" s="6"/>
      <c r="QRG359" s="6"/>
      <c r="QRH359" s="6"/>
      <c r="QRI359" s="6"/>
      <c r="QRJ359" s="6"/>
      <c r="QRK359" s="6"/>
      <c r="QRL359" s="6"/>
      <c r="QRM359" s="6"/>
      <c r="QRN359" s="6"/>
      <c r="QRO359" s="6"/>
      <c r="QRP359" s="6"/>
      <c r="QRQ359" s="6"/>
      <c r="QRR359" s="6"/>
      <c r="QRS359" s="6"/>
      <c r="QRT359" s="6"/>
      <c r="QRU359" s="6"/>
      <c r="QRV359" s="6"/>
      <c r="QRW359" s="6"/>
      <c r="QRX359" s="6"/>
      <c r="QRY359" s="6"/>
      <c r="QRZ359" s="6"/>
      <c r="QSA359" s="6"/>
      <c r="QSB359" s="6"/>
      <c r="QSC359" s="6"/>
      <c r="QSD359" s="6"/>
      <c r="QSE359" s="6"/>
      <c r="QSF359" s="6"/>
      <c r="QSG359" s="6"/>
      <c r="QSH359" s="6"/>
      <c r="QSI359" s="6"/>
      <c r="QSJ359" s="6"/>
      <c r="QSK359" s="6"/>
      <c r="QSL359" s="6"/>
      <c r="QSM359" s="6"/>
      <c r="QSN359" s="6"/>
      <c r="QSO359" s="6"/>
      <c r="QSP359" s="6"/>
      <c r="QSQ359" s="6"/>
      <c r="QSR359" s="6"/>
      <c r="QSS359" s="6"/>
      <c r="QST359" s="6"/>
      <c r="QSU359" s="6"/>
      <c r="QSV359" s="6"/>
      <c r="QSW359" s="6"/>
      <c r="QSX359" s="6"/>
      <c r="QSY359" s="6"/>
      <c r="QSZ359" s="6"/>
      <c r="QTA359" s="6"/>
      <c r="QTB359" s="6"/>
      <c r="QTC359" s="6"/>
      <c r="QTD359" s="6"/>
      <c r="QTE359" s="6"/>
      <c r="QTF359" s="6"/>
      <c r="QTG359" s="6"/>
      <c r="QTH359" s="6"/>
      <c r="QTI359" s="6"/>
      <c r="QTJ359" s="6"/>
      <c r="QTK359" s="6"/>
      <c r="QTL359" s="6"/>
      <c r="QTM359" s="6"/>
      <c r="QTN359" s="6"/>
      <c r="QTO359" s="6"/>
      <c r="QTP359" s="6"/>
      <c r="QTQ359" s="6"/>
      <c r="QTR359" s="6"/>
      <c r="QTS359" s="6"/>
      <c r="QTT359" s="6"/>
      <c r="QTU359" s="6"/>
      <c r="QTV359" s="6"/>
      <c r="QTW359" s="6"/>
      <c r="QTX359" s="6"/>
      <c r="QTY359" s="6"/>
      <c r="QTZ359" s="6"/>
      <c r="QUA359" s="6"/>
      <c r="QUB359" s="6"/>
      <c r="QUC359" s="6"/>
      <c r="QUD359" s="6"/>
      <c r="QUE359" s="6"/>
      <c r="QUF359" s="6"/>
      <c r="QUG359" s="6"/>
      <c r="QUH359" s="6"/>
      <c r="QUI359" s="6"/>
      <c r="QUJ359" s="6"/>
      <c r="QUK359" s="6"/>
      <c r="QUL359" s="6"/>
      <c r="QUM359" s="6"/>
      <c r="QUN359" s="6"/>
      <c r="QUO359" s="6"/>
      <c r="QUP359" s="6"/>
      <c r="QUQ359" s="6"/>
      <c r="QUR359" s="6"/>
      <c r="QUS359" s="6"/>
      <c r="QUT359" s="6"/>
      <c r="QUU359" s="6"/>
      <c r="QUV359" s="6"/>
      <c r="QUW359" s="6"/>
      <c r="QUX359" s="6"/>
      <c r="QUY359" s="6"/>
      <c r="QUZ359" s="6"/>
      <c r="QVA359" s="6"/>
      <c r="QVB359" s="6"/>
      <c r="QVC359" s="6"/>
      <c r="QVD359" s="6"/>
      <c r="QVE359" s="6"/>
      <c r="QVF359" s="6"/>
      <c r="QVG359" s="6"/>
      <c r="QVH359" s="6"/>
      <c r="QVI359" s="6"/>
      <c r="QVJ359" s="6"/>
      <c r="QVK359" s="6"/>
      <c r="QVL359" s="6"/>
      <c r="QVM359" s="6"/>
      <c r="QVN359" s="6"/>
      <c r="QVO359" s="6"/>
      <c r="QVP359" s="6"/>
      <c r="QVQ359" s="6"/>
      <c r="QVR359" s="6"/>
      <c r="QVS359" s="6"/>
      <c r="QVT359" s="6"/>
      <c r="QVU359" s="6"/>
      <c r="QVV359" s="6"/>
      <c r="QVW359" s="6"/>
      <c r="QVX359" s="6"/>
      <c r="QVY359" s="6"/>
      <c r="QVZ359" s="6"/>
      <c r="QWA359" s="6"/>
      <c r="QWB359" s="6"/>
      <c r="QWC359" s="6"/>
      <c r="QWD359" s="6"/>
      <c r="QWE359" s="6"/>
      <c r="QWF359" s="6"/>
      <c r="QWG359" s="6"/>
      <c r="QWH359" s="6"/>
      <c r="QWI359" s="6"/>
      <c r="QWJ359" s="6"/>
      <c r="QWK359" s="6"/>
      <c r="QWL359" s="6"/>
      <c r="QWM359" s="6"/>
      <c r="QWN359" s="6"/>
      <c r="QWO359" s="6"/>
      <c r="QWP359" s="6"/>
      <c r="QWQ359" s="6"/>
      <c r="QWR359" s="6"/>
      <c r="QWS359" s="6"/>
      <c r="QWT359" s="6"/>
      <c r="QWU359" s="6"/>
      <c r="QWV359" s="6"/>
      <c r="QWW359" s="6"/>
      <c r="QWX359" s="6"/>
      <c r="QWY359" s="6"/>
      <c r="QWZ359" s="6"/>
      <c r="QXA359" s="6"/>
      <c r="QXB359" s="6"/>
      <c r="QXC359" s="6"/>
      <c r="QXD359" s="6"/>
      <c r="QXE359" s="6"/>
      <c r="QXF359" s="6"/>
      <c r="QXG359" s="6"/>
      <c r="QXH359" s="6"/>
      <c r="QXI359" s="6"/>
      <c r="QXJ359" s="6"/>
      <c r="QXK359" s="6"/>
      <c r="QXL359" s="6"/>
      <c r="QXM359" s="6"/>
      <c r="QXN359" s="6"/>
      <c r="QXO359" s="6"/>
      <c r="QXP359" s="6"/>
      <c r="QXQ359" s="6"/>
      <c r="QXR359" s="6"/>
      <c r="QXS359" s="6"/>
      <c r="QXT359" s="6"/>
      <c r="QXU359" s="6"/>
      <c r="QXV359" s="6"/>
      <c r="QXW359" s="6"/>
      <c r="QXX359" s="6"/>
      <c r="QXY359" s="6"/>
      <c r="QXZ359" s="6"/>
      <c r="QYA359" s="6"/>
      <c r="QYB359" s="6"/>
      <c r="QYC359" s="6"/>
      <c r="QYD359" s="6"/>
      <c r="QYE359" s="6"/>
      <c r="QYF359" s="6"/>
      <c r="QYG359" s="6"/>
      <c r="QYH359" s="6"/>
      <c r="QYI359" s="6"/>
      <c r="QYJ359" s="6"/>
      <c r="QYK359" s="6"/>
      <c r="QYL359" s="6"/>
      <c r="QYM359" s="6"/>
      <c r="QYN359" s="6"/>
      <c r="QYO359" s="6"/>
      <c r="QYP359" s="6"/>
      <c r="QYQ359" s="6"/>
      <c r="QYR359" s="6"/>
      <c r="QYS359" s="6"/>
      <c r="QYT359" s="6"/>
      <c r="QYU359" s="6"/>
      <c r="QYV359" s="6"/>
      <c r="QYW359" s="6"/>
      <c r="QYX359" s="6"/>
      <c r="QYY359" s="6"/>
      <c r="QYZ359" s="6"/>
      <c r="QZA359" s="6"/>
      <c r="QZB359" s="6"/>
      <c r="QZC359" s="6"/>
      <c r="QZD359" s="6"/>
      <c r="QZE359" s="6"/>
      <c r="QZF359" s="6"/>
      <c r="QZG359" s="6"/>
      <c r="QZH359" s="6"/>
      <c r="QZI359" s="6"/>
      <c r="QZJ359" s="6"/>
      <c r="QZK359" s="6"/>
      <c r="QZL359" s="6"/>
      <c r="QZM359" s="6"/>
      <c r="QZN359" s="6"/>
      <c r="QZO359" s="6"/>
      <c r="QZP359" s="6"/>
      <c r="QZQ359" s="6"/>
      <c r="QZR359" s="6"/>
      <c r="QZS359" s="6"/>
      <c r="QZT359" s="6"/>
      <c r="QZU359" s="6"/>
      <c r="QZV359" s="6"/>
      <c r="QZW359" s="6"/>
      <c r="QZX359" s="6"/>
      <c r="QZY359" s="6"/>
      <c r="QZZ359" s="6"/>
      <c r="RAA359" s="6"/>
      <c r="RAB359" s="6"/>
      <c r="RAC359" s="6"/>
      <c r="RAD359" s="6"/>
      <c r="RAE359" s="6"/>
      <c r="RAF359" s="6"/>
      <c r="RAG359" s="6"/>
      <c r="RAH359" s="6"/>
      <c r="RAI359" s="6"/>
      <c r="RAJ359" s="6"/>
      <c r="RAK359" s="6"/>
      <c r="RAL359" s="6"/>
      <c r="RAM359" s="6"/>
      <c r="RAN359" s="6"/>
      <c r="RAO359" s="6"/>
      <c r="RAP359" s="6"/>
      <c r="RAQ359" s="6"/>
      <c r="RAR359" s="6"/>
      <c r="RAS359" s="6"/>
      <c r="RAT359" s="6"/>
      <c r="RAU359" s="6"/>
      <c r="RAV359" s="6"/>
      <c r="RAW359" s="6"/>
      <c r="RAX359" s="6"/>
      <c r="RAY359" s="6"/>
      <c r="RAZ359" s="6"/>
      <c r="RBA359" s="6"/>
      <c r="RBB359" s="6"/>
      <c r="RBC359" s="6"/>
      <c r="RBD359" s="6"/>
      <c r="RBE359" s="6"/>
      <c r="RBF359" s="6"/>
      <c r="RBG359" s="6"/>
      <c r="RBH359" s="6"/>
      <c r="RBI359" s="6"/>
      <c r="RBJ359" s="6"/>
      <c r="RBK359" s="6"/>
      <c r="RBL359" s="6"/>
      <c r="RBM359" s="6"/>
      <c r="RBN359" s="6"/>
      <c r="RBO359" s="6"/>
      <c r="RBP359" s="6"/>
      <c r="RBQ359" s="6"/>
      <c r="RBR359" s="6"/>
      <c r="RBS359" s="6"/>
      <c r="RBT359" s="6"/>
      <c r="RBU359" s="6"/>
      <c r="RBV359" s="6"/>
      <c r="RBW359" s="6"/>
      <c r="RBX359" s="6"/>
      <c r="RBY359" s="6"/>
      <c r="RBZ359" s="6"/>
      <c r="RCA359" s="6"/>
      <c r="RCB359" s="6"/>
      <c r="RCC359" s="6"/>
      <c r="RCD359" s="6"/>
      <c r="RCE359" s="6"/>
      <c r="RCF359" s="6"/>
      <c r="RCG359" s="6"/>
      <c r="RCH359" s="6"/>
      <c r="RCI359" s="6"/>
      <c r="RCJ359" s="6"/>
      <c r="RCK359" s="6"/>
      <c r="RCL359" s="6"/>
      <c r="RCM359" s="6"/>
      <c r="RCN359" s="6"/>
      <c r="RCO359" s="6"/>
      <c r="RCP359" s="6"/>
      <c r="RCQ359" s="6"/>
      <c r="RCR359" s="6"/>
      <c r="RCS359" s="6"/>
      <c r="RCT359" s="6"/>
      <c r="RCU359" s="6"/>
      <c r="RCV359" s="6"/>
      <c r="RCW359" s="6"/>
      <c r="RCX359" s="6"/>
      <c r="RCY359" s="6"/>
      <c r="RCZ359" s="6"/>
      <c r="RDA359" s="6"/>
      <c r="RDB359" s="6"/>
      <c r="RDC359" s="6"/>
      <c r="RDD359" s="6"/>
      <c r="RDE359" s="6"/>
      <c r="RDF359" s="6"/>
      <c r="RDG359" s="6"/>
      <c r="RDH359" s="6"/>
      <c r="RDI359" s="6"/>
      <c r="RDJ359" s="6"/>
      <c r="RDK359" s="6"/>
      <c r="RDL359" s="6"/>
      <c r="RDM359" s="6"/>
      <c r="RDN359" s="6"/>
      <c r="RDO359" s="6"/>
      <c r="RDP359" s="6"/>
      <c r="RDQ359" s="6"/>
      <c r="RDR359" s="6"/>
      <c r="RDS359" s="6"/>
      <c r="RDT359" s="6"/>
      <c r="RDU359" s="6"/>
      <c r="RDV359" s="6"/>
      <c r="RDW359" s="6"/>
      <c r="RDX359" s="6"/>
      <c r="RDY359" s="6"/>
      <c r="RDZ359" s="6"/>
      <c r="REA359" s="6"/>
      <c r="REB359" s="6"/>
      <c r="REC359" s="6"/>
      <c r="RED359" s="6"/>
      <c r="REE359" s="6"/>
      <c r="REF359" s="6"/>
      <c r="REG359" s="6"/>
      <c r="REH359" s="6"/>
      <c r="REI359" s="6"/>
      <c r="REJ359" s="6"/>
      <c r="REK359" s="6"/>
      <c r="REL359" s="6"/>
      <c r="REM359" s="6"/>
      <c r="REN359" s="6"/>
      <c r="REO359" s="6"/>
      <c r="REP359" s="6"/>
      <c r="REQ359" s="6"/>
      <c r="RER359" s="6"/>
      <c r="RES359" s="6"/>
      <c r="RET359" s="6"/>
      <c r="REU359" s="6"/>
      <c r="REV359" s="6"/>
      <c r="REW359" s="6"/>
      <c r="REX359" s="6"/>
      <c r="REY359" s="6"/>
      <c r="REZ359" s="6"/>
      <c r="RFA359" s="6"/>
      <c r="RFB359" s="6"/>
      <c r="RFC359" s="6"/>
      <c r="RFD359" s="6"/>
      <c r="RFE359" s="6"/>
      <c r="RFF359" s="6"/>
      <c r="RFG359" s="6"/>
      <c r="RFH359" s="6"/>
      <c r="RFI359" s="6"/>
      <c r="RFJ359" s="6"/>
      <c r="RFK359" s="6"/>
      <c r="RFL359" s="6"/>
      <c r="RFM359" s="6"/>
      <c r="RFN359" s="6"/>
      <c r="RFO359" s="6"/>
      <c r="RFP359" s="6"/>
      <c r="RFQ359" s="6"/>
      <c r="RFR359" s="6"/>
      <c r="RFS359" s="6"/>
      <c r="RFT359" s="6"/>
      <c r="RFU359" s="6"/>
      <c r="RFV359" s="6"/>
      <c r="RFW359" s="6"/>
      <c r="RFX359" s="6"/>
      <c r="RFY359" s="6"/>
      <c r="RFZ359" s="6"/>
      <c r="RGA359" s="6"/>
      <c r="RGB359" s="6"/>
      <c r="RGC359" s="6"/>
      <c r="RGD359" s="6"/>
      <c r="RGE359" s="6"/>
      <c r="RGF359" s="6"/>
      <c r="RGG359" s="6"/>
      <c r="RGH359" s="6"/>
      <c r="RGI359" s="6"/>
      <c r="RGJ359" s="6"/>
      <c r="RGK359" s="6"/>
      <c r="RGL359" s="6"/>
      <c r="RGM359" s="6"/>
      <c r="RGN359" s="6"/>
      <c r="RGO359" s="6"/>
      <c r="RGP359" s="6"/>
      <c r="RGQ359" s="6"/>
      <c r="RGR359" s="6"/>
      <c r="RGS359" s="6"/>
      <c r="RGT359" s="6"/>
      <c r="RGU359" s="6"/>
      <c r="RGV359" s="6"/>
      <c r="RGW359" s="6"/>
      <c r="RGX359" s="6"/>
      <c r="RGY359" s="6"/>
      <c r="RGZ359" s="6"/>
      <c r="RHA359" s="6"/>
      <c r="RHB359" s="6"/>
      <c r="RHC359" s="6"/>
      <c r="RHD359" s="6"/>
      <c r="RHE359" s="6"/>
      <c r="RHF359" s="6"/>
      <c r="RHG359" s="6"/>
      <c r="RHH359" s="6"/>
      <c r="RHI359" s="6"/>
      <c r="RHJ359" s="6"/>
      <c r="RHK359" s="6"/>
      <c r="RHL359" s="6"/>
      <c r="RHM359" s="6"/>
      <c r="RHN359" s="6"/>
      <c r="RHO359" s="6"/>
      <c r="RHP359" s="6"/>
      <c r="RHQ359" s="6"/>
      <c r="RHR359" s="6"/>
      <c r="RHS359" s="6"/>
      <c r="RHT359" s="6"/>
      <c r="RHU359" s="6"/>
      <c r="RHV359" s="6"/>
      <c r="RHW359" s="6"/>
      <c r="RHX359" s="6"/>
      <c r="RHY359" s="6"/>
      <c r="RHZ359" s="6"/>
      <c r="RIA359" s="6"/>
      <c r="RIB359" s="6"/>
      <c r="RIC359" s="6"/>
      <c r="RID359" s="6"/>
      <c r="RIE359" s="6"/>
      <c r="RIF359" s="6"/>
      <c r="RIG359" s="6"/>
      <c r="RIH359" s="6"/>
      <c r="RII359" s="6"/>
      <c r="RIJ359" s="6"/>
      <c r="RIK359" s="6"/>
      <c r="RIL359" s="6"/>
      <c r="RIM359" s="6"/>
      <c r="RIN359" s="6"/>
      <c r="RIO359" s="6"/>
      <c r="RIP359" s="6"/>
      <c r="RIQ359" s="6"/>
      <c r="RIR359" s="6"/>
      <c r="RIS359" s="6"/>
      <c r="RIT359" s="6"/>
      <c r="RIU359" s="6"/>
      <c r="RIV359" s="6"/>
      <c r="RIW359" s="6"/>
      <c r="RIX359" s="6"/>
      <c r="RIY359" s="6"/>
      <c r="RIZ359" s="6"/>
      <c r="RJA359" s="6"/>
      <c r="RJB359" s="6"/>
      <c r="RJC359" s="6"/>
      <c r="RJD359" s="6"/>
      <c r="RJE359" s="6"/>
      <c r="RJF359" s="6"/>
      <c r="RJG359" s="6"/>
      <c r="RJH359" s="6"/>
      <c r="RJI359" s="6"/>
      <c r="RJJ359" s="6"/>
      <c r="RJK359" s="6"/>
      <c r="RJL359" s="6"/>
      <c r="RJM359" s="6"/>
      <c r="RJN359" s="6"/>
      <c r="RJO359" s="6"/>
      <c r="RJP359" s="6"/>
      <c r="RJQ359" s="6"/>
      <c r="RJR359" s="6"/>
      <c r="RJS359" s="6"/>
      <c r="RJT359" s="6"/>
      <c r="RJU359" s="6"/>
      <c r="RJV359" s="6"/>
      <c r="RJW359" s="6"/>
      <c r="RJX359" s="6"/>
      <c r="RJY359" s="6"/>
      <c r="RJZ359" s="6"/>
      <c r="RKA359" s="6"/>
      <c r="RKB359" s="6"/>
      <c r="RKC359" s="6"/>
      <c r="RKD359" s="6"/>
      <c r="RKE359" s="6"/>
      <c r="RKF359" s="6"/>
      <c r="RKG359" s="6"/>
      <c r="RKH359" s="6"/>
      <c r="RKI359" s="6"/>
      <c r="RKJ359" s="6"/>
      <c r="RKK359" s="6"/>
      <c r="RKL359" s="6"/>
      <c r="RKM359" s="6"/>
      <c r="RKN359" s="6"/>
      <c r="RKO359" s="6"/>
      <c r="RKP359" s="6"/>
      <c r="RKQ359" s="6"/>
      <c r="RKR359" s="6"/>
      <c r="RKS359" s="6"/>
      <c r="RKT359" s="6"/>
      <c r="RKU359" s="6"/>
      <c r="RKV359" s="6"/>
      <c r="RKW359" s="6"/>
      <c r="RKX359" s="6"/>
      <c r="RKY359" s="6"/>
      <c r="RKZ359" s="6"/>
      <c r="RLA359" s="6"/>
      <c r="RLB359" s="6"/>
      <c r="RLC359" s="6"/>
      <c r="RLD359" s="6"/>
      <c r="RLE359" s="6"/>
      <c r="RLF359" s="6"/>
      <c r="RLG359" s="6"/>
      <c r="RLH359" s="6"/>
      <c r="RLI359" s="6"/>
      <c r="RLJ359" s="6"/>
      <c r="RLK359" s="6"/>
      <c r="RLL359" s="6"/>
      <c r="RLM359" s="6"/>
      <c r="RLN359" s="6"/>
      <c r="RLO359" s="6"/>
      <c r="RLP359" s="6"/>
      <c r="RLQ359" s="6"/>
      <c r="RLR359" s="6"/>
      <c r="RLS359" s="6"/>
      <c r="RLT359" s="6"/>
      <c r="RLU359" s="6"/>
      <c r="RLV359" s="6"/>
      <c r="RLW359" s="6"/>
      <c r="RLX359" s="6"/>
      <c r="RLY359" s="6"/>
      <c r="RLZ359" s="6"/>
      <c r="RMA359" s="6"/>
      <c r="RMB359" s="6"/>
      <c r="RMC359" s="6"/>
      <c r="RMD359" s="6"/>
      <c r="RME359" s="6"/>
      <c r="RMF359" s="6"/>
      <c r="RMG359" s="6"/>
      <c r="RMH359" s="6"/>
      <c r="RMI359" s="6"/>
      <c r="RMJ359" s="6"/>
      <c r="RMK359" s="6"/>
      <c r="RML359" s="6"/>
      <c r="RMM359" s="6"/>
      <c r="RMN359" s="6"/>
      <c r="RMO359" s="6"/>
      <c r="RMP359" s="6"/>
      <c r="RMQ359" s="6"/>
      <c r="RMR359" s="6"/>
      <c r="RMS359" s="6"/>
      <c r="RMT359" s="6"/>
      <c r="RMU359" s="6"/>
      <c r="RMV359" s="6"/>
      <c r="RMW359" s="6"/>
      <c r="RMX359" s="6"/>
      <c r="RMY359" s="6"/>
      <c r="RMZ359" s="6"/>
      <c r="RNA359" s="6"/>
      <c r="RNB359" s="6"/>
      <c r="RNC359" s="6"/>
      <c r="RND359" s="6"/>
      <c r="RNE359" s="6"/>
      <c r="RNF359" s="6"/>
      <c r="RNG359" s="6"/>
      <c r="RNH359" s="6"/>
      <c r="RNI359" s="6"/>
      <c r="RNJ359" s="6"/>
      <c r="RNK359" s="6"/>
      <c r="RNL359" s="6"/>
      <c r="RNM359" s="6"/>
      <c r="RNN359" s="6"/>
      <c r="RNO359" s="6"/>
      <c r="RNP359" s="6"/>
      <c r="RNQ359" s="6"/>
      <c r="RNR359" s="6"/>
      <c r="RNS359" s="6"/>
      <c r="RNT359" s="6"/>
      <c r="RNU359" s="6"/>
      <c r="RNV359" s="6"/>
      <c r="RNW359" s="6"/>
      <c r="RNX359" s="6"/>
      <c r="RNY359" s="6"/>
      <c r="RNZ359" s="6"/>
      <c r="ROA359" s="6"/>
      <c r="ROB359" s="6"/>
      <c r="ROC359" s="6"/>
      <c r="ROD359" s="6"/>
      <c r="ROE359" s="6"/>
      <c r="ROF359" s="6"/>
      <c r="ROG359" s="6"/>
      <c r="ROH359" s="6"/>
      <c r="ROI359" s="6"/>
      <c r="ROJ359" s="6"/>
      <c r="ROK359" s="6"/>
      <c r="ROL359" s="6"/>
      <c r="ROM359" s="6"/>
      <c r="RON359" s="6"/>
      <c r="ROO359" s="6"/>
      <c r="ROP359" s="6"/>
      <c r="ROQ359" s="6"/>
      <c r="ROR359" s="6"/>
      <c r="ROS359" s="6"/>
      <c r="ROT359" s="6"/>
      <c r="ROU359" s="6"/>
      <c r="ROV359" s="6"/>
      <c r="ROW359" s="6"/>
      <c r="ROX359" s="6"/>
      <c r="ROY359" s="6"/>
      <c r="ROZ359" s="6"/>
      <c r="RPA359" s="6"/>
      <c r="RPB359" s="6"/>
      <c r="RPC359" s="6"/>
      <c r="RPD359" s="6"/>
      <c r="RPE359" s="6"/>
      <c r="RPF359" s="6"/>
      <c r="RPG359" s="6"/>
      <c r="RPH359" s="6"/>
      <c r="RPI359" s="6"/>
      <c r="RPJ359" s="6"/>
      <c r="RPK359" s="6"/>
      <c r="RPL359" s="6"/>
      <c r="RPM359" s="6"/>
      <c r="RPN359" s="6"/>
      <c r="RPO359" s="6"/>
      <c r="RPP359" s="6"/>
      <c r="RPQ359" s="6"/>
      <c r="RPR359" s="6"/>
      <c r="RPS359" s="6"/>
      <c r="RPT359" s="6"/>
      <c r="RPU359" s="6"/>
      <c r="RPV359" s="6"/>
      <c r="RPW359" s="6"/>
      <c r="RPX359" s="6"/>
      <c r="RPY359" s="6"/>
      <c r="RPZ359" s="6"/>
      <c r="RQA359" s="6"/>
      <c r="RQB359" s="6"/>
      <c r="RQC359" s="6"/>
      <c r="RQD359" s="6"/>
      <c r="RQE359" s="6"/>
      <c r="RQF359" s="6"/>
      <c r="RQG359" s="6"/>
      <c r="RQH359" s="6"/>
      <c r="RQI359" s="6"/>
      <c r="RQJ359" s="6"/>
      <c r="RQK359" s="6"/>
      <c r="RQL359" s="6"/>
      <c r="RQM359" s="6"/>
      <c r="RQN359" s="6"/>
      <c r="RQO359" s="6"/>
      <c r="RQP359" s="6"/>
      <c r="RQQ359" s="6"/>
      <c r="RQR359" s="6"/>
      <c r="RQS359" s="6"/>
      <c r="RQT359" s="6"/>
      <c r="RQU359" s="6"/>
      <c r="RQV359" s="6"/>
      <c r="RQW359" s="6"/>
      <c r="RQX359" s="6"/>
      <c r="RQY359" s="6"/>
      <c r="RQZ359" s="6"/>
      <c r="RRA359" s="6"/>
      <c r="RRB359" s="6"/>
      <c r="RRC359" s="6"/>
      <c r="RRD359" s="6"/>
      <c r="RRE359" s="6"/>
      <c r="RRF359" s="6"/>
      <c r="RRG359" s="6"/>
      <c r="RRH359" s="6"/>
      <c r="RRI359" s="6"/>
      <c r="RRJ359" s="6"/>
      <c r="RRK359" s="6"/>
      <c r="RRL359" s="6"/>
      <c r="RRM359" s="6"/>
      <c r="RRN359" s="6"/>
      <c r="RRO359" s="6"/>
      <c r="RRP359" s="6"/>
      <c r="RRQ359" s="6"/>
      <c r="RRR359" s="6"/>
      <c r="RRS359" s="6"/>
      <c r="RRT359" s="6"/>
      <c r="RRU359" s="6"/>
      <c r="RRV359" s="6"/>
      <c r="RRW359" s="6"/>
      <c r="RRX359" s="6"/>
      <c r="RRY359" s="6"/>
      <c r="RRZ359" s="6"/>
      <c r="RSA359" s="6"/>
      <c r="RSB359" s="6"/>
      <c r="RSC359" s="6"/>
      <c r="RSD359" s="6"/>
      <c r="RSE359" s="6"/>
      <c r="RSF359" s="6"/>
      <c r="RSG359" s="6"/>
      <c r="RSH359" s="6"/>
      <c r="RSI359" s="6"/>
      <c r="RSJ359" s="6"/>
      <c r="RSK359" s="6"/>
      <c r="RSL359" s="6"/>
      <c r="RSM359" s="6"/>
      <c r="RSN359" s="6"/>
      <c r="RSO359" s="6"/>
      <c r="RSP359" s="6"/>
      <c r="RSQ359" s="6"/>
      <c r="RSR359" s="6"/>
      <c r="RSS359" s="6"/>
      <c r="RST359" s="6"/>
      <c r="RSU359" s="6"/>
      <c r="RSV359" s="6"/>
      <c r="RSW359" s="6"/>
      <c r="RSX359" s="6"/>
      <c r="RSY359" s="6"/>
      <c r="RSZ359" s="6"/>
      <c r="RTA359" s="6"/>
      <c r="RTB359" s="6"/>
      <c r="RTC359" s="6"/>
      <c r="RTD359" s="6"/>
      <c r="RTE359" s="6"/>
      <c r="RTF359" s="6"/>
      <c r="RTG359" s="6"/>
      <c r="RTH359" s="6"/>
      <c r="RTI359" s="6"/>
      <c r="RTJ359" s="6"/>
      <c r="RTK359" s="6"/>
      <c r="RTL359" s="6"/>
      <c r="RTM359" s="6"/>
      <c r="RTN359" s="6"/>
      <c r="RTO359" s="6"/>
      <c r="RTP359" s="6"/>
      <c r="RTQ359" s="6"/>
      <c r="RTR359" s="6"/>
      <c r="RTS359" s="6"/>
      <c r="RTT359" s="6"/>
      <c r="RTU359" s="6"/>
      <c r="RTV359" s="6"/>
      <c r="RTW359" s="6"/>
      <c r="RTX359" s="6"/>
      <c r="RTY359" s="6"/>
      <c r="RTZ359" s="6"/>
      <c r="RUA359" s="6"/>
      <c r="RUB359" s="6"/>
      <c r="RUC359" s="6"/>
      <c r="RUD359" s="6"/>
      <c r="RUE359" s="6"/>
      <c r="RUF359" s="6"/>
      <c r="RUG359" s="6"/>
      <c r="RUH359" s="6"/>
      <c r="RUI359" s="6"/>
      <c r="RUJ359" s="6"/>
      <c r="RUK359" s="6"/>
      <c r="RUL359" s="6"/>
      <c r="RUM359" s="6"/>
      <c r="RUN359" s="6"/>
      <c r="RUO359" s="6"/>
      <c r="RUP359" s="6"/>
      <c r="RUQ359" s="6"/>
      <c r="RUR359" s="6"/>
      <c r="RUS359" s="6"/>
      <c r="RUT359" s="6"/>
      <c r="RUU359" s="6"/>
      <c r="RUV359" s="6"/>
      <c r="RUW359" s="6"/>
      <c r="RUX359" s="6"/>
      <c r="RUY359" s="6"/>
      <c r="RUZ359" s="6"/>
      <c r="RVA359" s="6"/>
      <c r="RVB359" s="6"/>
      <c r="RVC359" s="6"/>
      <c r="RVD359" s="6"/>
      <c r="RVE359" s="6"/>
      <c r="RVF359" s="6"/>
      <c r="RVG359" s="6"/>
      <c r="RVH359" s="6"/>
      <c r="RVI359" s="6"/>
      <c r="RVJ359" s="6"/>
      <c r="RVK359" s="6"/>
      <c r="RVL359" s="6"/>
      <c r="RVM359" s="6"/>
      <c r="RVN359" s="6"/>
      <c r="RVO359" s="6"/>
      <c r="RVP359" s="6"/>
      <c r="RVQ359" s="6"/>
      <c r="RVR359" s="6"/>
      <c r="RVS359" s="6"/>
      <c r="RVT359" s="6"/>
      <c r="RVU359" s="6"/>
      <c r="RVV359" s="6"/>
      <c r="RVW359" s="6"/>
      <c r="RVX359" s="6"/>
      <c r="RVY359" s="6"/>
      <c r="RVZ359" s="6"/>
      <c r="RWA359" s="6"/>
      <c r="RWB359" s="6"/>
      <c r="RWC359" s="6"/>
      <c r="RWD359" s="6"/>
      <c r="RWE359" s="6"/>
      <c r="RWF359" s="6"/>
      <c r="RWG359" s="6"/>
      <c r="RWH359" s="6"/>
      <c r="RWI359" s="6"/>
      <c r="RWJ359" s="6"/>
      <c r="RWK359" s="6"/>
      <c r="RWL359" s="6"/>
      <c r="RWM359" s="6"/>
      <c r="RWN359" s="6"/>
      <c r="RWO359" s="6"/>
      <c r="RWP359" s="6"/>
      <c r="RWQ359" s="6"/>
      <c r="RWR359" s="6"/>
      <c r="RWS359" s="6"/>
      <c r="RWT359" s="6"/>
      <c r="RWU359" s="6"/>
      <c r="RWV359" s="6"/>
      <c r="RWW359" s="6"/>
      <c r="RWX359" s="6"/>
      <c r="RWY359" s="6"/>
      <c r="RWZ359" s="6"/>
      <c r="RXA359" s="6"/>
      <c r="RXB359" s="6"/>
      <c r="RXC359" s="6"/>
      <c r="RXD359" s="6"/>
      <c r="RXE359" s="6"/>
      <c r="RXF359" s="6"/>
      <c r="RXG359" s="6"/>
      <c r="RXH359" s="6"/>
      <c r="RXI359" s="6"/>
      <c r="RXJ359" s="6"/>
      <c r="RXK359" s="6"/>
      <c r="RXL359" s="6"/>
      <c r="RXM359" s="6"/>
      <c r="RXN359" s="6"/>
      <c r="RXO359" s="6"/>
      <c r="RXP359" s="6"/>
      <c r="RXQ359" s="6"/>
      <c r="RXR359" s="6"/>
      <c r="RXS359" s="6"/>
      <c r="RXT359" s="6"/>
      <c r="RXU359" s="6"/>
      <c r="RXV359" s="6"/>
      <c r="RXW359" s="6"/>
      <c r="RXX359" s="6"/>
      <c r="RXY359" s="6"/>
      <c r="RXZ359" s="6"/>
      <c r="RYA359" s="6"/>
      <c r="RYB359" s="6"/>
      <c r="RYC359" s="6"/>
      <c r="RYD359" s="6"/>
      <c r="RYE359" s="6"/>
      <c r="RYF359" s="6"/>
      <c r="RYG359" s="6"/>
      <c r="RYH359" s="6"/>
      <c r="RYI359" s="6"/>
      <c r="RYJ359" s="6"/>
      <c r="RYK359" s="6"/>
      <c r="RYL359" s="6"/>
      <c r="RYM359" s="6"/>
      <c r="RYN359" s="6"/>
      <c r="RYO359" s="6"/>
      <c r="RYP359" s="6"/>
      <c r="RYQ359" s="6"/>
      <c r="RYR359" s="6"/>
      <c r="RYS359" s="6"/>
      <c r="RYT359" s="6"/>
      <c r="RYU359" s="6"/>
      <c r="RYV359" s="6"/>
      <c r="RYW359" s="6"/>
      <c r="RYX359" s="6"/>
      <c r="RYY359" s="6"/>
      <c r="RYZ359" s="6"/>
      <c r="RZA359" s="6"/>
      <c r="RZB359" s="6"/>
      <c r="RZC359" s="6"/>
      <c r="RZD359" s="6"/>
      <c r="RZE359" s="6"/>
      <c r="RZF359" s="6"/>
      <c r="RZG359" s="6"/>
      <c r="RZH359" s="6"/>
      <c r="RZI359" s="6"/>
      <c r="RZJ359" s="6"/>
      <c r="RZK359" s="6"/>
      <c r="RZL359" s="6"/>
      <c r="RZM359" s="6"/>
      <c r="RZN359" s="6"/>
      <c r="RZO359" s="6"/>
      <c r="RZP359" s="6"/>
      <c r="RZQ359" s="6"/>
      <c r="RZR359" s="6"/>
      <c r="RZS359" s="6"/>
      <c r="RZT359" s="6"/>
      <c r="RZU359" s="6"/>
      <c r="RZV359" s="6"/>
      <c r="RZW359" s="6"/>
      <c r="RZX359" s="6"/>
      <c r="RZY359" s="6"/>
      <c r="RZZ359" s="6"/>
      <c r="SAA359" s="6"/>
      <c r="SAB359" s="6"/>
      <c r="SAC359" s="6"/>
      <c r="SAD359" s="6"/>
      <c r="SAE359" s="6"/>
      <c r="SAF359" s="6"/>
      <c r="SAG359" s="6"/>
      <c r="SAH359" s="6"/>
      <c r="SAI359" s="6"/>
      <c r="SAJ359" s="6"/>
      <c r="SAK359" s="6"/>
      <c r="SAL359" s="6"/>
      <c r="SAM359" s="6"/>
      <c r="SAN359" s="6"/>
      <c r="SAO359" s="6"/>
      <c r="SAP359" s="6"/>
      <c r="SAQ359" s="6"/>
      <c r="SAR359" s="6"/>
      <c r="SAS359" s="6"/>
      <c r="SAT359" s="6"/>
      <c r="SAU359" s="6"/>
      <c r="SAV359" s="6"/>
      <c r="SAW359" s="6"/>
      <c r="SAX359" s="6"/>
      <c r="SAY359" s="6"/>
      <c r="SAZ359" s="6"/>
      <c r="SBA359" s="6"/>
      <c r="SBB359" s="6"/>
      <c r="SBC359" s="6"/>
      <c r="SBD359" s="6"/>
      <c r="SBE359" s="6"/>
      <c r="SBF359" s="6"/>
      <c r="SBG359" s="6"/>
      <c r="SBH359" s="6"/>
      <c r="SBI359" s="6"/>
      <c r="SBJ359" s="6"/>
      <c r="SBK359" s="6"/>
      <c r="SBL359" s="6"/>
      <c r="SBM359" s="6"/>
      <c r="SBN359" s="6"/>
      <c r="SBO359" s="6"/>
      <c r="SBP359" s="6"/>
      <c r="SBQ359" s="6"/>
      <c r="SBR359" s="6"/>
      <c r="SBS359" s="6"/>
      <c r="SBT359" s="6"/>
      <c r="SBU359" s="6"/>
      <c r="SBV359" s="6"/>
      <c r="SBW359" s="6"/>
      <c r="SBX359" s="6"/>
      <c r="SBY359" s="6"/>
      <c r="SBZ359" s="6"/>
      <c r="SCA359" s="6"/>
      <c r="SCB359" s="6"/>
      <c r="SCC359" s="6"/>
      <c r="SCD359" s="6"/>
      <c r="SCE359" s="6"/>
      <c r="SCF359" s="6"/>
      <c r="SCG359" s="6"/>
      <c r="SCH359" s="6"/>
      <c r="SCI359" s="6"/>
      <c r="SCJ359" s="6"/>
      <c r="SCK359" s="6"/>
      <c r="SCL359" s="6"/>
      <c r="SCM359" s="6"/>
      <c r="SCN359" s="6"/>
      <c r="SCO359" s="6"/>
      <c r="SCP359" s="6"/>
      <c r="SCQ359" s="6"/>
      <c r="SCR359" s="6"/>
      <c r="SCS359" s="6"/>
      <c r="SCT359" s="6"/>
      <c r="SCU359" s="6"/>
      <c r="SCV359" s="6"/>
      <c r="SCW359" s="6"/>
      <c r="SCX359" s="6"/>
      <c r="SCY359" s="6"/>
      <c r="SCZ359" s="6"/>
      <c r="SDA359" s="6"/>
      <c r="SDB359" s="6"/>
      <c r="SDC359" s="6"/>
      <c r="SDD359" s="6"/>
      <c r="SDE359" s="6"/>
      <c r="SDF359" s="6"/>
      <c r="SDG359" s="6"/>
      <c r="SDH359" s="6"/>
      <c r="SDI359" s="6"/>
      <c r="SDJ359" s="6"/>
      <c r="SDK359" s="6"/>
      <c r="SDL359" s="6"/>
      <c r="SDM359" s="6"/>
      <c r="SDN359" s="6"/>
      <c r="SDO359" s="6"/>
      <c r="SDP359" s="6"/>
      <c r="SDQ359" s="6"/>
      <c r="SDR359" s="6"/>
      <c r="SDS359" s="6"/>
      <c r="SDT359" s="6"/>
      <c r="SDU359" s="6"/>
      <c r="SDV359" s="6"/>
      <c r="SDW359" s="6"/>
      <c r="SDX359" s="6"/>
      <c r="SDY359" s="6"/>
      <c r="SDZ359" s="6"/>
      <c r="SEA359" s="6"/>
      <c r="SEB359" s="6"/>
      <c r="SEC359" s="6"/>
      <c r="SED359" s="6"/>
      <c r="SEE359" s="6"/>
      <c r="SEF359" s="6"/>
      <c r="SEG359" s="6"/>
      <c r="SEH359" s="6"/>
      <c r="SEI359" s="6"/>
      <c r="SEJ359" s="6"/>
      <c r="SEK359" s="6"/>
      <c r="SEL359" s="6"/>
      <c r="SEM359" s="6"/>
      <c r="SEN359" s="6"/>
      <c r="SEO359" s="6"/>
      <c r="SEP359" s="6"/>
      <c r="SEQ359" s="6"/>
      <c r="SER359" s="6"/>
      <c r="SES359" s="6"/>
      <c r="SET359" s="6"/>
      <c r="SEU359" s="6"/>
      <c r="SEV359" s="6"/>
      <c r="SEW359" s="6"/>
      <c r="SEX359" s="6"/>
      <c r="SEY359" s="6"/>
      <c r="SEZ359" s="6"/>
      <c r="SFA359" s="6"/>
      <c r="SFB359" s="6"/>
      <c r="SFC359" s="6"/>
      <c r="SFD359" s="6"/>
      <c r="SFE359" s="6"/>
      <c r="SFF359" s="6"/>
      <c r="SFG359" s="6"/>
      <c r="SFH359" s="6"/>
      <c r="SFI359" s="6"/>
      <c r="SFJ359" s="6"/>
      <c r="SFK359" s="6"/>
      <c r="SFL359" s="6"/>
      <c r="SFM359" s="6"/>
      <c r="SFN359" s="6"/>
      <c r="SFO359" s="6"/>
      <c r="SFP359" s="6"/>
      <c r="SFQ359" s="6"/>
      <c r="SFR359" s="6"/>
      <c r="SFS359" s="6"/>
      <c r="SFT359" s="6"/>
      <c r="SFU359" s="6"/>
      <c r="SFV359" s="6"/>
      <c r="SFW359" s="6"/>
      <c r="SFX359" s="6"/>
      <c r="SFY359" s="6"/>
      <c r="SFZ359" s="6"/>
      <c r="SGA359" s="6"/>
      <c r="SGB359" s="6"/>
      <c r="SGC359" s="6"/>
      <c r="SGD359" s="6"/>
      <c r="SGE359" s="6"/>
      <c r="SGF359" s="6"/>
      <c r="SGG359" s="6"/>
      <c r="SGH359" s="6"/>
      <c r="SGI359" s="6"/>
      <c r="SGJ359" s="6"/>
      <c r="SGK359" s="6"/>
      <c r="SGL359" s="6"/>
      <c r="SGM359" s="6"/>
      <c r="SGN359" s="6"/>
      <c r="SGO359" s="6"/>
      <c r="SGP359" s="6"/>
      <c r="SGQ359" s="6"/>
      <c r="SGR359" s="6"/>
      <c r="SGS359" s="6"/>
      <c r="SGT359" s="6"/>
      <c r="SGU359" s="6"/>
      <c r="SGV359" s="6"/>
      <c r="SGW359" s="6"/>
      <c r="SGX359" s="6"/>
      <c r="SGY359" s="6"/>
      <c r="SGZ359" s="6"/>
      <c r="SHA359" s="6"/>
      <c r="SHB359" s="6"/>
      <c r="SHC359" s="6"/>
      <c r="SHD359" s="6"/>
      <c r="SHE359" s="6"/>
      <c r="SHF359" s="6"/>
      <c r="SHG359" s="6"/>
      <c r="SHH359" s="6"/>
      <c r="SHI359" s="6"/>
      <c r="SHJ359" s="6"/>
      <c r="SHK359" s="6"/>
      <c r="SHL359" s="6"/>
      <c r="SHM359" s="6"/>
      <c r="SHN359" s="6"/>
      <c r="SHO359" s="6"/>
      <c r="SHP359" s="6"/>
      <c r="SHQ359" s="6"/>
      <c r="SHR359" s="6"/>
      <c r="SHS359" s="6"/>
      <c r="SHT359" s="6"/>
      <c r="SHU359" s="6"/>
      <c r="SHV359" s="6"/>
      <c r="SHW359" s="6"/>
      <c r="SHX359" s="6"/>
      <c r="SHY359" s="6"/>
      <c r="SHZ359" s="6"/>
      <c r="SIA359" s="6"/>
      <c r="SIB359" s="6"/>
      <c r="SIC359" s="6"/>
      <c r="SID359" s="6"/>
      <c r="SIE359" s="6"/>
      <c r="SIF359" s="6"/>
      <c r="SIG359" s="6"/>
      <c r="SIH359" s="6"/>
      <c r="SII359" s="6"/>
      <c r="SIJ359" s="6"/>
      <c r="SIK359" s="6"/>
      <c r="SIL359" s="6"/>
      <c r="SIM359" s="6"/>
      <c r="SIN359" s="6"/>
      <c r="SIO359" s="6"/>
      <c r="SIP359" s="6"/>
      <c r="SIQ359" s="6"/>
      <c r="SIR359" s="6"/>
      <c r="SIS359" s="6"/>
      <c r="SIT359" s="6"/>
      <c r="SIU359" s="6"/>
      <c r="SIV359" s="6"/>
      <c r="SIW359" s="6"/>
      <c r="SIX359" s="6"/>
      <c r="SIY359" s="6"/>
      <c r="SIZ359" s="6"/>
      <c r="SJA359" s="6"/>
      <c r="SJB359" s="6"/>
      <c r="SJC359" s="6"/>
      <c r="SJD359" s="6"/>
      <c r="SJE359" s="6"/>
      <c r="SJF359" s="6"/>
      <c r="SJG359" s="6"/>
      <c r="SJH359" s="6"/>
      <c r="SJI359" s="6"/>
      <c r="SJJ359" s="6"/>
      <c r="SJK359" s="6"/>
      <c r="SJL359" s="6"/>
      <c r="SJM359" s="6"/>
      <c r="SJN359" s="6"/>
      <c r="SJO359" s="6"/>
      <c r="SJP359" s="6"/>
      <c r="SJQ359" s="6"/>
      <c r="SJR359" s="6"/>
      <c r="SJS359" s="6"/>
      <c r="SJT359" s="6"/>
      <c r="SJU359" s="6"/>
      <c r="SJV359" s="6"/>
      <c r="SJW359" s="6"/>
      <c r="SJX359" s="6"/>
      <c r="SJY359" s="6"/>
      <c r="SJZ359" s="6"/>
      <c r="SKA359" s="6"/>
      <c r="SKB359" s="6"/>
      <c r="SKC359" s="6"/>
      <c r="SKD359" s="6"/>
      <c r="SKE359" s="6"/>
      <c r="SKF359" s="6"/>
      <c r="SKG359" s="6"/>
      <c r="SKH359" s="6"/>
      <c r="SKI359" s="6"/>
      <c r="SKJ359" s="6"/>
      <c r="SKK359" s="6"/>
      <c r="SKL359" s="6"/>
      <c r="SKM359" s="6"/>
      <c r="SKN359" s="6"/>
      <c r="SKO359" s="6"/>
      <c r="SKP359" s="6"/>
      <c r="SKQ359" s="6"/>
      <c r="SKR359" s="6"/>
      <c r="SKS359" s="6"/>
      <c r="SKT359" s="6"/>
      <c r="SKU359" s="6"/>
      <c r="SKV359" s="6"/>
      <c r="SKW359" s="6"/>
      <c r="SKX359" s="6"/>
      <c r="SKY359" s="6"/>
      <c r="SKZ359" s="6"/>
      <c r="SLA359" s="6"/>
      <c r="SLB359" s="6"/>
      <c r="SLC359" s="6"/>
      <c r="SLD359" s="6"/>
      <c r="SLE359" s="6"/>
      <c r="SLF359" s="6"/>
      <c r="SLG359" s="6"/>
      <c r="SLH359" s="6"/>
      <c r="SLI359" s="6"/>
      <c r="SLJ359" s="6"/>
      <c r="SLK359" s="6"/>
      <c r="SLL359" s="6"/>
      <c r="SLM359" s="6"/>
      <c r="SLN359" s="6"/>
      <c r="SLO359" s="6"/>
      <c r="SLP359" s="6"/>
      <c r="SLQ359" s="6"/>
      <c r="SLR359" s="6"/>
      <c r="SLS359" s="6"/>
      <c r="SLT359" s="6"/>
      <c r="SLU359" s="6"/>
      <c r="SLV359" s="6"/>
      <c r="SLW359" s="6"/>
      <c r="SLX359" s="6"/>
      <c r="SLY359" s="6"/>
      <c r="SLZ359" s="6"/>
      <c r="SMA359" s="6"/>
      <c r="SMB359" s="6"/>
      <c r="SMC359" s="6"/>
      <c r="SMD359" s="6"/>
      <c r="SME359" s="6"/>
      <c r="SMF359" s="6"/>
      <c r="SMG359" s="6"/>
      <c r="SMH359" s="6"/>
      <c r="SMI359" s="6"/>
      <c r="SMJ359" s="6"/>
      <c r="SMK359" s="6"/>
      <c r="SML359" s="6"/>
      <c r="SMM359" s="6"/>
      <c r="SMN359" s="6"/>
      <c r="SMO359" s="6"/>
      <c r="SMP359" s="6"/>
      <c r="SMQ359" s="6"/>
      <c r="SMR359" s="6"/>
      <c r="SMS359" s="6"/>
      <c r="SMT359" s="6"/>
      <c r="SMU359" s="6"/>
      <c r="SMV359" s="6"/>
      <c r="SMW359" s="6"/>
      <c r="SMX359" s="6"/>
      <c r="SMY359" s="6"/>
      <c r="SMZ359" s="6"/>
      <c r="SNA359" s="6"/>
      <c r="SNB359" s="6"/>
      <c r="SNC359" s="6"/>
      <c r="SND359" s="6"/>
      <c r="SNE359" s="6"/>
      <c r="SNF359" s="6"/>
      <c r="SNG359" s="6"/>
      <c r="SNH359" s="6"/>
      <c r="SNI359" s="6"/>
      <c r="SNJ359" s="6"/>
      <c r="SNK359" s="6"/>
      <c r="SNL359" s="6"/>
      <c r="SNM359" s="6"/>
      <c r="SNN359" s="6"/>
      <c r="SNO359" s="6"/>
      <c r="SNP359" s="6"/>
      <c r="SNQ359" s="6"/>
      <c r="SNR359" s="6"/>
      <c r="SNS359" s="6"/>
      <c r="SNT359" s="6"/>
      <c r="SNU359" s="6"/>
      <c r="SNV359" s="6"/>
      <c r="SNW359" s="6"/>
      <c r="SNX359" s="6"/>
      <c r="SNY359" s="6"/>
      <c r="SNZ359" s="6"/>
      <c r="SOA359" s="6"/>
      <c r="SOB359" s="6"/>
      <c r="SOC359" s="6"/>
      <c r="SOD359" s="6"/>
      <c r="SOE359" s="6"/>
      <c r="SOF359" s="6"/>
      <c r="SOG359" s="6"/>
      <c r="SOH359" s="6"/>
      <c r="SOI359" s="6"/>
      <c r="SOJ359" s="6"/>
      <c r="SOK359" s="6"/>
      <c r="SOL359" s="6"/>
      <c r="SOM359" s="6"/>
      <c r="SON359" s="6"/>
      <c r="SOO359" s="6"/>
      <c r="SOP359" s="6"/>
      <c r="SOQ359" s="6"/>
      <c r="SOR359" s="6"/>
      <c r="SOS359" s="6"/>
      <c r="SOT359" s="6"/>
      <c r="SOU359" s="6"/>
      <c r="SOV359" s="6"/>
      <c r="SOW359" s="6"/>
      <c r="SOX359" s="6"/>
      <c r="SOY359" s="6"/>
      <c r="SOZ359" s="6"/>
      <c r="SPA359" s="6"/>
      <c r="SPB359" s="6"/>
      <c r="SPC359" s="6"/>
      <c r="SPD359" s="6"/>
      <c r="SPE359" s="6"/>
      <c r="SPF359" s="6"/>
      <c r="SPG359" s="6"/>
      <c r="SPH359" s="6"/>
      <c r="SPI359" s="6"/>
      <c r="SPJ359" s="6"/>
      <c r="SPK359" s="6"/>
      <c r="SPL359" s="6"/>
      <c r="SPM359" s="6"/>
      <c r="SPN359" s="6"/>
      <c r="SPO359" s="6"/>
      <c r="SPP359" s="6"/>
      <c r="SPQ359" s="6"/>
      <c r="SPR359" s="6"/>
      <c r="SPS359" s="6"/>
      <c r="SPT359" s="6"/>
      <c r="SPU359" s="6"/>
      <c r="SPV359" s="6"/>
      <c r="SPW359" s="6"/>
      <c r="SPX359" s="6"/>
      <c r="SPY359" s="6"/>
      <c r="SPZ359" s="6"/>
      <c r="SQA359" s="6"/>
      <c r="SQB359" s="6"/>
      <c r="SQC359" s="6"/>
      <c r="SQD359" s="6"/>
      <c r="SQE359" s="6"/>
      <c r="SQF359" s="6"/>
      <c r="SQG359" s="6"/>
      <c r="SQH359" s="6"/>
      <c r="SQI359" s="6"/>
      <c r="SQJ359" s="6"/>
      <c r="SQK359" s="6"/>
      <c r="SQL359" s="6"/>
      <c r="SQM359" s="6"/>
      <c r="SQN359" s="6"/>
      <c r="SQO359" s="6"/>
      <c r="SQP359" s="6"/>
      <c r="SQQ359" s="6"/>
      <c r="SQR359" s="6"/>
      <c r="SQS359" s="6"/>
      <c r="SQT359" s="6"/>
      <c r="SQU359" s="6"/>
      <c r="SQV359" s="6"/>
      <c r="SQW359" s="6"/>
      <c r="SQX359" s="6"/>
      <c r="SQY359" s="6"/>
      <c r="SQZ359" s="6"/>
      <c r="SRA359" s="6"/>
      <c r="SRB359" s="6"/>
      <c r="SRC359" s="6"/>
      <c r="SRD359" s="6"/>
      <c r="SRE359" s="6"/>
      <c r="SRF359" s="6"/>
      <c r="SRG359" s="6"/>
      <c r="SRH359" s="6"/>
      <c r="SRI359" s="6"/>
      <c r="SRJ359" s="6"/>
      <c r="SRK359" s="6"/>
      <c r="SRL359" s="6"/>
      <c r="SRM359" s="6"/>
      <c r="SRN359" s="6"/>
      <c r="SRO359" s="6"/>
      <c r="SRP359" s="6"/>
      <c r="SRQ359" s="6"/>
      <c r="SRR359" s="6"/>
      <c r="SRS359" s="6"/>
      <c r="SRT359" s="6"/>
      <c r="SRU359" s="6"/>
      <c r="SRV359" s="6"/>
      <c r="SRW359" s="6"/>
      <c r="SRX359" s="6"/>
      <c r="SRY359" s="6"/>
      <c r="SRZ359" s="6"/>
      <c r="SSA359" s="6"/>
      <c r="SSB359" s="6"/>
      <c r="SSC359" s="6"/>
      <c r="SSD359" s="6"/>
      <c r="SSE359" s="6"/>
      <c r="SSF359" s="6"/>
      <c r="SSG359" s="6"/>
      <c r="SSH359" s="6"/>
      <c r="SSI359" s="6"/>
      <c r="SSJ359" s="6"/>
      <c r="SSK359" s="6"/>
      <c r="SSL359" s="6"/>
      <c r="SSM359" s="6"/>
      <c r="SSN359" s="6"/>
      <c r="SSO359" s="6"/>
      <c r="SSP359" s="6"/>
      <c r="SSQ359" s="6"/>
      <c r="SSR359" s="6"/>
      <c r="SSS359" s="6"/>
      <c r="SST359" s="6"/>
      <c r="SSU359" s="6"/>
      <c r="SSV359" s="6"/>
      <c r="SSW359" s="6"/>
      <c r="SSX359" s="6"/>
      <c r="SSY359" s="6"/>
      <c r="SSZ359" s="6"/>
      <c r="STA359" s="6"/>
      <c r="STB359" s="6"/>
      <c r="STC359" s="6"/>
      <c r="STD359" s="6"/>
      <c r="STE359" s="6"/>
      <c r="STF359" s="6"/>
      <c r="STG359" s="6"/>
      <c r="STH359" s="6"/>
      <c r="STI359" s="6"/>
      <c r="STJ359" s="6"/>
      <c r="STK359" s="6"/>
      <c r="STL359" s="6"/>
      <c r="STM359" s="6"/>
      <c r="STN359" s="6"/>
      <c r="STO359" s="6"/>
      <c r="STP359" s="6"/>
      <c r="STQ359" s="6"/>
      <c r="STR359" s="6"/>
      <c r="STS359" s="6"/>
      <c r="STT359" s="6"/>
      <c r="STU359" s="6"/>
      <c r="STV359" s="6"/>
      <c r="STW359" s="6"/>
      <c r="STX359" s="6"/>
      <c r="STY359" s="6"/>
      <c r="STZ359" s="6"/>
      <c r="SUA359" s="6"/>
      <c r="SUB359" s="6"/>
      <c r="SUC359" s="6"/>
      <c r="SUD359" s="6"/>
      <c r="SUE359" s="6"/>
      <c r="SUF359" s="6"/>
      <c r="SUG359" s="6"/>
      <c r="SUH359" s="6"/>
      <c r="SUI359" s="6"/>
      <c r="SUJ359" s="6"/>
      <c r="SUK359" s="6"/>
      <c r="SUL359" s="6"/>
      <c r="SUM359" s="6"/>
      <c r="SUN359" s="6"/>
      <c r="SUO359" s="6"/>
      <c r="SUP359" s="6"/>
      <c r="SUQ359" s="6"/>
      <c r="SUR359" s="6"/>
      <c r="SUS359" s="6"/>
      <c r="SUT359" s="6"/>
      <c r="SUU359" s="6"/>
      <c r="SUV359" s="6"/>
      <c r="SUW359" s="6"/>
      <c r="SUX359" s="6"/>
      <c r="SUY359" s="6"/>
      <c r="SUZ359" s="6"/>
      <c r="SVA359" s="6"/>
      <c r="SVB359" s="6"/>
      <c r="SVC359" s="6"/>
      <c r="SVD359" s="6"/>
      <c r="SVE359" s="6"/>
      <c r="SVF359" s="6"/>
      <c r="SVG359" s="6"/>
      <c r="SVH359" s="6"/>
      <c r="SVI359" s="6"/>
      <c r="SVJ359" s="6"/>
      <c r="SVK359" s="6"/>
      <c r="SVL359" s="6"/>
      <c r="SVM359" s="6"/>
      <c r="SVN359" s="6"/>
      <c r="SVO359" s="6"/>
      <c r="SVP359" s="6"/>
      <c r="SVQ359" s="6"/>
      <c r="SVR359" s="6"/>
      <c r="SVS359" s="6"/>
      <c r="SVT359" s="6"/>
      <c r="SVU359" s="6"/>
      <c r="SVV359" s="6"/>
      <c r="SVW359" s="6"/>
      <c r="SVX359" s="6"/>
      <c r="SVY359" s="6"/>
      <c r="SVZ359" s="6"/>
      <c r="SWA359" s="6"/>
      <c r="SWB359" s="6"/>
      <c r="SWC359" s="6"/>
      <c r="SWD359" s="6"/>
      <c r="SWE359" s="6"/>
      <c r="SWF359" s="6"/>
      <c r="SWG359" s="6"/>
      <c r="SWH359" s="6"/>
      <c r="SWI359" s="6"/>
      <c r="SWJ359" s="6"/>
      <c r="SWK359" s="6"/>
      <c r="SWL359" s="6"/>
      <c r="SWM359" s="6"/>
      <c r="SWN359" s="6"/>
      <c r="SWO359" s="6"/>
      <c r="SWP359" s="6"/>
      <c r="SWQ359" s="6"/>
      <c r="SWR359" s="6"/>
      <c r="SWS359" s="6"/>
      <c r="SWT359" s="6"/>
      <c r="SWU359" s="6"/>
      <c r="SWV359" s="6"/>
      <c r="SWW359" s="6"/>
      <c r="SWX359" s="6"/>
      <c r="SWY359" s="6"/>
      <c r="SWZ359" s="6"/>
      <c r="SXA359" s="6"/>
      <c r="SXB359" s="6"/>
      <c r="SXC359" s="6"/>
      <c r="SXD359" s="6"/>
      <c r="SXE359" s="6"/>
      <c r="SXF359" s="6"/>
      <c r="SXG359" s="6"/>
      <c r="SXH359" s="6"/>
      <c r="SXI359" s="6"/>
      <c r="SXJ359" s="6"/>
      <c r="SXK359" s="6"/>
      <c r="SXL359" s="6"/>
      <c r="SXM359" s="6"/>
      <c r="SXN359" s="6"/>
      <c r="SXO359" s="6"/>
      <c r="SXP359" s="6"/>
      <c r="SXQ359" s="6"/>
      <c r="SXR359" s="6"/>
      <c r="SXS359" s="6"/>
      <c r="SXT359" s="6"/>
      <c r="SXU359" s="6"/>
      <c r="SXV359" s="6"/>
      <c r="SXW359" s="6"/>
      <c r="SXX359" s="6"/>
      <c r="SXY359" s="6"/>
      <c r="SXZ359" s="6"/>
      <c r="SYA359" s="6"/>
      <c r="SYB359" s="6"/>
      <c r="SYC359" s="6"/>
      <c r="SYD359" s="6"/>
      <c r="SYE359" s="6"/>
      <c r="SYF359" s="6"/>
      <c r="SYG359" s="6"/>
      <c r="SYH359" s="6"/>
      <c r="SYI359" s="6"/>
      <c r="SYJ359" s="6"/>
      <c r="SYK359" s="6"/>
      <c r="SYL359" s="6"/>
      <c r="SYM359" s="6"/>
      <c r="SYN359" s="6"/>
      <c r="SYO359" s="6"/>
      <c r="SYP359" s="6"/>
      <c r="SYQ359" s="6"/>
      <c r="SYR359" s="6"/>
      <c r="SYS359" s="6"/>
      <c r="SYT359" s="6"/>
      <c r="SYU359" s="6"/>
      <c r="SYV359" s="6"/>
      <c r="SYW359" s="6"/>
      <c r="SYX359" s="6"/>
      <c r="SYY359" s="6"/>
      <c r="SYZ359" s="6"/>
      <c r="SZA359" s="6"/>
      <c r="SZB359" s="6"/>
      <c r="SZC359" s="6"/>
      <c r="SZD359" s="6"/>
      <c r="SZE359" s="6"/>
      <c r="SZF359" s="6"/>
      <c r="SZG359" s="6"/>
      <c r="SZH359" s="6"/>
      <c r="SZI359" s="6"/>
      <c r="SZJ359" s="6"/>
      <c r="SZK359" s="6"/>
      <c r="SZL359" s="6"/>
      <c r="SZM359" s="6"/>
      <c r="SZN359" s="6"/>
      <c r="SZO359" s="6"/>
      <c r="SZP359" s="6"/>
      <c r="SZQ359" s="6"/>
      <c r="SZR359" s="6"/>
      <c r="SZS359" s="6"/>
      <c r="SZT359" s="6"/>
      <c r="SZU359" s="6"/>
      <c r="SZV359" s="6"/>
      <c r="SZW359" s="6"/>
      <c r="SZX359" s="6"/>
      <c r="SZY359" s="6"/>
      <c r="SZZ359" s="6"/>
      <c r="TAA359" s="6"/>
      <c r="TAB359" s="6"/>
      <c r="TAC359" s="6"/>
      <c r="TAD359" s="6"/>
      <c r="TAE359" s="6"/>
      <c r="TAF359" s="6"/>
      <c r="TAG359" s="6"/>
      <c r="TAH359" s="6"/>
      <c r="TAI359" s="6"/>
      <c r="TAJ359" s="6"/>
      <c r="TAK359" s="6"/>
      <c r="TAL359" s="6"/>
      <c r="TAM359" s="6"/>
      <c r="TAN359" s="6"/>
      <c r="TAO359" s="6"/>
      <c r="TAP359" s="6"/>
      <c r="TAQ359" s="6"/>
      <c r="TAR359" s="6"/>
      <c r="TAS359" s="6"/>
      <c r="TAT359" s="6"/>
      <c r="TAU359" s="6"/>
      <c r="TAV359" s="6"/>
      <c r="TAW359" s="6"/>
      <c r="TAX359" s="6"/>
      <c r="TAY359" s="6"/>
      <c r="TAZ359" s="6"/>
      <c r="TBA359" s="6"/>
      <c r="TBB359" s="6"/>
      <c r="TBC359" s="6"/>
      <c r="TBD359" s="6"/>
      <c r="TBE359" s="6"/>
      <c r="TBF359" s="6"/>
      <c r="TBG359" s="6"/>
      <c r="TBH359" s="6"/>
      <c r="TBI359" s="6"/>
      <c r="TBJ359" s="6"/>
      <c r="TBK359" s="6"/>
      <c r="TBL359" s="6"/>
      <c r="TBM359" s="6"/>
      <c r="TBN359" s="6"/>
      <c r="TBO359" s="6"/>
      <c r="TBP359" s="6"/>
      <c r="TBQ359" s="6"/>
      <c r="TBR359" s="6"/>
      <c r="TBS359" s="6"/>
      <c r="TBT359" s="6"/>
      <c r="TBU359" s="6"/>
      <c r="TBV359" s="6"/>
      <c r="TBW359" s="6"/>
      <c r="TBX359" s="6"/>
      <c r="TBY359" s="6"/>
      <c r="TBZ359" s="6"/>
      <c r="TCA359" s="6"/>
      <c r="TCB359" s="6"/>
      <c r="TCC359" s="6"/>
      <c r="TCD359" s="6"/>
      <c r="TCE359" s="6"/>
      <c r="TCF359" s="6"/>
      <c r="TCG359" s="6"/>
      <c r="TCH359" s="6"/>
      <c r="TCI359" s="6"/>
      <c r="TCJ359" s="6"/>
      <c r="TCK359" s="6"/>
      <c r="TCL359" s="6"/>
      <c r="TCM359" s="6"/>
      <c r="TCN359" s="6"/>
      <c r="TCO359" s="6"/>
      <c r="TCP359" s="6"/>
      <c r="TCQ359" s="6"/>
      <c r="TCR359" s="6"/>
      <c r="TCS359" s="6"/>
      <c r="TCT359" s="6"/>
      <c r="TCU359" s="6"/>
      <c r="TCV359" s="6"/>
      <c r="TCW359" s="6"/>
      <c r="TCX359" s="6"/>
      <c r="TCY359" s="6"/>
      <c r="TCZ359" s="6"/>
      <c r="TDA359" s="6"/>
      <c r="TDB359" s="6"/>
      <c r="TDC359" s="6"/>
      <c r="TDD359" s="6"/>
      <c r="TDE359" s="6"/>
      <c r="TDF359" s="6"/>
      <c r="TDG359" s="6"/>
      <c r="TDH359" s="6"/>
      <c r="TDI359" s="6"/>
      <c r="TDJ359" s="6"/>
      <c r="TDK359" s="6"/>
      <c r="TDL359" s="6"/>
      <c r="TDM359" s="6"/>
      <c r="TDN359" s="6"/>
      <c r="TDO359" s="6"/>
      <c r="TDP359" s="6"/>
      <c r="TDQ359" s="6"/>
      <c r="TDR359" s="6"/>
      <c r="TDS359" s="6"/>
      <c r="TDT359" s="6"/>
      <c r="TDU359" s="6"/>
      <c r="TDV359" s="6"/>
      <c r="TDW359" s="6"/>
      <c r="TDX359" s="6"/>
      <c r="TDY359" s="6"/>
      <c r="TDZ359" s="6"/>
      <c r="TEA359" s="6"/>
      <c r="TEB359" s="6"/>
      <c r="TEC359" s="6"/>
      <c r="TED359" s="6"/>
      <c r="TEE359" s="6"/>
      <c r="TEF359" s="6"/>
      <c r="TEG359" s="6"/>
      <c r="TEH359" s="6"/>
      <c r="TEI359" s="6"/>
      <c r="TEJ359" s="6"/>
      <c r="TEK359" s="6"/>
      <c r="TEL359" s="6"/>
      <c r="TEM359" s="6"/>
      <c r="TEN359" s="6"/>
      <c r="TEO359" s="6"/>
      <c r="TEP359" s="6"/>
      <c r="TEQ359" s="6"/>
      <c r="TER359" s="6"/>
      <c r="TES359" s="6"/>
      <c r="TET359" s="6"/>
      <c r="TEU359" s="6"/>
      <c r="TEV359" s="6"/>
      <c r="TEW359" s="6"/>
      <c r="TEX359" s="6"/>
      <c r="TEY359" s="6"/>
      <c r="TEZ359" s="6"/>
      <c r="TFA359" s="6"/>
      <c r="TFB359" s="6"/>
      <c r="TFC359" s="6"/>
      <c r="TFD359" s="6"/>
      <c r="TFE359" s="6"/>
      <c r="TFF359" s="6"/>
      <c r="TFG359" s="6"/>
      <c r="TFH359" s="6"/>
      <c r="TFI359" s="6"/>
      <c r="TFJ359" s="6"/>
      <c r="TFK359" s="6"/>
      <c r="TFL359" s="6"/>
      <c r="TFM359" s="6"/>
      <c r="TFN359" s="6"/>
      <c r="TFO359" s="6"/>
      <c r="TFP359" s="6"/>
      <c r="TFQ359" s="6"/>
      <c r="TFR359" s="6"/>
      <c r="TFS359" s="6"/>
      <c r="TFT359" s="6"/>
      <c r="TFU359" s="6"/>
      <c r="TFV359" s="6"/>
      <c r="TFW359" s="6"/>
      <c r="TFX359" s="6"/>
      <c r="TFY359" s="6"/>
      <c r="TFZ359" s="6"/>
      <c r="TGA359" s="6"/>
      <c r="TGB359" s="6"/>
      <c r="TGC359" s="6"/>
      <c r="TGD359" s="6"/>
      <c r="TGE359" s="6"/>
      <c r="TGF359" s="6"/>
      <c r="TGG359" s="6"/>
      <c r="TGH359" s="6"/>
      <c r="TGI359" s="6"/>
      <c r="TGJ359" s="6"/>
      <c r="TGK359" s="6"/>
      <c r="TGL359" s="6"/>
      <c r="TGM359" s="6"/>
      <c r="TGN359" s="6"/>
      <c r="TGO359" s="6"/>
      <c r="TGP359" s="6"/>
      <c r="TGQ359" s="6"/>
      <c r="TGR359" s="6"/>
      <c r="TGS359" s="6"/>
      <c r="TGT359" s="6"/>
      <c r="TGU359" s="6"/>
      <c r="TGV359" s="6"/>
      <c r="TGW359" s="6"/>
      <c r="TGX359" s="6"/>
      <c r="TGY359" s="6"/>
      <c r="TGZ359" s="6"/>
      <c r="THA359" s="6"/>
      <c r="THB359" s="6"/>
      <c r="THC359" s="6"/>
      <c r="THD359" s="6"/>
      <c r="THE359" s="6"/>
      <c r="THF359" s="6"/>
      <c r="THG359" s="6"/>
      <c r="THH359" s="6"/>
      <c r="THI359" s="6"/>
      <c r="THJ359" s="6"/>
      <c r="THK359" s="6"/>
      <c r="THL359" s="6"/>
      <c r="THM359" s="6"/>
      <c r="THN359" s="6"/>
      <c r="THO359" s="6"/>
      <c r="THP359" s="6"/>
      <c r="THQ359" s="6"/>
      <c r="THR359" s="6"/>
      <c r="THS359" s="6"/>
      <c r="THT359" s="6"/>
      <c r="THU359" s="6"/>
      <c r="THV359" s="6"/>
      <c r="THW359" s="6"/>
      <c r="THX359" s="6"/>
      <c r="THY359" s="6"/>
      <c r="THZ359" s="6"/>
      <c r="TIA359" s="6"/>
      <c r="TIB359" s="6"/>
      <c r="TIC359" s="6"/>
      <c r="TID359" s="6"/>
      <c r="TIE359" s="6"/>
      <c r="TIF359" s="6"/>
      <c r="TIG359" s="6"/>
      <c r="TIH359" s="6"/>
      <c r="TII359" s="6"/>
      <c r="TIJ359" s="6"/>
      <c r="TIK359" s="6"/>
      <c r="TIL359" s="6"/>
      <c r="TIM359" s="6"/>
      <c r="TIN359" s="6"/>
      <c r="TIO359" s="6"/>
      <c r="TIP359" s="6"/>
      <c r="TIQ359" s="6"/>
      <c r="TIR359" s="6"/>
      <c r="TIS359" s="6"/>
      <c r="TIT359" s="6"/>
      <c r="TIU359" s="6"/>
      <c r="TIV359" s="6"/>
      <c r="TIW359" s="6"/>
      <c r="TIX359" s="6"/>
      <c r="TIY359" s="6"/>
      <c r="TIZ359" s="6"/>
      <c r="TJA359" s="6"/>
      <c r="TJB359" s="6"/>
      <c r="TJC359" s="6"/>
      <c r="TJD359" s="6"/>
      <c r="TJE359" s="6"/>
      <c r="TJF359" s="6"/>
      <c r="TJG359" s="6"/>
      <c r="TJH359" s="6"/>
      <c r="TJI359" s="6"/>
      <c r="TJJ359" s="6"/>
      <c r="TJK359" s="6"/>
      <c r="TJL359" s="6"/>
      <c r="TJM359" s="6"/>
      <c r="TJN359" s="6"/>
      <c r="TJO359" s="6"/>
      <c r="TJP359" s="6"/>
      <c r="TJQ359" s="6"/>
      <c r="TJR359" s="6"/>
      <c r="TJS359" s="6"/>
      <c r="TJT359" s="6"/>
      <c r="TJU359" s="6"/>
      <c r="TJV359" s="6"/>
      <c r="TJW359" s="6"/>
      <c r="TJX359" s="6"/>
      <c r="TJY359" s="6"/>
      <c r="TJZ359" s="6"/>
      <c r="TKA359" s="6"/>
      <c r="TKB359" s="6"/>
      <c r="TKC359" s="6"/>
      <c r="TKD359" s="6"/>
      <c r="TKE359" s="6"/>
      <c r="TKF359" s="6"/>
      <c r="TKG359" s="6"/>
      <c r="TKH359" s="6"/>
      <c r="TKI359" s="6"/>
      <c r="TKJ359" s="6"/>
      <c r="TKK359" s="6"/>
      <c r="TKL359" s="6"/>
      <c r="TKM359" s="6"/>
      <c r="TKN359" s="6"/>
      <c r="TKO359" s="6"/>
      <c r="TKP359" s="6"/>
      <c r="TKQ359" s="6"/>
      <c r="TKR359" s="6"/>
      <c r="TKS359" s="6"/>
      <c r="TKT359" s="6"/>
      <c r="TKU359" s="6"/>
      <c r="TKV359" s="6"/>
      <c r="TKW359" s="6"/>
      <c r="TKX359" s="6"/>
      <c r="TKY359" s="6"/>
      <c r="TKZ359" s="6"/>
      <c r="TLA359" s="6"/>
      <c r="TLB359" s="6"/>
      <c r="TLC359" s="6"/>
      <c r="TLD359" s="6"/>
      <c r="TLE359" s="6"/>
      <c r="TLF359" s="6"/>
      <c r="TLG359" s="6"/>
      <c r="TLH359" s="6"/>
      <c r="TLI359" s="6"/>
      <c r="TLJ359" s="6"/>
      <c r="TLK359" s="6"/>
      <c r="TLL359" s="6"/>
      <c r="TLM359" s="6"/>
      <c r="TLN359" s="6"/>
      <c r="TLO359" s="6"/>
      <c r="TLP359" s="6"/>
      <c r="TLQ359" s="6"/>
      <c r="TLR359" s="6"/>
      <c r="TLS359" s="6"/>
      <c r="TLT359" s="6"/>
      <c r="TLU359" s="6"/>
      <c r="TLV359" s="6"/>
      <c r="TLW359" s="6"/>
      <c r="TLX359" s="6"/>
      <c r="TLY359" s="6"/>
      <c r="TLZ359" s="6"/>
      <c r="TMA359" s="6"/>
      <c r="TMB359" s="6"/>
      <c r="TMC359" s="6"/>
      <c r="TMD359" s="6"/>
      <c r="TME359" s="6"/>
      <c r="TMF359" s="6"/>
      <c r="TMG359" s="6"/>
      <c r="TMH359" s="6"/>
      <c r="TMI359" s="6"/>
      <c r="TMJ359" s="6"/>
      <c r="TMK359" s="6"/>
      <c r="TML359" s="6"/>
      <c r="TMM359" s="6"/>
      <c r="TMN359" s="6"/>
      <c r="TMO359" s="6"/>
      <c r="TMP359" s="6"/>
      <c r="TMQ359" s="6"/>
      <c r="TMR359" s="6"/>
      <c r="TMS359" s="6"/>
      <c r="TMT359" s="6"/>
      <c r="TMU359" s="6"/>
      <c r="TMV359" s="6"/>
      <c r="TMW359" s="6"/>
      <c r="TMX359" s="6"/>
      <c r="TMY359" s="6"/>
      <c r="TMZ359" s="6"/>
      <c r="TNA359" s="6"/>
      <c r="TNB359" s="6"/>
      <c r="TNC359" s="6"/>
      <c r="TND359" s="6"/>
      <c r="TNE359" s="6"/>
      <c r="TNF359" s="6"/>
      <c r="TNG359" s="6"/>
      <c r="TNH359" s="6"/>
      <c r="TNI359" s="6"/>
      <c r="TNJ359" s="6"/>
      <c r="TNK359" s="6"/>
      <c r="TNL359" s="6"/>
      <c r="TNM359" s="6"/>
      <c r="TNN359" s="6"/>
      <c r="TNO359" s="6"/>
      <c r="TNP359" s="6"/>
      <c r="TNQ359" s="6"/>
      <c r="TNR359" s="6"/>
      <c r="TNS359" s="6"/>
      <c r="TNT359" s="6"/>
      <c r="TNU359" s="6"/>
      <c r="TNV359" s="6"/>
      <c r="TNW359" s="6"/>
      <c r="TNX359" s="6"/>
      <c r="TNY359" s="6"/>
      <c r="TNZ359" s="6"/>
      <c r="TOA359" s="6"/>
      <c r="TOB359" s="6"/>
      <c r="TOC359" s="6"/>
      <c r="TOD359" s="6"/>
      <c r="TOE359" s="6"/>
      <c r="TOF359" s="6"/>
      <c r="TOG359" s="6"/>
      <c r="TOH359" s="6"/>
      <c r="TOI359" s="6"/>
      <c r="TOJ359" s="6"/>
      <c r="TOK359" s="6"/>
      <c r="TOL359" s="6"/>
      <c r="TOM359" s="6"/>
      <c r="TON359" s="6"/>
      <c r="TOO359" s="6"/>
      <c r="TOP359" s="6"/>
      <c r="TOQ359" s="6"/>
      <c r="TOR359" s="6"/>
      <c r="TOS359" s="6"/>
      <c r="TOT359" s="6"/>
      <c r="TOU359" s="6"/>
      <c r="TOV359" s="6"/>
      <c r="TOW359" s="6"/>
      <c r="TOX359" s="6"/>
      <c r="TOY359" s="6"/>
      <c r="TOZ359" s="6"/>
      <c r="TPA359" s="6"/>
      <c r="TPB359" s="6"/>
      <c r="TPC359" s="6"/>
      <c r="TPD359" s="6"/>
      <c r="TPE359" s="6"/>
      <c r="TPF359" s="6"/>
      <c r="TPG359" s="6"/>
      <c r="TPH359" s="6"/>
      <c r="TPI359" s="6"/>
      <c r="TPJ359" s="6"/>
      <c r="TPK359" s="6"/>
      <c r="TPL359" s="6"/>
      <c r="TPM359" s="6"/>
      <c r="TPN359" s="6"/>
      <c r="TPO359" s="6"/>
      <c r="TPP359" s="6"/>
      <c r="TPQ359" s="6"/>
      <c r="TPR359" s="6"/>
      <c r="TPS359" s="6"/>
      <c r="TPT359" s="6"/>
      <c r="TPU359" s="6"/>
      <c r="TPV359" s="6"/>
      <c r="TPW359" s="6"/>
      <c r="TPX359" s="6"/>
      <c r="TPY359" s="6"/>
      <c r="TPZ359" s="6"/>
      <c r="TQA359" s="6"/>
      <c r="TQB359" s="6"/>
      <c r="TQC359" s="6"/>
      <c r="TQD359" s="6"/>
      <c r="TQE359" s="6"/>
      <c r="TQF359" s="6"/>
      <c r="TQG359" s="6"/>
      <c r="TQH359" s="6"/>
      <c r="TQI359" s="6"/>
      <c r="TQJ359" s="6"/>
      <c r="TQK359" s="6"/>
      <c r="TQL359" s="6"/>
      <c r="TQM359" s="6"/>
      <c r="TQN359" s="6"/>
      <c r="TQO359" s="6"/>
      <c r="TQP359" s="6"/>
      <c r="TQQ359" s="6"/>
      <c r="TQR359" s="6"/>
      <c r="TQS359" s="6"/>
      <c r="TQT359" s="6"/>
      <c r="TQU359" s="6"/>
      <c r="TQV359" s="6"/>
      <c r="TQW359" s="6"/>
      <c r="TQX359" s="6"/>
      <c r="TQY359" s="6"/>
      <c r="TQZ359" s="6"/>
      <c r="TRA359" s="6"/>
      <c r="TRB359" s="6"/>
      <c r="TRC359" s="6"/>
      <c r="TRD359" s="6"/>
      <c r="TRE359" s="6"/>
      <c r="TRF359" s="6"/>
      <c r="TRG359" s="6"/>
      <c r="TRH359" s="6"/>
      <c r="TRI359" s="6"/>
      <c r="TRJ359" s="6"/>
      <c r="TRK359" s="6"/>
      <c r="TRL359" s="6"/>
      <c r="TRM359" s="6"/>
      <c r="TRN359" s="6"/>
      <c r="TRO359" s="6"/>
      <c r="TRP359" s="6"/>
      <c r="TRQ359" s="6"/>
      <c r="TRR359" s="6"/>
      <c r="TRS359" s="6"/>
      <c r="TRT359" s="6"/>
      <c r="TRU359" s="6"/>
      <c r="TRV359" s="6"/>
      <c r="TRW359" s="6"/>
      <c r="TRX359" s="6"/>
      <c r="TRY359" s="6"/>
      <c r="TRZ359" s="6"/>
      <c r="TSA359" s="6"/>
      <c r="TSB359" s="6"/>
      <c r="TSC359" s="6"/>
      <c r="TSD359" s="6"/>
      <c r="TSE359" s="6"/>
      <c r="TSF359" s="6"/>
      <c r="TSG359" s="6"/>
      <c r="TSH359" s="6"/>
      <c r="TSI359" s="6"/>
      <c r="TSJ359" s="6"/>
      <c r="TSK359" s="6"/>
      <c r="TSL359" s="6"/>
      <c r="TSM359" s="6"/>
      <c r="TSN359" s="6"/>
      <c r="TSO359" s="6"/>
      <c r="TSP359" s="6"/>
      <c r="TSQ359" s="6"/>
      <c r="TSR359" s="6"/>
      <c r="TSS359" s="6"/>
      <c r="TST359" s="6"/>
      <c r="TSU359" s="6"/>
      <c r="TSV359" s="6"/>
      <c r="TSW359" s="6"/>
      <c r="TSX359" s="6"/>
      <c r="TSY359" s="6"/>
      <c r="TSZ359" s="6"/>
      <c r="TTA359" s="6"/>
      <c r="TTB359" s="6"/>
      <c r="TTC359" s="6"/>
      <c r="TTD359" s="6"/>
      <c r="TTE359" s="6"/>
      <c r="TTF359" s="6"/>
      <c r="TTG359" s="6"/>
      <c r="TTH359" s="6"/>
      <c r="TTI359" s="6"/>
      <c r="TTJ359" s="6"/>
      <c r="TTK359" s="6"/>
      <c r="TTL359" s="6"/>
      <c r="TTM359" s="6"/>
      <c r="TTN359" s="6"/>
      <c r="TTO359" s="6"/>
      <c r="TTP359" s="6"/>
      <c r="TTQ359" s="6"/>
      <c r="TTR359" s="6"/>
      <c r="TTS359" s="6"/>
      <c r="TTT359" s="6"/>
      <c r="TTU359" s="6"/>
      <c r="TTV359" s="6"/>
      <c r="TTW359" s="6"/>
      <c r="TTX359" s="6"/>
      <c r="TTY359" s="6"/>
      <c r="TTZ359" s="6"/>
      <c r="TUA359" s="6"/>
      <c r="TUB359" s="6"/>
      <c r="TUC359" s="6"/>
      <c r="TUD359" s="6"/>
      <c r="TUE359" s="6"/>
      <c r="TUF359" s="6"/>
      <c r="TUG359" s="6"/>
      <c r="TUH359" s="6"/>
      <c r="TUI359" s="6"/>
      <c r="TUJ359" s="6"/>
      <c r="TUK359" s="6"/>
      <c r="TUL359" s="6"/>
      <c r="TUM359" s="6"/>
      <c r="TUN359" s="6"/>
      <c r="TUO359" s="6"/>
      <c r="TUP359" s="6"/>
      <c r="TUQ359" s="6"/>
      <c r="TUR359" s="6"/>
      <c r="TUS359" s="6"/>
      <c r="TUT359" s="6"/>
      <c r="TUU359" s="6"/>
      <c r="TUV359" s="6"/>
      <c r="TUW359" s="6"/>
      <c r="TUX359" s="6"/>
      <c r="TUY359" s="6"/>
      <c r="TUZ359" s="6"/>
      <c r="TVA359" s="6"/>
      <c r="TVB359" s="6"/>
      <c r="TVC359" s="6"/>
      <c r="TVD359" s="6"/>
      <c r="TVE359" s="6"/>
      <c r="TVF359" s="6"/>
      <c r="TVG359" s="6"/>
      <c r="TVH359" s="6"/>
      <c r="TVI359" s="6"/>
      <c r="TVJ359" s="6"/>
      <c r="TVK359" s="6"/>
      <c r="TVL359" s="6"/>
      <c r="TVM359" s="6"/>
      <c r="TVN359" s="6"/>
      <c r="TVO359" s="6"/>
      <c r="TVP359" s="6"/>
      <c r="TVQ359" s="6"/>
      <c r="TVR359" s="6"/>
      <c r="TVS359" s="6"/>
      <c r="TVT359" s="6"/>
      <c r="TVU359" s="6"/>
      <c r="TVV359" s="6"/>
      <c r="TVW359" s="6"/>
      <c r="TVX359" s="6"/>
      <c r="TVY359" s="6"/>
      <c r="TVZ359" s="6"/>
      <c r="TWA359" s="6"/>
      <c r="TWB359" s="6"/>
      <c r="TWC359" s="6"/>
      <c r="TWD359" s="6"/>
      <c r="TWE359" s="6"/>
      <c r="TWF359" s="6"/>
      <c r="TWG359" s="6"/>
      <c r="TWH359" s="6"/>
      <c r="TWI359" s="6"/>
      <c r="TWJ359" s="6"/>
      <c r="TWK359" s="6"/>
      <c r="TWL359" s="6"/>
      <c r="TWM359" s="6"/>
      <c r="TWN359" s="6"/>
      <c r="TWO359" s="6"/>
      <c r="TWP359" s="6"/>
      <c r="TWQ359" s="6"/>
      <c r="TWR359" s="6"/>
      <c r="TWS359" s="6"/>
      <c r="TWT359" s="6"/>
      <c r="TWU359" s="6"/>
      <c r="TWV359" s="6"/>
      <c r="TWW359" s="6"/>
      <c r="TWX359" s="6"/>
      <c r="TWY359" s="6"/>
      <c r="TWZ359" s="6"/>
      <c r="TXA359" s="6"/>
      <c r="TXB359" s="6"/>
      <c r="TXC359" s="6"/>
      <c r="TXD359" s="6"/>
      <c r="TXE359" s="6"/>
      <c r="TXF359" s="6"/>
      <c r="TXG359" s="6"/>
      <c r="TXH359" s="6"/>
      <c r="TXI359" s="6"/>
      <c r="TXJ359" s="6"/>
      <c r="TXK359" s="6"/>
      <c r="TXL359" s="6"/>
      <c r="TXM359" s="6"/>
      <c r="TXN359" s="6"/>
      <c r="TXO359" s="6"/>
      <c r="TXP359" s="6"/>
      <c r="TXQ359" s="6"/>
      <c r="TXR359" s="6"/>
      <c r="TXS359" s="6"/>
      <c r="TXT359" s="6"/>
      <c r="TXU359" s="6"/>
      <c r="TXV359" s="6"/>
      <c r="TXW359" s="6"/>
      <c r="TXX359" s="6"/>
      <c r="TXY359" s="6"/>
      <c r="TXZ359" s="6"/>
      <c r="TYA359" s="6"/>
      <c r="TYB359" s="6"/>
      <c r="TYC359" s="6"/>
      <c r="TYD359" s="6"/>
      <c r="TYE359" s="6"/>
      <c r="TYF359" s="6"/>
      <c r="TYG359" s="6"/>
      <c r="TYH359" s="6"/>
      <c r="TYI359" s="6"/>
      <c r="TYJ359" s="6"/>
      <c r="TYK359" s="6"/>
      <c r="TYL359" s="6"/>
      <c r="TYM359" s="6"/>
      <c r="TYN359" s="6"/>
      <c r="TYO359" s="6"/>
      <c r="TYP359" s="6"/>
      <c r="TYQ359" s="6"/>
      <c r="TYR359" s="6"/>
      <c r="TYS359" s="6"/>
      <c r="TYT359" s="6"/>
      <c r="TYU359" s="6"/>
      <c r="TYV359" s="6"/>
      <c r="TYW359" s="6"/>
      <c r="TYX359" s="6"/>
      <c r="TYY359" s="6"/>
      <c r="TYZ359" s="6"/>
      <c r="TZA359" s="6"/>
      <c r="TZB359" s="6"/>
      <c r="TZC359" s="6"/>
      <c r="TZD359" s="6"/>
      <c r="TZE359" s="6"/>
      <c r="TZF359" s="6"/>
      <c r="TZG359" s="6"/>
      <c r="TZH359" s="6"/>
      <c r="TZI359" s="6"/>
      <c r="TZJ359" s="6"/>
      <c r="TZK359" s="6"/>
      <c r="TZL359" s="6"/>
      <c r="TZM359" s="6"/>
      <c r="TZN359" s="6"/>
      <c r="TZO359" s="6"/>
      <c r="TZP359" s="6"/>
      <c r="TZQ359" s="6"/>
      <c r="TZR359" s="6"/>
      <c r="TZS359" s="6"/>
      <c r="TZT359" s="6"/>
      <c r="TZU359" s="6"/>
      <c r="TZV359" s="6"/>
      <c r="TZW359" s="6"/>
      <c r="TZX359" s="6"/>
      <c r="TZY359" s="6"/>
      <c r="TZZ359" s="6"/>
      <c r="UAA359" s="6"/>
      <c r="UAB359" s="6"/>
      <c r="UAC359" s="6"/>
      <c r="UAD359" s="6"/>
      <c r="UAE359" s="6"/>
      <c r="UAF359" s="6"/>
      <c r="UAG359" s="6"/>
      <c r="UAH359" s="6"/>
      <c r="UAI359" s="6"/>
      <c r="UAJ359" s="6"/>
      <c r="UAK359" s="6"/>
      <c r="UAL359" s="6"/>
      <c r="UAM359" s="6"/>
      <c r="UAN359" s="6"/>
      <c r="UAO359" s="6"/>
      <c r="UAP359" s="6"/>
      <c r="UAQ359" s="6"/>
      <c r="UAR359" s="6"/>
      <c r="UAS359" s="6"/>
      <c r="UAT359" s="6"/>
      <c r="UAU359" s="6"/>
      <c r="UAV359" s="6"/>
      <c r="UAW359" s="6"/>
      <c r="UAX359" s="6"/>
      <c r="UAY359" s="6"/>
      <c r="UAZ359" s="6"/>
      <c r="UBA359" s="6"/>
      <c r="UBB359" s="6"/>
      <c r="UBC359" s="6"/>
      <c r="UBD359" s="6"/>
      <c r="UBE359" s="6"/>
      <c r="UBF359" s="6"/>
      <c r="UBG359" s="6"/>
      <c r="UBH359" s="6"/>
      <c r="UBI359" s="6"/>
      <c r="UBJ359" s="6"/>
      <c r="UBK359" s="6"/>
      <c r="UBL359" s="6"/>
      <c r="UBM359" s="6"/>
      <c r="UBN359" s="6"/>
      <c r="UBO359" s="6"/>
      <c r="UBP359" s="6"/>
      <c r="UBQ359" s="6"/>
      <c r="UBR359" s="6"/>
      <c r="UBS359" s="6"/>
      <c r="UBT359" s="6"/>
      <c r="UBU359" s="6"/>
      <c r="UBV359" s="6"/>
      <c r="UBW359" s="6"/>
      <c r="UBX359" s="6"/>
      <c r="UBY359" s="6"/>
      <c r="UBZ359" s="6"/>
      <c r="UCA359" s="6"/>
      <c r="UCB359" s="6"/>
      <c r="UCC359" s="6"/>
      <c r="UCD359" s="6"/>
      <c r="UCE359" s="6"/>
      <c r="UCF359" s="6"/>
      <c r="UCG359" s="6"/>
      <c r="UCH359" s="6"/>
      <c r="UCI359" s="6"/>
      <c r="UCJ359" s="6"/>
      <c r="UCK359" s="6"/>
      <c r="UCL359" s="6"/>
      <c r="UCM359" s="6"/>
      <c r="UCN359" s="6"/>
      <c r="UCO359" s="6"/>
      <c r="UCP359" s="6"/>
      <c r="UCQ359" s="6"/>
      <c r="UCR359" s="6"/>
      <c r="UCS359" s="6"/>
      <c r="UCT359" s="6"/>
      <c r="UCU359" s="6"/>
      <c r="UCV359" s="6"/>
      <c r="UCW359" s="6"/>
      <c r="UCX359" s="6"/>
      <c r="UCY359" s="6"/>
      <c r="UCZ359" s="6"/>
      <c r="UDA359" s="6"/>
      <c r="UDB359" s="6"/>
      <c r="UDC359" s="6"/>
      <c r="UDD359" s="6"/>
      <c r="UDE359" s="6"/>
      <c r="UDF359" s="6"/>
      <c r="UDG359" s="6"/>
      <c r="UDH359" s="6"/>
      <c r="UDI359" s="6"/>
      <c r="UDJ359" s="6"/>
      <c r="UDK359" s="6"/>
      <c r="UDL359" s="6"/>
      <c r="UDM359" s="6"/>
      <c r="UDN359" s="6"/>
      <c r="UDO359" s="6"/>
      <c r="UDP359" s="6"/>
      <c r="UDQ359" s="6"/>
      <c r="UDR359" s="6"/>
      <c r="UDS359" s="6"/>
      <c r="UDT359" s="6"/>
      <c r="UDU359" s="6"/>
      <c r="UDV359" s="6"/>
      <c r="UDW359" s="6"/>
      <c r="UDX359" s="6"/>
      <c r="UDY359" s="6"/>
      <c r="UDZ359" s="6"/>
      <c r="UEA359" s="6"/>
      <c r="UEB359" s="6"/>
      <c r="UEC359" s="6"/>
      <c r="UED359" s="6"/>
      <c r="UEE359" s="6"/>
      <c r="UEF359" s="6"/>
      <c r="UEG359" s="6"/>
      <c r="UEH359" s="6"/>
      <c r="UEI359" s="6"/>
      <c r="UEJ359" s="6"/>
      <c r="UEK359" s="6"/>
      <c r="UEL359" s="6"/>
      <c r="UEM359" s="6"/>
      <c r="UEN359" s="6"/>
      <c r="UEO359" s="6"/>
      <c r="UEP359" s="6"/>
      <c r="UEQ359" s="6"/>
      <c r="UER359" s="6"/>
      <c r="UES359" s="6"/>
      <c r="UET359" s="6"/>
      <c r="UEU359" s="6"/>
      <c r="UEV359" s="6"/>
      <c r="UEW359" s="6"/>
      <c r="UEX359" s="6"/>
      <c r="UEY359" s="6"/>
      <c r="UEZ359" s="6"/>
      <c r="UFA359" s="6"/>
      <c r="UFB359" s="6"/>
      <c r="UFC359" s="6"/>
      <c r="UFD359" s="6"/>
      <c r="UFE359" s="6"/>
      <c r="UFF359" s="6"/>
      <c r="UFG359" s="6"/>
      <c r="UFH359" s="6"/>
      <c r="UFI359" s="6"/>
      <c r="UFJ359" s="6"/>
      <c r="UFK359" s="6"/>
      <c r="UFL359" s="6"/>
      <c r="UFM359" s="6"/>
      <c r="UFN359" s="6"/>
      <c r="UFO359" s="6"/>
      <c r="UFP359" s="6"/>
      <c r="UFQ359" s="6"/>
      <c r="UFR359" s="6"/>
      <c r="UFS359" s="6"/>
      <c r="UFT359" s="6"/>
      <c r="UFU359" s="6"/>
      <c r="UFV359" s="6"/>
      <c r="UFW359" s="6"/>
      <c r="UFX359" s="6"/>
      <c r="UFY359" s="6"/>
      <c r="UFZ359" s="6"/>
      <c r="UGA359" s="6"/>
      <c r="UGB359" s="6"/>
      <c r="UGC359" s="6"/>
      <c r="UGD359" s="6"/>
      <c r="UGE359" s="6"/>
      <c r="UGF359" s="6"/>
      <c r="UGG359" s="6"/>
      <c r="UGH359" s="6"/>
      <c r="UGI359" s="6"/>
      <c r="UGJ359" s="6"/>
      <c r="UGK359" s="6"/>
      <c r="UGL359" s="6"/>
      <c r="UGM359" s="6"/>
      <c r="UGN359" s="6"/>
      <c r="UGO359" s="6"/>
      <c r="UGP359" s="6"/>
      <c r="UGQ359" s="6"/>
      <c r="UGR359" s="6"/>
      <c r="UGS359" s="6"/>
      <c r="UGT359" s="6"/>
      <c r="UGU359" s="6"/>
      <c r="UGV359" s="6"/>
      <c r="UGW359" s="6"/>
      <c r="UGX359" s="6"/>
      <c r="UGY359" s="6"/>
      <c r="UGZ359" s="6"/>
      <c r="UHA359" s="6"/>
      <c r="UHB359" s="6"/>
      <c r="UHC359" s="6"/>
      <c r="UHD359" s="6"/>
      <c r="UHE359" s="6"/>
      <c r="UHF359" s="6"/>
      <c r="UHG359" s="6"/>
      <c r="UHH359" s="6"/>
      <c r="UHI359" s="6"/>
      <c r="UHJ359" s="6"/>
      <c r="UHK359" s="6"/>
      <c r="UHL359" s="6"/>
      <c r="UHM359" s="6"/>
      <c r="UHN359" s="6"/>
      <c r="UHO359" s="6"/>
      <c r="UHP359" s="6"/>
      <c r="UHQ359" s="6"/>
      <c r="UHR359" s="6"/>
      <c r="UHS359" s="6"/>
      <c r="UHT359" s="6"/>
      <c r="UHU359" s="6"/>
      <c r="UHV359" s="6"/>
      <c r="UHW359" s="6"/>
      <c r="UHX359" s="6"/>
      <c r="UHY359" s="6"/>
      <c r="UHZ359" s="6"/>
      <c r="UIA359" s="6"/>
      <c r="UIB359" s="6"/>
      <c r="UIC359" s="6"/>
      <c r="UID359" s="6"/>
      <c r="UIE359" s="6"/>
      <c r="UIF359" s="6"/>
      <c r="UIG359" s="6"/>
      <c r="UIH359" s="6"/>
      <c r="UII359" s="6"/>
      <c r="UIJ359" s="6"/>
      <c r="UIK359" s="6"/>
      <c r="UIL359" s="6"/>
      <c r="UIM359" s="6"/>
      <c r="UIN359" s="6"/>
      <c r="UIO359" s="6"/>
      <c r="UIP359" s="6"/>
      <c r="UIQ359" s="6"/>
      <c r="UIR359" s="6"/>
      <c r="UIS359" s="6"/>
      <c r="UIT359" s="6"/>
      <c r="UIU359" s="6"/>
      <c r="UIV359" s="6"/>
      <c r="UIW359" s="6"/>
      <c r="UIX359" s="6"/>
      <c r="UIY359" s="6"/>
      <c r="UIZ359" s="6"/>
      <c r="UJA359" s="6"/>
      <c r="UJB359" s="6"/>
      <c r="UJC359" s="6"/>
      <c r="UJD359" s="6"/>
      <c r="UJE359" s="6"/>
      <c r="UJF359" s="6"/>
      <c r="UJG359" s="6"/>
      <c r="UJH359" s="6"/>
      <c r="UJI359" s="6"/>
      <c r="UJJ359" s="6"/>
      <c r="UJK359" s="6"/>
      <c r="UJL359" s="6"/>
      <c r="UJM359" s="6"/>
      <c r="UJN359" s="6"/>
      <c r="UJO359" s="6"/>
      <c r="UJP359" s="6"/>
      <c r="UJQ359" s="6"/>
      <c r="UJR359" s="6"/>
      <c r="UJS359" s="6"/>
      <c r="UJT359" s="6"/>
      <c r="UJU359" s="6"/>
      <c r="UJV359" s="6"/>
      <c r="UJW359" s="6"/>
      <c r="UJX359" s="6"/>
      <c r="UJY359" s="6"/>
      <c r="UJZ359" s="6"/>
      <c r="UKA359" s="6"/>
      <c r="UKB359" s="6"/>
      <c r="UKC359" s="6"/>
      <c r="UKD359" s="6"/>
      <c r="UKE359" s="6"/>
      <c r="UKF359" s="6"/>
      <c r="UKG359" s="6"/>
      <c r="UKH359" s="6"/>
      <c r="UKI359" s="6"/>
      <c r="UKJ359" s="6"/>
      <c r="UKK359" s="6"/>
      <c r="UKL359" s="6"/>
      <c r="UKM359" s="6"/>
      <c r="UKN359" s="6"/>
      <c r="UKO359" s="6"/>
      <c r="UKP359" s="6"/>
      <c r="UKQ359" s="6"/>
      <c r="UKR359" s="6"/>
      <c r="UKS359" s="6"/>
      <c r="UKT359" s="6"/>
      <c r="UKU359" s="6"/>
      <c r="UKV359" s="6"/>
      <c r="UKW359" s="6"/>
      <c r="UKX359" s="6"/>
      <c r="UKY359" s="6"/>
      <c r="UKZ359" s="6"/>
      <c r="ULA359" s="6"/>
      <c r="ULB359" s="6"/>
      <c r="ULC359" s="6"/>
      <c r="ULD359" s="6"/>
      <c r="ULE359" s="6"/>
      <c r="ULF359" s="6"/>
      <c r="ULG359" s="6"/>
      <c r="ULH359" s="6"/>
      <c r="ULI359" s="6"/>
      <c r="ULJ359" s="6"/>
      <c r="ULK359" s="6"/>
      <c r="ULL359" s="6"/>
      <c r="ULM359" s="6"/>
      <c r="ULN359" s="6"/>
      <c r="ULO359" s="6"/>
      <c r="ULP359" s="6"/>
      <c r="ULQ359" s="6"/>
      <c r="ULR359" s="6"/>
      <c r="ULS359" s="6"/>
      <c r="ULT359" s="6"/>
      <c r="ULU359" s="6"/>
      <c r="ULV359" s="6"/>
      <c r="ULW359" s="6"/>
      <c r="ULX359" s="6"/>
      <c r="ULY359" s="6"/>
      <c r="ULZ359" s="6"/>
      <c r="UMA359" s="6"/>
      <c r="UMB359" s="6"/>
      <c r="UMC359" s="6"/>
      <c r="UMD359" s="6"/>
      <c r="UME359" s="6"/>
      <c r="UMF359" s="6"/>
      <c r="UMG359" s="6"/>
      <c r="UMH359" s="6"/>
      <c r="UMI359" s="6"/>
      <c r="UMJ359" s="6"/>
      <c r="UMK359" s="6"/>
      <c r="UML359" s="6"/>
      <c r="UMM359" s="6"/>
      <c r="UMN359" s="6"/>
      <c r="UMO359" s="6"/>
      <c r="UMP359" s="6"/>
      <c r="UMQ359" s="6"/>
      <c r="UMR359" s="6"/>
      <c r="UMS359" s="6"/>
      <c r="UMT359" s="6"/>
      <c r="UMU359" s="6"/>
      <c r="UMV359" s="6"/>
      <c r="UMW359" s="6"/>
      <c r="UMX359" s="6"/>
      <c r="UMY359" s="6"/>
      <c r="UMZ359" s="6"/>
      <c r="UNA359" s="6"/>
      <c r="UNB359" s="6"/>
      <c r="UNC359" s="6"/>
      <c r="UND359" s="6"/>
      <c r="UNE359" s="6"/>
      <c r="UNF359" s="6"/>
      <c r="UNG359" s="6"/>
      <c r="UNH359" s="6"/>
      <c r="UNI359" s="6"/>
      <c r="UNJ359" s="6"/>
      <c r="UNK359" s="6"/>
      <c r="UNL359" s="6"/>
      <c r="UNM359" s="6"/>
      <c r="UNN359" s="6"/>
      <c r="UNO359" s="6"/>
      <c r="UNP359" s="6"/>
      <c r="UNQ359" s="6"/>
      <c r="UNR359" s="6"/>
      <c r="UNS359" s="6"/>
      <c r="UNT359" s="6"/>
      <c r="UNU359" s="6"/>
      <c r="UNV359" s="6"/>
      <c r="UNW359" s="6"/>
      <c r="UNX359" s="6"/>
      <c r="UNY359" s="6"/>
      <c r="UNZ359" s="6"/>
      <c r="UOA359" s="6"/>
      <c r="UOB359" s="6"/>
      <c r="UOC359" s="6"/>
      <c r="UOD359" s="6"/>
      <c r="UOE359" s="6"/>
      <c r="UOF359" s="6"/>
      <c r="UOG359" s="6"/>
      <c r="UOH359" s="6"/>
      <c r="UOI359" s="6"/>
      <c r="UOJ359" s="6"/>
      <c r="UOK359" s="6"/>
      <c r="UOL359" s="6"/>
      <c r="UOM359" s="6"/>
      <c r="UON359" s="6"/>
      <c r="UOO359" s="6"/>
      <c r="UOP359" s="6"/>
      <c r="UOQ359" s="6"/>
      <c r="UOR359" s="6"/>
      <c r="UOS359" s="6"/>
      <c r="UOT359" s="6"/>
      <c r="UOU359" s="6"/>
      <c r="UOV359" s="6"/>
      <c r="UOW359" s="6"/>
      <c r="UOX359" s="6"/>
      <c r="UOY359" s="6"/>
      <c r="UOZ359" s="6"/>
      <c r="UPA359" s="6"/>
      <c r="UPB359" s="6"/>
      <c r="UPC359" s="6"/>
      <c r="UPD359" s="6"/>
      <c r="UPE359" s="6"/>
      <c r="UPF359" s="6"/>
      <c r="UPG359" s="6"/>
      <c r="UPH359" s="6"/>
      <c r="UPI359" s="6"/>
      <c r="UPJ359" s="6"/>
      <c r="UPK359" s="6"/>
      <c r="UPL359" s="6"/>
      <c r="UPM359" s="6"/>
      <c r="UPN359" s="6"/>
      <c r="UPO359" s="6"/>
      <c r="UPP359" s="6"/>
      <c r="UPQ359" s="6"/>
      <c r="UPR359" s="6"/>
      <c r="UPS359" s="6"/>
      <c r="UPT359" s="6"/>
      <c r="UPU359" s="6"/>
      <c r="UPV359" s="6"/>
      <c r="UPW359" s="6"/>
      <c r="UPX359" s="6"/>
      <c r="UPY359" s="6"/>
      <c r="UPZ359" s="6"/>
      <c r="UQA359" s="6"/>
      <c r="UQB359" s="6"/>
      <c r="UQC359" s="6"/>
      <c r="UQD359" s="6"/>
      <c r="UQE359" s="6"/>
      <c r="UQF359" s="6"/>
      <c r="UQG359" s="6"/>
      <c r="UQH359" s="6"/>
      <c r="UQI359" s="6"/>
      <c r="UQJ359" s="6"/>
      <c r="UQK359" s="6"/>
      <c r="UQL359" s="6"/>
      <c r="UQM359" s="6"/>
      <c r="UQN359" s="6"/>
      <c r="UQO359" s="6"/>
      <c r="UQP359" s="6"/>
      <c r="UQQ359" s="6"/>
      <c r="UQR359" s="6"/>
      <c r="UQS359" s="6"/>
      <c r="UQT359" s="6"/>
      <c r="UQU359" s="6"/>
      <c r="UQV359" s="6"/>
      <c r="UQW359" s="6"/>
      <c r="UQX359" s="6"/>
      <c r="UQY359" s="6"/>
      <c r="UQZ359" s="6"/>
      <c r="URA359" s="6"/>
      <c r="URB359" s="6"/>
      <c r="URC359" s="6"/>
      <c r="URD359" s="6"/>
      <c r="URE359" s="6"/>
      <c r="URF359" s="6"/>
      <c r="URG359" s="6"/>
      <c r="URH359" s="6"/>
      <c r="URI359" s="6"/>
      <c r="URJ359" s="6"/>
      <c r="URK359" s="6"/>
      <c r="URL359" s="6"/>
      <c r="URM359" s="6"/>
      <c r="URN359" s="6"/>
      <c r="URO359" s="6"/>
      <c r="URP359" s="6"/>
      <c r="URQ359" s="6"/>
      <c r="URR359" s="6"/>
      <c r="URS359" s="6"/>
      <c r="URT359" s="6"/>
      <c r="URU359" s="6"/>
      <c r="URV359" s="6"/>
      <c r="URW359" s="6"/>
      <c r="URX359" s="6"/>
      <c r="URY359" s="6"/>
      <c r="URZ359" s="6"/>
      <c r="USA359" s="6"/>
      <c r="USB359" s="6"/>
      <c r="USC359" s="6"/>
      <c r="USD359" s="6"/>
      <c r="USE359" s="6"/>
      <c r="USF359" s="6"/>
      <c r="USG359" s="6"/>
      <c r="USH359" s="6"/>
      <c r="USI359" s="6"/>
      <c r="USJ359" s="6"/>
      <c r="USK359" s="6"/>
      <c r="USL359" s="6"/>
      <c r="USM359" s="6"/>
      <c r="USN359" s="6"/>
      <c r="USO359" s="6"/>
      <c r="USP359" s="6"/>
      <c r="USQ359" s="6"/>
      <c r="USR359" s="6"/>
      <c r="USS359" s="6"/>
      <c r="UST359" s="6"/>
      <c r="USU359" s="6"/>
      <c r="USV359" s="6"/>
      <c r="USW359" s="6"/>
      <c r="USX359" s="6"/>
      <c r="USY359" s="6"/>
      <c r="USZ359" s="6"/>
      <c r="UTA359" s="6"/>
      <c r="UTB359" s="6"/>
      <c r="UTC359" s="6"/>
      <c r="UTD359" s="6"/>
      <c r="UTE359" s="6"/>
      <c r="UTF359" s="6"/>
      <c r="UTG359" s="6"/>
      <c r="UTH359" s="6"/>
      <c r="UTI359" s="6"/>
      <c r="UTJ359" s="6"/>
      <c r="UTK359" s="6"/>
      <c r="UTL359" s="6"/>
      <c r="UTM359" s="6"/>
      <c r="UTN359" s="6"/>
      <c r="UTO359" s="6"/>
      <c r="UTP359" s="6"/>
      <c r="UTQ359" s="6"/>
      <c r="UTR359" s="6"/>
      <c r="UTS359" s="6"/>
      <c r="UTT359" s="6"/>
      <c r="UTU359" s="6"/>
      <c r="UTV359" s="6"/>
      <c r="UTW359" s="6"/>
      <c r="UTX359" s="6"/>
      <c r="UTY359" s="6"/>
      <c r="UTZ359" s="6"/>
      <c r="UUA359" s="6"/>
      <c r="UUB359" s="6"/>
      <c r="UUC359" s="6"/>
      <c r="UUD359" s="6"/>
      <c r="UUE359" s="6"/>
      <c r="UUF359" s="6"/>
      <c r="UUG359" s="6"/>
      <c r="UUH359" s="6"/>
      <c r="UUI359" s="6"/>
      <c r="UUJ359" s="6"/>
      <c r="UUK359" s="6"/>
      <c r="UUL359" s="6"/>
      <c r="UUM359" s="6"/>
      <c r="UUN359" s="6"/>
      <c r="UUO359" s="6"/>
      <c r="UUP359" s="6"/>
      <c r="UUQ359" s="6"/>
      <c r="UUR359" s="6"/>
      <c r="UUS359" s="6"/>
      <c r="UUT359" s="6"/>
      <c r="UUU359" s="6"/>
      <c r="UUV359" s="6"/>
      <c r="UUW359" s="6"/>
      <c r="UUX359" s="6"/>
      <c r="UUY359" s="6"/>
      <c r="UUZ359" s="6"/>
      <c r="UVA359" s="6"/>
      <c r="UVB359" s="6"/>
      <c r="UVC359" s="6"/>
      <c r="UVD359" s="6"/>
      <c r="UVE359" s="6"/>
      <c r="UVF359" s="6"/>
      <c r="UVG359" s="6"/>
      <c r="UVH359" s="6"/>
      <c r="UVI359" s="6"/>
      <c r="UVJ359" s="6"/>
      <c r="UVK359" s="6"/>
      <c r="UVL359" s="6"/>
      <c r="UVM359" s="6"/>
      <c r="UVN359" s="6"/>
      <c r="UVO359" s="6"/>
      <c r="UVP359" s="6"/>
      <c r="UVQ359" s="6"/>
      <c r="UVR359" s="6"/>
      <c r="UVS359" s="6"/>
      <c r="UVT359" s="6"/>
      <c r="UVU359" s="6"/>
      <c r="UVV359" s="6"/>
      <c r="UVW359" s="6"/>
      <c r="UVX359" s="6"/>
      <c r="UVY359" s="6"/>
      <c r="UVZ359" s="6"/>
      <c r="UWA359" s="6"/>
      <c r="UWB359" s="6"/>
      <c r="UWC359" s="6"/>
      <c r="UWD359" s="6"/>
      <c r="UWE359" s="6"/>
      <c r="UWF359" s="6"/>
      <c r="UWG359" s="6"/>
      <c r="UWH359" s="6"/>
      <c r="UWI359" s="6"/>
      <c r="UWJ359" s="6"/>
      <c r="UWK359" s="6"/>
      <c r="UWL359" s="6"/>
      <c r="UWM359" s="6"/>
      <c r="UWN359" s="6"/>
      <c r="UWO359" s="6"/>
      <c r="UWP359" s="6"/>
      <c r="UWQ359" s="6"/>
      <c r="UWR359" s="6"/>
      <c r="UWS359" s="6"/>
      <c r="UWT359" s="6"/>
      <c r="UWU359" s="6"/>
      <c r="UWV359" s="6"/>
      <c r="UWW359" s="6"/>
      <c r="UWX359" s="6"/>
      <c r="UWY359" s="6"/>
      <c r="UWZ359" s="6"/>
      <c r="UXA359" s="6"/>
      <c r="UXB359" s="6"/>
      <c r="UXC359" s="6"/>
      <c r="UXD359" s="6"/>
      <c r="UXE359" s="6"/>
      <c r="UXF359" s="6"/>
      <c r="UXG359" s="6"/>
      <c r="UXH359" s="6"/>
      <c r="UXI359" s="6"/>
      <c r="UXJ359" s="6"/>
      <c r="UXK359" s="6"/>
      <c r="UXL359" s="6"/>
      <c r="UXM359" s="6"/>
      <c r="UXN359" s="6"/>
      <c r="UXO359" s="6"/>
      <c r="UXP359" s="6"/>
      <c r="UXQ359" s="6"/>
      <c r="UXR359" s="6"/>
      <c r="UXS359" s="6"/>
      <c r="UXT359" s="6"/>
      <c r="UXU359" s="6"/>
      <c r="UXV359" s="6"/>
      <c r="UXW359" s="6"/>
      <c r="UXX359" s="6"/>
      <c r="UXY359" s="6"/>
      <c r="UXZ359" s="6"/>
      <c r="UYA359" s="6"/>
      <c r="UYB359" s="6"/>
      <c r="UYC359" s="6"/>
      <c r="UYD359" s="6"/>
      <c r="UYE359" s="6"/>
      <c r="UYF359" s="6"/>
      <c r="UYG359" s="6"/>
      <c r="UYH359" s="6"/>
      <c r="UYI359" s="6"/>
      <c r="UYJ359" s="6"/>
      <c r="UYK359" s="6"/>
      <c r="UYL359" s="6"/>
      <c r="UYM359" s="6"/>
      <c r="UYN359" s="6"/>
      <c r="UYO359" s="6"/>
      <c r="UYP359" s="6"/>
      <c r="UYQ359" s="6"/>
      <c r="UYR359" s="6"/>
      <c r="UYS359" s="6"/>
      <c r="UYT359" s="6"/>
      <c r="UYU359" s="6"/>
      <c r="UYV359" s="6"/>
      <c r="UYW359" s="6"/>
      <c r="UYX359" s="6"/>
      <c r="UYY359" s="6"/>
      <c r="UYZ359" s="6"/>
      <c r="UZA359" s="6"/>
      <c r="UZB359" s="6"/>
      <c r="UZC359" s="6"/>
      <c r="UZD359" s="6"/>
      <c r="UZE359" s="6"/>
      <c r="UZF359" s="6"/>
      <c r="UZG359" s="6"/>
      <c r="UZH359" s="6"/>
      <c r="UZI359" s="6"/>
      <c r="UZJ359" s="6"/>
      <c r="UZK359" s="6"/>
      <c r="UZL359" s="6"/>
      <c r="UZM359" s="6"/>
      <c r="UZN359" s="6"/>
      <c r="UZO359" s="6"/>
      <c r="UZP359" s="6"/>
      <c r="UZQ359" s="6"/>
      <c r="UZR359" s="6"/>
      <c r="UZS359" s="6"/>
      <c r="UZT359" s="6"/>
      <c r="UZU359" s="6"/>
      <c r="UZV359" s="6"/>
      <c r="UZW359" s="6"/>
      <c r="UZX359" s="6"/>
      <c r="UZY359" s="6"/>
      <c r="UZZ359" s="6"/>
      <c r="VAA359" s="6"/>
      <c r="VAB359" s="6"/>
      <c r="VAC359" s="6"/>
      <c r="VAD359" s="6"/>
      <c r="VAE359" s="6"/>
      <c r="VAF359" s="6"/>
      <c r="VAG359" s="6"/>
      <c r="VAH359" s="6"/>
      <c r="VAI359" s="6"/>
      <c r="VAJ359" s="6"/>
      <c r="VAK359" s="6"/>
      <c r="VAL359" s="6"/>
      <c r="VAM359" s="6"/>
      <c r="VAN359" s="6"/>
      <c r="VAO359" s="6"/>
      <c r="VAP359" s="6"/>
      <c r="VAQ359" s="6"/>
      <c r="VAR359" s="6"/>
      <c r="VAS359" s="6"/>
      <c r="VAT359" s="6"/>
      <c r="VAU359" s="6"/>
      <c r="VAV359" s="6"/>
      <c r="VAW359" s="6"/>
      <c r="VAX359" s="6"/>
      <c r="VAY359" s="6"/>
      <c r="VAZ359" s="6"/>
      <c r="VBA359" s="6"/>
      <c r="VBB359" s="6"/>
      <c r="VBC359" s="6"/>
      <c r="VBD359" s="6"/>
      <c r="VBE359" s="6"/>
      <c r="VBF359" s="6"/>
      <c r="VBG359" s="6"/>
      <c r="VBH359" s="6"/>
      <c r="VBI359" s="6"/>
      <c r="VBJ359" s="6"/>
      <c r="VBK359" s="6"/>
      <c r="VBL359" s="6"/>
      <c r="VBM359" s="6"/>
      <c r="VBN359" s="6"/>
      <c r="VBO359" s="6"/>
      <c r="VBP359" s="6"/>
      <c r="VBQ359" s="6"/>
      <c r="VBR359" s="6"/>
      <c r="VBS359" s="6"/>
      <c r="VBT359" s="6"/>
      <c r="VBU359" s="6"/>
      <c r="VBV359" s="6"/>
      <c r="VBW359" s="6"/>
      <c r="VBX359" s="6"/>
      <c r="VBY359" s="6"/>
      <c r="VBZ359" s="6"/>
      <c r="VCA359" s="6"/>
      <c r="VCB359" s="6"/>
      <c r="VCC359" s="6"/>
      <c r="VCD359" s="6"/>
      <c r="VCE359" s="6"/>
      <c r="VCF359" s="6"/>
      <c r="VCG359" s="6"/>
      <c r="VCH359" s="6"/>
      <c r="VCI359" s="6"/>
      <c r="VCJ359" s="6"/>
      <c r="VCK359" s="6"/>
      <c r="VCL359" s="6"/>
      <c r="VCM359" s="6"/>
      <c r="VCN359" s="6"/>
      <c r="VCO359" s="6"/>
      <c r="VCP359" s="6"/>
      <c r="VCQ359" s="6"/>
      <c r="VCR359" s="6"/>
      <c r="VCS359" s="6"/>
      <c r="VCT359" s="6"/>
      <c r="VCU359" s="6"/>
      <c r="VCV359" s="6"/>
      <c r="VCW359" s="6"/>
      <c r="VCX359" s="6"/>
      <c r="VCY359" s="6"/>
      <c r="VCZ359" s="6"/>
      <c r="VDA359" s="6"/>
      <c r="VDB359" s="6"/>
      <c r="VDC359" s="6"/>
      <c r="VDD359" s="6"/>
      <c r="VDE359" s="6"/>
      <c r="VDF359" s="6"/>
      <c r="VDG359" s="6"/>
      <c r="VDH359" s="6"/>
      <c r="VDI359" s="6"/>
      <c r="VDJ359" s="6"/>
      <c r="VDK359" s="6"/>
      <c r="VDL359" s="6"/>
      <c r="VDM359" s="6"/>
      <c r="VDN359" s="6"/>
      <c r="VDO359" s="6"/>
      <c r="VDP359" s="6"/>
      <c r="VDQ359" s="6"/>
      <c r="VDR359" s="6"/>
      <c r="VDS359" s="6"/>
      <c r="VDT359" s="6"/>
      <c r="VDU359" s="6"/>
      <c r="VDV359" s="6"/>
      <c r="VDW359" s="6"/>
      <c r="VDX359" s="6"/>
      <c r="VDY359" s="6"/>
      <c r="VDZ359" s="6"/>
      <c r="VEA359" s="6"/>
      <c r="VEB359" s="6"/>
      <c r="VEC359" s="6"/>
      <c r="VED359" s="6"/>
      <c r="VEE359" s="6"/>
      <c r="VEF359" s="6"/>
      <c r="VEG359" s="6"/>
      <c r="VEH359" s="6"/>
      <c r="VEI359" s="6"/>
      <c r="VEJ359" s="6"/>
      <c r="VEK359" s="6"/>
      <c r="VEL359" s="6"/>
      <c r="VEM359" s="6"/>
      <c r="VEN359" s="6"/>
      <c r="VEO359" s="6"/>
      <c r="VEP359" s="6"/>
      <c r="VEQ359" s="6"/>
      <c r="VER359" s="6"/>
      <c r="VES359" s="6"/>
      <c r="VET359" s="6"/>
      <c r="VEU359" s="6"/>
      <c r="VEV359" s="6"/>
      <c r="VEW359" s="6"/>
      <c r="VEX359" s="6"/>
      <c r="VEY359" s="6"/>
      <c r="VEZ359" s="6"/>
      <c r="VFA359" s="6"/>
      <c r="VFB359" s="6"/>
      <c r="VFC359" s="6"/>
      <c r="VFD359" s="6"/>
      <c r="VFE359" s="6"/>
      <c r="VFF359" s="6"/>
      <c r="VFG359" s="6"/>
      <c r="VFH359" s="6"/>
      <c r="VFI359" s="6"/>
      <c r="VFJ359" s="6"/>
      <c r="VFK359" s="6"/>
      <c r="VFL359" s="6"/>
      <c r="VFM359" s="6"/>
      <c r="VFN359" s="6"/>
      <c r="VFO359" s="6"/>
      <c r="VFP359" s="6"/>
      <c r="VFQ359" s="6"/>
      <c r="VFR359" s="6"/>
      <c r="VFS359" s="6"/>
      <c r="VFT359" s="6"/>
      <c r="VFU359" s="6"/>
      <c r="VFV359" s="6"/>
      <c r="VFW359" s="6"/>
      <c r="VFX359" s="6"/>
      <c r="VFY359" s="6"/>
      <c r="VFZ359" s="6"/>
      <c r="VGA359" s="6"/>
      <c r="VGB359" s="6"/>
      <c r="VGC359" s="6"/>
      <c r="VGD359" s="6"/>
      <c r="VGE359" s="6"/>
      <c r="VGF359" s="6"/>
      <c r="VGG359" s="6"/>
      <c r="VGH359" s="6"/>
      <c r="VGI359" s="6"/>
      <c r="VGJ359" s="6"/>
      <c r="VGK359" s="6"/>
      <c r="VGL359" s="6"/>
      <c r="VGM359" s="6"/>
      <c r="VGN359" s="6"/>
      <c r="VGO359" s="6"/>
      <c r="VGP359" s="6"/>
      <c r="VGQ359" s="6"/>
      <c r="VGR359" s="6"/>
      <c r="VGS359" s="6"/>
      <c r="VGT359" s="6"/>
      <c r="VGU359" s="6"/>
      <c r="VGV359" s="6"/>
      <c r="VGW359" s="6"/>
      <c r="VGX359" s="6"/>
      <c r="VGY359" s="6"/>
      <c r="VGZ359" s="6"/>
      <c r="VHA359" s="6"/>
      <c r="VHB359" s="6"/>
      <c r="VHC359" s="6"/>
      <c r="VHD359" s="6"/>
      <c r="VHE359" s="6"/>
      <c r="VHF359" s="6"/>
      <c r="VHG359" s="6"/>
      <c r="VHH359" s="6"/>
      <c r="VHI359" s="6"/>
      <c r="VHJ359" s="6"/>
      <c r="VHK359" s="6"/>
      <c r="VHL359" s="6"/>
      <c r="VHM359" s="6"/>
      <c r="VHN359" s="6"/>
      <c r="VHO359" s="6"/>
      <c r="VHP359" s="6"/>
      <c r="VHQ359" s="6"/>
      <c r="VHR359" s="6"/>
      <c r="VHS359" s="6"/>
      <c r="VHT359" s="6"/>
      <c r="VHU359" s="6"/>
      <c r="VHV359" s="6"/>
      <c r="VHW359" s="6"/>
      <c r="VHX359" s="6"/>
      <c r="VHY359" s="6"/>
      <c r="VHZ359" s="6"/>
      <c r="VIA359" s="6"/>
      <c r="VIB359" s="6"/>
      <c r="VIC359" s="6"/>
      <c r="VID359" s="6"/>
      <c r="VIE359" s="6"/>
      <c r="VIF359" s="6"/>
      <c r="VIG359" s="6"/>
      <c r="VIH359" s="6"/>
      <c r="VII359" s="6"/>
      <c r="VIJ359" s="6"/>
      <c r="VIK359" s="6"/>
      <c r="VIL359" s="6"/>
      <c r="VIM359" s="6"/>
      <c r="VIN359" s="6"/>
      <c r="VIO359" s="6"/>
      <c r="VIP359" s="6"/>
      <c r="VIQ359" s="6"/>
      <c r="VIR359" s="6"/>
      <c r="VIS359" s="6"/>
      <c r="VIT359" s="6"/>
      <c r="VIU359" s="6"/>
      <c r="VIV359" s="6"/>
      <c r="VIW359" s="6"/>
      <c r="VIX359" s="6"/>
      <c r="VIY359" s="6"/>
      <c r="VIZ359" s="6"/>
      <c r="VJA359" s="6"/>
      <c r="VJB359" s="6"/>
      <c r="VJC359" s="6"/>
      <c r="VJD359" s="6"/>
      <c r="VJE359" s="6"/>
      <c r="VJF359" s="6"/>
      <c r="VJG359" s="6"/>
      <c r="VJH359" s="6"/>
      <c r="VJI359" s="6"/>
      <c r="VJJ359" s="6"/>
      <c r="VJK359" s="6"/>
      <c r="VJL359" s="6"/>
      <c r="VJM359" s="6"/>
      <c r="VJN359" s="6"/>
      <c r="VJO359" s="6"/>
      <c r="VJP359" s="6"/>
      <c r="VJQ359" s="6"/>
      <c r="VJR359" s="6"/>
      <c r="VJS359" s="6"/>
      <c r="VJT359" s="6"/>
      <c r="VJU359" s="6"/>
      <c r="VJV359" s="6"/>
      <c r="VJW359" s="6"/>
      <c r="VJX359" s="6"/>
      <c r="VJY359" s="6"/>
      <c r="VJZ359" s="6"/>
      <c r="VKA359" s="6"/>
      <c r="VKB359" s="6"/>
      <c r="VKC359" s="6"/>
      <c r="VKD359" s="6"/>
      <c r="VKE359" s="6"/>
      <c r="VKF359" s="6"/>
      <c r="VKG359" s="6"/>
      <c r="VKH359" s="6"/>
      <c r="VKI359" s="6"/>
      <c r="VKJ359" s="6"/>
      <c r="VKK359" s="6"/>
      <c r="VKL359" s="6"/>
      <c r="VKM359" s="6"/>
      <c r="VKN359" s="6"/>
      <c r="VKO359" s="6"/>
      <c r="VKP359" s="6"/>
      <c r="VKQ359" s="6"/>
      <c r="VKR359" s="6"/>
      <c r="VKS359" s="6"/>
      <c r="VKT359" s="6"/>
      <c r="VKU359" s="6"/>
      <c r="VKV359" s="6"/>
      <c r="VKW359" s="6"/>
      <c r="VKX359" s="6"/>
      <c r="VKY359" s="6"/>
      <c r="VKZ359" s="6"/>
      <c r="VLA359" s="6"/>
      <c r="VLB359" s="6"/>
      <c r="VLC359" s="6"/>
      <c r="VLD359" s="6"/>
      <c r="VLE359" s="6"/>
      <c r="VLF359" s="6"/>
      <c r="VLG359" s="6"/>
      <c r="VLH359" s="6"/>
      <c r="VLI359" s="6"/>
      <c r="VLJ359" s="6"/>
      <c r="VLK359" s="6"/>
      <c r="VLL359" s="6"/>
      <c r="VLM359" s="6"/>
      <c r="VLN359" s="6"/>
      <c r="VLO359" s="6"/>
      <c r="VLP359" s="6"/>
      <c r="VLQ359" s="6"/>
      <c r="VLR359" s="6"/>
      <c r="VLS359" s="6"/>
      <c r="VLT359" s="6"/>
      <c r="VLU359" s="6"/>
      <c r="VLV359" s="6"/>
      <c r="VLW359" s="6"/>
      <c r="VLX359" s="6"/>
      <c r="VLY359" s="6"/>
      <c r="VLZ359" s="6"/>
      <c r="VMA359" s="6"/>
      <c r="VMB359" s="6"/>
      <c r="VMC359" s="6"/>
      <c r="VMD359" s="6"/>
      <c r="VME359" s="6"/>
      <c r="VMF359" s="6"/>
      <c r="VMG359" s="6"/>
      <c r="VMH359" s="6"/>
      <c r="VMI359" s="6"/>
      <c r="VMJ359" s="6"/>
      <c r="VMK359" s="6"/>
      <c r="VML359" s="6"/>
      <c r="VMM359" s="6"/>
      <c r="VMN359" s="6"/>
      <c r="VMO359" s="6"/>
      <c r="VMP359" s="6"/>
      <c r="VMQ359" s="6"/>
      <c r="VMR359" s="6"/>
      <c r="VMS359" s="6"/>
      <c r="VMT359" s="6"/>
      <c r="VMU359" s="6"/>
      <c r="VMV359" s="6"/>
      <c r="VMW359" s="6"/>
      <c r="VMX359" s="6"/>
      <c r="VMY359" s="6"/>
      <c r="VMZ359" s="6"/>
      <c r="VNA359" s="6"/>
      <c r="VNB359" s="6"/>
      <c r="VNC359" s="6"/>
      <c r="VND359" s="6"/>
      <c r="VNE359" s="6"/>
      <c r="VNF359" s="6"/>
      <c r="VNG359" s="6"/>
      <c r="VNH359" s="6"/>
      <c r="VNI359" s="6"/>
      <c r="VNJ359" s="6"/>
      <c r="VNK359" s="6"/>
      <c r="VNL359" s="6"/>
      <c r="VNM359" s="6"/>
      <c r="VNN359" s="6"/>
      <c r="VNO359" s="6"/>
      <c r="VNP359" s="6"/>
      <c r="VNQ359" s="6"/>
      <c r="VNR359" s="6"/>
      <c r="VNS359" s="6"/>
      <c r="VNT359" s="6"/>
      <c r="VNU359" s="6"/>
      <c r="VNV359" s="6"/>
      <c r="VNW359" s="6"/>
      <c r="VNX359" s="6"/>
      <c r="VNY359" s="6"/>
      <c r="VNZ359" s="6"/>
      <c r="VOA359" s="6"/>
      <c r="VOB359" s="6"/>
      <c r="VOC359" s="6"/>
      <c r="VOD359" s="6"/>
      <c r="VOE359" s="6"/>
      <c r="VOF359" s="6"/>
      <c r="VOG359" s="6"/>
      <c r="VOH359" s="6"/>
      <c r="VOI359" s="6"/>
      <c r="VOJ359" s="6"/>
      <c r="VOK359" s="6"/>
      <c r="VOL359" s="6"/>
      <c r="VOM359" s="6"/>
      <c r="VON359" s="6"/>
      <c r="VOO359" s="6"/>
      <c r="VOP359" s="6"/>
      <c r="VOQ359" s="6"/>
      <c r="VOR359" s="6"/>
      <c r="VOS359" s="6"/>
      <c r="VOT359" s="6"/>
      <c r="VOU359" s="6"/>
      <c r="VOV359" s="6"/>
      <c r="VOW359" s="6"/>
      <c r="VOX359" s="6"/>
      <c r="VOY359" s="6"/>
      <c r="VOZ359" s="6"/>
      <c r="VPA359" s="6"/>
      <c r="VPB359" s="6"/>
      <c r="VPC359" s="6"/>
      <c r="VPD359" s="6"/>
      <c r="VPE359" s="6"/>
      <c r="VPF359" s="6"/>
      <c r="VPG359" s="6"/>
      <c r="VPH359" s="6"/>
      <c r="VPI359" s="6"/>
      <c r="VPJ359" s="6"/>
      <c r="VPK359" s="6"/>
      <c r="VPL359" s="6"/>
      <c r="VPM359" s="6"/>
      <c r="VPN359" s="6"/>
      <c r="VPO359" s="6"/>
      <c r="VPP359" s="6"/>
      <c r="VPQ359" s="6"/>
      <c r="VPR359" s="6"/>
      <c r="VPS359" s="6"/>
      <c r="VPT359" s="6"/>
      <c r="VPU359" s="6"/>
      <c r="VPV359" s="6"/>
      <c r="VPW359" s="6"/>
      <c r="VPX359" s="6"/>
      <c r="VPY359" s="6"/>
      <c r="VPZ359" s="6"/>
      <c r="VQA359" s="6"/>
      <c r="VQB359" s="6"/>
      <c r="VQC359" s="6"/>
      <c r="VQD359" s="6"/>
      <c r="VQE359" s="6"/>
      <c r="VQF359" s="6"/>
      <c r="VQG359" s="6"/>
      <c r="VQH359" s="6"/>
      <c r="VQI359" s="6"/>
      <c r="VQJ359" s="6"/>
      <c r="VQK359" s="6"/>
      <c r="VQL359" s="6"/>
      <c r="VQM359" s="6"/>
      <c r="VQN359" s="6"/>
      <c r="VQO359" s="6"/>
      <c r="VQP359" s="6"/>
      <c r="VQQ359" s="6"/>
      <c r="VQR359" s="6"/>
      <c r="VQS359" s="6"/>
      <c r="VQT359" s="6"/>
      <c r="VQU359" s="6"/>
      <c r="VQV359" s="6"/>
      <c r="VQW359" s="6"/>
      <c r="VQX359" s="6"/>
      <c r="VQY359" s="6"/>
      <c r="VQZ359" s="6"/>
      <c r="VRA359" s="6"/>
      <c r="VRB359" s="6"/>
      <c r="VRC359" s="6"/>
      <c r="VRD359" s="6"/>
      <c r="VRE359" s="6"/>
      <c r="VRF359" s="6"/>
      <c r="VRG359" s="6"/>
      <c r="VRH359" s="6"/>
      <c r="VRI359" s="6"/>
      <c r="VRJ359" s="6"/>
      <c r="VRK359" s="6"/>
      <c r="VRL359" s="6"/>
      <c r="VRM359" s="6"/>
      <c r="VRN359" s="6"/>
      <c r="VRO359" s="6"/>
      <c r="VRP359" s="6"/>
      <c r="VRQ359" s="6"/>
      <c r="VRR359" s="6"/>
      <c r="VRS359" s="6"/>
      <c r="VRT359" s="6"/>
      <c r="VRU359" s="6"/>
      <c r="VRV359" s="6"/>
      <c r="VRW359" s="6"/>
      <c r="VRX359" s="6"/>
      <c r="VRY359" s="6"/>
      <c r="VRZ359" s="6"/>
      <c r="VSA359" s="6"/>
      <c r="VSB359" s="6"/>
      <c r="VSC359" s="6"/>
      <c r="VSD359" s="6"/>
      <c r="VSE359" s="6"/>
      <c r="VSF359" s="6"/>
      <c r="VSG359" s="6"/>
      <c r="VSH359" s="6"/>
      <c r="VSI359" s="6"/>
      <c r="VSJ359" s="6"/>
      <c r="VSK359" s="6"/>
      <c r="VSL359" s="6"/>
      <c r="VSM359" s="6"/>
      <c r="VSN359" s="6"/>
      <c r="VSO359" s="6"/>
      <c r="VSP359" s="6"/>
      <c r="VSQ359" s="6"/>
      <c r="VSR359" s="6"/>
      <c r="VSS359" s="6"/>
      <c r="VST359" s="6"/>
      <c r="VSU359" s="6"/>
      <c r="VSV359" s="6"/>
      <c r="VSW359" s="6"/>
      <c r="VSX359" s="6"/>
      <c r="VSY359" s="6"/>
      <c r="VSZ359" s="6"/>
      <c r="VTA359" s="6"/>
      <c r="VTB359" s="6"/>
      <c r="VTC359" s="6"/>
      <c r="VTD359" s="6"/>
      <c r="VTE359" s="6"/>
      <c r="VTF359" s="6"/>
      <c r="VTG359" s="6"/>
      <c r="VTH359" s="6"/>
      <c r="VTI359" s="6"/>
      <c r="VTJ359" s="6"/>
      <c r="VTK359" s="6"/>
      <c r="VTL359" s="6"/>
      <c r="VTM359" s="6"/>
      <c r="VTN359" s="6"/>
      <c r="VTO359" s="6"/>
      <c r="VTP359" s="6"/>
      <c r="VTQ359" s="6"/>
      <c r="VTR359" s="6"/>
      <c r="VTS359" s="6"/>
      <c r="VTT359" s="6"/>
      <c r="VTU359" s="6"/>
      <c r="VTV359" s="6"/>
      <c r="VTW359" s="6"/>
      <c r="VTX359" s="6"/>
      <c r="VTY359" s="6"/>
      <c r="VTZ359" s="6"/>
      <c r="VUA359" s="6"/>
      <c r="VUB359" s="6"/>
      <c r="VUC359" s="6"/>
      <c r="VUD359" s="6"/>
      <c r="VUE359" s="6"/>
      <c r="VUF359" s="6"/>
      <c r="VUG359" s="6"/>
      <c r="VUH359" s="6"/>
      <c r="VUI359" s="6"/>
      <c r="VUJ359" s="6"/>
      <c r="VUK359" s="6"/>
      <c r="VUL359" s="6"/>
      <c r="VUM359" s="6"/>
      <c r="VUN359" s="6"/>
      <c r="VUO359" s="6"/>
      <c r="VUP359" s="6"/>
      <c r="VUQ359" s="6"/>
      <c r="VUR359" s="6"/>
      <c r="VUS359" s="6"/>
      <c r="VUT359" s="6"/>
      <c r="VUU359" s="6"/>
      <c r="VUV359" s="6"/>
      <c r="VUW359" s="6"/>
      <c r="VUX359" s="6"/>
      <c r="VUY359" s="6"/>
      <c r="VUZ359" s="6"/>
      <c r="VVA359" s="6"/>
      <c r="VVB359" s="6"/>
      <c r="VVC359" s="6"/>
      <c r="VVD359" s="6"/>
      <c r="VVE359" s="6"/>
      <c r="VVF359" s="6"/>
      <c r="VVG359" s="6"/>
      <c r="VVH359" s="6"/>
      <c r="VVI359" s="6"/>
      <c r="VVJ359" s="6"/>
      <c r="VVK359" s="6"/>
      <c r="VVL359" s="6"/>
      <c r="VVM359" s="6"/>
      <c r="VVN359" s="6"/>
      <c r="VVO359" s="6"/>
      <c r="VVP359" s="6"/>
      <c r="VVQ359" s="6"/>
      <c r="VVR359" s="6"/>
      <c r="VVS359" s="6"/>
      <c r="VVT359" s="6"/>
      <c r="VVU359" s="6"/>
      <c r="VVV359" s="6"/>
      <c r="VVW359" s="6"/>
      <c r="VVX359" s="6"/>
      <c r="VVY359" s="6"/>
      <c r="VVZ359" s="6"/>
      <c r="VWA359" s="6"/>
      <c r="VWB359" s="6"/>
      <c r="VWC359" s="6"/>
      <c r="VWD359" s="6"/>
      <c r="VWE359" s="6"/>
      <c r="VWF359" s="6"/>
      <c r="VWG359" s="6"/>
      <c r="VWH359" s="6"/>
      <c r="VWI359" s="6"/>
      <c r="VWJ359" s="6"/>
      <c r="VWK359" s="6"/>
      <c r="VWL359" s="6"/>
      <c r="VWM359" s="6"/>
      <c r="VWN359" s="6"/>
      <c r="VWO359" s="6"/>
      <c r="VWP359" s="6"/>
      <c r="VWQ359" s="6"/>
      <c r="VWR359" s="6"/>
      <c r="VWS359" s="6"/>
      <c r="VWT359" s="6"/>
      <c r="VWU359" s="6"/>
      <c r="VWV359" s="6"/>
      <c r="VWW359" s="6"/>
      <c r="VWX359" s="6"/>
      <c r="VWY359" s="6"/>
      <c r="VWZ359" s="6"/>
      <c r="VXA359" s="6"/>
      <c r="VXB359" s="6"/>
      <c r="VXC359" s="6"/>
      <c r="VXD359" s="6"/>
      <c r="VXE359" s="6"/>
      <c r="VXF359" s="6"/>
      <c r="VXG359" s="6"/>
      <c r="VXH359" s="6"/>
      <c r="VXI359" s="6"/>
      <c r="VXJ359" s="6"/>
      <c r="VXK359" s="6"/>
      <c r="VXL359" s="6"/>
      <c r="VXM359" s="6"/>
      <c r="VXN359" s="6"/>
      <c r="VXO359" s="6"/>
      <c r="VXP359" s="6"/>
      <c r="VXQ359" s="6"/>
      <c r="VXR359" s="6"/>
      <c r="VXS359" s="6"/>
      <c r="VXT359" s="6"/>
      <c r="VXU359" s="6"/>
      <c r="VXV359" s="6"/>
      <c r="VXW359" s="6"/>
      <c r="VXX359" s="6"/>
      <c r="VXY359" s="6"/>
      <c r="VXZ359" s="6"/>
      <c r="VYA359" s="6"/>
      <c r="VYB359" s="6"/>
      <c r="VYC359" s="6"/>
      <c r="VYD359" s="6"/>
      <c r="VYE359" s="6"/>
      <c r="VYF359" s="6"/>
      <c r="VYG359" s="6"/>
      <c r="VYH359" s="6"/>
      <c r="VYI359" s="6"/>
      <c r="VYJ359" s="6"/>
      <c r="VYK359" s="6"/>
      <c r="VYL359" s="6"/>
      <c r="VYM359" s="6"/>
      <c r="VYN359" s="6"/>
      <c r="VYO359" s="6"/>
      <c r="VYP359" s="6"/>
      <c r="VYQ359" s="6"/>
      <c r="VYR359" s="6"/>
      <c r="VYS359" s="6"/>
      <c r="VYT359" s="6"/>
      <c r="VYU359" s="6"/>
      <c r="VYV359" s="6"/>
      <c r="VYW359" s="6"/>
      <c r="VYX359" s="6"/>
      <c r="VYY359" s="6"/>
      <c r="VYZ359" s="6"/>
      <c r="VZA359" s="6"/>
      <c r="VZB359" s="6"/>
      <c r="VZC359" s="6"/>
      <c r="VZD359" s="6"/>
      <c r="VZE359" s="6"/>
      <c r="VZF359" s="6"/>
      <c r="VZG359" s="6"/>
      <c r="VZH359" s="6"/>
      <c r="VZI359" s="6"/>
      <c r="VZJ359" s="6"/>
      <c r="VZK359" s="6"/>
      <c r="VZL359" s="6"/>
      <c r="VZM359" s="6"/>
      <c r="VZN359" s="6"/>
      <c r="VZO359" s="6"/>
      <c r="VZP359" s="6"/>
      <c r="VZQ359" s="6"/>
      <c r="VZR359" s="6"/>
      <c r="VZS359" s="6"/>
      <c r="VZT359" s="6"/>
      <c r="VZU359" s="6"/>
      <c r="VZV359" s="6"/>
      <c r="VZW359" s="6"/>
      <c r="VZX359" s="6"/>
      <c r="VZY359" s="6"/>
      <c r="VZZ359" s="6"/>
      <c r="WAA359" s="6"/>
      <c r="WAB359" s="6"/>
      <c r="WAC359" s="6"/>
      <c r="WAD359" s="6"/>
      <c r="WAE359" s="6"/>
      <c r="WAF359" s="6"/>
      <c r="WAG359" s="6"/>
      <c r="WAH359" s="6"/>
      <c r="WAI359" s="6"/>
      <c r="WAJ359" s="6"/>
      <c r="WAK359" s="6"/>
      <c r="WAL359" s="6"/>
      <c r="WAM359" s="6"/>
      <c r="WAN359" s="6"/>
      <c r="WAO359" s="6"/>
      <c r="WAP359" s="6"/>
      <c r="WAQ359" s="6"/>
      <c r="WAR359" s="6"/>
      <c r="WAS359" s="6"/>
      <c r="WAT359" s="6"/>
      <c r="WAU359" s="6"/>
      <c r="WAV359" s="6"/>
      <c r="WAW359" s="6"/>
      <c r="WAX359" s="6"/>
      <c r="WAY359" s="6"/>
      <c r="WAZ359" s="6"/>
      <c r="WBA359" s="6"/>
      <c r="WBB359" s="6"/>
      <c r="WBC359" s="6"/>
      <c r="WBD359" s="6"/>
      <c r="WBE359" s="6"/>
      <c r="WBF359" s="6"/>
      <c r="WBG359" s="6"/>
      <c r="WBH359" s="6"/>
      <c r="WBI359" s="6"/>
      <c r="WBJ359" s="6"/>
      <c r="WBK359" s="6"/>
      <c r="WBL359" s="6"/>
      <c r="WBM359" s="6"/>
      <c r="WBN359" s="6"/>
      <c r="WBO359" s="6"/>
      <c r="WBP359" s="6"/>
      <c r="WBQ359" s="6"/>
      <c r="WBR359" s="6"/>
      <c r="WBS359" s="6"/>
      <c r="WBT359" s="6"/>
      <c r="WBU359" s="6"/>
      <c r="WBV359" s="6"/>
      <c r="WBW359" s="6"/>
      <c r="WBX359" s="6"/>
      <c r="WBY359" s="6"/>
      <c r="WBZ359" s="6"/>
      <c r="WCA359" s="6"/>
      <c r="WCB359" s="6"/>
      <c r="WCC359" s="6"/>
      <c r="WCD359" s="6"/>
      <c r="WCE359" s="6"/>
      <c r="WCF359" s="6"/>
      <c r="WCG359" s="6"/>
      <c r="WCH359" s="6"/>
      <c r="WCI359" s="6"/>
      <c r="WCJ359" s="6"/>
      <c r="WCK359" s="6"/>
      <c r="WCL359" s="6"/>
      <c r="WCM359" s="6"/>
      <c r="WCN359" s="6"/>
      <c r="WCO359" s="6"/>
      <c r="WCP359" s="6"/>
      <c r="WCQ359" s="6"/>
      <c r="WCR359" s="6"/>
      <c r="WCS359" s="6"/>
      <c r="WCT359" s="6"/>
      <c r="WCU359" s="6"/>
      <c r="WCV359" s="6"/>
      <c r="WCW359" s="6"/>
      <c r="WCX359" s="6"/>
      <c r="WCY359" s="6"/>
      <c r="WCZ359" s="6"/>
      <c r="WDA359" s="6"/>
      <c r="WDB359" s="6"/>
      <c r="WDC359" s="6"/>
      <c r="WDD359" s="6"/>
      <c r="WDE359" s="6"/>
      <c r="WDF359" s="6"/>
      <c r="WDG359" s="6"/>
      <c r="WDH359" s="6"/>
      <c r="WDI359" s="6"/>
      <c r="WDJ359" s="6"/>
      <c r="WDK359" s="6"/>
      <c r="WDL359" s="6"/>
      <c r="WDM359" s="6"/>
      <c r="WDN359" s="6"/>
      <c r="WDO359" s="6"/>
      <c r="WDP359" s="6"/>
      <c r="WDQ359" s="6"/>
      <c r="WDR359" s="6"/>
      <c r="WDS359" s="6"/>
      <c r="WDT359" s="6"/>
      <c r="WDU359" s="6"/>
      <c r="WDV359" s="6"/>
      <c r="WDW359" s="6"/>
      <c r="WDX359" s="6"/>
      <c r="WDY359" s="6"/>
      <c r="WDZ359" s="6"/>
      <c r="WEA359" s="6"/>
      <c r="WEB359" s="6"/>
      <c r="WEC359" s="6"/>
      <c r="WED359" s="6"/>
      <c r="WEE359" s="6"/>
      <c r="WEF359" s="6"/>
      <c r="WEG359" s="6"/>
      <c r="WEH359" s="6"/>
      <c r="WEI359" s="6"/>
      <c r="WEJ359" s="6"/>
      <c r="WEK359" s="6"/>
      <c r="WEL359" s="6"/>
      <c r="WEM359" s="6"/>
      <c r="WEN359" s="6"/>
      <c r="WEO359" s="6"/>
      <c r="WEP359" s="6"/>
      <c r="WEQ359" s="6"/>
      <c r="WER359" s="6"/>
      <c r="WES359" s="6"/>
      <c r="WET359" s="6"/>
      <c r="WEU359" s="6"/>
      <c r="WEV359" s="6"/>
      <c r="WEW359" s="6"/>
      <c r="WEX359" s="6"/>
      <c r="WEY359" s="6"/>
      <c r="WEZ359" s="6"/>
      <c r="WFA359" s="6"/>
      <c r="WFB359" s="6"/>
      <c r="WFC359" s="6"/>
      <c r="WFD359" s="6"/>
      <c r="WFE359" s="6"/>
      <c r="WFF359" s="6"/>
      <c r="WFG359" s="6"/>
      <c r="WFH359" s="6"/>
      <c r="WFI359" s="6"/>
      <c r="WFJ359" s="6"/>
      <c r="WFK359" s="6"/>
      <c r="WFL359" s="6"/>
      <c r="WFM359" s="6"/>
      <c r="WFN359" s="6"/>
      <c r="WFO359" s="6"/>
      <c r="WFP359" s="6"/>
      <c r="WFQ359" s="6"/>
      <c r="WFR359" s="6"/>
      <c r="WFS359" s="6"/>
      <c r="WFT359" s="6"/>
      <c r="WFU359" s="6"/>
      <c r="WFV359" s="6"/>
      <c r="WFW359" s="6"/>
      <c r="WFX359" s="6"/>
      <c r="WFY359" s="6"/>
      <c r="WFZ359" s="6"/>
      <c r="WGA359" s="6"/>
      <c r="WGB359" s="6"/>
      <c r="WGC359" s="6"/>
      <c r="WGD359" s="6"/>
      <c r="WGE359" s="6"/>
      <c r="WGF359" s="6"/>
      <c r="WGG359" s="6"/>
      <c r="WGH359" s="6"/>
      <c r="WGI359" s="6"/>
      <c r="WGJ359" s="6"/>
      <c r="WGK359" s="6"/>
      <c r="WGL359" s="6"/>
      <c r="WGM359" s="6"/>
      <c r="WGN359" s="6"/>
      <c r="WGO359" s="6"/>
      <c r="WGP359" s="6"/>
      <c r="WGQ359" s="6"/>
      <c r="WGR359" s="6"/>
      <c r="WGS359" s="6"/>
      <c r="WGT359" s="6"/>
      <c r="WGU359" s="6"/>
      <c r="WGV359" s="6"/>
      <c r="WGW359" s="6"/>
      <c r="WGX359" s="6"/>
      <c r="WGY359" s="6"/>
      <c r="WGZ359" s="6"/>
      <c r="WHA359" s="6"/>
      <c r="WHB359" s="6"/>
      <c r="WHC359" s="6"/>
      <c r="WHD359" s="6"/>
      <c r="WHE359" s="6"/>
      <c r="WHF359" s="6"/>
      <c r="WHG359" s="6"/>
      <c r="WHH359" s="6"/>
      <c r="WHI359" s="6"/>
      <c r="WHJ359" s="6"/>
      <c r="WHK359" s="6"/>
      <c r="WHL359" s="6"/>
      <c r="WHM359" s="6"/>
      <c r="WHN359" s="6"/>
      <c r="WHO359" s="6"/>
      <c r="WHP359" s="6"/>
      <c r="WHQ359" s="6"/>
      <c r="WHR359" s="6"/>
      <c r="WHS359" s="6"/>
      <c r="WHT359" s="6"/>
      <c r="WHU359" s="6"/>
      <c r="WHV359" s="6"/>
      <c r="WHW359" s="6"/>
      <c r="WHX359" s="6"/>
      <c r="WHY359" s="6"/>
      <c r="WHZ359" s="6"/>
      <c r="WIA359" s="6"/>
      <c r="WIB359" s="6"/>
      <c r="WIC359" s="6"/>
      <c r="WID359" s="6"/>
      <c r="WIE359" s="6"/>
      <c r="WIF359" s="6"/>
      <c r="WIG359" s="6"/>
      <c r="WIH359" s="6"/>
      <c r="WII359" s="6"/>
      <c r="WIJ359" s="6"/>
      <c r="WIK359" s="6"/>
      <c r="WIL359" s="6"/>
      <c r="WIM359" s="6"/>
      <c r="WIN359" s="6"/>
      <c r="WIO359" s="6"/>
      <c r="WIP359" s="6"/>
      <c r="WIQ359" s="6"/>
      <c r="WIR359" s="6"/>
      <c r="WIS359" s="6"/>
      <c r="WIT359" s="6"/>
      <c r="WIU359" s="6"/>
      <c r="WIV359" s="6"/>
      <c r="WIW359" s="6"/>
      <c r="WIX359" s="6"/>
      <c r="WIY359" s="6"/>
      <c r="WIZ359" s="6"/>
      <c r="WJA359" s="6"/>
      <c r="WJB359" s="6"/>
      <c r="WJC359" s="6"/>
      <c r="WJD359" s="6"/>
      <c r="WJE359" s="6"/>
      <c r="WJF359" s="6"/>
      <c r="WJG359" s="6"/>
      <c r="WJH359" s="6"/>
      <c r="WJI359" s="6"/>
      <c r="WJJ359" s="6"/>
      <c r="WJK359" s="6"/>
      <c r="WJL359" s="6"/>
      <c r="WJM359" s="6"/>
      <c r="WJN359" s="6"/>
      <c r="WJO359" s="6"/>
      <c r="WJP359" s="6"/>
      <c r="WJQ359" s="6"/>
      <c r="WJR359" s="6"/>
      <c r="WJS359" s="6"/>
      <c r="WJT359" s="6"/>
      <c r="WJU359" s="6"/>
      <c r="WJV359" s="6"/>
      <c r="WJW359" s="6"/>
      <c r="WJX359" s="6"/>
      <c r="WJY359" s="6"/>
      <c r="WJZ359" s="6"/>
      <c r="WKA359" s="6"/>
      <c r="WKB359" s="6"/>
      <c r="WKC359" s="6"/>
      <c r="WKD359" s="6"/>
      <c r="WKE359" s="6"/>
      <c r="WKF359" s="6"/>
      <c r="WKG359" s="6"/>
      <c r="WKH359" s="6"/>
      <c r="WKI359" s="6"/>
      <c r="WKJ359" s="6"/>
      <c r="WKK359" s="6"/>
      <c r="WKL359" s="6"/>
      <c r="WKM359" s="6"/>
      <c r="WKN359" s="6"/>
      <c r="WKO359" s="6"/>
      <c r="WKP359" s="6"/>
      <c r="WKQ359" s="6"/>
      <c r="WKR359" s="6"/>
      <c r="WKS359" s="6"/>
      <c r="WKT359" s="6"/>
      <c r="WKU359" s="6"/>
      <c r="WKV359" s="6"/>
      <c r="WKW359" s="6"/>
      <c r="WKX359" s="6"/>
      <c r="WKY359" s="6"/>
      <c r="WKZ359" s="6"/>
      <c r="WLA359" s="6"/>
      <c r="WLB359" s="6"/>
      <c r="WLC359" s="6"/>
      <c r="WLD359" s="6"/>
      <c r="WLE359" s="6"/>
      <c r="WLF359" s="6"/>
      <c r="WLG359" s="6"/>
      <c r="WLH359" s="6"/>
      <c r="WLI359" s="6"/>
      <c r="WLJ359" s="6"/>
      <c r="WLK359" s="6"/>
      <c r="WLL359" s="6"/>
      <c r="WLM359" s="6"/>
      <c r="WLN359" s="6"/>
      <c r="WLO359" s="6"/>
      <c r="WLP359" s="6"/>
      <c r="WLQ359" s="6"/>
      <c r="WLR359" s="6"/>
      <c r="WLS359" s="6"/>
      <c r="WLT359" s="6"/>
      <c r="WLU359" s="6"/>
      <c r="WLV359" s="6"/>
      <c r="WLW359" s="6"/>
      <c r="WLX359" s="6"/>
      <c r="WLY359" s="6"/>
      <c r="WLZ359" s="6"/>
      <c r="WMA359" s="6"/>
      <c r="WMB359" s="6"/>
      <c r="WMC359" s="6"/>
      <c r="WMD359" s="6"/>
      <c r="WME359" s="6"/>
      <c r="WMF359" s="6"/>
      <c r="WMG359" s="6"/>
      <c r="WMH359" s="6"/>
      <c r="WMI359" s="6"/>
      <c r="WMJ359" s="6"/>
      <c r="WMK359" s="6"/>
      <c r="WML359" s="6"/>
      <c r="WMM359" s="6"/>
      <c r="WMN359" s="6"/>
      <c r="WMO359" s="6"/>
      <c r="WMP359" s="6"/>
      <c r="WMQ359" s="6"/>
      <c r="WMR359" s="6"/>
      <c r="WMS359" s="6"/>
      <c r="WMT359" s="6"/>
      <c r="WMU359" s="6"/>
      <c r="WMV359" s="6"/>
      <c r="WMW359" s="6"/>
      <c r="WMX359" s="6"/>
      <c r="WMY359" s="6"/>
      <c r="WMZ359" s="6"/>
      <c r="WNA359" s="6"/>
      <c r="WNB359" s="6"/>
      <c r="WNC359" s="6"/>
      <c r="WND359" s="6"/>
      <c r="WNE359" s="6"/>
      <c r="WNF359" s="6"/>
      <c r="WNG359" s="6"/>
      <c r="WNH359" s="6"/>
      <c r="WNI359" s="6"/>
      <c r="WNJ359" s="6"/>
      <c r="WNK359" s="6"/>
      <c r="WNL359" s="6"/>
      <c r="WNM359" s="6"/>
      <c r="WNN359" s="6"/>
      <c r="WNO359" s="6"/>
      <c r="WNP359" s="6"/>
      <c r="WNQ359" s="6"/>
      <c r="WNR359" s="6"/>
      <c r="WNS359" s="6"/>
      <c r="WNT359" s="6"/>
      <c r="WNU359" s="6"/>
      <c r="WNV359" s="6"/>
      <c r="WNW359" s="6"/>
      <c r="WNX359" s="6"/>
      <c r="WNY359" s="6"/>
      <c r="WNZ359" s="6"/>
      <c r="WOA359" s="6"/>
      <c r="WOB359" s="6"/>
      <c r="WOC359" s="6"/>
      <c r="WOD359" s="6"/>
      <c r="WOE359" s="6"/>
      <c r="WOF359" s="6"/>
      <c r="WOG359" s="6"/>
      <c r="WOH359" s="6"/>
      <c r="WOI359" s="6"/>
      <c r="WOJ359" s="6"/>
      <c r="WOK359" s="6"/>
      <c r="WOL359" s="6"/>
      <c r="WOM359" s="6"/>
      <c r="WON359" s="6"/>
      <c r="WOO359" s="6"/>
      <c r="WOP359" s="6"/>
      <c r="WOQ359" s="6"/>
      <c r="WOR359" s="6"/>
      <c r="WOS359" s="6"/>
      <c r="WOT359" s="6"/>
      <c r="WOU359" s="6"/>
      <c r="WOV359" s="6"/>
      <c r="WOW359" s="6"/>
      <c r="WOX359" s="6"/>
      <c r="WOY359" s="6"/>
      <c r="WOZ359" s="6"/>
      <c r="WPA359" s="6"/>
      <c r="WPB359" s="6"/>
      <c r="WPC359" s="6"/>
      <c r="WPD359" s="6"/>
      <c r="WPE359" s="6"/>
      <c r="WPF359" s="6"/>
      <c r="WPG359" s="6"/>
      <c r="WPH359" s="6"/>
      <c r="WPI359" s="6"/>
      <c r="WPJ359" s="6"/>
      <c r="WPK359" s="6"/>
      <c r="WPL359" s="6"/>
      <c r="WPM359" s="6"/>
      <c r="WPN359" s="6"/>
      <c r="WPO359" s="6"/>
      <c r="WPP359" s="6"/>
      <c r="WPQ359" s="6"/>
      <c r="WPR359" s="6"/>
      <c r="WPS359" s="6"/>
      <c r="WPT359" s="6"/>
      <c r="WPU359" s="6"/>
      <c r="WPV359" s="6"/>
      <c r="WPW359" s="6"/>
      <c r="WPX359" s="6"/>
      <c r="WPY359" s="6"/>
      <c r="WPZ359" s="6"/>
      <c r="WQA359" s="6"/>
      <c r="WQB359" s="6"/>
      <c r="WQC359" s="6"/>
      <c r="WQD359" s="6"/>
      <c r="WQE359" s="6"/>
      <c r="WQF359" s="6"/>
      <c r="WQG359" s="6"/>
      <c r="WQH359" s="6"/>
      <c r="WQI359" s="6"/>
      <c r="WQJ359" s="6"/>
      <c r="WQK359" s="6"/>
      <c r="WQL359" s="6"/>
      <c r="WQM359" s="6"/>
      <c r="WQN359" s="6"/>
      <c r="WQO359" s="6"/>
      <c r="WQP359" s="6"/>
      <c r="WQQ359" s="6"/>
      <c r="WQR359" s="6"/>
      <c r="WQS359" s="6"/>
      <c r="WQT359" s="6"/>
      <c r="WQU359" s="6"/>
      <c r="WQV359" s="6"/>
      <c r="WQW359" s="6"/>
      <c r="WQX359" s="6"/>
      <c r="WQY359" s="6"/>
      <c r="WQZ359" s="6"/>
      <c r="WRA359" s="6"/>
      <c r="WRB359" s="6"/>
      <c r="WRC359" s="6"/>
      <c r="WRD359" s="6"/>
      <c r="WRE359" s="6"/>
      <c r="WRF359" s="6"/>
      <c r="WRG359" s="6"/>
      <c r="WRH359" s="6"/>
      <c r="WRI359" s="6"/>
      <c r="WRJ359" s="6"/>
      <c r="WRK359" s="6"/>
      <c r="WRL359" s="6"/>
      <c r="WRM359" s="6"/>
      <c r="WRN359" s="6"/>
      <c r="WRO359" s="6"/>
      <c r="WRP359" s="6"/>
      <c r="WRQ359" s="6"/>
      <c r="WRR359" s="6"/>
      <c r="WRS359" s="6"/>
      <c r="WRT359" s="6"/>
      <c r="WRU359" s="6"/>
      <c r="WRV359" s="6"/>
      <c r="WRW359" s="6"/>
      <c r="WRX359" s="6"/>
      <c r="WRY359" s="6"/>
      <c r="WRZ359" s="6"/>
      <c r="WSA359" s="6"/>
      <c r="WSB359" s="6"/>
      <c r="WSC359" s="6"/>
      <c r="WSD359" s="6"/>
      <c r="WSE359" s="6"/>
      <c r="WSF359" s="6"/>
      <c r="WSG359" s="6"/>
      <c r="WSH359" s="6"/>
      <c r="WSI359" s="6"/>
      <c r="WSJ359" s="6"/>
      <c r="WSK359" s="6"/>
      <c r="WSL359" s="6"/>
      <c r="WSM359" s="6"/>
      <c r="WSN359" s="6"/>
      <c r="WSO359" s="6"/>
      <c r="WSP359" s="6"/>
      <c r="WSQ359" s="6"/>
      <c r="WSR359" s="6"/>
      <c r="WSS359" s="6"/>
      <c r="WST359" s="6"/>
      <c r="WSU359" s="6"/>
      <c r="WSV359" s="6"/>
      <c r="WSW359" s="6"/>
      <c r="WSX359" s="6"/>
      <c r="WSY359" s="6"/>
      <c r="WSZ359" s="6"/>
      <c r="WTA359" s="6"/>
      <c r="WTB359" s="6"/>
      <c r="WTC359" s="6"/>
      <c r="WTD359" s="6"/>
      <c r="WTE359" s="6"/>
      <c r="WTF359" s="6"/>
      <c r="WTG359" s="6"/>
      <c r="WTH359" s="6"/>
      <c r="WTI359" s="6"/>
      <c r="WTJ359" s="6"/>
      <c r="WTK359" s="6"/>
      <c r="WTL359" s="6"/>
      <c r="WTM359" s="6"/>
      <c r="WTN359" s="6"/>
      <c r="WTO359" s="6"/>
      <c r="WTP359" s="6"/>
      <c r="WTQ359" s="6"/>
      <c r="WTR359" s="6"/>
      <c r="WTS359" s="6"/>
      <c r="WTT359" s="6"/>
      <c r="WTU359" s="6"/>
      <c r="WTV359" s="6"/>
      <c r="WTW359" s="6"/>
      <c r="WTX359" s="6"/>
      <c r="WTY359" s="6"/>
      <c r="WTZ359" s="6"/>
      <c r="WUA359" s="6"/>
      <c r="WUB359" s="6"/>
      <c r="WUC359" s="6"/>
      <c r="WUD359" s="6"/>
      <c r="WUE359" s="6"/>
      <c r="WUF359" s="6"/>
      <c r="WUG359" s="6"/>
      <c r="WUH359" s="6"/>
      <c r="WUI359" s="6"/>
      <c r="WUJ359" s="6"/>
      <c r="WUK359" s="6"/>
      <c r="WUL359" s="6"/>
      <c r="WUM359" s="6"/>
      <c r="WUN359" s="6"/>
      <c r="WUO359" s="6"/>
      <c r="WUP359" s="6"/>
      <c r="WUQ359" s="6"/>
      <c r="WUR359" s="6"/>
      <c r="WUS359" s="6"/>
      <c r="WUT359" s="6"/>
      <c r="WUU359" s="6"/>
      <c r="WUV359" s="6"/>
      <c r="WUW359" s="6"/>
      <c r="WUX359" s="6"/>
      <c r="WUY359" s="6"/>
      <c r="WUZ359" s="6"/>
      <c r="WVA359" s="6"/>
      <c r="WVB359" s="6"/>
      <c r="WVC359" s="6"/>
      <c r="WVD359" s="6"/>
      <c r="WVE359" s="6"/>
      <c r="WVF359" s="6"/>
      <c r="WVG359" s="6"/>
      <c r="WVH359" s="6"/>
      <c r="WVI359" s="6"/>
      <c r="WVJ359" s="6"/>
    </row>
    <row r="360" spans="1:16130" x14ac:dyDescent="0.25">
      <c r="A360" s="32" t="s">
        <v>12</v>
      </c>
    </row>
  </sheetData>
  <mergeCells count="344">
    <mergeCell ref="A100:B100"/>
    <mergeCell ref="A101:B101"/>
    <mergeCell ref="A102:B102"/>
    <mergeCell ref="A103:B103"/>
    <mergeCell ref="A83:B83"/>
    <mergeCell ref="L83:M83"/>
    <mergeCell ref="A84:B84"/>
    <mergeCell ref="L84:M84"/>
    <mergeCell ref="A85:B85"/>
    <mergeCell ref="L85:M85"/>
    <mergeCell ref="A86:B86"/>
    <mergeCell ref="L86:M86"/>
    <mergeCell ref="A87:B87"/>
    <mergeCell ref="L87:M87"/>
    <mergeCell ref="D101:H103"/>
    <mergeCell ref="A82:B82"/>
    <mergeCell ref="L82:M82"/>
    <mergeCell ref="A91:H91"/>
    <mergeCell ref="L91:M91"/>
    <mergeCell ref="A99:B99"/>
    <mergeCell ref="A92:H92"/>
    <mergeCell ref="L92:M92"/>
    <mergeCell ref="A93:B93"/>
    <mergeCell ref="A94:B94"/>
    <mergeCell ref="L77:M77"/>
    <mergeCell ref="A78:B78"/>
    <mergeCell ref="L78:M78"/>
    <mergeCell ref="A79:B79"/>
    <mergeCell ref="L79:M79"/>
    <mergeCell ref="A80:B80"/>
    <mergeCell ref="L80:M80"/>
    <mergeCell ref="A81:B81"/>
    <mergeCell ref="L81:M81"/>
    <mergeCell ref="B196:H196"/>
    <mergeCell ref="A151:C151"/>
    <mergeCell ref="D151:H151"/>
    <mergeCell ref="G89:G90"/>
    <mergeCell ref="F89:F90"/>
    <mergeCell ref="F56:F57"/>
    <mergeCell ref="G56:G57"/>
    <mergeCell ref="A129:B129"/>
    <mergeCell ref="A130:B130"/>
    <mergeCell ref="A119:B119"/>
    <mergeCell ref="A120:B120"/>
    <mergeCell ref="A121:B121"/>
    <mergeCell ref="A110:B110"/>
    <mergeCell ref="A116:H116"/>
    <mergeCell ref="A117:B117"/>
    <mergeCell ref="A118:B118"/>
    <mergeCell ref="A107:B107"/>
    <mergeCell ref="A108:B108"/>
    <mergeCell ref="A109:B109"/>
    <mergeCell ref="A98:B98"/>
    <mergeCell ref="A104:H104"/>
    <mergeCell ref="A105:B105"/>
    <mergeCell ref="A66:B66"/>
    <mergeCell ref="A67:B67"/>
    <mergeCell ref="B188:H188"/>
    <mergeCell ref="B189:H189"/>
    <mergeCell ref="B191:H191"/>
    <mergeCell ref="A131:B131"/>
    <mergeCell ref="A132:B132"/>
    <mergeCell ref="A133:B133"/>
    <mergeCell ref="B190:H190"/>
    <mergeCell ref="A122:B122"/>
    <mergeCell ref="A128:H128"/>
    <mergeCell ref="A186:C186"/>
    <mergeCell ref="D186:H186"/>
    <mergeCell ref="A169:H169"/>
    <mergeCell ref="D153:H153"/>
    <mergeCell ref="A154:C154"/>
    <mergeCell ref="D154:H154"/>
    <mergeCell ref="A155:C155"/>
    <mergeCell ref="D155:H155"/>
    <mergeCell ref="A156:C156"/>
    <mergeCell ref="D156:H156"/>
    <mergeCell ref="D159:H159"/>
    <mergeCell ref="A170:B170"/>
    <mergeCell ref="C170:H170"/>
    <mergeCell ref="A172:B172"/>
    <mergeCell ref="D185:H185"/>
    <mergeCell ref="D17:H17"/>
    <mergeCell ref="D32:F32"/>
    <mergeCell ref="A32:C32"/>
    <mergeCell ref="A33:C33"/>
    <mergeCell ref="D33:F33"/>
    <mergeCell ref="A34:C34"/>
    <mergeCell ref="D34:F34"/>
    <mergeCell ref="A35:C35"/>
    <mergeCell ref="A17:C17"/>
    <mergeCell ref="D35:H35"/>
    <mergeCell ref="A22:C22"/>
    <mergeCell ref="A24:C24"/>
    <mergeCell ref="D24:H24"/>
    <mergeCell ref="A19:C19"/>
    <mergeCell ref="D19:H19"/>
    <mergeCell ref="D21:H21"/>
    <mergeCell ref="D22:H22"/>
    <mergeCell ref="A25:C25"/>
    <mergeCell ref="A40:C40"/>
    <mergeCell ref="A43:C43"/>
    <mergeCell ref="D43:H43"/>
    <mergeCell ref="A152:C152"/>
    <mergeCell ref="D152:H152"/>
    <mergeCell ref="A153:C153"/>
    <mergeCell ref="A27:C27"/>
    <mergeCell ref="D27:H27"/>
    <mergeCell ref="A150:C150"/>
    <mergeCell ref="A148:C148"/>
    <mergeCell ref="D148:H148"/>
    <mergeCell ref="A42:C42"/>
    <mergeCell ref="D42:H42"/>
    <mergeCell ref="A30:C30"/>
    <mergeCell ref="D30:H30"/>
    <mergeCell ref="A149:C149"/>
    <mergeCell ref="D149:H149"/>
    <mergeCell ref="A28:C28"/>
    <mergeCell ref="D28:H28"/>
    <mergeCell ref="A69:B69"/>
    <mergeCell ref="A70:B70"/>
    <mergeCell ref="A71:B71"/>
    <mergeCell ref="A74:B74"/>
    <mergeCell ref="A97:B97"/>
    <mergeCell ref="B192:H192"/>
    <mergeCell ref="B193:H193"/>
    <mergeCell ref="B194:H194"/>
    <mergeCell ref="B197:H197"/>
    <mergeCell ref="A134:B134"/>
    <mergeCell ref="A187:H187"/>
    <mergeCell ref="D11:H11"/>
    <mergeCell ref="D9:H9"/>
    <mergeCell ref="D12:H12"/>
    <mergeCell ref="A20:C20"/>
    <mergeCell ref="D20:H20"/>
    <mergeCell ref="A23:C23"/>
    <mergeCell ref="D23:H23"/>
    <mergeCell ref="D16:H16"/>
    <mergeCell ref="A16:C16"/>
    <mergeCell ref="A18:C18"/>
    <mergeCell ref="D18:H18"/>
    <mergeCell ref="D25:H25"/>
    <mergeCell ref="A13:C13"/>
    <mergeCell ref="D13:H13"/>
    <mergeCell ref="A26:C26"/>
    <mergeCell ref="D26:H26"/>
    <mergeCell ref="A21:C21"/>
    <mergeCell ref="A68:B68"/>
    <mergeCell ref="D14:H14"/>
    <mergeCell ref="D15:H15"/>
    <mergeCell ref="A3:C3"/>
    <mergeCell ref="A4:C4"/>
    <mergeCell ref="A5:C5"/>
    <mergeCell ref="A6:C6"/>
    <mergeCell ref="A7:C7"/>
    <mergeCell ref="A11:C11"/>
    <mergeCell ref="A9:C9"/>
    <mergeCell ref="A12:C12"/>
    <mergeCell ref="A14:C14"/>
    <mergeCell ref="D5:H5"/>
    <mergeCell ref="D6:H6"/>
    <mergeCell ref="D7:H7"/>
    <mergeCell ref="A65:B65"/>
    <mergeCell ref="L65:M65"/>
    <mergeCell ref="A88:H88"/>
    <mergeCell ref="A89:A90"/>
    <mergeCell ref="B89:B90"/>
    <mergeCell ref="C89:C90"/>
    <mergeCell ref="D89:D90"/>
    <mergeCell ref="E89:E90"/>
    <mergeCell ref="L66:M66"/>
    <mergeCell ref="L67:M67"/>
    <mergeCell ref="L68:M68"/>
    <mergeCell ref="L69:M69"/>
    <mergeCell ref="L70:M70"/>
    <mergeCell ref="L71:M71"/>
    <mergeCell ref="L72:M72"/>
    <mergeCell ref="A73:B73"/>
    <mergeCell ref="A72:B72"/>
    <mergeCell ref="L73:M73"/>
    <mergeCell ref="L74:M74"/>
    <mergeCell ref="A75:B75"/>
    <mergeCell ref="L75:M75"/>
    <mergeCell ref="A76:B76"/>
    <mergeCell ref="L76:M76"/>
    <mergeCell ref="A77:B77"/>
    <mergeCell ref="L63:M63"/>
    <mergeCell ref="A64:B64"/>
    <mergeCell ref="L64:M64"/>
    <mergeCell ref="A61:B61"/>
    <mergeCell ref="L61:M61"/>
    <mergeCell ref="A62:B62"/>
    <mergeCell ref="L62:M62"/>
    <mergeCell ref="A58:H58"/>
    <mergeCell ref="A59:B59"/>
    <mergeCell ref="L59:M59"/>
    <mergeCell ref="A60:B60"/>
    <mergeCell ref="L60:M60"/>
    <mergeCell ref="G174:H183"/>
    <mergeCell ref="A175:B175"/>
    <mergeCell ref="A176:B176"/>
    <mergeCell ref="A177:B177"/>
    <mergeCell ref="A183:B183"/>
    <mergeCell ref="A141:B141"/>
    <mergeCell ref="A48:B48"/>
    <mergeCell ref="C48:D48"/>
    <mergeCell ref="E48:F48"/>
    <mergeCell ref="G48:H48"/>
    <mergeCell ref="A56:A57"/>
    <mergeCell ref="B56:B57"/>
    <mergeCell ref="C56:C57"/>
    <mergeCell ref="D56:D57"/>
    <mergeCell ref="E56:E57"/>
    <mergeCell ref="A52:B52"/>
    <mergeCell ref="C52:D52"/>
    <mergeCell ref="E52:F52"/>
    <mergeCell ref="G52:H52"/>
    <mergeCell ref="A54:H54"/>
    <mergeCell ref="A55:H55"/>
    <mergeCell ref="A49:B49"/>
    <mergeCell ref="C49:D49"/>
    <mergeCell ref="E49:F49"/>
    <mergeCell ref="C172:H172"/>
    <mergeCell ref="A173:B173"/>
    <mergeCell ref="E173:F173"/>
    <mergeCell ref="G173:H173"/>
    <mergeCell ref="D161:H161"/>
    <mergeCell ref="A162:C162"/>
    <mergeCell ref="D162:H162"/>
    <mergeCell ref="A163:C163"/>
    <mergeCell ref="D163:H163"/>
    <mergeCell ref="A164:C164"/>
    <mergeCell ref="D164:H164"/>
    <mergeCell ref="A46:C46"/>
    <mergeCell ref="D46:H46"/>
    <mergeCell ref="D98:H100"/>
    <mergeCell ref="A157:C157"/>
    <mergeCell ref="D157:H157"/>
    <mergeCell ref="A160:H160"/>
    <mergeCell ref="A147:H147"/>
    <mergeCell ref="A47:H47"/>
    <mergeCell ref="E51:F51"/>
    <mergeCell ref="G51:H51"/>
    <mergeCell ref="A63:B63"/>
    <mergeCell ref="A106:B106"/>
    <mergeCell ref="A95:B95"/>
    <mergeCell ref="A96:B96"/>
    <mergeCell ref="A123:B123"/>
    <mergeCell ref="A124:B124"/>
    <mergeCell ref="A125:B125"/>
    <mergeCell ref="A126:B126"/>
    <mergeCell ref="A146:B146"/>
    <mergeCell ref="A159:C159"/>
    <mergeCell ref="G49:H49"/>
    <mergeCell ref="A50:H50"/>
    <mergeCell ref="A51:B51"/>
    <mergeCell ref="C51:D51"/>
    <mergeCell ref="A1:H1"/>
    <mergeCell ref="A2:H2"/>
    <mergeCell ref="D3:H3"/>
    <mergeCell ref="A41:H41"/>
    <mergeCell ref="A184:C184"/>
    <mergeCell ref="D184:H184"/>
    <mergeCell ref="A44:C44"/>
    <mergeCell ref="D44:H44"/>
    <mergeCell ref="A45:C45"/>
    <mergeCell ref="D45:H45"/>
    <mergeCell ref="A31:H31"/>
    <mergeCell ref="D40:F40"/>
    <mergeCell ref="D150:H150"/>
    <mergeCell ref="D4:H4"/>
    <mergeCell ref="A15:C15"/>
    <mergeCell ref="A29:C29"/>
    <mergeCell ref="D29:H29"/>
    <mergeCell ref="A10:C10"/>
    <mergeCell ref="D10:H10"/>
    <mergeCell ref="A8:C8"/>
    <mergeCell ref="D8:H8"/>
    <mergeCell ref="A161:C161"/>
    <mergeCell ref="A158:C158"/>
    <mergeCell ref="D158:H158"/>
    <mergeCell ref="A212:H212"/>
    <mergeCell ref="B219:C219"/>
    <mergeCell ref="E219:H219"/>
    <mergeCell ref="E220:H222"/>
    <mergeCell ref="A201:B202"/>
    <mergeCell ref="C201:H202"/>
    <mergeCell ref="A203:B204"/>
    <mergeCell ref="C203:H204"/>
    <mergeCell ref="A205:B206"/>
    <mergeCell ref="C205:H206"/>
    <mergeCell ref="A207:B208"/>
    <mergeCell ref="C207:H208"/>
    <mergeCell ref="A210:H210"/>
    <mergeCell ref="A215:H215"/>
    <mergeCell ref="A216:H216"/>
    <mergeCell ref="A217:H217"/>
    <mergeCell ref="B198:H198"/>
    <mergeCell ref="B199:H199"/>
    <mergeCell ref="B200:H200"/>
    <mergeCell ref="A165:C165"/>
    <mergeCell ref="B195:H195"/>
    <mergeCell ref="A142:B142"/>
    <mergeCell ref="A143:B143"/>
    <mergeCell ref="A144:B144"/>
    <mergeCell ref="A145:B145"/>
    <mergeCell ref="D165:H165"/>
    <mergeCell ref="A166:C166"/>
    <mergeCell ref="D166:H166"/>
    <mergeCell ref="A167:C167"/>
    <mergeCell ref="D167:H167"/>
    <mergeCell ref="A168:C168"/>
    <mergeCell ref="A185:C185"/>
    <mergeCell ref="D168:H168"/>
    <mergeCell ref="A174:B174"/>
    <mergeCell ref="E174:F183"/>
    <mergeCell ref="A178:B178"/>
    <mergeCell ref="A179:B179"/>
    <mergeCell ref="A180:B180"/>
    <mergeCell ref="A181:B181"/>
    <mergeCell ref="A182:B182"/>
    <mergeCell ref="D37:H37"/>
    <mergeCell ref="A36:C37"/>
    <mergeCell ref="D36:F36"/>
    <mergeCell ref="A38:C39"/>
    <mergeCell ref="D38:F38"/>
    <mergeCell ref="D39:H39"/>
    <mergeCell ref="D146:H146"/>
    <mergeCell ref="A53:B53"/>
    <mergeCell ref="C53:D53"/>
    <mergeCell ref="E53:F53"/>
    <mergeCell ref="G53:H53"/>
    <mergeCell ref="A127:B127"/>
    <mergeCell ref="D122:H122"/>
    <mergeCell ref="A135:B135"/>
    <mergeCell ref="A136:B136"/>
    <mergeCell ref="A137:B137"/>
    <mergeCell ref="A138:B138"/>
    <mergeCell ref="A139:B139"/>
    <mergeCell ref="A140:H140"/>
    <mergeCell ref="A111:B111"/>
    <mergeCell ref="A112:B112"/>
    <mergeCell ref="A113:B113"/>
    <mergeCell ref="A114:B114"/>
    <mergeCell ref="A115:B115"/>
  </mergeCells>
  <dataValidations count="10">
    <dataValidation type="list" allowBlank="1" showInputMessage="1" showErrorMessage="1" sqref="D4:H4">
      <formula1>"IDBI Deonar,IDBI Belapur,IDBI Nariman Point,IDBI Borivali,IDBI Andheri"</formula1>
    </dataValidation>
    <dataValidation type="list" allowBlank="1" showInputMessage="1" showErrorMessage="1" sqref="A18:C18">
      <formula1>"CTS No,Survey No,Gut No,FS No, Plot No"</formula1>
    </dataValidation>
    <dataValidation type="list" allowBlank="1" showInputMessage="1" showErrorMessage="1" sqref="H89 H56">
      <formula1>"Saleable area Loading :,Builder Saleable area"</formula1>
    </dataValidation>
    <dataValidation type="list" allowBlank="1" showInputMessage="1" showErrorMessage="1" sqref="D23:H23">
      <formula1>$S$14:$W$14</formula1>
    </dataValidation>
    <dataValidation type="list" allowBlank="1" showInputMessage="1" showErrorMessage="1" sqref="H57 H90">
      <formula1>".45,.50,.55,.60"</formula1>
    </dataValidation>
    <dataValidation type="list" allowBlank="1" showInputMessage="1" showErrorMessage="1" sqref="E89:E90">
      <formula1>"Balcony + Chajja Area, Fungible area,Balcony Area,Chajja Area,Cornice Area,AP Area,WS Area"</formula1>
    </dataValidation>
    <dataValidation type="list" allowBlank="1" showInputMessage="1" showErrorMessage="1" sqref="E56:E57">
      <formula1>"Attached Loft area,Attached Otla area,Attached Mezzanine area"</formula1>
    </dataValidation>
    <dataValidation type="list" allowBlank="1" showInputMessage="1" showErrorMessage="1" sqref="D151:H151">
      <formula1>"On Saleable Area,On Builtup Area,On Carpet Area,On Plot Area"</formula1>
    </dataValidation>
    <dataValidation type="list" allowBlank="1" showInputMessage="1" showErrorMessage="1" sqref="D22:H22">
      <formula1>OFFSET($S$14,1,MATCH($D23,$S$14:$W$14,0)-1,15,1)</formula1>
    </dataValidation>
    <dataValidation type="list" allowBlank="1" showInputMessage="1" showErrorMessage="1" sqref="D159:H159 D169:H183">
      <formula1>"100000,150000,200000,250000,300000,350000,400000,500000,600000,700000,800000,900000,1000000,1200000,1400000,1500000,1600000"</formula1>
    </dataValidation>
  </dataValidations>
  <hyperlinks>
    <hyperlink ref="D26" r:id="rId1"/>
    <hyperlink ref="I46" r:id="rId2"/>
  </hyperlinks>
  <printOptions horizontalCentered="1"/>
  <pageMargins left="0.31496062992125984" right="0.31496062992125984" top="0.78740157480314965" bottom="0.74803149606299213" header="0.19685039370078741" footer="0.19685039370078741"/>
  <pageSetup paperSize="2" fitToHeight="0" orientation="portrait" r:id="rId3"/>
  <headerFooter>
    <oddHeader>&amp;C&amp;G</oddHeader>
    <oddFooter>&amp;L&amp;"Times New Roman,Bold"&amp;12Ref No: &amp;F&amp;R&amp;"Times New Roman,Bold"&amp;12 &amp;P</oddFooter>
  </headerFooter>
  <rowBreaks count="6" manualBreakCount="6">
    <brk id="127" max="7" man="1"/>
    <brk id="208" max="16383" man="1"/>
    <brk id="222" max="16383" man="1"/>
    <brk id="268" max="16383" man="1"/>
    <brk id="314" max="16383" man="1"/>
    <brk id="358" max="16383" man="1"/>
  </rowBreaks>
  <drawing r:id="rId4"/>
  <legacyDrawing r:id="rId5"/>
  <legacyDrawingHF r:id="rId6"/>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44"/>
  <sheetViews>
    <sheetView topLeftCell="A31" workbookViewId="0">
      <selection activeCell="C9" sqref="C9"/>
    </sheetView>
  </sheetViews>
  <sheetFormatPr defaultRowHeight="15" x14ac:dyDescent="0.25"/>
  <cols>
    <col min="2" max="2" width="3" bestFit="1" customWidth="1"/>
    <col min="3" max="3" width="155.28515625" customWidth="1"/>
  </cols>
  <sheetData>
    <row r="2" spans="2:3" ht="15" customHeight="1" x14ac:dyDescent="0.25">
      <c r="B2" s="48">
        <v>1</v>
      </c>
      <c r="C2" s="49" t="s">
        <v>176</v>
      </c>
    </row>
    <row r="3" spans="2:3" x14ac:dyDescent="0.25">
      <c r="B3" s="48">
        <v>2</v>
      </c>
      <c r="C3" s="50" t="s">
        <v>177</v>
      </c>
    </row>
    <row r="4" spans="2:3" x14ac:dyDescent="0.25">
      <c r="B4" s="48">
        <v>3</v>
      </c>
      <c r="C4" s="48" t="s">
        <v>178</v>
      </c>
    </row>
    <row r="5" spans="2:3" x14ac:dyDescent="0.25">
      <c r="B5" s="48">
        <v>4</v>
      </c>
      <c r="C5" s="50" t="s">
        <v>179</v>
      </c>
    </row>
    <row r="6" spans="2:3" x14ac:dyDescent="0.25">
      <c r="B6" s="48">
        <v>5</v>
      </c>
      <c r="C6" s="48" t="s">
        <v>180</v>
      </c>
    </row>
    <row r="7" spans="2:3" ht="30" x14ac:dyDescent="0.25">
      <c r="B7" s="48">
        <v>6</v>
      </c>
      <c r="C7" s="50" t="s">
        <v>181</v>
      </c>
    </row>
    <row r="8" spans="2:3" ht="75" x14ac:dyDescent="0.25">
      <c r="B8" s="48">
        <v>7</v>
      </c>
      <c r="C8" s="50" t="s">
        <v>182</v>
      </c>
    </row>
    <row r="9" spans="2:3" x14ac:dyDescent="0.25">
      <c r="B9" s="48">
        <v>8</v>
      </c>
      <c r="C9" s="48" t="s">
        <v>183</v>
      </c>
    </row>
    <row r="10" spans="2:3" x14ac:dyDescent="0.25">
      <c r="B10" s="48">
        <v>9</v>
      </c>
      <c r="C10" s="48" t="s">
        <v>184</v>
      </c>
    </row>
    <row r="11" spans="2:3" x14ac:dyDescent="0.25">
      <c r="B11" s="48">
        <v>10</v>
      </c>
      <c r="C11" s="48" t="s">
        <v>185</v>
      </c>
    </row>
    <row r="12" spans="2:3" x14ac:dyDescent="0.25">
      <c r="B12" s="48">
        <v>11</v>
      </c>
      <c r="C12" s="48" t="s">
        <v>186</v>
      </c>
    </row>
    <row r="13" spans="2:3" x14ac:dyDescent="0.25">
      <c r="B13" s="48">
        <v>12</v>
      </c>
      <c r="C13" s="48" t="s">
        <v>187</v>
      </c>
    </row>
    <row r="14" spans="2:3" x14ac:dyDescent="0.25">
      <c r="B14" s="48">
        <v>13</v>
      </c>
      <c r="C14" s="48" t="s">
        <v>188</v>
      </c>
    </row>
    <row r="15" spans="2:3" x14ac:dyDescent="0.25">
      <c r="B15" s="48">
        <v>14</v>
      </c>
      <c r="C15" s="48" t="s">
        <v>178</v>
      </c>
    </row>
    <row r="16" spans="2:3" x14ac:dyDescent="0.25">
      <c r="B16" s="48">
        <v>15</v>
      </c>
      <c r="C16" s="48" t="s">
        <v>189</v>
      </c>
    </row>
    <row r="17" spans="2:3" x14ac:dyDescent="0.25">
      <c r="B17" s="51">
        <v>16</v>
      </c>
      <c r="C17" s="52" t="s">
        <v>190</v>
      </c>
    </row>
    <row r="18" spans="2:3" x14ac:dyDescent="0.25">
      <c r="B18" s="53">
        <v>17</v>
      </c>
      <c r="C18" s="52" t="s">
        <v>191</v>
      </c>
    </row>
    <row r="19" spans="2:3" x14ac:dyDescent="0.25">
      <c r="B19" s="54">
        <v>18</v>
      </c>
      <c r="C19" s="48" t="s">
        <v>192</v>
      </c>
    </row>
    <row r="20" spans="2:3" x14ac:dyDescent="0.25">
      <c r="B20" s="53">
        <v>19</v>
      </c>
      <c r="C20" s="48" t="s">
        <v>193</v>
      </c>
    </row>
    <row r="21" spans="2:3" x14ac:dyDescent="0.25">
      <c r="B21" s="48">
        <v>20</v>
      </c>
      <c r="C21" s="48" t="s">
        <v>194</v>
      </c>
    </row>
    <row r="22" spans="2:3" x14ac:dyDescent="0.25">
      <c r="B22" s="53">
        <v>21</v>
      </c>
      <c r="C22" s="48" t="s">
        <v>192</v>
      </c>
    </row>
    <row r="23" spans="2:3" s="56" customFormat="1" ht="29.25" customHeight="1" x14ac:dyDescent="0.25">
      <c r="B23" s="55">
        <v>22</v>
      </c>
      <c r="C23" s="49" t="s">
        <v>195</v>
      </c>
    </row>
    <row r="24" spans="2:3" s="56" customFormat="1" ht="30.75" customHeight="1" x14ac:dyDescent="0.25">
      <c r="B24" s="57">
        <v>23</v>
      </c>
      <c r="C24" s="49" t="s">
        <v>196</v>
      </c>
    </row>
    <row r="25" spans="2:3" x14ac:dyDescent="0.25">
      <c r="B25" s="48">
        <v>24</v>
      </c>
      <c r="C25" s="48" t="s">
        <v>197</v>
      </c>
    </row>
    <row r="26" spans="2:3" x14ac:dyDescent="0.25">
      <c r="B26" s="53">
        <v>25</v>
      </c>
      <c r="C26" s="48" t="s">
        <v>198</v>
      </c>
    </row>
    <row r="27" spans="2:3" x14ac:dyDescent="0.25">
      <c r="B27" s="57">
        <v>26</v>
      </c>
      <c r="C27" s="48" t="s">
        <v>199</v>
      </c>
    </row>
    <row r="28" spans="2:3" x14ac:dyDescent="0.25">
      <c r="B28" s="53">
        <v>27</v>
      </c>
      <c r="C28" s="48" t="s">
        <v>200</v>
      </c>
    </row>
    <row r="29" spans="2:3" ht="60" x14ac:dyDescent="0.25">
      <c r="B29" s="58">
        <v>28</v>
      </c>
      <c r="C29" s="50" t="s">
        <v>201</v>
      </c>
    </row>
    <row r="30" spans="2:3" x14ac:dyDescent="0.25">
      <c r="B30" s="57">
        <v>29</v>
      </c>
      <c r="C30" s="48" t="s">
        <v>202</v>
      </c>
    </row>
    <row r="31" spans="2:3" ht="30" x14ac:dyDescent="0.25">
      <c r="B31" s="57">
        <v>30</v>
      </c>
      <c r="C31" s="50" t="s">
        <v>203</v>
      </c>
    </row>
    <row r="32" spans="2:3" x14ac:dyDescent="0.25">
      <c r="B32" s="57">
        <v>31</v>
      </c>
      <c r="C32" s="48" t="s">
        <v>204</v>
      </c>
    </row>
    <row r="33" spans="2:3" x14ac:dyDescent="0.25">
      <c r="B33" s="57">
        <v>32</v>
      </c>
      <c r="C33" s="48" t="s">
        <v>205</v>
      </c>
    </row>
    <row r="34" spans="2:3" ht="36.75" customHeight="1" x14ac:dyDescent="0.25">
      <c r="B34" s="57">
        <v>33</v>
      </c>
      <c r="C34" s="52" t="s">
        <v>206</v>
      </c>
    </row>
    <row r="35" spans="2:3" x14ac:dyDescent="0.25">
      <c r="B35" s="55">
        <v>34</v>
      </c>
      <c r="C35" s="48" t="s">
        <v>207</v>
      </c>
    </row>
    <row r="36" spans="2:3" ht="60" x14ac:dyDescent="0.25">
      <c r="B36" s="55">
        <v>35</v>
      </c>
      <c r="C36" s="50" t="s">
        <v>175</v>
      </c>
    </row>
    <row r="37" spans="2:3" x14ac:dyDescent="0.25">
      <c r="B37" s="48"/>
      <c r="C37" s="48"/>
    </row>
    <row r="38" spans="2:3" x14ac:dyDescent="0.25">
      <c r="B38" s="48"/>
      <c r="C38" s="48"/>
    </row>
    <row r="39" spans="2:3" x14ac:dyDescent="0.25">
      <c r="B39" s="48"/>
      <c r="C39" s="48"/>
    </row>
    <row r="40" spans="2:3" x14ac:dyDescent="0.25">
      <c r="B40" s="48"/>
      <c r="C40" s="48"/>
    </row>
    <row r="41" spans="2:3" x14ac:dyDescent="0.25">
      <c r="B41" s="48"/>
      <c r="C41" s="48"/>
    </row>
    <row r="42" spans="2:3" x14ac:dyDescent="0.25">
      <c r="B42" s="48"/>
      <c r="C42" s="48"/>
    </row>
    <row r="43" spans="2:3" x14ac:dyDescent="0.25">
      <c r="B43" s="48"/>
      <c r="C43" s="48"/>
    </row>
    <row r="44" spans="2:3" x14ac:dyDescent="0.25">
      <c r="B44" s="48"/>
      <c r="C44" s="48"/>
    </row>
  </sheetData>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K18"/>
  <sheetViews>
    <sheetView zoomScale="70" zoomScaleNormal="70" workbookViewId="0">
      <selection activeCell="G25" sqref="G25"/>
    </sheetView>
  </sheetViews>
  <sheetFormatPr defaultRowHeight="15" x14ac:dyDescent="0.25"/>
  <sheetData>
    <row r="3" spans="3:11" x14ac:dyDescent="0.25">
      <c r="J3">
        <v>1</v>
      </c>
      <c r="K3">
        <v>2</v>
      </c>
    </row>
    <row r="4" spans="3:11" x14ac:dyDescent="0.25">
      <c r="C4" s="38" t="s">
        <v>61</v>
      </c>
      <c r="D4" s="39" t="s">
        <v>118</v>
      </c>
      <c r="E4" s="39" t="s">
        <v>119</v>
      </c>
      <c r="F4" s="39" t="s">
        <v>120</v>
      </c>
      <c r="G4" s="39" t="s">
        <v>121</v>
      </c>
      <c r="H4" s="39" t="s">
        <v>122</v>
      </c>
      <c r="J4" t="s">
        <v>121</v>
      </c>
      <c r="K4" t="s">
        <v>123</v>
      </c>
    </row>
    <row r="5" spans="3:11" x14ac:dyDescent="0.25">
      <c r="C5" s="38"/>
      <c r="D5" s="39" t="s">
        <v>124</v>
      </c>
      <c r="E5" s="39" t="s">
        <v>125</v>
      </c>
      <c r="F5" s="39" t="s">
        <v>126</v>
      </c>
      <c r="G5" s="39" t="s">
        <v>127</v>
      </c>
      <c r="H5" s="39" t="s">
        <v>128</v>
      </c>
    </row>
    <row r="6" spans="3:11" x14ac:dyDescent="0.25">
      <c r="C6" s="38"/>
      <c r="D6" s="39" t="s">
        <v>129</v>
      </c>
      <c r="E6" s="39" t="s">
        <v>130</v>
      </c>
      <c r="F6" s="39" t="s">
        <v>123</v>
      </c>
      <c r="G6" s="39" t="s">
        <v>131</v>
      </c>
      <c r="H6" s="39" t="s">
        <v>132</v>
      </c>
    </row>
    <row r="7" spans="3:11" x14ac:dyDescent="0.25">
      <c r="C7" s="38"/>
      <c r="D7" s="39" t="s">
        <v>133</v>
      </c>
      <c r="E7" s="39" t="s">
        <v>134</v>
      </c>
      <c r="F7" s="39" t="s">
        <v>135</v>
      </c>
      <c r="G7" s="39" t="s">
        <v>136</v>
      </c>
      <c r="H7" s="39" t="s">
        <v>137</v>
      </c>
    </row>
    <row r="8" spans="3:11" x14ac:dyDescent="0.25">
      <c r="C8" s="38"/>
      <c r="D8" s="39" t="s">
        <v>138</v>
      </c>
      <c r="E8" s="39" t="s">
        <v>139</v>
      </c>
      <c r="F8" s="39"/>
      <c r="G8" s="39" t="s">
        <v>140</v>
      </c>
      <c r="H8" s="39" t="s">
        <v>141</v>
      </c>
    </row>
    <row r="9" spans="3:11" x14ac:dyDescent="0.25">
      <c r="C9" s="38"/>
      <c r="D9" s="39" t="s">
        <v>142</v>
      </c>
      <c r="E9" s="39" t="s">
        <v>119</v>
      </c>
      <c r="F9" s="39"/>
      <c r="G9" s="39" t="s">
        <v>143</v>
      </c>
      <c r="H9" s="39" t="s">
        <v>144</v>
      </c>
    </row>
    <row r="10" spans="3:11" x14ac:dyDescent="0.25">
      <c r="C10" s="38"/>
      <c r="D10" s="39" t="s">
        <v>145</v>
      </c>
      <c r="E10" s="39" t="s">
        <v>146</v>
      </c>
      <c r="F10" s="39"/>
      <c r="G10" s="39" t="s">
        <v>147</v>
      </c>
      <c r="H10" s="39" t="s">
        <v>148</v>
      </c>
    </row>
    <row r="11" spans="3:11" x14ac:dyDescent="0.25">
      <c r="C11" s="38"/>
      <c r="D11" s="39" t="s">
        <v>149</v>
      </c>
      <c r="E11" s="39" t="s">
        <v>150</v>
      </c>
      <c r="F11" s="39"/>
      <c r="G11" s="39" t="s">
        <v>151</v>
      </c>
      <c r="H11" s="39" t="s">
        <v>152</v>
      </c>
    </row>
    <row r="12" spans="3:11" x14ac:dyDescent="0.25">
      <c r="C12" s="38"/>
      <c r="D12" s="39"/>
      <c r="E12" s="39"/>
      <c r="F12" s="39"/>
      <c r="G12" s="39" t="s">
        <v>153</v>
      </c>
      <c r="H12" s="39" t="s">
        <v>154</v>
      </c>
    </row>
    <row r="13" spans="3:11" x14ac:dyDescent="0.25">
      <c r="C13" s="38"/>
      <c r="D13" s="39"/>
      <c r="E13" s="39"/>
      <c r="F13" s="39"/>
      <c r="G13" s="39" t="s">
        <v>155</v>
      </c>
      <c r="H13" s="39" t="s">
        <v>156</v>
      </c>
    </row>
    <row r="14" spans="3:11" x14ac:dyDescent="0.25">
      <c r="C14" s="38"/>
      <c r="D14" s="39"/>
      <c r="E14" s="39"/>
      <c r="F14" s="39"/>
      <c r="G14" s="39" t="s">
        <v>157</v>
      </c>
      <c r="H14" s="39" t="s">
        <v>158</v>
      </c>
    </row>
    <row r="15" spans="3:11" x14ac:dyDescent="0.25">
      <c r="C15" s="38"/>
      <c r="D15" s="39"/>
      <c r="E15" s="39"/>
      <c r="F15" s="39"/>
      <c r="G15" s="39" t="s">
        <v>159</v>
      </c>
      <c r="H15" s="39" t="s">
        <v>160</v>
      </c>
    </row>
    <row r="16" spans="3:11" x14ac:dyDescent="0.25">
      <c r="C16" s="38"/>
      <c r="D16" s="39"/>
      <c r="E16" s="39"/>
      <c r="F16" s="39"/>
      <c r="G16" s="39" t="s">
        <v>161</v>
      </c>
      <c r="H16" s="39" t="s">
        <v>162</v>
      </c>
    </row>
    <row r="17" spans="3:8" x14ac:dyDescent="0.25">
      <c r="C17" s="38"/>
      <c r="D17" s="39"/>
      <c r="E17" s="39"/>
      <c r="F17" s="39"/>
      <c r="G17" s="39" t="s">
        <v>163</v>
      </c>
      <c r="H17" s="39" t="s">
        <v>164</v>
      </c>
    </row>
    <row r="18" spans="3:8" x14ac:dyDescent="0.25">
      <c r="C18" s="38"/>
      <c r="D18" s="39"/>
      <c r="E18" s="39"/>
      <c r="F18" s="39"/>
      <c r="G18" s="39" t="s">
        <v>165</v>
      </c>
      <c r="H18" s="39" t="s">
        <v>166</v>
      </c>
    </row>
  </sheetData>
  <dataValidations count="2">
    <dataValidation type="list" allowBlank="1" showInputMessage="1" showErrorMessage="1" sqref="K4">
      <formula1>OFFSET($D$4,1,MATCH($J4,$D$4:$H$4,0)-1,15,1)</formula1>
    </dataValidation>
    <dataValidation type="list" allowBlank="1" showInputMessage="1" showErrorMessage="1" sqref="J4">
      <formula1>$D$4:$H$4</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Report</vt:lpstr>
      <vt:lpstr>Remark</vt:lpstr>
      <vt:lpstr>Valuation</vt:lpstr>
      <vt:lpstr>Report!Print_Area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VSJC</cp:lastModifiedBy>
  <cp:lastPrinted>2025-07-22T06:52:34Z</cp:lastPrinted>
  <dcterms:created xsi:type="dcterms:W3CDTF">2013-11-23T05:32:33Z</dcterms:created>
  <dcterms:modified xsi:type="dcterms:W3CDTF">2025-07-22T07:06:54Z</dcterms:modified>
</cp:coreProperties>
</file>