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July 2025\21-07-2025\"/>
    </mc:Choice>
  </mc:AlternateContent>
  <bookViews>
    <workbookView xWindow="0" yWindow="0" windowWidth="19200" windowHeight="6640"/>
  </bookViews>
  <sheets>
    <sheet name="Report (2)" sheetId="1" r:id="rId1"/>
    <sheet name="C%" sheetId="2" r:id="rId2"/>
    <sheet name="Flat detail" sheetId="3" r:id="rId3"/>
  </sheets>
  <definedNames>
    <definedName name="_xlnm.Print_Area" localSheetId="0">'Report (2)'!$A$1:$J$232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2" i="1" l="1"/>
  <c r="F3" i="1" l="1"/>
  <c r="L66" i="1" l="1"/>
  <c r="L65" i="1"/>
  <c r="L64" i="1"/>
  <c r="L63" i="1"/>
  <c r="I56" i="1"/>
  <c r="L59" i="1" l="1"/>
  <c r="D68" i="1"/>
  <c r="D64" i="1"/>
  <c r="L60" i="1"/>
  <c r="C59" i="1" s="1"/>
  <c r="D59" i="1" s="1"/>
  <c r="L58" i="1"/>
  <c r="L61" i="1"/>
  <c r="L62" i="1" s="1"/>
  <c r="L67" i="1" s="1"/>
  <c r="L68" i="1" s="1"/>
  <c r="C60" i="1" s="1"/>
  <c r="D61" i="1"/>
  <c r="D66" i="1"/>
  <c r="D62" i="1"/>
  <c r="D67" i="1"/>
  <c r="D65" i="1"/>
  <c r="D63" i="1"/>
  <c r="F59" i="1" l="1"/>
  <c r="K55" i="1" s="1"/>
  <c r="C57" i="1" s="1"/>
  <c r="D60" i="1"/>
  <c r="H59" i="1"/>
  <c r="G87" i="1" l="1"/>
  <c r="G84" i="1" l="1"/>
  <c r="D97" i="1"/>
  <c r="D96" i="1"/>
  <c r="D99" i="1"/>
  <c r="D98" i="1"/>
  <c r="D93" i="1"/>
  <c r="D94" i="1"/>
  <c r="D95" i="1"/>
  <c r="D92" i="1"/>
  <c r="D84" i="1" l="1"/>
  <c r="C84" i="1"/>
  <c r="D136" i="1"/>
  <c r="D135" i="1"/>
  <c r="D134" i="1"/>
  <c r="D132" i="1"/>
  <c r="D131" i="1"/>
  <c r="D130" i="1"/>
  <c r="D128" i="1"/>
  <c r="D127" i="1"/>
  <c r="D126" i="1"/>
  <c r="D121" i="1"/>
  <c r="D120" i="1"/>
  <c r="D119" i="1"/>
  <c r="D118" i="1"/>
  <c r="D116" i="1"/>
  <c r="I134" i="1"/>
  <c r="I130" i="1"/>
  <c r="D114" i="1"/>
  <c r="D113" i="1"/>
  <c r="D112" i="1"/>
  <c r="D111" i="1"/>
  <c r="D110" i="1"/>
  <c r="D109" i="1"/>
  <c r="I109" i="1"/>
  <c r="I123" i="1"/>
  <c r="I116" i="1"/>
  <c r="D107" i="1"/>
  <c r="D106" i="1"/>
  <c r="D105" i="1"/>
  <c r="D104" i="1"/>
  <c r="D103" i="1"/>
  <c r="D102" i="1"/>
  <c r="I102" i="1"/>
  <c r="C87" i="1" l="1"/>
  <c r="D87" i="1"/>
  <c r="P25" i="3"/>
  <c r="B7" i="2" l="1"/>
  <c r="G15" i="2" l="1"/>
  <c r="G16" i="2" s="1"/>
  <c r="C15" i="2" s="1"/>
  <c r="B15" i="2"/>
  <c r="H15" i="2"/>
  <c r="B16" i="2" s="1"/>
  <c r="D6" i="2"/>
  <c r="C5" i="2"/>
  <c r="B12" i="2" s="1"/>
  <c r="D151" i="1"/>
  <c r="G81" i="1"/>
  <c r="D49" i="1"/>
  <c r="H46" i="1"/>
  <c r="C46" i="1"/>
  <c r="F41" i="1"/>
  <c r="F42" i="1" s="1"/>
  <c r="D51" i="1" s="1"/>
  <c r="C13" i="1"/>
  <c r="F7" i="1"/>
  <c r="B9" i="2" l="1"/>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<sst xmlns="http://schemas.openxmlformats.org/spreadsheetml/2006/main" count="390" uniqueCount="264">
  <si>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</si>
  <si>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</si>
  <si>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</si>
  <si>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</si>
  <si>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</si>
  <si>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</si>
  <si>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</si>
  <si>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</si>
  <si>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</si>
  <si>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</si>
  <si>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</si>
  <si>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</si>
  <si>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</si>
  <si>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</si>
  <si>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</si>
  <si>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</si>
  <si>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</si>
  <si>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</si>
  <si>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</si>
  <si>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</si>
  <si>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</si>
  <si>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</si>
  <si>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</si>
  <si>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</si>
  <si>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</si>
  <si>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</si>
  <si>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</si>
  <si>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</si>
  <si>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</si>
  <si>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</si>
  <si>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</si>
  <si>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</si>
  <si>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</si>
  <si>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</si>
  <si>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</si>
  <si>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</si>
  <si>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</si>
  <si>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</si>
  <si>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</si>
  <si>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</si>
  <si>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</si>
  <si>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</si>
  <si>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</si>
  <si>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</si>
  <si>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</si>
  <si>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</si>
  <si>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</si>
  <si>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</si>
  <si>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</si>
  <si>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</si>
  <si>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</si>
  <si>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</si>
  <si>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</si>
  <si>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</si>
  <si>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</si>
  <si>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</si>
  <si>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</si>
  <si>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</si>
  <si>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</si>
  <si>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</si>
  <si>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</si>
  <si>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</si>
  <si>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</si>
  <si>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</si>
  <si>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</si>
  <si>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</si>
  <si>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</si>
  <si>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</si>
  <si>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</si>
  <si>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</si>
  <si>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</si>
  <si>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</si>
  <si>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</si>
  <si>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</si>
  <si>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</si>
  <si>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</si>
  <si>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</si>
  <si>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</si>
  <si>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</si>
  <si>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Floor rise rate  Per Sq. Ft.</t>
  </si>
  <si>
    <t>Club Charges</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</si>
  <si>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</si>
  <si>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</si>
  <si>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</si>
  <si>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</si>
  <si>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</si>
  <si>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</si>
  <si>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</si>
  <si>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</si>
  <si>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</si>
  <si>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</si>
  <si>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</si>
  <si>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</si>
  <si>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</si>
  <si>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</si>
  <si>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</si>
  <si>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</si>
  <si>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</si>
  <si>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</si>
  <si>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</si>
  <si>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</si>
  <si>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</si>
  <si>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</si>
  <si>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</si>
  <si>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</si>
  <si>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</si>
  <si>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</si>
  <si>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</si>
  <si>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</si>
  <si>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</si>
  <si>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</si>
  <si>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</si>
  <si>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</si>
  <si>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</si>
  <si>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</si>
  <si>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</si>
  <si>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</si>
  <si>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</si>
  <si>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</si>
  <si>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</si>
  <si>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</si>
  <si>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</si>
  <si>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</si>
  <si>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</si>
  <si>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</si>
  <si>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</si>
  <si>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</si>
  <si>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</si>
  <si>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</si>
  <si>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</si>
  <si>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</si>
  <si>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</si>
  <si>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</si>
  <si>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</si>
  <si>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</si>
  <si>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</si>
  <si>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</si>
  <si>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</si>
  <si>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</si>
  <si>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</si>
  <si>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</si>
  <si>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</si>
  <si>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</si>
  <si>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</si>
  <si>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</si>
  <si>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</si>
  <si>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</si>
  <si>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</si>
  <si>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</si>
  <si>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</si>
  <si>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</si>
  <si>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</si>
  <si>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</si>
  <si>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</si>
  <si>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</si>
  <si>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</si>
  <si>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</si>
  <si>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</si>
  <si>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</si>
  <si>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</si>
  <si>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</si>
  <si>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</si>
  <si>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</si>
  <si>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</si>
  <si>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</si>
  <si>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</si>
  <si>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</si>
  <si>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</si>
  <si>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</si>
  <si>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</si>
  <si>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</si>
  <si>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</si>
  <si>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</si>
  <si>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</si>
  <si>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</si>
  <si>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</si>
  <si>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</si>
  <si>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</si>
  <si>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</si>
  <si>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</si>
  <si>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</si>
  <si>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</si>
  <si>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</si>
  <si>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</si>
  <si>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</si>
  <si>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</si>
  <si>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</si>
  <si>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</si>
  <si>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M/s. R.K. Group of Infra</t>
  </si>
  <si>
    <t>Vaishnavi Emperia</t>
  </si>
  <si>
    <t>01 Building</t>
  </si>
  <si>
    <t>02/07/2018.</t>
  </si>
  <si>
    <t>1BHK</t>
  </si>
  <si>
    <t>2BHK</t>
  </si>
  <si>
    <t xml:space="preserve">15th Floor </t>
  </si>
  <si>
    <t>Natural Terrace</t>
  </si>
  <si>
    <t xml:space="preserve">16th Floor </t>
  </si>
  <si>
    <t xml:space="preserve">S.K Enterprises
</t>
  </si>
  <si>
    <t xml:space="preserve">Akshar Estonia
</t>
  </si>
  <si>
    <t xml:space="preserve">Akshar Edeania
</t>
  </si>
  <si>
    <t xml:space="preserve">Bhendkhal Rd
</t>
  </si>
  <si>
    <t>P52000018020</t>
  </si>
  <si>
    <t>Plot No</t>
  </si>
  <si>
    <t>Sector</t>
  </si>
  <si>
    <t>Dronagiri</t>
  </si>
  <si>
    <t>Raigad</t>
  </si>
  <si>
    <t>Uran</t>
  </si>
  <si>
    <t>About 2.1Km from Uran Railway station</t>
  </si>
  <si>
    <t>Akshar Edeania</t>
  </si>
  <si>
    <t>Uran - Panvel Road</t>
  </si>
  <si>
    <t>CIDCO/BP-15768/TPO(NM &amp; K)/2018/2815</t>
  </si>
  <si>
    <t xml:space="preserve">Material laying at Site: Bricks, Cement &amp; Steel etc. </t>
  </si>
  <si>
    <t>Wheather the construction is as per approved Building plan : Under Construction</t>
  </si>
  <si>
    <t>5th, 7th, 9th, 11th &amp; 13th Floor</t>
  </si>
  <si>
    <t xml:space="preserve">17th, 19th Floor </t>
  </si>
  <si>
    <t xml:space="preserve">18th, 20th Floor </t>
  </si>
  <si>
    <t>Ground + 1st + 2nd Floor for Commercial &amp; Parking</t>
  </si>
  <si>
    <t>Shop</t>
  </si>
  <si>
    <r>
      <t xml:space="preserve">Shop </t>
    </r>
    <r>
      <rPr>
        <sz val="10"/>
        <color indexed="8"/>
        <rFont val="Times New Roman"/>
        <family val="1"/>
      </rPr>
      <t>(G + 1st/2nd Duplex)</t>
    </r>
  </si>
  <si>
    <t>350000/-</t>
  </si>
  <si>
    <t>Residential + Commercial</t>
  </si>
  <si>
    <t>10000/-</t>
  </si>
  <si>
    <t>Grill charges</t>
  </si>
  <si>
    <t>30/- from 4th Floor</t>
  </si>
  <si>
    <t>Document Referred :</t>
  </si>
  <si>
    <t>3rd Floor for Amenites</t>
  </si>
  <si>
    <t xml:space="preserve">4th, 6th, 8th, 10th, 12th &amp; 14th Floor </t>
  </si>
  <si>
    <t>Flats = 86 &amp; shop = 8</t>
  </si>
  <si>
    <t>G + 20th Floor</t>
  </si>
  <si>
    <t>CIDCO/BP-15768/TPO(NM &amp; K)/2018/2815
Valid Up to: G + 20th Floor</t>
  </si>
  <si>
    <t>150000/-</t>
  </si>
  <si>
    <t>Development charges</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</si>
  <si>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</si>
  <si>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</si>
  <si>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</si>
  <si>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</si>
  <si>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</si>
  <si>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</si>
  <si>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</si>
  <si>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</si>
  <si>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</si>
  <si>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</si>
  <si>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</si>
  <si>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</si>
  <si>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</si>
  <si>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</si>
  <si>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</si>
  <si>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</si>
  <si>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</si>
  <si>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</si>
  <si>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</si>
  <si>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</si>
  <si>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</si>
  <si>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</si>
  <si>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</si>
  <si>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</si>
  <si>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 + 1st to 20th Floor</t>
  </si>
  <si>
    <t>Office No. 1031, Wing J, Akshar Business Park, Plot No. 03 Sector 25, Near APMC Market, Vashi, Navi Mumbai, Maharashtra 400703 TEL: 022-46090378/79/80                                                                                                     E mail : vsjcapf@gmail.com. Web site : www.vsjadon.com</t>
  </si>
  <si>
    <t>Location Link</t>
  </si>
  <si>
    <t>https://goo.gl/maps/Z8sSrr1EWNLh6vY38</t>
  </si>
  <si>
    <t>1. Construction work was stopped. Work is same as last visit(12/09/2022).</t>
  </si>
  <si>
    <t>Sunil Peravi</t>
  </si>
  <si>
    <t xml:space="preserve">1. Construction Work is in process at the time of Visit.
2. We considered Saleable area as per builder area sheet.
3. We considered Carpet area as per Approved Plan.
4. We considered Gross carpet area = Net carpet + Enclose balcony
5. We have considered Other charges from cost sheet.
6. We have considered rate by verifying it from market inquire.
7. Car parking is subjected to authentic documentation.
8. Since the project has received first CC on 02/07/2018., But construction work of Vaishnavi
Emperia is under construction. Please provide revised CC.
9. On Site, we meet Mr. Anup : 9167001235.
10. As checked on RERA portal on date 21/07/2025, we have observed that above project "Vaishnavi Emperia" is kept under abeyance. Please check from your end.
</t>
  </si>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</sst>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0"/>
      <color indexed="8"/>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20" fillId="0" borderId="0" applyNumberFormat="0" applyFill="0" applyBorder="0" applyAlignment="0" applyProtection="0"/>
  </cellStyleXfs>
  <cellXfs count="234">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3" fillId="0" borderId="4" xfId="1" applyNumberFormat="1" applyFont="1" applyBorder="1" applyAlignment="1">
      <alignment horizontal="center" vertical="top" wrapText="1"/>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6" fillId="0" borderId="0" xfId="0" applyFont="1"/>
    <xf numFmtId="0" fontId="16" fillId="0" borderId="4" xfId="0" applyFont="1" applyBorder="1"/>
    <xf numFmtId="0" fontId="17" fillId="0" borderId="4" xfId="0" applyFont="1" applyBorder="1" applyAlignment="1">
      <alignment horizontal="center"/>
    </xf>
    <xf numFmtId="0" fontId="17" fillId="0" borderId="0" xfId="0" applyFont="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9" fontId="16" fillId="0" borderId="0" xfId="0" applyNumberFormat="1" applyFont="1"/>
    <xf numFmtId="0" fontId="16" fillId="0" borderId="0" xfId="0" applyFont="1" applyAlignment="1">
      <alignment horizontal="right"/>
    </xf>
    <xf numFmtId="1" fontId="7" fillId="0" borderId="4" xfId="0" applyNumberFormat="1" applyFont="1" applyBorder="1" applyAlignment="1">
      <alignment horizontal="center" vertical="center"/>
    </xf>
    <xf numFmtId="2" fontId="6" fillId="0" borderId="4" xfId="1" applyNumberFormat="1" applyFont="1" applyBorder="1" applyAlignment="1">
      <alignment horizontal="center" vertical="center" wrapText="1"/>
    </xf>
    <xf numFmtId="0" fontId="7" fillId="0" borderId="19" xfId="1" applyFont="1" applyBorder="1" applyProtection="1">
      <protection hidden="1"/>
    </xf>
    <xf numFmtId="0" fontId="7" fillId="0" borderId="20" xfId="1" applyFont="1" applyBorder="1" applyProtection="1">
      <protection hidden="1"/>
    </xf>
    <xf numFmtId="0" fontId="13" fillId="0" borderId="21"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7" fillId="0" borderId="0" xfId="1" applyFont="1" applyProtection="1">
      <protection hidden="1"/>
    </xf>
    <xf numFmtId="0" fontId="7" fillId="0" borderId="23" xfId="1" applyFont="1" applyBorder="1" applyProtection="1">
      <protection hidden="1"/>
    </xf>
    <xf numFmtId="0" fontId="16" fillId="0" borderId="0" xfId="0" applyFont="1" applyProtection="1">
      <protection hidden="1"/>
    </xf>
    <xf numFmtId="0" fontId="7" fillId="0" borderId="23" xfId="1" applyFont="1" applyBorder="1"/>
    <xf numFmtId="0" fontId="16"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6" fillId="0" borderId="32" xfId="0" applyFont="1" applyBorder="1" applyProtection="1">
      <protection hidden="1"/>
    </xf>
    <xf numFmtId="1" fontId="0" fillId="0" borderId="33" xfId="0" applyNumberFormat="1" applyBorder="1"/>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8" xfId="1" applyFont="1" applyBorder="1" applyAlignment="1" applyProtection="1">
      <alignment horizontal="center" wrapText="1"/>
      <protection locked="0"/>
    </xf>
    <xf numFmtId="0" fontId="7" fillId="0" borderId="0" xfId="0" applyFont="1" applyAlignment="1">
      <alignment vertical="top"/>
    </xf>
    <xf numFmtId="0" fontId="6" fillId="0" borderId="1" xfId="1" applyFont="1" applyBorder="1" applyAlignment="1">
      <alignment horizontal="left" vertical="top"/>
    </xf>
    <xf numFmtId="0" fontId="6" fillId="0" borderId="3" xfId="1" applyFont="1" applyBorder="1" applyAlignment="1">
      <alignment horizontal="left" vertical="top"/>
    </xf>
    <xf numFmtId="0" fontId="20" fillId="0" borderId="1" xfId="5" applyBorder="1" applyAlignment="1">
      <alignment horizontal="center" vertical="top"/>
    </xf>
    <xf numFmtId="0" fontId="6" fillId="0" borderId="2" xfId="1" applyFont="1" applyBorder="1" applyAlignment="1">
      <alignment horizontal="center" vertical="top"/>
    </xf>
    <xf numFmtId="0" fontId="6" fillId="0" borderId="3" xfId="1" applyFont="1" applyBorder="1" applyAlignment="1">
      <alignment horizontal="center" vertical="top"/>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6" fillId="0" borderId="2" xfId="1" applyNumberFormat="1" applyFont="1" applyBorder="1" applyAlignment="1">
      <alignment horizontal="center" vertical="center" wrapText="1"/>
    </xf>
    <xf numFmtId="1" fontId="6" fillId="0" borderId="6" xfId="1" applyNumberFormat="1" applyFont="1" applyBorder="1" applyAlignment="1">
      <alignment horizontal="center" vertical="center" wrapText="1"/>
    </xf>
    <xf numFmtId="1" fontId="6" fillId="0" borderId="0" xfId="1" applyNumberFormat="1" applyFont="1" applyAlignment="1">
      <alignment horizontal="center" vertical="center" wrapText="1"/>
    </xf>
    <xf numFmtId="1" fontId="6" fillId="0" borderId="9" xfId="1" applyNumberFormat="1" applyFont="1" applyBorder="1" applyAlignment="1">
      <alignment horizontal="center" vertical="center" wrapText="1"/>
    </xf>
    <xf numFmtId="0" fontId="6" fillId="0" borderId="2" xfId="1" applyFont="1" applyBorder="1" applyAlignment="1">
      <alignment horizontal="left" vertical="top"/>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6" fillId="0" borderId="1" xfId="1" applyFont="1" applyBorder="1" applyAlignment="1">
      <alignment horizontal="center" vertical="top"/>
    </xf>
    <xf numFmtId="0" fontId="13" fillId="0" borderId="1" xfId="1" applyFont="1" applyBorder="1" applyAlignment="1">
      <alignment horizontal="center" vertical="top" wrapText="1"/>
    </xf>
    <xf numFmtId="0" fontId="13" fillId="0" borderId="3" xfId="1" applyFont="1" applyBorder="1" applyAlignment="1">
      <alignment horizontal="center" vertical="top" wrapText="1"/>
    </xf>
    <xf numFmtId="0" fontId="13" fillId="0" borderId="2" xfId="1" applyFont="1" applyBorder="1" applyAlignment="1">
      <alignment horizontal="center" vertical="top" wrapText="1"/>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13" fillId="2" borderId="1" xfId="1" applyFont="1" applyFill="1" applyBorder="1" applyAlignment="1">
      <alignment horizontal="left" vertical="top"/>
    </xf>
    <xf numFmtId="0" fontId="13" fillId="2" borderId="2" xfId="1" applyFont="1" applyFill="1" applyBorder="1" applyAlignment="1">
      <alignment horizontal="left" vertical="top"/>
    </xf>
    <xf numFmtId="0" fontId="13" fillId="2" borderId="3" xfId="1" applyFont="1" applyFill="1" applyBorder="1" applyAlignment="1">
      <alignment horizontal="left" vertical="top"/>
    </xf>
    <xf numFmtId="0" fontId="14" fillId="2" borderId="1" xfId="1" applyFont="1" applyFill="1" applyBorder="1" applyAlignment="1">
      <alignment horizontal="left" vertical="top"/>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0" fontId="14" fillId="0" borderId="1" xfId="1" applyFont="1" applyBorder="1" applyAlignment="1">
      <alignment horizontal="left" vertical="top"/>
    </xf>
    <xf numFmtId="0" fontId="14" fillId="0" borderId="3"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4" fillId="0" borderId="14" xfId="1" applyFont="1" applyBorder="1" applyAlignment="1" applyProtection="1">
      <alignment horizontal="center" vertical="top" wrapText="1"/>
      <protection locked="0"/>
    </xf>
    <xf numFmtId="0" fontId="14" fillId="0" borderId="15" xfId="1" applyFont="1" applyBorder="1" applyAlignment="1" applyProtection="1">
      <alignment horizontal="center"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3" xfId="1" applyFont="1" applyBorder="1" applyAlignment="1" applyProtection="1">
      <alignment horizontal="center" vertical="top"/>
      <protection locked="0"/>
    </xf>
    <xf numFmtId="0" fontId="13" fillId="0" borderId="22" xfId="1" applyFont="1" applyBorder="1" applyAlignment="1" applyProtection="1">
      <alignment horizontal="center" vertical="top"/>
      <protection locked="0"/>
    </xf>
    <xf numFmtId="0" fontId="14" fillId="0" borderId="21" xfId="1" applyFont="1" applyBorder="1" applyAlignment="1" applyProtection="1">
      <alignment horizontal="left" vertical="top"/>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2"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3" fillId="0" borderId="24" xfId="1" applyFont="1" applyBorder="1" applyAlignment="1" applyProtection="1">
      <alignment horizontal="center" vertical="top" wrapText="1"/>
      <protection locked="0"/>
    </xf>
    <xf numFmtId="0" fontId="13" fillId="0" borderId="3"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0" fontId="13" fillId="0" borderId="25" xfId="1" applyFont="1" applyBorder="1" applyAlignment="1" applyProtection="1">
      <alignment horizontal="center" vertical="top" wrapText="1"/>
      <protection locked="0"/>
    </xf>
    <xf numFmtId="0" fontId="13" fillId="0" borderId="21"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9" fontId="13" fillId="2" borderId="3" xfId="1" applyNumberFormat="1" applyFont="1" applyFill="1" applyBorder="1" applyAlignment="1" applyProtection="1">
      <alignment horizontal="center" vertical="center" wrapText="1"/>
      <protection hidden="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4" xfId="1" applyFont="1" applyBorder="1" applyAlignment="1">
      <alignment horizontal="left" vertical="top"/>
    </xf>
    <xf numFmtId="0" fontId="6" fillId="0" borderId="4" xfId="1" applyFont="1" applyBorder="1" applyAlignment="1">
      <alignment horizontal="center" vertical="top"/>
    </xf>
    <xf numFmtId="0" fontId="7" fillId="0" borderId="3" xfId="1" applyFont="1" applyBorder="1" applyAlignment="1">
      <alignment horizontal="left"/>
    </xf>
    <xf numFmtId="14" fontId="13" fillId="0" borderId="1" xfId="1" applyNumberFormat="1" applyFont="1" applyBorder="1" applyAlignment="1">
      <alignment horizontal="left" vertical="top"/>
    </xf>
    <xf numFmtId="0" fontId="4" fillId="2" borderId="4" xfId="1" applyFont="1" applyFill="1" applyBorder="1" applyAlignment="1">
      <alignment horizontal="left" vertical="top" wrapText="1"/>
    </xf>
    <xf numFmtId="0" fontId="6" fillId="2" borderId="4" xfId="1" applyFont="1" applyFill="1" applyBorder="1" applyAlignment="1">
      <alignment horizontal="left" vertical="top" wrapText="1"/>
    </xf>
    <xf numFmtId="0" fontId="13"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2" borderId="4" xfId="1" applyFont="1" applyFill="1" applyBorder="1" applyAlignment="1">
      <alignment horizontal="left" vertical="top"/>
    </xf>
    <xf numFmtId="0" fontId="6" fillId="0" borderId="4" xfId="1" applyFont="1" applyBorder="1" applyAlignment="1">
      <alignment horizontal="left" vertical="top" wrapText="1"/>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13"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13" fillId="0" borderId="1" xfId="1" applyFont="1" applyBorder="1" applyAlignment="1" applyProtection="1">
      <alignment horizontal="left" vertical="center" wrapText="1"/>
      <protection locked="0"/>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6" fillId="0" borderId="1" xfId="1" applyFont="1" applyBorder="1" applyAlignment="1">
      <alignment horizontal="center" vertical="top" wrapText="1"/>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4" fillId="0" borderId="4" xfId="1" applyFont="1" applyBorder="1" applyAlignment="1">
      <alignment horizontal="center" vertical="top" wrapText="1"/>
    </xf>
    <xf numFmtId="0" fontId="18" fillId="0" borderId="4" xfId="1" applyFont="1" applyBorder="1" applyAlignment="1">
      <alignment horizontal="center"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8" fillId="0" borderId="4" xfId="0" applyNumberFormat="1" applyFont="1" applyBorder="1" applyAlignment="1">
      <alignment horizontal="left" vertical="top" wrapText="1"/>
    </xf>
    <xf numFmtId="0" fontId="14" fillId="0" borderId="4" xfId="2" applyFont="1" applyBorder="1" applyAlignment="1">
      <alignment horizontal="left" vertical="top" wrapText="1"/>
    </xf>
    <xf numFmtId="9" fontId="13" fillId="2" borderId="4" xfId="1" applyNumberFormat="1" applyFont="1" applyFill="1" applyBorder="1" applyAlignment="1" applyProtection="1">
      <alignment horizontal="center" vertical="center" wrapText="1"/>
      <protection hidden="1"/>
    </xf>
    <xf numFmtId="9" fontId="13" fillId="2" borderId="28" xfId="1" applyNumberFormat="1" applyFont="1" applyFill="1" applyBorder="1" applyAlignment="1" applyProtection="1">
      <alignment horizontal="center" vertical="center" wrapText="1"/>
      <protection hidden="1"/>
    </xf>
    <xf numFmtId="9" fontId="13" fillId="2" borderId="5" xfId="1" applyNumberFormat="1" applyFont="1" applyFill="1" applyBorder="1" applyAlignment="1" applyProtection="1">
      <alignment horizontal="center" vertical="center" wrapText="1"/>
      <protection hidden="1"/>
    </xf>
    <xf numFmtId="9" fontId="13" fillId="2" borderId="6" xfId="1" applyNumberFormat="1" applyFont="1" applyFill="1" applyBorder="1" applyAlignment="1" applyProtection="1">
      <alignment horizontal="center" vertical="center" wrapText="1"/>
      <protection hidden="1"/>
    </xf>
    <xf numFmtId="9" fontId="13" fillId="2" borderId="26" xfId="1" applyNumberFormat="1" applyFont="1" applyFill="1" applyBorder="1" applyAlignment="1" applyProtection="1">
      <alignment horizontal="center" vertical="center" wrapText="1"/>
      <protection hidden="1"/>
    </xf>
    <xf numFmtId="9" fontId="13" fillId="2" borderId="11" xfId="1" applyNumberFormat="1" applyFont="1" applyFill="1" applyBorder="1" applyAlignment="1" applyProtection="1">
      <alignment horizontal="center" vertical="center" wrapText="1"/>
      <protection hidden="1"/>
    </xf>
    <xf numFmtId="9" fontId="13" fillId="2" borderId="0" xfId="1" applyNumberFormat="1" applyFont="1" applyFill="1" applyAlignment="1" applyProtection="1">
      <alignment horizontal="center" vertical="center" wrapText="1"/>
      <protection hidden="1"/>
    </xf>
    <xf numFmtId="9" fontId="13" fillId="2" borderId="23" xfId="1" applyNumberFormat="1" applyFont="1" applyFill="1" applyBorder="1" applyAlignment="1" applyProtection="1">
      <alignment horizontal="center" vertical="center" wrapText="1"/>
      <protection hidden="1"/>
    </xf>
    <xf numFmtId="9" fontId="13" fillId="2" borderId="31" xfId="1" applyNumberFormat="1" applyFont="1" applyFill="1" applyBorder="1" applyAlignment="1" applyProtection="1">
      <alignment horizontal="center" vertical="center" wrapText="1"/>
      <protection hidden="1"/>
    </xf>
    <xf numFmtId="9" fontId="13" fillId="2" borderId="32" xfId="1" applyNumberFormat="1" applyFont="1" applyFill="1" applyBorder="1" applyAlignment="1" applyProtection="1">
      <alignment horizontal="center" vertical="center" wrapText="1"/>
      <protection hidden="1"/>
    </xf>
    <xf numFmtId="9" fontId="13" fillId="2" borderId="33" xfId="1" applyNumberFormat="1" applyFont="1" applyFill="1" applyBorder="1" applyAlignment="1" applyProtection="1">
      <alignment horizontal="center" vertical="center" wrapText="1"/>
      <protection hidden="1"/>
    </xf>
    <xf numFmtId="0" fontId="13" fillId="0" borderId="21"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13" fillId="0" borderId="27" xfId="1" applyFont="1" applyBorder="1" applyAlignment="1" applyProtection="1">
      <alignment horizontal="center" vertical="top" wrapText="1"/>
      <protection locked="0"/>
    </xf>
    <xf numFmtId="0" fontId="13" fillId="0" borderId="28" xfId="1" applyFont="1" applyBorder="1" applyAlignment="1" applyProtection="1">
      <alignment horizontal="center" vertical="top" wrapText="1"/>
      <protection locked="0"/>
    </xf>
    <xf numFmtId="9" fontId="13" fillId="2" borderId="29" xfId="1" applyNumberFormat="1" applyFont="1" applyFill="1" applyBorder="1" applyAlignment="1" applyProtection="1">
      <alignment horizontal="center" vertical="center" wrapText="1"/>
      <protection hidden="1"/>
    </xf>
    <xf numFmtId="9" fontId="13" fillId="2" borderId="30" xfId="1" applyNumberFormat="1" applyFont="1" applyFill="1" applyBorder="1" applyAlignment="1" applyProtection="1">
      <alignment horizontal="center" vertical="center" wrapText="1"/>
      <protection hidden="1"/>
    </xf>
    <xf numFmtId="0" fontId="16" fillId="0" borderId="4" xfId="0" applyFont="1" applyBorder="1" applyAlignment="1">
      <alignment horizontal="center"/>
    </xf>
    <xf numFmtId="0" fontId="16" fillId="3" borderId="4" xfId="0" applyFont="1" applyFill="1" applyBorder="1" applyAlignment="1">
      <alignment horizontal="center"/>
    </xf>
    <xf numFmtId="0" fontId="16" fillId="0" borderId="4" xfId="0" applyFont="1" applyBorder="1" applyAlignment="1">
      <alignment horizontal="left"/>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xf numFmtId="0" fontId="8" fillId="0" borderId="4" xfId="1" applyFont="1" applyBorder="1" applyAlignment="1">
      <alignment horizontal="left" vertical="top"/>
    </xf>
    <xf numFmtId="2" fontId="6" fillId="0" borderId="4" xfId="1" applyNumberFormat="1" applyFont="1" applyBorder="1" applyAlignment="1">
      <alignment horizontal="left" vertical="top" wrapText="1"/>
    </xf>
    <xf numFmtId="164" fontId="6" fillId="0" borderId="4" xfId="1" applyNumberFormat="1" applyFont="1" applyBorder="1" applyAlignment="1">
      <alignment horizontal="left" vertical="top"/>
    </xf>
    <xf numFmtId="2" fontId="6" fillId="0" borderId="4" xfId="1" applyNumberFormat="1" applyFont="1" applyBorder="1" applyAlignment="1">
      <alignment horizontal="left" vertical="top"/>
    </xf>
  </cellXfs>
  <cellStyles count="6">
    <cellStyle name="Excel Built-in Normal" xfId="2"/>
    <cellStyle name="Hyperlink" xfId="5"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511139</xdr:colOff>
      <xdr:row>214</xdr:row>
      <xdr:rowOff>77650</xdr:rowOff>
    </xdr:from>
    <xdr:to>
      <xdr:col>8</xdr:col>
      <xdr:colOff>270043</xdr:colOff>
      <xdr:row>230</xdr:row>
      <xdr:rowOff>90357</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11139" y="47356286"/>
          <a:ext cx="5188154" cy="3199252"/>
        </a:xfrm>
        <a:prstGeom prst="rect">
          <a:avLst/>
        </a:prstGeom>
        <a:ln>
          <a:solidFill>
            <a:schemeClr val="tx1"/>
          </a:solidFill>
        </a:ln>
      </xdr:spPr>
    </xdr:pic>
    <xdr:clientData/>
  </xdr:twoCellAnchor>
  <xdr:twoCellAnchor editAs="oneCell">
    <xdr:from>
      <xdr:col>0</xdr:col>
      <xdr:colOff>493058</xdr:colOff>
      <xdr:row>197</xdr:row>
      <xdr:rowOff>145668</xdr:rowOff>
    </xdr:from>
    <xdr:to>
      <xdr:col>8</xdr:col>
      <xdr:colOff>226793</xdr:colOff>
      <xdr:row>213</xdr:row>
      <xdr:rowOff>158372</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93058" y="43557256"/>
          <a:ext cx="5592883" cy="3240000"/>
        </a:xfrm>
        <a:prstGeom prst="rect">
          <a:avLst/>
        </a:prstGeom>
        <a:ln>
          <a:solidFill>
            <a:schemeClr val="tx1"/>
          </a:solidFill>
        </a:ln>
      </xdr:spPr>
    </xdr:pic>
    <xdr:clientData/>
  </xdr:twoCellAnchor>
  <xdr:twoCellAnchor>
    <xdr:from>
      <xdr:col>11</xdr:col>
      <xdr:colOff>352426</xdr:colOff>
      <xdr:row>151</xdr:row>
      <xdr:rowOff>38099</xdr:rowOff>
    </xdr:from>
    <xdr:to>
      <xdr:col>21</xdr:col>
      <xdr:colOff>305848</xdr:colOff>
      <xdr:row>194</xdr:row>
      <xdr:rowOff>23812</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058026" y="36067999"/>
          <a:ext cx="6366922" cy="8183563"/>
          <a:chOff x="66676" y="35518724"/>
          <a:chExt cx="6049422" cy="8186738"/>
        </a:xfrm>
      </xdr:grpSpPr>
      <xdr:pic>
        <xdr:nvPicPr>
          <xdr:cNvPr id="14" name="Picture 13" descr="https://vsjcllp.vsjadon.com/upload/insp-220684-1525.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819526" y="41976674"/>
            <a:ext cx="2296572" cy="1724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20684-843.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6200" y="39311121"/>
            <a:ext cx="1930063" cy="25761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20684-851.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66676" y="41976674"/>
            <a:ext cx="2296572" cy="1724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20684-860.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4114800" y="39309675"/>
            <a:ext cx="1919667" cy="25622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20684-871.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2105025" y="39309675"/>
            <a:ext cx="1919667" cy="2571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20684-880.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438400" y="41981437"/>
            <a:ext cx="1291671" cy="1724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20684-1512.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57174" y="35518724"/>
            <a:ext cx="2761751" cy="3686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20684-928.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124199" y="35518724"/>
            <a:ext cx="2761751" cy="3686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11</xdr:col>
      <xdr:colOff>158750</xdr:colOff>
      <xdr:row>0</xdr:row>
      <xdr:rowOff>171450</xdr:rowOff>
    </xdr:from>
    <xdr:to>
      <xdr:col>19</xdr:col>
      <xdr:colOff>427950</xdr:colOff>
      <xdr:row>13</xdr:row>
      <xdr:rowOff>27600</xdr:rowOff>
    </xdr:to>
    <xdr:pic>
      <xdr:nvPicPr>
        <xdr:cNvPr id="32" name="Picture 3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6864350" y="171450"/>
          <a:ext cx="5400000" cy="3037500"/>
        </a:xfrm>
        <a:prstGeom prst="rect">
          <a:avLst/>
        </a:prstGeom>
        <a:ln>
          <a:solidFill>
            <a:schemeClr val="tx1"/>
          </a:solidFill>
        </a:ln>
      </xdr:spPr>
    </xdr:pic>
    <xdr:clientData/>
  </xdr:twoCellAnchor>
  <xdr:twoCellAnchor>
    <xdr:from>
      <xdr:col>0</xdr:col>
      <xdr:colOff>63500</xdr:colOff>
      <xdr:row>151</xdr:row>
      <xdr:rowOff>57150</xdr:rowOff>
    </xdr:from>
    <xdr:to>
      <xdr:col>9</xdr:col>
      <xdr:colOff>21250</xdr:colOff>
      <xdr:row>194</xdr:row>
      <xdr:rowOff>50800</xdr:rowOff>
    </xdr:to>
    <xdr:grpSp>
      <xdr:nvGrpSpPr>
        <xdr:cNvPr id="3" name="Group 2"/>
        <xdr:cNvGrpSpPr/>
      </xdr:nvGrpSpPr>
      <xdr:grpSpPr>
        <a:xfrm>
          <a:off x="63500" y="36087050"/>
          <a:ext cx="6307750" cy="8191500"/>
          <a:chOff x="63500" y="35731450"/>
          <a:chExt cx="6307750" cy="8191500"/>
        </a:xfrm>
      </xdr:grpSpPr>
      <xdr:pic>
        <xdr:nvPicPr>
          <xdr:cNvPr id="33" name="Picture 3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478962" y="42760575"/>
            <a:ext cx="1213734" cy="1162375"/>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66513" y="35731450"/>
            <a:ext cx="2022891" cy="270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777136" y="42760575"/>
            <a:ext cx="2157998" cy="1162375"/>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63500" y="38553025"/>
            <a:ext cx="2022891" cy="270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348359" y="35731450"/>
            <a:ext cx="2022891" cy="270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932730" y="41374600"/>
            <a:ext cx="2157998" cy="130375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207436" y="35731450"/>
            <a:ext cx="2022891" cy="270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207435" y="38553025"/>
            <a:ext cx="2022891" cy="270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88968" y="41374600"/>
            <a:ext cx="1213734" cy="130375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348358" y="38553025"/>
            <a:ext cx="2022891" cy="270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641350" y="41374600"/>
            <a:ext cx="2157998" cy="130375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100181" y="42760575"/>
            <a:ext cx="1213734" cy="1162375"/>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Z8sSrr1EWNLh6vY38"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5"/>
  <sheetViews>
    <sheetView tabSelected="1" view="pageBreakPreview" topLeftCell="A37" zoomScaleNormal="100" zoomScaleSheetLayoutView="100" zoomScalePageLayoutView="85" workbookViewId="0">
      <selection activeCell="F9" sqref="F9:J9"/>
    </sheetView>
  </sheetViews>
  <sheetFormatPr defaultRowHeight="15.5" x14ac:dyDescent="0.35"/>
  <cols>
    <col min="1" max="1" width="9.26953125" style="11" customWidth="1"/>
    <col min="2" max="2" width="14.54296875" style="11" customWidth="1"/>
    <col min="3" max="3" width="14.7265625" style="11" customWidth="1"/>
    <col min="4" max="4" width="7.26953125" style="11" customWidth="1"/>
    <col min="5" max="5" width="5.54296875" style="11" customWidth="1"/>
    <col min="6" max="6" width="9.81640625" style="11" customWidth="1"/>
    <col min="7" max="7" width="8.7265625" style="11" customWidth="1"/>
    <col min="8" max="8" width="11.453125" style="11" customWidth="1"/>
    <col min="9" max="9" width="9.54296875" style="11" customWidth="1"/>
    <col min="10" max="10" width="1.54296875" style="11" customWidth="1"/>
    <col min="11" max="11" width="3.54296875" style="11" customWidth="1"/>
    <col min="12" max="256" width="9.1796875" style="11"/>
    <col min="257" max="257" width="8.7265625" style="11" customWidth="1"/>
    <col min="258" max="258" width="9.81640625" style="11" customWidth="1"/>
    <col min="259" max="259" width="14.453125" style="11" customWidth="1"/>
    <col min="260" max="260" width="7.26953125" style="11" customWidth="1"/>
    <col min="261" max="261" width="5.54296875" style="11" customWidth="1"/>
    <col min="262" max="262" width="9" style="11" customWidth="1"/>
    <col min="263" max="264" width="9.81640625" style="11" customWidth="1"/>
    <col min="265" max="265" width="11.1796875" style="11" customWidth="1"/>
    <col min="266" max="266" width="2.81640625" style="11" customWidth="1"/>
    <col min="267" max="267" width="3.54296875" style="11" customWidth="1"/>
    <col min="268" max="512" width="9.1796875" style="11"/>
    <col min="513" max="513" width="8.7265625" style="11" customWidth="1"/>
    <col min="514" max="514" width="9.81640625" style="11" customWidth="1"/>
    <col min="515" max="515" width="14.453125" style="11" customWidth="1"/>
    <col min="516" max="516" width="7.26953125" style="11" customWidth="1"/>
    <col min="517" max="517" width="5.54296875" style="11" customWidth="1"/>
    <col min="518" max="518" width="9" style="11" customWidth="1"/>
    <col min="519" max="520" width="9.81640625" style="11" customWidth="1"/>
    <col min="521" max="521" width="11.1796875" style="11" customWidth="1"/>
    <col min="522" max="522" width="2.81640625" style="11" customWidth="1"/>
    <col min="523" max="523" width="3.54296875" style="11" customWidth="1"/>
    <col min="524" max="768" width="9.1796875" style="11"/>
    <col min="769" max="769" width="8.7265625" style="11" customWidth="1"/>
    <col min="770" max="770" width="9.81640625" style="11" customWidth="1"/>
    <col min="771" max="771" width="14.453125" style="11" customWidth="1"/>
    <col min="772" max="772" width="7.26953125" style="11" customWidth="1"/>
    <col min="773" max="773" width="5.54296875" style="11" customWidth="1"/>
    <col min="774" max="774" width="9" style="11" customWidth="1"/>
    <col min="775" max="776" width="9.81640625" style="11" customWidth="1"/>
    <col min="777" max="777" width="11.1796875" style="11" customWidth="1"/>
    <col min="778" max="778" width="2.81640625" style="11" customWidth="1"/>
    <col min="779" max="779" width="3.54296875" style="11" customWidth="1"/>
    <col min="780" max="1024" width="9.1796875" style="11"/>
    <col min="1025" max="1025" width="8.7265625" style="11" customWidth="1"/>
    <col min="1026" max="1026" width="9.81640625" style="11" customWidth="1"/>
    <col min="1027" max="1027" width="14.453125" style="11" customWidth="1"/>
    <col min="1028" max="1028" width="7.26953125" style="11" customWidth="1"/>
    <col min="1029" max="1029" width="5.54296875" style="11" customWidth="1"/>
    <col min="1030" max="1030" width="9" style="11" customWidth="1"/>
    <col min="1031" max="1032" width="9.81640625" style="11" customWidth="1"/>
    <col min="1033" max="1033" width="11.1796875" style="11" customWidth="1"/>
    <col min="1034" max="1034" width="2.81640625" style="11" customWidth="1"/>
    <col min="1035" max="1035" width="3.54296875" style="11" customWidth="1"/>
    <col min="1036" max="1280" width="9.1796875" style="11"/>
    <col min="1281" max="1281" width="8.7265625" style="11" customWidth="1"/>
    <col min="1282" max="1282" width="9.81640625" style="11" customWidth="1"/>
    <col min="1283" max="1283" width="14.453125" style="11" customWidth="1"/>
    <col min="1284" max="1284" width="7.26953125" style="11" customWidth="1"/>
    <col min="1285" max="1285" width="5.54296875" style="11" customWidth="1"/>
    <col min="1286" max="1286" width="9" style="11" customWidth="1"/>
    <col min="1287" max="1288" width="9.81640625" style="11" customWidth="1"/>
    <col min="1289" max="1289" width="11.1796875" style="11" customWidth="1"/>
    <col min="1290" max="1290" width="2.81640625" style="11" customWidth="1"/>
    <col min="1291" max="1291" width="3.54296875" style="11" customWidth="1"/>
    <col min="1292" max="1536" width="9.1796875" style="11"/>
    <col min="1537" max="1537" width="8.7265625" style="11" customWidth="1"/>
    <col min="1538" max="1538" width="9.81640625" style="11" customWidth="1"/>
    <col min="1539" max="1539" width="14.453125" style="11" customWidth="1"/>
    <col min="1540" max="1540" width="7.26953125" style="11" customWidth="1"/>
    <col min="1541" max="1541" width="5.54296875" style="11" customWidth="1"/>
    <col min="1542" max="1542" width="9" style="11" customWidth="1"/>
    <col min="1543" max="1544" width="9.81640625" style="11" customWidth="1"/>
    <col min="1545" max="1545" width="11.1796875" style="11" customWidth="1"/>
    <col min="1546" max="1546" width="2.81640625" style="11" customWidth="1"/>
    <col min="1547" max="1547" width="3.54296875" style="11" customWidth="1"/>
    <col min="1548" max="1792" width="9.1796875" style="11"/>
    <col min="1793" max="1793" width="8.7265625" style="11" customWidth="1"/>
    <col min="1794" max="1794" width="9.81640625" style="11" customWidth="1"/>
    <col min="1795" max="1795" width="14.453125" style="11" customWidth="1"/>
    <col min="1796" max="1796" width="7.26953125" style="11" customWidth="1"/>
    <col min="1797" max="1797" width="5.54296875" style="11" customWidth="1"/>
    <col min="1798" max="1798" width="9" style="11" customWidth="1"/>
    <col min="1799" max="1800" width="9.81640625" style="11" customWidth="1"/>
    <col min="1801" max="1801" width="11.1796875" style="11" customWidth="1"/>
    <col min="1802" max="1802" width="2.81640625" style="11" customWidth="1"/>
    <col min="1803" max="1803" width="3.54296875" style="11" customWidth="1"/>
    <col min="1804" max="2048" width="9.1796875" style="11"/>
    <col min="2049" max="2049" width="8.7265625" style="11" customWidth="1"/>
    <col min="2050" max="2050" width="9.81640625" style="11" customWidth="1"/>
    <col min="2051" max="2051" width="14.453125" style="11" customWidth="1"/>
    <col min="2052" max="2052" width="7.26953125" style="11" customWidth="1"/>
    <col min="2053" max="2053" width="5.54296875" style="11" customWidth="1"/>
    <col min="2054" max="2054" width="9" style="11" customWidth="1"/>
    <col min="2055" max="2056" width="9.81640625" style="11" customWidth="1"/>
    <col min="2057" max="2057" width="11.1796875" style="11" customWidth="1"/>
    <col min="2058" max="2058" width="2.81640625" style="11" customWidth="1"/>
    <col min="2059" max="2059" width="3.54296875" style="11" customWidth="1"/>
    <col min="2060" max="2304" width="9.1796875" style="11"/>
    <col min="2305" max="2305" width="8.7265625" style="11" customWidth="1"/>
    <col min="2306" max="2306" width="9.81640625" style="11" customWidth="1"/>
    <col min="2307" max="2307" width="14.453125" style="11" customWidth="1"/>
    <col min="2308" max="2308" width="7.26953125" style="11" customWidth="1"/>
    <col min="2309" max="2309" width="5.54296875" style="11" customWidth="1"/>
    <col min="2310" max="2310" width="9" style="11" customWidth="1"/>
    <col min="2311" max="2312" width="9.81640625" style="11" customWidth="1"/>
    <col min="2313" max="2313" width="11.1796875" style="11" customWidth="1"/>
    <col min="2314" max="2314" width="2.81640625" style="11" customWidth="1"/>
    <col min="2315" max="2315" width="3.54296875" style="11" customWidth="1"/>
    <col min="2316" max="2560" width="9.1796875" style="11"/>
    <col min="2561" max="2561" width="8.7265625" style="11" customWidth="1"/>
    <col min="2562" max="2562" width="9.81640625" style="11" customWidth="1"/>
    <col min="2563" max="2563" width="14.453125" style="11" customWidth="1"/>
    <col min="2564" max="2564" width="7.26953125" style="11" customWidth="1"/>
    <col min="2565" max="2565" width="5.54296875" style="11" customWidth="1"/>
    <col min="2566" max="2566" width="9" style="11" customWidth="1"/>
    <col min="2567" max="2568" width="9.81640625" style="11" customWidth="1"/>
    <col min="2569" max="2569" width="11.1796875" style="11" customWidth="1"/>
    <col min="2570" max="2570" width="2.81640625" style="11" customWidth="1"/>
    <col min="2571" max="2571" width="3.54296875" style="11" customWidth="1"/>
    <col min="2572" max="2816" width="9.1796875" style="11"/>
    <col min="2817" max="2817" width="8.7265625" style="11" customWidth="1"/>
    <col min="2818" max="2818" width="9.81640625" style="11" customWidth="1"/>
    <col min="2819" max="2819" width="14.453125" style="11" customWidth="1"/>
    <col min="2820" max="2820" width="7.26953125" style="11" customWidth="1"/>
    <col min="2821" max="2821" width="5.54296875" style="11" customWidth="1"/>
    <col min="2822" max="2822" width="9" style="11" customWidth="1"/>
    <col min="2823" max="2824" width="9.81640625" style="11" customWidth="1"/>
    <col min="2825" max="2825" width="11.1796875" style="11" customWidth="1"/>
    <col min="2826" max="2826" width="2.81640625" style="11" customWidth="1"/>
    <col min="2827" max="2827" width="3.54296875" style="11" customWidth="1"/>
    <col min="2828" max="3072" width="9.1796875" style="11"/>
    <col min="3073" max="3073" width="8.7265625" style="11" customWidth="1"/>
    <col min="3074" max="3074" width="9.81640625" style="11" customWidth="1"/>
    <col min="3075" max="3075" width="14.453125" style="11" customWidth="1"/>
    <col min="3076" max="3076" width="7.26953125" style="11" customWidth="1"/>
    <col min="3077" max="3077" width="5.54296875" style="11" customWidth="1"/>
    <col min="3078" max="3078" width="9" style="11" customWidth="1"/>
    <col min="3079" max="3080" width="9.81640625" style="11" customWidth="1"/>
    <col min="3081" max="3081" width="11.1796875" style="11" customWidth="1"/>
    <col min="3082" max="3082" width="2.81640625" style="11" customWidth="1"/>
    <col min="3083" max="3083" width="3.54296875" style="11" customWidth="1"/>
    <col min="3084" max="3328" width="9.1796875" style="11"/>
    <col min="3329" max="3329" width="8.7265625" style="11" customWidth="1"/>
    <col min="3330" max="3330" width="9.81640625" style="11" customWidth="1"/>
    <col min="3331" max="3331" width="14.453125" style="11" customWidth="1"/>
    <col min="3332" max="3332" width="7.26953125" style="11" customWidth="1"/>
    <col min="3333" max="3333" width="5.54296875" style="11" customWidth="1"/>
    <col min="3334" max="3334" width="9" style="11" customWidth="1"/>
    <col min="3335" max="3336" width="9.81640625" style="11" customWidth="1"/>
    <col min="3337" max="3337" width="11.1796875" style="11" customWidth="1"/>
    <col min="3338" max="3338" width="2.81640625" style="11" customWidth="1"/>
    <col min="3339" max="3339" width="3.54296875" style="11" customWidth="1"/>
    <col min="3340" max="3584" width="9.1796875" style="11"/>
    <col min="3585" max="3585" width="8.7265625" style="11" customWidth="1"/>
    <col min="3586" max="3586" width="9.81640625" style="11" customWidth="1"/>
    <col min="3587" max="3587" width="14.453125" style="11" customWidth="1"/>
    <col min="3588" max="3588" width="7.26953125" style="11" customWidth="1"/>
    <col min="3589" max="3589" width="5.54296875" style="11" customWidth="1"/>
    <col min="3590" max="3590" width="9" style="11" customWidth="1"/>
    <col min="3591" max="3592" width="9.81640625" style="11" customWidth="1"/>
    <col min="3593" max="3593" width="11.1796875" style="11" customWidth="1"/>
    <col min="3594" max="3594" width="2.81640625" style="11" customWidth="1"/>
    <col min="3595" max="3595" width="3.54296875" style="11" customWidth="1"/>
    <col min="3596" max="3840" width="9.1796875" style="11"/>
    <col min="3841" max="3841" width="8.7265625" style="11" customWidth="1"/>
    <col min="3842" max="3842" width="9.81640625" style="11" customWidth="1"/>
    <col min="3843" max="3843" width="14.453125" style="11" customWidth="1"/>
    <col min="3844" max="3844" width="7.26953125" style="11" customWidth="1"/>
    <col min="3845" max="3845" width="5.54296875" style="11" customWidth="1"/>
    <col min="3846" max="3846" width="9" style="11" customWidth="1"/>
    <col min="3847" max="3848" width="9.81640625" style="11" customWidth="1"/>
    <col min="3849" max="3849" width="11.1796875" style="11" customWidth="1"/>
    <col min="3850" max="3850" width="2.81640625" style="11" customWidth="1"/>
    <col min="3851" max="3851" width="3.54296875" style="11" customWidth="1"/>
    <col min="3852" max="4096" width="9.1796875" style="11"/>
    <col min="4097" max="4097" width="8.7265625" style="11" customWidth="1"/>
    <col min="4098" max="4098" width="9.81640625" style="11" customWidth="1"/>
    <col min="4099" max="4099" width="14.453125" style="11" customWidth="1"/>
    <col min="4100" max="4100" width="7.26953125" style="11" customWidth="1"/>
    <col min="4101" max="4101" width="5.54296875" style="11" customWidth="1"/>
    <col min="4102" max="4102" width="9" style="11" customWidth="1"/>
    <col min="4103" max="4104" width="9.81640625" style="11" customWidth="1"/>
    <col min="4105" max="4105" width="11.1796875" style="11" customWidth="1"/>
    <col min="4106" max="4106" width="2.81640625" style="11" customWidth="1"/>
    <col min="4107" max="4107" width="3.54296875" style="11" customWidth="1"/>
    <col min="4108" max="4352" width="9.1796875" style="11"/>
    <col min="4353" max="4353" width="8.7265625" style="11" customWidth="1"/>
    <col min="4354" max="4354" width="9.81640625" style="11" customWidth="1"/>
    <col min="4355" max="4355" width="14.453125" style="11" customWidth="1"/>
    <col min="4356" max="4356" width="7.26953125" style="11" customWidth="1"/>
    <col min="4357" max="4357" width="5.54296875" style="11" customWidth="1"/>
    <col min="4358" max="4358" width="9" style="11" customWidth="1"/>
    <col min="4359" max="4360" width="9.81640625" style="11" customWidth="1"/>
    <col min="4361" max="4361" width="11.1796875" style="11" customWidth="1"/>
    <col min="4362" max="4362" width="2.81640625" style="11" customWidth="1"/>
    <col min="4363" max="4363" width="3.54296875" style="11" customWidth="1"/>
    <col min="4364" max="4608" width="9.1796875" style="11"/>
    <col min="4609" max="4609" width="8.7265625" style="11" customWidth="1"/>
    <col min="4610" max="4610" width="9.81640625" style="11" customWidth="1"/>
    <col min="4611" max="4611" width="14.453125" style="11" customWidth="1"/>
    <col min="4612" max="4612" width="7.26953125" style="11" customWidth="1"/>
    <col min="4613" max="4613" width="5.54296875" style="11" customWidth="1"/>
    <col min="4614" max="4614" width="9" style="11" customWidth="1"/>
    <col min="4615" max="4616" width="9.81640625" style="11" customWidth="1"/>
    <col min="4617" max="4617" width="11.1796875" style="11" customWidth="1"/>
    <col min="4618" max="4618" width="2.81640625" style="11" customWidth="1"/>
    <col min="4619" max="4619" width="3.54296875" style="11" customWidth="1"/>
    <col min="4620" max="4864" width="9.1796875" style="11"/>
    <col min="4865" max="4865" width="8.7265625" style="11" customWidth="1"/>
    <col min="4866" max="4866" width="9.81640625" style="11" customWidth="1"/>
    <col min="4867" max="4867" width="14.453125" style="11" customWidth="1"/>
    <col min="4868" max="4868" width="7.26953125" style="11" customWidth="1"/>
    <col min="4869" max="4869" width="5.54296875" style="11" customWidth="1"/>
    <col min="4870" max="4870" width="9" style="11" customWidth="1"/>
    <col min="4871" max="4872" width="9.81640625" style="11" customWidth="1"/>
    <col min="4873" max="4873" width="11.1796875" style="11" customWidth="1"/>
    <col min="4874" max="4874" width="2.81640625" style="11" customWidth="1"/>
    <col min="4875" max="4875" width="3.54296875" style="11" customWidth="1"/>
    <col min="4876" max="5120" width="9.1796875" style="11"/>
    <col min="5121" max="5121" width="8.7265625" style="11" customWidth="1"/>
    <col min="5122" max="5122" width="9.81640625" style="11" customWidth="1"/>
    <col min="5123" max="5123" width="14.453125" style="11" customWidth="1"/>
    <col min="5124" max="5124" width="7.26953125" style="11" customWidth="1"/>
    <col min="5125" max="5125" width="5.54296875" style="11" customWidth="1"/>
    <col min="5126" max="5126" width="9" style="11" customWidth="1"/>
    <col min="5127" max="5128" width="9.81640625" style="11" customWidth="1"/>
    <col min="5129" max="5129" width="11.1796875" style="11" customWidth="1"/>
    <col min="5130" max="5130" width="2.81640625" style="11" customWidth="1"/>
    <col min="5131" max="5131" width="3.54296875" style="11" customWidth="1"/>
    <col min="5132" max="5376" width="9.1796875" style="11"/>
    <col min="5377" max="5377" width="8.7265625" style="11" customWidth="1"/>
    <col min="5378" max="5378" width="9.81640625" style="11" customWidth="1"/>
    <col min="5379" max="5379" width="14.453125" style="11" customWidth="1"/>
    <col min="5380" max="5380" width="7.26953125" style="11" customWidth="1"/>
    <col min="5381" max="5381" width="5.54296875" style="11" customWidth="1"/>
    <col min="5382" max="5382" width="9" style="11" customWidth="1"/>
    <col min="5383" max="5384" width="9.81640625" style="11" customWidth="1"/>
    <col min="5385" max="5385" width="11.1796875" style="11" customWidth="1"/>
    <col min="5386" max="5386" width="2.81640625" style="11" customWidth="1"/>
    <col min="5387" max="5387" width="3.54296875" style="11" customWidth="1"/>
    <col min="5388" max="5632" width="9.1796875" style="11"/>
    <col min="5633" max="5633" width="8.7265625" style="11" customWidth="1"/>
    <col min="5634" max="5634" width="9.81640625" style="11" customWidth="1"/>
    <col min="5635" max="5635" width="14.453125" style="11" customWidth="1"/>
    <col min="5636" max="5636" width="7.26953125" style="11" customWidth="1"/>
    <col min="5637" max="5637" width="5.54296875" style="11" customWidth="1"/>
    <col min="5638" max="5638" width="9" style="11" customWidth="1"/>
    <col min="5639" max="5640" width="9.81640625" style="11" customWidth="1"/>
    <col min="5641" max="5641" width="11.1796875" style="11" customWidth="1"/>
    <col min="5642" max="5642" width="2.81640625" style="11" customWidth="1"/>
    <col min="5643" max="5643" width="3.54296875" style="11" customWidth="1"/>
    <col min="5644" max="5888" width="9.1796875" style="11"/>
    <col min="5889" max="5889" width="8.7265625" style="11" customWidth="1"/>
    <col min="5890" max="5890" width="9.81640625" style="11" customWidth="1"/>
    <col min="5891" max="5891" width="14.453125" style="11" customWidth="1"/>
    <col min="5892" max="5892" width="7.26953125" style="11" customWidth="1"/>
    <col min="5893" max="5893" width="5.54296875" style="11" customWidth="1"/>
    <col min="5894" max="5894" width="9" style="11" customWidth="1"/>
    <col min="5895" max="5896" width="9.81640625" style="11" customWidth="1"/>
    <col min="5897" max="5897" width="11.1796875" style="11" customWidth="1"/>
    <col min="5898" max="5898" width="2.81640625" style="11" customWidth="1"/>
    <col min="5899" max="5899" width="3.54296875" style="11" customWidth="1"/>
    <col min="5900" max="6144" width="9.1796875" style="11"/>
    <col min="6145" max="6145" width="8.7265625" style="11" customWidth="1"/>
    <col min="6146" max="6146" width="9.81640625" style="11" customWidth="1"/>
    <col min="6147" max="6147" width="14.453125" style="11" customWidth="1"/>
    <col min="6148" max="6148" width="7.26953125" style="11" customWidth="1"/>
    <col min="6149" max="6149" width="5.54296875" style="11" customWidth="1"/>
    <col min="6150" max="6150" width="9" style="11" customWidth="1"/>
    <col min="6151" max="6152" width="9.81640625" style="11" customWidth="1"/>
    <col min="6153" max="6153" width="11.1796875" style="11" customWidth="1"/>
    <col min="6154" max="6154" width="2.81640625" style="11" customWidth="1"/>
    <col min="6155" max="6155" width="3.54296875" style="11" customWidth="1"/>
    <col min="6156" max="6400" width="9.1796875" style="11"/>
    <col min="6401" max="6401" width="8.7265625" style="11" customWidth="1"/>
    <col min="6402" max="6402" width="9.81640625" style="11" customWidth="1"/>
    <col min="6403" max="6403" width="14.453125" style="11" customWidth="1"/>
    <col min="6404" max="6404" width="7.26953125" style="11" customWidth="1"/>
    <col min="6405" max="6405" width="5.54296875" style="11" customWidth="1"/>
    <col min="6406" max="6406" width="9" style="11" customWidth="1"/>
    <col min="6407" max="6408" width="9.81640625" style="11" customWidth="1"/>
    <col min="6409" max="6409" width="11.1796875" style="11" customWidth="1"/>
    <col min="6410" max="6410" width="2.81640625" style="11" customWidth="1"/>
    <col min="6411" max="6411" width="3.54296875" style="11" customWidth="1"/>
    <col min="6412" max="6656" width="9.1796875" style="11"/>
    <col min="6657" max="6657" width="8.7265625" style="11" customWidth="1"/>
    <col min="6658" max="6658" width="9.81640625" style="11" customWidth="1"/>
    <col min="6659" max="6659" width="14.453125" style="11" customWidth="1"/>
    <col min="6660" max="6660" width="7.26953125" style="11" customWidth="1"/>
    <col min="6661" max="6661" width="5.54296875" style="11" customWidth="1"/>
    <col min="6662" max="6662" width="9" style="11" customWidth="1"/>
    <col min="6663" max="6664" width="9.81640625" style="11" customWidth="1"/>
    <col min="6665" max="6665" width="11.1796875" style="11" customWidth="1"/>
    <col min="6666" max="6666" width="2.81640625" style="11" customWidth="1"/>
    <col min="6667" max="6667" width="3.54296875" style="11" customWidth="1"/>
    <col min="6668" max="6912" width="9.1796875" style="11"/>
    <col min="6913" max="6913" width="8.7265625" style="11" customWidth="1"/>
    <col min="6914" max="6914" width="9.81640625" style="11" customWidth="1"/>
    <col min="6915" max="6915" width="14.453125" style="11" customWidth="1"/>
    <col min="6916" max="6916" width="7.26953125" style="11" customWidth="1"/>
    <col min="6917" max="6917" width="5.54296875" style="11" customWidth="1"/>
    <col min="6918" max="6918" width="9" style="11" customWidth="1"/>
    <col min="6919" max="6920" width="9.81640625" style="11" customWidth="1"/>
    <col min="6921" max="6921" width="11.1796875" style="11" customWidth="1"/>
    <col min="6922" max="6922" width="2.81640625" style="11" customWidth="1"/>
    <col min="6923" max="6923" width="3.54296875" style="11" customWidth="1"/>
    <col min="6924" max="7168" width="9.1796875" style="11"/>
    <col min="7169" max="7169" width="8.7265625" style="11" customWidth="1"/>
    <col min="7170" max="7170" width="9.81640625" style="11" customWidth="1"/>
    <col min="7171" max="7171" width="14.453125" style="11" customWidth="1"/>
    <col min="7172" max="7172" width="7.26953125" style="11" customWidth="1"/>
    <col min="7173" max="7173" width="5.54296875" style="11" customWidth="1"/>
    <col min="7174" max="7174" width="9" style="11" customWidth="1"/>
    <col min="7175" max="7176" width="9.81640625" style="11" customWidth="1"/>
    <col min="7177" max="7177" width="11.1796875" style="11" customWidth="1"/>
    <col min="7178" max="7178" width="2.81640625" style="11" customWidth="1"/>
    <col min="7179" max="7179" width="3.54296875" style="11" customWidth="1"/>
    <col min="7180" max="7424" width="9.1796875" style="11"/>
    <col min="7425" max="7425" width="8.7265625" style="11" customWidth="1"/>
    <col min="7426" max="7426" width="9.81640625" style="11" customWidth="1"/>
    <col min="7427" max="7427" width="14.453125" style="11" customWidth="1"/>
    <col min="7428" max="7428" width="7.26953125" style="11" customWidth="1"/>
    <col min="7429" max="7429" width="5.54296875" style="11" customWidth="1"/>
    <col min="7430" max="7430" width="9" style="11" customWidth="1"/>
    <col min="7431" max="7432" width="9.81640625" style="11" customWidth="1"/>
    <col min="7433" max="7433" width="11.1796875" style="11" customWidth="1"/>
    <col min="7434" max="7434" width="2.81640625" style="11" customWidth="1"/>
    <col min="7435" max="7435" width="3.54296875" style="11" customWidth="1"/>
    <col min="7436" max="7680" width="9.1796875" style="11"/>
    <col min="7681" max="7681" width="8.7265625" style="11" customWidth="1"/>
    <col min="7682" max="7682" width="9.81640625" style="11" customWidth="1"/>
    <col min="7683" max="7683" width="14.453125" style="11" customWidth="1"/>
    <col min="7684" max="7684" width="7.26953125" style="11" customWidth="1"/>
    <col min="7685" max="7685" width="5.54296875" style="11" customWidth="1"/>
    <col min="7686" max="7686" width="9" style="11" customWidth="1"/>
    <col min="7687" max="7688" width="9.81640625" style="11" customWidth="1"/>
    <col min="7689" max="7689" width="11.1796875" style="11" customWidth="1"/>
    <col min="7690" max="7690" width="2.81640625" style="11" customWidth="1"/>
    <col min="7691" max="7691" width="3.54296875" style="11" customWidth="1"/>
    <col min="7692" max="7936" width="9.1796875" style="11"/>
    <col min="7937" max="7937" width="8.7265625" style="11" customWidth="1"/>
    <col min="7938" max="7938" width="9.81640625" style="11" customWidth="1"/>
    <col min="7939" max="7939" width="14.453125" style="11" customWidth="1"/>
    <col min="7940" max="7940" width="7.26953125" style="11" customWidth="1"/>
    <col min="7941" max="7941" width="5.54296875" style="11" customWidth="1"/>
    <col min="7942" max="7942" width="9" style="11" customWidth="1"/>
    <col min="7943" max="7944" width="9.81640625" style="11" customWidth="1"/>
    <col min="7945" max="7945" width="11.1796875" style="11" customWidth="1"/>
    <col min="7946" max="7946" width="2.81640625" style="11" customWidth="1"/>
    <col min="7947" max="7947" width="3.54296875" style="11" customWidth="1"/>
    <col min="7948" max="8192" width="9.1796875" style="11"/>
    <col min="8193" max="8193" width="8.7265625" style="11" customWidth="1"/>
    <col min="8194" max="8194" width="9.81640625" style="11" customWidth="1"/>
    <col min="8195" max="8195" width="14.453125" style="11" customWidth="1"/>
    <col min="8196" max="8196" width="7.26953125" style="11" customWidth="1"/>
    <col min="8197" max="8197" width="5.54296875" style="11" customWidth="1"/>
    <col min="8198" max="8198" width="9" style="11" customWidth="1"/>
    <col min="8199" max="8200" width="9.81640625" style="11" customWidth="1"/>
    <col min="8201" max="8201" width="11.1796875" style="11" customWidth="1"/>
    <col min="8202" max="8202" width="2.81640625" style="11" customWidth="1"/>
    <col min="8203" max="8203" width="3.54296875" style="11" customWidth="1"/>
    <col min="8204" max="8448" width="9.1796875" style="11"/>
    <col min="8449" max="8449" width="8.7265625" style="11" customWidth="1"/>
    <col min="8450" max="8450" width="9.81640625" style="11" customWidth="1"/>
    <col min="8451" max="8451" width="14.453125" style="11" customWidth="1"/>
    <col min="8452" max="8452" width="7.26953125" style="11" customWidth="1"/>
    <col min="8453" max="8453" width="5.54296875" style="11" customWidth="1"/>
    <col min="8454" max="8454" width="9" style="11" customWidth="1"/>
    <col min="8455" max="8456" width="9.81640625" style="11" customWidth="1"/>
    <col min="8457" max="8457" width="11.1796875" style="11" customWidth="1"/>
    <col min="8458" max="8458" width="2.81640625" style="11" customWidth="1"/>
    <col min="8459" max="8459" width="3.54296875" style="11" customWidth="1"/>
    <col min="8460" max="8704" width="9.1796875" style="11"/>
    <col min="8705" max="8705" width="8.7265625" style="11" customWidth="1"/>
    <col min="8706" max="8706" width="9.81640625" style="11" customWidth="1"/>
    <col min="8707" max="8707" width="14.453125" style="11" customWidth="1"/>
    <col min="8708" max="8708" width="7.26953125" style="11" customWidth="1"/>
    <col min="8709" max="8709" width="5.54296875" style="11" customWidth="1"/>
    <col min="8710" max="8710" width="9" style="11" customWidth="1"/>
    <col min="8711" max="8712" width="9.81640625" style="11" customWidth="1"/>
    <col min="8713" max="8713" width="11.1796875" style="11" customWidth="1"/>
    <col min="8714" max="8714" width="2.81640625" style="11" customWidth="1"/>
    <col min="8715" max="8715" width="3.54296875" style="11" customWidth="1"/>
    <col min="8716" max="8960" width="9.1796875" style="11"/>
    <col min="8961" max="8961" width="8.7265625" style="11" customWidth="1"/>
    <col min="8962" max="8962" width="9.81640625" style="11" customWidth="1"/>
    <col min="8963" max="8963" width="14.453125" style="11" customWidth="1"/>
    <col min="8964" max="8964" width="7.26953125" style="11" customWidth="1"/>
    <col min="8965" max="8965" width="5.54296875" style="11" customWidth="1"/>
    <col min="8966" max="8966" width="9" style="11" customWidth="1"/>
    <col min="8967" max="8968" width="9.81640625" style="11" customWidth="1"/>
    <col min="8969" max="8969" width="11.1796875" style="11" customWidth="1"/>
    <col min="8970" max="8970" width="2.81640625" style="11" customWidth="1"/>
    <col min="8971" max="8971" width="3.54296875" style="11" customWidth="1"/>
    <col min="8972" max="9216" width="9.1796875" style="11"/>
    <col min="9217" max="9217" width="8.7265625" style="11" customWidth="1"/>
    <col min="9218" max="9218" width="9.81640625" style="11" customWidth="1"/>
    <col min="9219" max="9219" width="14.453125" style="11" customWidth="1"/>
    <col min="9220" max="9220" width="7.26953125" style="11" customWidth="1"/>
    <col min="9221" max="9221" width="5.54296875" style="11" customWidth="1"/>
    <col min="9222" max="9222" width="9" style="11" customWidth="1"/>
    <col min="9223" max="9224" width="9.81640625" style="11" customWidth="1"/>
    <col min="9225" max="9225" width="11.1796875" style="11" customWidth="1"/>
    <col min="9226" max="9226" width="2.81640625" style="11" customWidth="1"/>
    <col min="9227" max="9227" width="3.54296875" style="11" customWidth="1"/>
    <col min="9228" max="9472" width="9.1796875" style="11"/>
    <col min="9473" max="9473" width="8.7265625" style="11" customWidth="1"/>
    <col min="9474" max="9474" width="9.81640625" style="11" customWidth="1"/>
    <col min="9475" max="9475" width="14.453125" style="11" customWidth="1"/>
    <col min="9476" max="9476" width="7.26953125" style="11" customWidth="1"/>
    <col min="9477" max="9477" width="5.54296875" style="11" customWidth="1"/>
    <col min="9478" max="9478" width="9" style="11" customWidth="1"/>
    <col min="9479" max="9480" width="9.81640625" style="11" customWidth="1"/>
    <col min="9481" max="9481" width="11.1796875" style="11" customWidth="1"/>
    <col min="9482" max="9482" width="2.81640625" style="11" customWidth="1"/>
    <col min="9483" max="9483" width="3.54296875" style="11" customWidth="1"/>
    <col min="9484" max="9728" width="9.1796875" style="11"/>
    <col min="9729" max="9729" width="8.7265625" style="11" customWidth="1"/>
    <col min="9730" max="9730" width="9.81640625" style="11" customWidth="1"/>
    <col min="9731" max="9731" width="14.453125" style="11" customWidth="1"/>
    <col min="9732" max="9732" width="7.26953125" style="11" customWidth="1"/>
    <col min="9733" max="9733" width="5.54296875" style="11" customWidth="1"/>
    <col min="9734" max="9734" width="9" style="11" customWidth="1"/>
    <col min="9735" max="9736" width="9.81640625" style="11" customWidth="1"/>
    <col min="9737" max="9737" width="11.1796875" style="11" customWidth="1"/>
    <col min="9738" max="9738" width="2.81640625" style="11" customWidth="1"/>
    <col min="9739" max="9739" width="3.54296875" style="11" customWidth="1"/>
    <col min="9740" max="9984" width="9.1796875" style="11"/>
    <col min="9985" max="9985" width="8.7265625" style="11" customWidth="1"/>
    <col min="9986" max="9986" width="9.81640625" style="11" customWidth="1"/>
    <col min="9987" max="9987" width="14.453125" style="11" customWidth="1"/>
    <col min="9988" max="9988" width="7.26953125" style="11" customWidth="1"/>
    <col min="9989" max="9989" width="5.54296875" style="11" customWidth="1"/>
    <col min="9990" max="9990" width="9" style="11" customWidth="1"/>
    <col min="9991" max="9992" width="9.81640625" style="11" customWidth="1"/>
    <col min="9993" max="9993" width="11.1796875" style="11" customWidth="1"/>
    <col min="9994" max="9994" width="2.81640625" style="11" customWidth="1"/>
    <col min="9995" max="9995" width="3.54296875" style="11" customWidth="1"/>
    <col min="9996" max="10240" width="9.1796875" style="11"/>
    <col min="10241" max="10241" width="8.7265625" style="11" customWidth="1"/>
    <col min="10242" max="10242" width="9.81640625" style="11" customWidth="1"/>
    <col min="10243" max="10243" width="14.453125" style="11" customWidth="1"/>
    <col min="10244" max="10244" width="7.26953125" style="11" customWidth="1"/>
    <col min="10245" max="10245" width="5.54296875" style="11" customWidth="1"/>
    <col min="10246" max="10246" width="9" style="11" customWidth="1"/>
    <col min="10247" max="10248" width="9.81640625" style="11" customWidth="1"/>
    <col min="10249" max="10249" width="11.1796875" style="11" customWidth="1"/>
    <col min="10250" max="10250" width="2.81640625" style="11" customWidth="1"/>
    <col min="10251" max="10251" width="3.54296875" style="11" customWidth="1"/>
    <col min="10252" max="10496" width="9.1796875" style="11"/>
    <col min="10497" max="10497" width="8.7265625" style="11" customWidth="1"/>
    <col min="10498" max="10498" width="9.81640625" style="11" customWidth="1"/>
    <col min="10499" max="10499" width="14.453125" style="11" customWidth="1"/>
    <col min="10500" max="10500" width="7.26953125" style="11" customWidth="1"/>
    <col min="10501" max="10501" width="5.54296875" style="11" customWidth="1"/>
    <col min="10502" max="10502" width="9" style="11" customWidth="1"/>
    <col min="10503" max="10504" width="9.81640625" style="11" customWidth="1"/>
    <col min="10505" max="10505" width="11.1796875" style="11" customWidth="1"/>
    <col min="10506" max="10506" width="2.81640625" style="11" customWidth="1"/>
    <col min="10507" max="10507" width="3.54296875" style="11" customWidth="1"/>
    <col min="10508" max="10752" width="9.1796875" style="11"/>
    <col min="10753" max="10753" width="8.7265625" style="11" customWidth="1"/>
    <col min="10754" max="10754" width="9.81640625" style="11" customWidth="1"/>
    <col min="10755" max="10755" width="14.453125" style="11" customWidth="1"/>
    <col min="10756" max="10756" width="7.26953125" style="11" customWidth="1"/>
    <col min="10757" max="10757" width="5.54296875" style="11" customWidth="1"/>
    <col min="10758" max="10758" width="9" style="11" customWidth="1"/>
    <col min="10759" max="10760" width="9.81640625" style="11" customWidth="1"/>
    <col min="10761" max="10761" width="11.1796875" style="11" customWidth="1"/>
    <col min="10762" max="10762" width="2.81640625" style="11" customWidth="1"/>
    <col min="10763" max="10763" width="3.54296875" style="11" customWidth="1"/>
    <col min="10764" max="11008" width="9.1796875" style="11"/>
    <col min="11009" max="11009" width="8.7265625" style="11" customWidth="1"/>
    <col min="11010" max="11010" width="9.81640625" style="11" customWidth="1"/>
    <col min="11011" max="11011" width="14.453125" style="11" customWidth="1"/>
    <col min="11012" max="11012" width="7.26953125" style="11" customWidth="1"/>
    <col min="11013" max="11013" width="5.54296875" style="11" customWidth="1"/>
    <col min="11014" max="11014" width="9" style="11" customWidth="1"/>
    <col min="11015" max="11016" width="9.81640625" style="11" customWidth="1"/>
    <col min="11017" max="11017" width="11.1796875" style="11" customWidth="1"/>
    <col min="11018" max="11018" width="2.81640625" style="11" customWidth="1"/>
    <col min="11019" max="11019" width="3.54296875" style="11" customWidth="1"/>
    <col min="11020" max="11264" width="9.1796875" style="11"/>
    <col min="11265" max="11265" width="8.7265625" style="11" customWidth="1"/>
    <col min="11266" max="11266" width="9.81640625" style="11" customWidth="1"/>
    <col min="11267" max="11267" width="14.453125" style="11" customWidth="1"/>
    <col min="11268" max="11268" width="7.26953125" style="11" customWidth="1"/>
    <col min="11269" max="11269" width="5.54296875" style="11" customWidth="1"/>
    <col min="11270" max="11270" width="9" style="11" customWidth="1"/>
    <col min="11271" max="11272" width="9.81640625" style="11" customWidth="1"/>
    <col min="11273" max="11273" width="11.1796875" style="11" customWidth="1"/>
    <col min="11274" max="11274" width="2.81640625" style="11" customWidth="1"/>
    <col min="11275" max="11275" width="3.54296875" style="11" customWidth="1"/>
    <col min="11276" max="11520" width="9.1796875" style="11"/>
    <col min="11521" max="11521" width="8.7265625" style="11" customWidth="1"/>
    <col min="11522" max="11522" width="9.81640625" style="11" customWidth="1"/>
    <col min="11523" max="11523" width="14.453125" style="11" customWidth="1"/>
    <col min="11524" max="11524" width="7.26953125" style="11" customWidth="1"/>
    <col min="11525" max="11525" width="5.54296875" style="11" customWidth="1"/>
    <col min="11526" max="11526" width="9" style="11" customWidth="1"/>
    <col min="11527" max="11528" width="9.81640625" style="11" customWidth="1"/>
    <col min="11529" max="11529" width="11.1796875" style="11" customWidth="1"/>
    <col min="11530" max="11530" width="2.81640625" style="11" customWidth="1"/>
    <col min="11531" max="11531" width="3.54296875" style="11" customWidth="1"/>
    <col min="11532" max="11776" width="9.1796875" style="11"/>
    <col min="11777" max="11777" width="8.7265625" style="11" customWidth="1"/>
    <col min="11778" max="11778" width="9.81640625" style="11" customWidth="1"/>
    <col min="11779" max="11779" width="14.453125" style="11" customWidth="1"/>
    <col min="11780" max="11780" width="7.26953125" style="11" customWidth="1"/>
    <col min="11781" max="11781" width="5.54296875" style="11" customWidth="1"/>
    <col min="11782" max="11782" width="9" style="11" customWidth="1"/>
    <col min="11783" max="11784" width="9.81640625" style="11" customWidth="1"/>
    <col min="11785" max="11785" width="11.1796875" style="11" customWidth="1"/>
    <col min="11786" max="11786" width="2.81640625" style="11" customWidth="1"/>
    <col min="11787" max="11787" width="3.54296875" style="11" customWidth="1"/>
    <col min="11788" max="12032" width="9.1796875" style="11"/>
    <col min="12033" max="12033" width="8.7265625" style="11" customWidth="1"/>
    <col min="12034" max="12034" width="9.81640625" style="11" customWidth="1"/>
    <col min="12035" max="12035" width="14.453125" style="11" customWidth="1"/>
    <col min="12036" max="12036" width="7.26953125" style="11" customWidth="1"/>
    <col min="12037" max="12037" width="5.54296875" style="11" customWidth="1"/>
    <col min="12038" max="12038" width="9" style="11" customWidth="1"/>
    <col min="12039" max="12040" width="9.81640625" style="11" customWidth="1"/>
    <col min="12041" max="12041" width="11.1796875" style="11" customWidth="1"/>
    <col min="12042" max="12042" width="2.81640625" style="11" customWidth="1"/>
    <col min="12043" max="12043" width="3.54296875" style="11" customWidth="1"/>
    <col min="12044" max="12288" width="9.1796875" style="11"/>
    <col min="12289" max="12289" width="8.7265625" style="11" customWidth="1"/>
    <col min="12290" max="12290" width="9.81640625" style="11" customWidth="1"/>
    <col min="12291" max="12291" width="14.453125" style="11" customWidth="1"/>
    <col min="12292" max="12292" width="7.26953125" style="11" customWidth="1"/>
    <col min="12293" max="12293" width="5.54296875" style="11" customWidth="1"/>
    <col min="12294" max="12294" width="9" style="11" customWidth="1"/>
    <col min="12295" max="12296" width="9.81640625" style="11" customWidth="1"/>
    <col min="12297" max="12297" width="11.1796875" style="11" customWidth="1"/>
    <col min="12298" max="12298" width="2.81640625" style="11" customWidth="1"/>
    <col min="12299" max="12299" width="3.54296875" style="11" customWidth="1"/>
    <col min="12300" max="12544" width="9.1796875" style="11"/>
    <col min="12545" max="12545" width="8.7265625" style="11" customWidth="1"/>
    <col min="12546" max="12546" width="9.81640625" style="11" customWidth="1"/>
    <col min="12547" max="12547" width="14.453125" style="11" customWidth="1"/>
    <col min="12548" max="12548" width="7.26953125" style="11" customWidth="1"/>
    <col min="12549" max="12549" width="5.54296875" style="11" customWidth="1"/>
    <col min="12550" max="12550" width="9" style="11" customWidth="1"/>
    <col min="12551" max="12552" width="9.81640625" style="11" customWidth="1"/>
    <col min="12553" max="12553" width="11.1796875" style="11" customWidth="1"/>
    <col min="12554" max="12554" width="2.81640625" style="11" customWidth="1"/>
    <col min="12555" max="12555" width="3.54296875" style="11" customWidth="1"/>
    <col min="12556" max="12800" width="9.1796875" style="11"/>
    <col min="12801" max="12801" width="8.7265625" style="11" customWidth="1"/>
    <col min="12802" max="12802" width="9.81640625" style="11" customWidth="1"/>
    <col min="12803" max="12803" width="14.453125" style="11" customWidth="1"/>
    <col min="12804" max="12804" width="7.26953125" style="11" customWidth="1"/>
    <col min="12805" max="12805" width="5.54296875" style="11" customWidth="1"/>
    <col min="12806" max="12806" width="9" style="11" customWidth="1"/>
    <col min="12807" max="12808" width="9.81640625" style="11" customWidth="1"/>
    <col min="12809" max="12809" width="11.1796875" style="11" customWidth="1"/>
    <col min="12810" max="12810" width="2.81640625" style="11" customWidth="1"/>
    <col min="12811" max="12811" width="3.54296875" style="11" customWidth="1"/>
    <col min="12812" max="13056" width="9.1796875" style="11"/>
    <col min="13057" max="13057" width="8.7265625" style="11" customWidth="1"/>
    <col min="13058" max="13058" width="9.81640625" style="11" customWidth="1"/>
    <col min="13059" max="13059" width="14.453125" style="11" customWidth="1"/>
    <col min="13060" max="13060" width="7.26953125" style="11" customWidth="1"/>
    <col min="13061" max="13061" width="5.54296875" style="11" customWidth="1"/>
    <col min="13062" max="13062" width="9" style="11" customWidth="1"/>
    <col min="13063" max="13064" width="9.81640625" style="11" customWidth="1"/>
    <col min="13065" max="13065" width="11.1796875" style="11" customWidth="1"/>
    <col min="13066" max="13066" width="2.81640625" style="11" customWidth="1"/>
    <col min="13067" max="13067" width="3.54296875" style="11" customWidth="1"/>
    <col min="13068" max="13312" width="9.1796875" style="11"/>
    <col min="13313" max="13313" width="8.7265625" style="11" customWidth="1"/>
    <col min="13314" max="13314" width="9.81640625" style="11" customWidth="1"/>
    <col min="13315" max="13315" width="14.453125" style="11" customWidth="1"/>
    <col min="13316" max="13316" width="7.26953125" style="11" customWidth="1"/>
    <col min="13317" max="13317" width="5.54296875" style="11" customWidth="1"/>
    <col min="13318" max="13318" width="9" style="11" customWidth="1"/>
    <col min="13319" max="13320" width="9.81640625" style="11" customWidth="1"/>
    <col min="13321" max="13321" width="11.1796875" style="11" customWidth="1"/>
    <col min="13322" max="13322" width="2.81640625" style="11" customWidth="1"/>
    <col min="13323" max="13323" width="3.54296875" style="11" customWidth="1"/>
    <col min="13324" max="13568" width="9.1796875" style="11"/>
    <col min="13569" max="13569" width="8.7265625" style="11" customWidth="1"/>
    <col min="13570" max="13570" width="9.81640625" style="11" customWidth="1"/>
    <col min="13571" max="13571" width="14.453125" style="11" customWidth="1"/>
    <col min="13572" max="13572" width="7.26953125" style="11" customWidth="1"/>
    <col min="13573" max="13573" width="5.54296875" style="11" customWidth="1"/>
    <col min="13574" max="13574" width="9" style="11" customWidth="1"/>
    <col min="13575" max="13576" width="9.81640625" style="11" customWidth="1"/>
    <col min="13577" max="13577" width="11.1796875" style="11" customWidth="1"/>
    <col min="13578" max="13578" width="2.81640625" style="11" customWidth="1"/>
    <col min="13579" max="13579" width="3.54296875" style="11" customWidth="1"/>
    <col min="13580" max="13824" width="9.1796875" style="11"/>
    <col min="13825" max="13825" width="8.7265625" style="11" customWidth="1"/>
    <col min="13826" max="13826" width="9.81640625" style="11" customWidth="1"/>
    <col min="13827" max="13827" width="14.453125" style="11" customWidth="1"/>
    <col min="13828" max="13828" width="7.26953125" style="11" customWidth="1"/>
    <col min="13829" max="13829" width="5.54296875" style="11" customWidth="1"/>
    <col min="13830" max="13830" width="9" style="11" customWidth="1"/>
    <col min="13831" max="13832" width="9.81640625" style="11" customWidth="1"/>
    <col min="13833" max="13833" width="11.1796875" style="11" customWidth="1"/>
    <col min="13834" max="13834" width="2.81640625" style="11" customWidth="1"/>
    <col min="13835" max="13835" width="3.54296875" style="11" customWidth="1"/>
    <col min="13836" max="14080" width="9.1796875" style="11"/>
    <col min="14081" max="14081" width="8.7265625" style="11" customWidth="1"/>
    <col min="14082" max="14082" width="9.81640625" style="11" customWidth="1"/>
    <col min="14083" max="14083" width="14.453125" style="11" customWidth="1"/>
    <col min="14084" max="14084" width="7.26953125" style="11" customWidth="1"/>
    <col min="14085" max="14085" width="5.54296875" style="11" customWidth="1"/>
    <col min="14086" max="14086" width="9" style="11" customWidth="1"/>
    <col min="14087" max="14088" width="9.81640625" style="11" customWidth="1"/>
    <col min="14089" max="14089" width="11.1796875" style="11" customWidth="1"/>
    <col min="14090" max="14090" width="2.81640625" style="11" customWidth="1"/>
    <col min="14091" max="14091" width="3.54296875" style="11" customWidth="1"/>
    <col min="14092" max="14336" width="9.1796875" style="11"/>
    <col min="14337" max="14337" width="8.7265625" style="11" customWidth="1"/>
    <col min="14338" max="14338" width="9.81640625" style="11" customWidth="1"/>
    <col min="14339" max="14339" width="14.453125" style="11" customWidth="1"/>
    <col min="14340" max="14340" width="7.26953125" style="11" customWidth="1"/>
    <col min="14341" max="14341" width="5.54296875" style="11" customWidth="1"/>
    <col min="14342" max="14342" width="9" style="11" customWidth="1"/>
    <col min="14343" max="14344" width="9.81640625" style="11" customWidth="1"/>
    <col min="14345" max="14345" width="11.1796875" style="11" customWidth="1"/>
    <col min="14346" max="14346" width="2.81640625" style="11" customWidth="1"/>
    <col min="14347" max="14347" width="3.54296875" style="11" customWidth="1"/>
    <col min="14348" max="14592" width="9.1796875" style="11"/>
    <col min="14593" max="14593" width="8.7265625" style="11" customWidth="1"/>
    <col min="14594" max="14594" width="9.81640625" style="11" customWidth="1"/>
    <col min="14595" max="14595" width="14.453125" style="11" customWidth="1"/>
    <col min="14596" max="14596" width="7.26953125" style="11" customWidth="1"/>
    <col min="14597" max="14597" width="5.54296875" style="11" customWidth="1"/>
    <col min="14598" max="14598" width="9" style="11" customWidth="1"/>
    <col min="14599" max="14600" width="9.81640625" style="11" customWidth="1"/>
    <col min="14601" max="14601" width="11.1796875" style="11" customWidth="1"/>
    <col min="14602" max="14602" width="2.81640625" style="11" customWidth="1"/>
    <col min="14603" max="14603" width="3.54296875" style="11" customWidth="1"/>
    <col min="14604" max="14848" width="9.1796875" style="11"/>
    <col min="14849" max="14849" width="8.7265625" style="11" customWidth="1"/>
    <col min="14850" max="14850" width="9.81640625" style="11" customWidth="1"/>
    <col min="14851" max="14851" width="14.453125" style="11" customWidth="1"/>
    <col min="14852" max="14852" width="7.26953125" style="11" customWidth="1"/>
    <col min="14853" max="14853" width="5.54296875" style="11" customWidth="1"/>
    <col min="14854" max="14854" width="9" style="11" customWidth="1"/>
    <col min="14855" max="14856" width="9.81640625" style="11" customWidth="1"/>
    <col min="14857" max="14857" width="11.1796875" style="11" customWidth="1"/>
    <col min="14858" max="14858" width="2.81640625" style="11" customWidth="1"/>
    <col min="14859" max="14859" width="3.54296875" style="11" customWidth="1"/>
    <col min="14860" max="15104" width="9.1796875" style="11"/>
    <col min="15105" max="15105" width="8.7265625" style="11" customWidth="1"/>
    <col min="15106" max="15106" width="9.81640625" style="11" customWidth="1"/>
    <col min="15107" max="15107" width="14.453125" style="11" customWidth="1"/>
    <col min="15108" max="15108" width="7.26953125" style="11" customWidth="1"/>
    <col min="15109" max="15109" width="5.54296875" style="11" customWidth="1"/>
    <col min="15110" max="15110" width="9" style="11" customWidth="1"/>
    <col min="15111" max="15112" width="9.81640625" style="11" customWidth="1"/>
    <col min="15113" max="15113" width="11.1796875" style="11" customWidth="1"/>
    <col min="15114" max="15114" width="2.81640625" style="11" customWidth="1"/>
    <col min="15115" max="15115" width="3.54296875" style="11" customWidth="1"/>
    <col min="15116" max="15360" width="9.1796875" style="11"/>
    <col min="15361" max="15361" width="8.7265625" style="11" customWidth="1"/>
    <col min="15362" max="15362" width="9.81640625" style="11" customWidth="1"/>
    <col min="15363" max="15363" width="14.453125" style="11" customWidth="1"/>
    <col min="15364" max="15364" width="7.26953125" style="11" customWidth="1"/>
    <col min="15365" max="15365" width="5.54296875" style="11" customWidth="1"/>
    <col min="15366" max="15366" width="9" style="11" customWidth="1"/>
    <col min="15367" max="15368" width="9.81640625" style="11" customWidth="1"/>
    <col min="15369" max="15369" width="11.1796875" style="11" customWidth="1"/>
    <col min="15370" max="15370" width="2.81640625" style="11" customWidth="1"/>
    <col min="15371" max="15371" width="3.54296875" style="11" customWidth="1"/>
    <col min="15372" max="15616" width="9.1796875" style="11"/>
    <col min="15617" max="15617" width="8.7265625" style="11" customWidth="1"/>
    <col min="15618" max="15618" width="9.81640625" style="11" customWidth="1"/>
    <col min="15619" max="15619" width="14.453125" style="11" customWidth="1"/>
    <col min="15620" max="15620" width="7.26953125" style="11" customWidth="1"/>
    <col min="15621" max="15621" width="5.54296875" style="11" customWidth="1"/>
    <col min="15622" max="15622" width="9" style="11" customWidth="1"/>
    <col min="15623" max="15624" width="9.81640625" style="11" customWidth="1"/>
    <col min="15625" max="15625" width="11.1796875" style="11" customWidth="1"/>
    <col min="15626" max="15626" width="2.81640625" style="11" customWidth="1"/>
    <col min="15627" max="15627" width="3.54296875" style="11" customWidth="1"/>
    <col min="15628" max="15872" width="9.1796875" style="11"/>
    <col min="15873" max="15873" width="8.7265625" style="11" customWidth="1"/>
    <col min="15874" max="15874" width="9.81640625" style="11" customWidth="1"/>
    <col min="15875" max="15875" width="14.453125" style="11" customWidth="1"/>
    <col min="15876" max="15876" width="7.26953125" style="11" customWidth="1"/>
    <col min="15877" max="15877" width="5.54296875" style="11" customWidth="1"/>
    <col min="15878" max="15878" width="9" style="11" customWidth="1"/>
    <col min="15879" max="15880" width="9.81640625" style="11" customWidth="1"/>
    <col min="15881" max="15881" width="11.1796875" style="11" customWidth="1"/>
    <col min="15882" max="15882" width="2.81640625" style="11" customWidth="1"/>
    <col min="15883" max="15883" width="3.54296875" style="11" customWidth="1"/>
    <col min="15884" max="16128" width="9.1796875" style="11"/>
    <col min="16129" max="16129" width="8.7265625" style="11" customWidth="1"/>
    <col min="16130" max="16130" width="9.81640625" style="11" customWidth="1"/>
    <col min="16131" max="16131" width="14.453125" style="11" customWidth="1"/>
    <col min="16132" max="16132" width="7.26953125" style="11" customWidth="1"/>
    <col min="16133" max="16133" width="5.54296875" style="11" customWidth="1"/>
    <col min="16134" max="16134" width="9" style="11" customWidth="1"/>
    <col min="16135" max="16136" width="9.81640625" style="11" customWidth="1"/>
    <col min="16137" max="16137" width="11.1796875" style="11" customWidth="1"/>
    <col min="16138" max="16138" width="2.81640625" style="11" customWidth="1"/>
    <col min="16139" max="16139" width="3.54296875" style="11" customWidth="1"/>
    <col min="16140" max="16384" width="9.1796875" style="11"/>
  </cols>
  <sheetData>
    <row r="1" spans="1:10" ht="46.5" customHeight="1" x14ac:dyDescent="0.35">
      <c r="A1" s="181" t="s">
        <v>257</v>
      </c>
      <c r="B1" s="182"/>
      <c r="C1" s="182"/>
      <c r="D1" s="182"/>
      <c r="E1" s="182"/>
      <c r="F1" s="182"/>
      <c r="G1" s="182"/>
      <c r="H1" s="182"/>
      <c r="I1" s="182"/>
      <c r="J1" s="183"/>
    </row>
    <row r="2" spans="1:10" ht="16.5" customHeight="1" x14ac:dyDescent="0.35">
      <c r="A2" s="76" t="s">
        <v>0</v>
      </c>
      <c r="B2" s="77"/>
      <c r="C2" s="77"/>
      <c r="D2" s="77"/>
      <c r="E2" s="77"/>
      <c r="F2" s="77"/>
      <c r="G2" s="77"/>
      <c r="H2" s="77"/>
      <c r="I2" s="77"/>
      <c r="J2" s="78"/>
    </row>
    <row r="3" spans="1:10" x14ac:dyDescent="0.35">
      <c r="A3" s="55" t="s">
        <v>1</v>
      </c>
      <c r="B3" s="95"/>
      <c r="C3" s="95"/>
      <c r="D3" s="95"/>
      <c r="E3" s="56"/>
      <c r="F3" s="178" t="str">
        <f ca="1">TEXT(TODAY(),"DD/MM/YYYY")</f>
        <v>21/07/2025</v>
      </c>
      <c r="G3" s="179"/>
      <c r="H3" s="179"/>
      <c r="I3" s="179"/>
      <c r="J3" s="180"/>
    </row>
    <row r="4" spans="1:10" ht="15" customHeight="1" x14ac:dyDescent="0.35">
      <c r="A4" s="55" t="s">
        <v>2</v>
      </c>
      <c r="B4" s="95"/>
      <c r="C4" s="95"/>
      <c r="D4" s="95"/>
      <c r="E4" s="56"/>
      <c r="F4" s="163" t="s">
        <v>187</v>
      </c>
      <c r="G4" s="164"/>
      <c r="H4" s="164"/>
      <c r="I4" s="164"/>
      <c r="J4" s="165"/>
    </row>
    <row r="5" spans="1:10" x14ac:dyDescent="0.35">
      <c r="A5" s="55" t="s">
        <v>3</v>
      </c>
      <c r="B5" s="95"/>
      <c r="C5" s="95"/>
      <c r="D5" s="95"/>
      <c r="E5" s="56"/>
      <c r="F5" s="178">
        <v>45859</v>
      </c>
      <c r="G5" s="179"/>
      <c r="H5" s="179"/>
      <c r="I5" s="179"/>
      <c r="J5" s="180"/>
    </row>
    <row r="6" spans="1:10" ht="16.5" customHeight="1" x14ac:dyDescent="0.35">
      <c r="A6" s="55" t="s">
        <v>4</v>
      </c>
      <c r="B6" s="95"/>
      <c r="C6" s="95"/>
      <c r="D6" s="95"/>
      <c r="E6" s="56"/>
      <c r="F6" s="151" t="s">
        <v>188</v>
      </c>
      <c r="G6" s="152"/>
      <c r="H6" s="152"/>
      <c r="I6" s="152"/>
      <c r="J6" s="153"/>
    </row>
    <row r="7" spans="1:10" ht="15" customHeight="1" x14ac:dyDescent="0.35">
      <c r="A7" s="55" t="s">
        <v>5</v>
      </c>
      <c r="B7" s="95"/>
      <c r="C7" s="95"/>
      <c r="D7" s="95"/>
      <c r="E7" s="56"/>
      <c r="F7" s="151" t="str">
        <f>F6</f>
        <v>M/s. R.K. Group of Infra</v>
      </c>
      <c r="G7" s="152"/>
      <c r="H7" s="152"/>
      <c r="I7" s="152"/>
      <c r="J7" s="153"/>
    </row>
    <row r="8" spans="1:10" x14ac:dyDescent="0.35">
      <c r="A8" s="55" t="s">
        <v>6</v>
      </c>
      <c r="B8" s="95"/>
      <c r="C8" s="95"/>
      <c r="D8" s="95"/>
      <c r="E8" s="56"/>
      <c r="F8" s="73" t="s">
        <v>189</v>
      </c>
      <c r="G8" s="74"/>
      <c r="H8" s="74"/>
      <c r="I8" s="74"/>
      <c r="J8" s="75"/>
    </row>
    <row r="9" spans="1:10" x14ac:dyDescent="0.35">
      <c r="A9" s="55" t="s">
        <v>7</v>
      </c>
      <c r="B9" s="95"/>
      <c r="C9" s="95"/>
      <c r="D9" s="95"/>
      <c r="E9" s="56"/>
      <c r="F9" s="55">
        <v>9167001235</v>
      </c>
      <c r="G9" s="95"/>
      <c r="H9" s="95"/>
      <c r="I9" s="95"/>
      <c r="J9" s="56"/>
    </row>
    <row r="10" spans="1:10" x14ac:dyDescent="0.35">
      <c r="A10" s="55" t="s">
        <v>8</v>
      </c>
      <c r="B10" s="95"/>
      <c r="C10" s="95"/>
      <c r="D10" s="95"/>
      <c r="E10" s="56"/>
      <c r="F10" s="96" t="s">
        <v>190</v>
      </c>
      <c r="G10" s="97"/>
      <c r="H10" s="97"/>
      <c r="I10" s="97"/>
      <c r="J10" s="98"/>
    </row>
    <row r="11" spans="1:10" ht="16.5" customHeight="1" x14ac:dyDescent="0.35">
      <c r="A11" s="55" t="s">
        <v>9</v>
      </c>
      <c r="B11" s="95"/>
      <c r="C11" s="95"/>
      <c r="D11" s="95"/>
      <c r="E11" s="56"/>
      <c r="F11" s="99" t="s">
        <v>10</v>
      </c>
      <c r="G11" s="100"/>
      <c r="H11" s="100"/>
      <c r="I11" s="100"/>
      <c r="J11" s="101"/>
    </row>
    <row r="12" spans="1:10" x14ac:dyDescent="0.35">
      <c r="A12" s="55" t="s">
        <v>11</v>
      </c>
      <c r="B12" s="95"/>
      <c r="C12" s="95"/>
      <c r="D12" s="95"/>
      <c r="E12" s="56"/>
      <c r="F12" s="55" t="s">
        <v>201</v>
      </c>
      <c r="G12" s="95"/>
      <c r="H12" s="95"/>
      <c r="I12" s="95"/>
      <c r="J12" s="56"/>
    </row>
    <row r="13" spans="1:10" ht="31.5" customHeight="1" x14ac:dyDescent="0.35">
      <c r="A13" s="167" t="s">
        <v>12</v>
      </c>
      <c r="B13" s="167"/>
      <c r="C13" s="151" t="str">
        <f>CONCATENATE((IF(OR(F8="",F8="NA"),"",F8)),", ",(IF(OR(A14="",A14="NA"),"",A14)),".",(IF(OR(C14="",C14="NA"),"",C14)),", ",(IF(OR(F14="",F14="NA"),"",F14)),".",(IF(OR(H14="",H14="NA"),"",H14)),", ",(IF(OR(C15="",C15="NA"),"",C15)),", ",(IF(OR(H15="",H15="NA"),"",H15)),", ",(IF(OR(C16="",C16="NA"),"",C16)),", ",(IF(OR(C17="",C17="NA"),"",C17)),", ",(IF(OR(H16="",H16="NA"),"",H16)),".")</f>
        <v>Vaishnavi Emperia, Plot No.44, Sector.47, Uran - Panvel Road, Dronagiri, Uran, Panvel, Raigad.</v>
      </c>
      <c r="D13" s="152"/>
      <c r="E13" s="152"/>
      <c r="F13" s="152"/>
      <c r="G13" s="152"/>
      <c r="H13" s="152"/>
      <c r="I13" s="152"/>
      <c r="J13" s="153"/>
    </row>
    <row r="14" spans="1:10" ht="15.75" customHeight="1" x14ac:dyDescent="0.35">
      <c r="A14" s="151" t="s">
        <v>202</v>
      </c>
      <c r="B14" s="153"/>
      <c r="C14" s="99">
        <v>44</v>
      </c>
      <c r="D14" s="100"/>
      <c r="E14" s="100"/>
      <c r="F14" s="161" t="s">
        <v>203</v>
      </c>
      <c r="G14" s="162"/>
      <c r="H14" s="99">
        <v>47</v>
      </c>
      <c r="I14" s="100"/>
      <c r="J14" s="101"/>
    </row>
    <row r="15" spans="1:10" ht="15.75" customHeight="1" x14ac:dyDescent="0.35">
      <c r="A15" s="151" t="s">
        <v>13</v>
      </c>
      <c r="B15" s="153"/>
      <c r="C15" s="160" t="s">
        <v>209</v>
      </c>
      <c r="D15" s="160"/>
      <c r="E15" s="160"/>
      <c r="F15" s="161" t="s">
        <v>147</v>
      </c>
      <c r="G15" s="162"/>
      <c r="H15" s="99" t="s">
        <v>204</v>
      </c>
      <c r="I15" s="100"/>
      <c r="J15" s="101"/>
    </row>
    <row r="16" spans="1:10" x14ac:dyDescent="0.35">
      <c r="A16" s="154" t="s">
        <v>15</v>
      </c>
      <c r="B16" s="154"/>
      <c r="C16" s="160" t="s">
        <v>206</v>
      </c>
      <c r="D16" s="160"/>
      <c r="E16" s="160"/>
      <c r="F16" s="161" t="s">
        <v>14</v>
      </c>
      <c r="G16" s="162"/>
      <c r="H16" s="184" t="s">
        <v>205</v>
      </c>
      <c r="I16" s="184"/>
      <c r="J16" s="184"/>
    </row>
    <row r="17" spans="1:10" x14ac:dyDescent="0.35">
      <c r="A17" s="154" t="s">
        <v>148</v>
      </c>
      <c r="B17" s="154"/>
      <c r="C17" s="99" t="s">
        <v>170</v>
      </c>
      <c r="D17" s="100"/>
      <c r="E17" s="101"/>
      <c r="F17" s="161" t="s">
        <v>16</v>
      </c>
      <c r="G17" s="162"/>
      <c r="H17" s="99">
        <v>400702</v>
      </c>
      <c r="I17" s="100"/>
      <c r="J17" s="101"/>
    </row>
    <row r="18" spans="1:10" ht="32.25" customHeight="1" x14ac:dyDescent="0.35">
      <c r="A18" s="154" t="s">
        <v>17</v>
      </c>
      <c r="B18" s="154"/>
      <c r="C18" s="166" t="s">
        <v>208</v>
      </c>
      <c r="D18" s="166"/>
      <c r="E18" s="166"/>
      <c r="F18" s="167" t="s">
        <v>18</v>
      </c>
      <c r="G18" s="167"/>
      <c r="H18" s="100" t="s">
        <v>207</v>
      </c>
      <c r="I18" s="100"/>
      <c r="J18" s="101"/>
    </row>
    <row r="19" spans="1:10" ht="15" customHeight="1" x14ac:dyDescent="0.35">
      <c r="A19" s="161" t="s">
        <v>162</v>
      </c>
      <c r="B19" s="168"/>
      <c r="C19" s="168"/>
      <c r="D19" s="168"/>
      <c r="E19" s="162"/>
      <c r="F19" s="172" t="s">
        <v>19</v>
      </c>
      <c r="G19" s="173"/>
      <c r="H19" s="173"/>
      <c r="I19" s="173"/>
      <c r="J19" s="174"/>
    </row>
    <row r="20" spans="1:10" ht="18.75" customHeight="1" x14ac:dyDescent="0.35">
      <c r="A20" s="169"/>
      <c r="B20" s="170"/>
      <c r="C20" s="170"/>
      <c r="D20" s="170"/>
      <c r="E20" s="171"/>
      <c r="F20" s="175"/>
      <c r="G20" s="176"/>
      <c r="H20" s="176"/>
      <c r="I20" s="176"/>
      <c r="J20" s="177"/>
    </row>
    <row r="21" spans="1:10" ht="15" customHeight="1" x14ac:dyDescent="0.35">
      <c r="A21" s="161" t="s">
        <v>20</v>
      </c>
      <c r="B21" s="168"/>
      <c r="C21" s="168"/>
      <c r="D21" s="168"/>
      <c r="E21" s="162"/>
      <c r="F21" s="161" t="s">
        <v>21</v>
      </c>
      <c r="G21" s="168"/>
      <c r="H21" s="168"/>
      <c r="I21" s="168"/>
      <c r="J21" s="162"/>
    </row>
    <row r="22" spans="1:10" x14ac:dyDescent="0.35">
      <c r="A22" s="169"/>
      <c r="B22" s="170"/>
      <c r="C22" s="170"/>
      <c r="D22" s="170"/>
      <c r="E22" s="171"/>
      <c r="F22" s="169"/>
      <c r="G22" s="170"/>
      <c r="H22" s="170"/>
      <c r="I22" s="170"/>
      <c r="J22" s="171"/>
    </row>
    <row r="23" spans="1:10" ht="15" customHeight="1" x14ac:dyDescent="0.35">
      <c r="A23" s="55" t="s">
        <v>22</v>
      </c>
      <c r="B23" s="95"/>
      <c r="C23" s="95"/>
      <c r="D23" s="95"/>
      <c r="E23" s="56"/>
      <c r="F23" s="163" t="s">
        <v>23</v>
      </c>
      <c r="G23" s="164"/>
      <c r="H23" s="164"/>
      <c r="I23" s="164"/>
      <c r="J23" s="165"/>
    </row>
    <row r="24" spans="1:10" x14ac:dyDescent="0.35">
      <c r="A24" s="55" t="s">
        <v>24</v>
      </c>
      <c r="B24" s="95"/>
      <c r="C24" s="95"/>
      <c r="D24" s="95"/>
      <c r="E24" s="56"/>
      <c r="F24" s="163" t="s">
        <v>25</v>
      </c>
      <c r="G24" s="164"/>
      <c r="H24" s="164"/>
      <c r="I24" s="164"/>
      <c r="J24" s="165"/>
    </row>
    <row r="25" spans="1:10" ht="15" customHeight="1" x14ac:dyDescent="0.35">
      <c r="A25" s="55" t="s">
        <v>26</v>
      </c>
      <c r="B25" s="95"/>
      <c r="C25" s="95"/>
      <c r="D25" s="95"/>
      <c r="E25" s="56"/>
      <c r="F25" s="163" t="s">
        <v>27</v>
      </c>
      <c r="G25" s="164"/>
      <c r="H25" s="164"/>
      <c r="I25" s="164"/>
      <c r="J25" s="165"/>
    </row>
    <row r="26" spans="1:10" x14ac:dyDescent="0.35">
      <c r="A26" s="55" t="s">
        <v>28</v>
      </c>
      <c r="B26" s="95"/>
      <c r="C26" s="95"/>
      <c r="D26" s="95"/>
      <c r="E26" s="56"/>
      <c r="F26" s="163" t="s">
        <v>29</v>
      </c>
      <c r="G26" s="164"/>
      <c r="H26" s="164"/>
      <c r="I26" s="164"/>
      <c r="J26" s="165"/>
    </row>
    <row r="27" spans="1:10" x14ac:dyDescent="0.35">
      <c r="A27" s="185" t="s">
        <v>30</v>
      </c>
      <c r="B27" s="186"/>
      <c r="C27" s="185" t="s">
        <v>31</v>
      </c>
      <c r="D27" s="186"/>
      <c r="E27" s="185" t="s">
        <v>32</v>
      </c>
      <c r="F27" s="186"/>
      <c r="G27" s="185" t="s">
        <v>34</v>
      </c>
      <c r="H27" s="186"/>
      <c r="I27" s="185" t="s">
        <v>33</v>
      </c>
      <c r="J27" s="186"/>
    </row>
    <row r="28" spans="1:10" x14ac:dyDescent="0.35">
      <c r="A28" s="105" t="s">
        <v>35</v>
      </c>
      <c r="B28" s="59"/>
      <c r="C28" s="105" t="s">
        <v>36</v>
      </c>
      <c r="D28" s="59"/>
      <c r="E28" s="105" t="s">
        <v>36</v>
      </c>
      <c r="F28" s="59"/>
      <c r="G28" s="105" t="s">
        <v>36</v>
      </c>
      <c r="H28" s="59"/>
      <c r="I28" s="105" t="s">
        <v>36</v>
      </c>
      <c r="J28" s="59"/>
    </row>
    <row r="29" spans="1:10" x14ac:dyDescent="0.35">
      <c r="A29" s="105" t="s">
        <v>37</v>
      </c>
      <c r="B29" s="59"/>
      <c r="C29" s="190" t="s">
        <v>200</v>
      </c>
      <c r="D29" s="59"/>
      <c r="E29" s="190" t="s">
        <v>198</v>
      </c>
      <c r="F29" s="59"/>
      <c r="G29" s="190" t="s">
        <v>197</v>
      </c>
      <c r="H29" s="59"/>
      <c r="I29" s="190" t="s">
        <v>199</v>
      </c>
      <c r="J29" s="59"/>
    </row>
    <row r="30" spans="1:10" x14ac:dyDescent="0.35">
      <c r="A30" s="55" t="s">
        <v>38</v>
      </c>
      <c r="B30" s="95"/>
      <c r="C30" s="95"/>
      <c r="D30" s="95"/>
      <c r="E30" s="95"/>
      <c r="F30" s="95"/>
      <c r="G30" s="95"/>
      <c r="H30" s="95"/>
      <c r="I30" s="95"/>
      <c r="J30" s="56"/>
    </row>
    <row r="31" spans="1:10" x14ac:dyDescent="0.35">
      <c r="A31" s="55" t="s">
        <v>39</v>
      </c>
      <c r="B31" s="95"/>
      <c r="C31" s="95"/>
      <c r="D31" s="95"/>
      <c r="E31" s="95"/>
      <c r="F31" s="95"/>
      <c r="G31" s="95"/>
      <c r="H31" s="95"/>
      <c r="I31" s="95"/>
      <c r="J31" s="56"/>
    </row>
    <row r="32" spans="1:10" x14ac:dyDescent="0.35">
      <c r="A32" s="55" t="s">
        <v>40</v>
      </c>
      <c r="B32" s="56"/>
      <c r="C32" s="105" t="s">
        <v>41</v>
      </c>
      <c r="D32" s="59"/>
      <c r="E32" s="105">
        <v>18.878771700000001</v>
      </c>
      <c r="F32" s="59"/>
      <c r="G32" s="105" t="s">
        <v>42</v>
      </c>
      <c r="H32" s="59"/>
      <c r="I32" s="105">
        <v>72.961727300000007</v>
      </c>
      <c r="J32" s="59"/>
    </row>
    <row r="33" spans="1:10" x14ac:dyDescent="0.35">
      <c r="A33" s="55" t="s">
        <v>258</v>
      </c>
      <c r="B33" s="56"/>
      <c r="C33" s="57" t="s">
        <v>259</v>
      </c>
      <c r="D33" s="58"/>
      <c r="E33" s="58"/>
      <c r="F33" s="58"/>
      <c r="G33" s="58"/>
      <c r="H33" s="58"/>
      <c r="I33" s="58"/>
      <c r="J33" s="59"/>
    </row>
    <row r="34" spans="1:10" x14ac:dyDescent="0.35">
      <c r="A34" s="73" t="s">
        <v>43</v>
      </c>
      <c r="B34" s="74"/>
      <c r="C34" s="74"/>
      <c r="D34" s="74"/>
      <c r="E34" s="74"/>
      <c r="F34" s="74"/>
      <c r="G34" s="74"/>
      <c r="H34" s="74"/>
      <c r="I34" s="74"/>
      <c r="J34" s="75"/>
    </row>
    <row r="35" spans="1:10" ht="15" customHeight="1" x14ac:dyDescent="0.35">
      <c r="A35" s="151" t="s">
        <v>44</v>
      </c>
      <c r="B35" s="152"/>
      <c r="C35" s="152"/>
      <c r="D35" s="152"/>
      <c r="E35" s="153"/>
      <c r="F35" s="187" t="s">
        <v>220</v>
      </c>
      <c r="G35" s="188"/>
      <c r="H35" s="188"/>
      <c r="I35" s="188"/>
      <c r="J35" s="189"/>
    </row>
    <row r="36" spans="1:10" ht="15" customHeight="1" x14ac:dyDescent="0.35">
      <c r="A36" s="169" t="s">
        <v>45</v>
      </c>
      <c r="B36" s="170"/>
      <c r="C36" s="170"/>
      <c r="D36" s="170"/>
      <c r="E36" s="170"/>
      <c r="F36" s="151" t="s">
        <v>46</v>
      </c>
      <c r="G36" s="152"/>
      <c r="H36" s="152"/>
      <c r="I36" s="152"/>
      <c r="J36" s="153"/>
    </row>
    <row r="37" spans="1:10" x14ac:dyDescent="0.35">
      <c r="A37" s="230" t="s">
        <v>47</v>
      </c>
      <c r="B37" s="230"/>
      <c r="C37" s="230"/>
      <c r="D37" s="230"/>
      <c r="E37" s="230"/>
      <c r="F37" s="230"/>
      <c r="G37" s="230"/>
      <c r="H37" s="230"/>
      <c r="I37" s="230"/>
      <c r="J37" s="230"/>
    </row>
    <row r="38" spans="1:10" x14ac:dyDescent="0.35">
      <c r="A38" s="154" t="s">
        <v>48</v>
      </c>
      <c r="B38" s="154"/>
      <c r="C38" s="154"/>
      <c r="D38" s="154"/>
      <c r="E38" s="154"/>
      <c r="F38" s="231">
        <v>2599.1</v>
      </c>
      <c r="G38" s="231"/>
      <c r="H38" s="231"/>
      <c r="I38" s="231"/>
      <c r="J38" s="231"/>
    </row>
    <row r="39" spans="1:10" x14ac:dyDescent="0.35">
      <c r="A39" s="154" t="s">
        <v>49</v>
      </c>
      <c r="B39" s="154"/>
      <c r="C39" s="154"/>
      <c r="D39" s="154"/>
      <c r="E39" s="154"/>
      <c r="F39" s="232">
        <v>1.5</v>
      </c>
      <c r="G39" s="232"/>
      <c r="H39" s="232"/>
      <c r="I39" s="232"/>
      <c r="J39" s="232"/>
    </row>
    <row r="40" spans="1:10" x14ac:dyDescent="0.35">
      <c r="A40" s="154" t="s">
        <v>50</v>
      </c>
      <c r="B40" s="154"/>
      <c r="C40" s="154"/>
      <c r="D40" s="154"/>
      <c r="E40" s="154"/>
      <c r="F40" s="232">
        <v>0</v>
      </c>
      <c r="G40" s="232"/>
      <c r="H40" s="232"/>
      <c r="I40" s="232"/>
      <c r="J40" s="232"/>
    </row>
    <row r="41" spans="1:10" x14ac:dyDescent="0.35">
      <c r="A41" s="154" t="s">
        <v>51</v>
      </c>
      <c r="B41" s="154"/>
      <c r="C41" s="154"/>
      <c r="D41" s="154"/>
      <c r="E41" s="154"/>
      <c r="F41" s="232">
        <f>F39+F40</f>
        <v>1.5</v>
      </c>
      <c r="G41" s="232"/>
      <c r="H41" s="232"/>
      <c r="I41" s="232"/>
      <c r="J41" s="232"/>
    </row>
    <row r="42" spans="1:10" x14ac:dyDescent="0.35">
      <c r="A42" s="154" t="s">
        <v>52</v>
      </c>
      <c r="B42" s="154"/>
      <c r="C42" s="154"/>
      <c r="D42" s="154"/>
      <c r="E42" s="154"/>
      <c r="F42" s="233">
        <f>F38*F41</f>
        <v>3898.6499999999996</v>
      </c>
      <c r="G42" s="233"/>
      <c r="H42" s="233"/>
      <c r="I42" s="233"/>
      <c r="J42" s="233"/>
    </row>
    <row r="43" spans="1:10" x14ac:dyDescent="0.35">
      <c r="A43" s="154" t="s">
        <v>53</v>
      </c>
      <c r="B43" s="154"/>
      <c r="C43" s="154"/>
      <c r="D43" s="154"/>
      <c r="E43" s="154"/>
      <c r="F43" s="160" t="s">
        <v>190</v>
      </c>
      <c r="G43" s="160"/>
      <c r="H43" s="160"/>
      <c r="I43" s="160"/>
      <c r="J43" s="160"/>
    </row>
    <row r="44" spans="1:10" x14ac:dyDescent="0.35">
      <c r="A44" s="73" t="s">
        <v>54</v>
      </c>
      <c r="B44" s="74"/>
      <c r="C44" s="74"/>
      <c r="D44" s="74"/>
      <c r="E44" s="74"/>
      <c r="F44" s="74"/>
      <c r="G44" s="74"/>
      <c r="H44" s="74"/>
      <c r="I44" s="74"/>
      <c r="J44" s="75"/>
    </row>
    <row r="45" spans="1:10" ht="30.75" customHeight="1" x14ac:dyDescent="0.35">
      <c r="A45" s="151" t="s">
        <v>55</v>
      </c>
      <c r="B45" s="153"/>
      <c r="C45" s="114" t="s">
        <v>210</v>
      </c>
      <c r="D45" s="115"/>
      <c r="E45" s="115"/>
      <c r="F45" s="116"/>
      <c r="G45" s="19" t="s">
        <v>56</v>
      </c>
      <c r="H45" s="151" t="s">
        <v>191</v>
      </c>
      <c r="I45" s="152"/>
      <c r="J45" s="153"/>
    </row>
    <row r="46" spans="1:10" ht="31.5" customHeight="1" x14ac:dyDescent="0.35">
      <c r="A46" s="151" t="s">
        <v>57</v>
      </c>
      <c r="B46" s="153"/>
      <c r="C46" s="114" t="str">
        <f>C45</f>
        <v>CIDCO/BP-15768/TPO(NM &amp; K)/2018/2815</v>
      </c>
      <c r="D46" s="115"/>
      <c r="E46" s="115"/>
      <c r="F46" s="116"/>
      <c r="G46" s="19" t="s">
        <v>56</v>
      </c>
      <c r="H46" s="151" t="str">
        <f>H45</f>
        <v>02/07/2018.</v>
      </c>
      <c r="I46" s="152"/>
      <c r="J46" s="153"/>
    </row>
    <row r="47" spans="1:10" ht="74.5" customHeight="1" x14ac:dyDescent="0.35">
      <c r="A47" s="151" t="s">
        <v>58</v>
      </c>
      <c r="B47" s="153"/>
      <c r="C47" s="114" t="s">
        <v>229</v>
      </c>
      <c r="D47" s="118"/>
      <c r="E47" s="118"/>
      <c r="F47" s="119"/>
      <c r="G47" s="12" t="s">
        <v>56</v>
      </c>
      <c r="H47" s="19" t="s">
        <v>191</v>
      </c>
      <c r="I47" s="158" t="s">
        <v>59</v>
      </c>
      <c r="J47" s="159"/>
    </row>
    <row r="48" spans="1:10" ht="15" customHeight="1" x14ac:dyDescent="0.35">
      <c r="A48" s="151" t="s">
        <v>60</v>
      </c>
      <c r="B48" s="153"/>
      <c r="C48" s="114" t="s">
        <v>157</v>
      </c>
      <c r="D48" s="118"/>
      <c r="E48" s="118"/>
      <c r="F48" s="119" t="s">
        <v>61</v>
      </c>
      <c r="G48" s="19" t="s">
        <v>56</v>
      </c>
      <c r="H48" s="151" t="s">
        <v>36</v>
      </c>
      <c r="I48" s="152" t="s">
        <v>36</v>
      </c>
      <c r="J48" s="153"/>
    </row>
    <row r="49" spans="1:12" x14ac:dyDescent="0.35">
      <c r="A49" s="154" t="s">
        <v>62</v>
      </c>
      <c r="B49" s="154"/>
      <c r="C49" s="154"/>
      <c r="D49" s="155" t="str">
        <f>H47</f>
        <v>02/07/2018.</v>
      </c>
      <c r="E49" s="155"/>
      <c r="F49" s="55" t="s">
        <v>63</v>
      </c>
      <c r="G49" s="156"/>
      <c r="H49" s="157">
        <v>46020</v>
      </c>
      <c r="I49" s="97"/>
      <c r="J49" s="98"/>
    </row>
    <row r="50" spans="1:12" x14ac:dyDescent="0.35">
      <c r="A50" s="102" t="s">
        <v>64</v>
      </c>
      <c r="B50" s="103"/>
      <c r="C50" s="103"/>
      <c r="D50" s="103"/>
      <c r="E50" s="103"/>
      <c r="F50" s="103"/>
      <c r="G50" s="103"/>
      <c r="H50" s="103"/>
      <c r="I50" s="103"/>
      <c r="J50" s="104"/>
    </row>
    <row r="51" spans="1:12" ht="15.75" customHeight="1" x14ac:dyDescent="0.35">
      <c r="A51" s="55" t="s">
        <v>65</v>
      </c>
      <c r="B51" s="95"/>
      <c r="C51" s="56"/>
      <c r="D51" s="105">
        <f>F42</f>
        <v>3898.6499999999996</v>
      </c>
      <c r="E51" s="59"/>
      <c r="F51" s="106" t="s">
        <v>66</v>
      </c>
      <c r="G51" s="107"/>
      <c r="H51" s="106" t="s">
        <v>227</v>
      </c>
      <c r="I51" s="108"/>
      <c r="J51" s="107"/>
    </row>
    <row r="52" spans="1:12" x14ac:dyDescent="0.35">
      <c r="A52" s="96" t="s">
        <v>67</v>
      </c>
      <c r="B52" s="97"/>
      <c r="C52" s="96" t="s">
        <v>228</v>
      </c>
      <c r="D52" s="97"/>
      <c r="E52" s="98"/>
      <c r="F52" s="55" t="s">
        <v>68</v>
      </c>
      <c r="G52" s="95"/>
      <c r="H52" s="95"/>
      <c r="I52" s="95"/>
      <c r="J52" s="56"/>
    </row>
    <row r="53" spans="1:12" ht="15.75" customHeight="1" x14ac:dyDescent="0.35">
      <c r="A53" s="96" t="s">
        <v>69</v>
      </c>
      <c r="B53" s="97"/>
      <c r="C53" s="97"/>
      <c r="D53" s="99" t="s">
        <v>70</v>
      </c>
      <c r="E53" s="100"/>
      <c r="F53" s="100"/>
      <c r="G53" s="100"/>
      <c r="H53" s="100"/>
      <c r="I53" s="100"/>
      <c r="J53" s="101"/>
    </row>
    <row r="54" spans="1:12" ht="16" thickBot="1" x14ac:dyDescent="0.4">
      <c r="A54" s="96" t="s">
        <v>211</v>
      </c>
      <c r="B54" s="97"/>
      <c r="C54" s="97"/>
      <c r="D54" s="97"/>
      <c r="E54" s="97"/>
      <c r="F54" s="97"/>
      <c r="G54" s="97"/>
      <c r="H54" s="97"/>
      <c r="I54" s="97"/>
      <c r="J54" s="98"/>
    </row>
    <row r="55" spans="1:12" x14ac:dyDescent="0.35">
      <c r="A55" s="131" t="s">
        <v>232</v>
      </c>
      <c r="B55" s="132"/>
      <c r="C55" s="133" t="s">
        <v>256</v>
      </c>
      <c r="D55" s="134"/>
      <c r="E55" s="134"/>
      <c r="F55" s="134"/>
      <c r="G55" s="134"/>
      <c r="H55" s="134"/>
      <c r="I55" s="134"/>
      <c r="J55" s="135"/>
      <c r="K55" s="37"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upto 16 Slab, Brickwork upto 10 Floor, Internal Plaster upto 10 Floor, External Plaster upto 4 Floor Completed</v>
      </c>
      <c r="L55" s="38"/>
    </row>
    <row r="56" spans="1:12" x14ac:dyDescent="0.35">
      <c r="A56" s="39" t="s">
        <v>143</v>
      </c>
      <c r="B56" s="40">
        <v>0</v>
      </c>
      <c r="C56" s="40" t="s">
        <v>145</v>
      </c>
      <c r="D56" s="40">
        <v>1</v>
      </c>
      <c r="E56" s="136" t="s">
        <v>144</v>
      </c>
      <c r="F56" s="137"/>
      <c r="G56" s="40">
        <v>0</v>
      </c>
      <c r="H56" s="40" t="s">
        <v>233</v>
      </c>
      <c r="I56" s="136">
        <f ca="1">--TRIM(RIGHT(SUBSTITUTE(LEFT(C55,_xlfn.AGGREGATE(16,6,FIND({0,1,2,3,4,5,6,7,8,9},C55,ROW(INDIRECT("1:"&amp;LEN(C55)))),1))," ",REPT(" ",LEN(C55))),LEN(C55)))</f>
        <v>20</v>
      </c>
      <c r="J56" s="138"/>
      <c r="K56" s="41"/>
      <c r="L56" s="42"/>
    </row>
    <row r="57" spans="1:12" ht="48.75" customHeight="1" x14ac:dyDescent="0.35">
      <c r="A57" s="139" t="s">
        <v>234</v>
      </c>
      <c r="B57" s="140"/>
      <c r="C57" s="141" t="str">
        <f ca="1">K55</f>
        <v>Excavation work Completed. Plinth work completed, RCC upto 16 Slab, Brickwork upto 10 Floor, Internal Plaster upto 10 Floor, External Plaster upto 4 Floor Completed</v>
      </c>
      <c r="D57" s="142"/>
      <c r="E57" s="142"/>
      <c r="F57" s="142"/>
      <c r="G57" s="142"/>
      <c r="H57" s="142"/>
      <c r="I57" s="142"/>
      <c r="J57" s="143"/>
      <c r="K57" s="41" t="s">
        <v>235</v>
      </c>
      <c r="L57" s="42"/>
    </row>
    <row r="58" spans="1:12" x14ac:dyDescent="0.35">
      <c r="A58" s="144" t="s">
        <v>71</v>
      </c>
      <c r="B58" s="145"/>
      <c r="C58" s="50" t="s">
        <v>236</v>
      </c>
      <c r="D58" s="146" t="s">
        <v>237</v>
      </c>
      <c r="E58" s="146"/>
      <c r="F58" s="146" t="s">
        <v>238</v>
      </c>
      <c r="G58" s="146"/>
      <c r="H58" s="146" t="s">
        <v>239</v>
      </c>
      <c r="I58" s="146"/>
      <c r="J58" s="147"/>
      <c r="K58" s="43" t="s">
        <v>240</v>
      </c>
      <c r="L58" s="44">
        <f ca="1">I56*25%</f>
        <v>5</v>
      </c>
    </row>
    <row r="59" spans="1:12" x14ac:dyDescent="0.35">
      <c r="A59" s="148" t="s">
        <v>241</v>
      </c>
      <c r="B59" s="146"/>
      <c r="C59" s="51">
        <f ca="1">L60</f>
        <v>20</v>
      </c>
      <c r="D59" s="149">
        <f ca="1">((100/I56)*C59)/100</f>
        <v>1</v>
      </c>
      <c r="E59" s="150"/>
      <c r="F59" s="207">
        <f ca="1">(((C60/I56*10)+(40/(D56+G56+I56)*C61)+(7.5/(I56)*C62)+(7.5/(I56)*C63)+(10/I56*C64)+(10/I56*C65)+(5/I56*C66)+(5/I56*C67)+(5/I56*C68))/100)</f>
        <v>0.49976190476190474</v>
      </c>
      <c r="G59" s="207"/>
      <c r="H59" s="209">
        <f ca="1">((((C59/I56)*20)+((C60/I56)*25)+(30/(I56+G56+D56)*C61)+(5/I56*C62)+(5/I56*C63)+(5/I56*C64)+(5/I56*C65)+(0/I56*C66)+(0/I56*C67)+(5/I56*C68))/100)</f>
        <v>0.73857142857142866</v>
      </c>
      <c r="I59" s="210"/>
      <c r="J59" s="211"/>
      <c r="K59" s="43" t="s">
        <v>151</v>
      </c>
      <c r="L59" s="45">
        <f ca="1">I56*50%</f>
        <v>10</v>
      </c>
    </row>
    <row r="60" spans="1:12" x14ac:dyDescent="0.35">
      <c r="A60" s="148" t="s">
        <v>72</v>
      </c>
      <c r="B60" s="146"/>
      <c r="C60" s="52">
        <f ca="1">L68</f>
        <v>20</v>
      </c>
      <c r="D60" s="149">
        <f ca="1">((100/I56)*C60)/100</f>
        <v>1</v>
      </c>
      <c r="E60" s="150"/>
      <c r="F60" s="207"/>
      <c r="G60" s="207"/>
      <c r="H60" s="212"/>
      <c r="I60" s="213"/>
      <c r="J60" s="214"/>
      <c r="K60" s="43" t="s">
        <v>152</v>
      </c>
      <c r="L60" s="45">
        <f ca="1">I56</f>
        <v>20</v>
      </c>
    </row>
    <row r="61" spans="1:12" x14ac:dyDescent="0.35">
      <c r="A61" s="218" t="s">
        <v>242</v>
      </c>
      <c r="B61" s="219"/>
      <c r="C61" s="52">
        <v>16</v>
      </c>
      <c r="D61" s="149">
        <f ca="1">((100/(D56+G56+I56))*C61)/100</f>
        <v>0.76190476190476186</v>
      </c>
      <c r="E61" s="150"/>
      <c r="F61" s="207"/>
      <c r="G61" s="207"/>
      <c r="H61" s="212"/>
      <c r="I61" s="213"/>
      <c r="J61" s="214"/>
      <c r="K61" s="43" t="s">
        <v>153</v>
      </c>
      <c r="L61" s="46">
        <f ca="1">(IF(B56&gt;1,(I56/(B56+2)),I56/4))</f>
        <v>5</v>
      </c>
    </row>
    <row r="62" spans="1:12" x14ac:dyDescent="0.35">
      <c r="A62" s="148" t="s">
        <v>243</v>
      </c>
      <c r="B62" s="146" t="s">
        <v>244</v>
      </c>
      <c r="C62" s="51">
        <v>10</v>
      </c>
      <c r="D62" s="149">
        <f ca="1">((100/I56)*C62)/100</f>
        <v>0.5</v>
      </c>
      <c r="E62" s="150"/>
      <c r="F62" s="207"/>
      <c r="G62" s="207"/>
      <c r="H62" s="212"/>
      <c r="I62" s="213"/>
      <c r="J62" s="214"/>
      <c r="K62" s="43" t="s">
        <v>154</v>
      </c>
      <c r="L62" s="46">
        <f ca="1">(IF(B56&gt;1,(I56/(B56+2)+L61),I56/4+L61))</f>
        <v>10</v>
      </c>
    </row>
    <row r="63" spans="1:12" x14ac:dyDescent="0.35">
      <c r="A63" s="148" t="s">
        <v>245</v>
      </c>
      <c r="B63" s="146" t="s">
        <v>244</v>
      </c>
      <c r="C63" s="51">
        <v>10</v>
      </c>
      <c r="D63" s="149">
        <f ca="1">((100/I56)*C63)/100</f>
        <v>0.5</v>
      </c>
      <c r="E63" s="150"/>
      <c r="F63" s="207"/>
      <c r="G63" s="207"/>
      <c r="H63" s="212"/>
      <c r="I63" s="213"/>
      <c r="J63" s="214"/>
      <c r="K63" s="43" t="s">
        <v>246</v>
      </c>
      <c r="L63" s="46">
        <f>(IF(B56&gt;1,(I56/(B56+2)+L62),0))</f>
        <v>0</v>
      </c>
    </row>
    <row r="64" spans="1:12" x14ac:dyDescent="0.35">
      <c r="A64" s="148" t="s">
        <v>247</v>
      </c>
      <c r="B64" s="146" t="s">
        <v>248</v>
      </c>
      <c r="C64" s="51">
        <v>4</v>
      </c>
      <c r="D64" s="149">
        <f ca="1">((100/(I56))*C64)/100</f>
        <v>0.2</v>
      </c>
      <c r="E64" s="150"/>
      <c r="F64" s="207"/>
      <c r="G64" s="207"/>
      <c r="H64" s="212"/>
      <c r="I64" s="213"/>
      <c r="J64" s="214"/>
      <c r="K64" s="43" t="s">
        <v>249</v>
      </c>
      <c r="L64" s="46">
        <f>(IF(B56&gt;2,(I56/(B56+2)+L63),0))</f>
        <v>0</v>
      </c>
    </row>
    <row r="65" spans="1:12" x14ac:dyDescent="0.35">
      <c r="A65" s="148" t="s">
        <v>250</v>
      </c>
      <c r="B65" s="146" t="s">
        <v>250</v>
      </c>
      <c r="C65" s="51">
        <v>0</v>
      </c>
      <c r="D65" s="149">
        <f ca="1">((100/I56)*C65)/100</f>
        <v>0</v>
      </c>
      <c r="E65" s="150"/>
      <c r="F65" s="207"/>
      <c r="G65" s="207"/>
      <c r="H65" s="212"/>
      <c r="I65" s="213"/>
      <c r="J65" s="214"/>
      <c r="K65" s="43" t="s">
        <v>251</v>
      </c>
      <c r="L65" s="47">
        <f>(IF(B56&gt;3,(I56/(B56+2)+L64),0))</f>
        <v>0</v>
      </c>
    </row>
    <row r="66" spans="1:12" x14ac:dyDescent="0.35">
      <c r="A66" s="148" t="s">
        <v>252</v>
      </c>
      <c r="B66" s="146"/>
      <c r="C66" s="51">
        <v>0</v>
      </c>
      <c r="D66" s="149">
        <f ca="1">((100/I56)*C66)/100</f>
        <v>0</v>
      </c>
      <c r="E66" s="150"/>
      <c r="F66" s="207"/>
      <c r="G66" s="207"/>
      <c r="H66" s="212"/>
      <c r="I66" s="213"/>
      <c r="J66" s="214"/>
      <c r="K66" s="43" t="s">
        <v>253</v>
      </c>
      <c r="L66" s="46">
        <f>(IF(B56&gt;4,(I56/(B56+2)+L65),0))</f>
        <v>0</v>
      </c>
    </row>
    <row r="67" spans="1:12" x14ac:dyDescent="0.35">
      <c r="A67" s="148" t="s">
        <v>254</v>
      </c>
      <c r="B67" s="146" t="s">
        <v>254</v>
      </c>
      <c r="C67" s="51">
        <v>0</v>
      </c>
      <c r="D67" s="149">
        <f ca="1">((100/(I56))*C67)/100</f>
        <v>0</v>
      </c>
      <c r="E67" s="150"/>
      <c r="F67" s="207"/>
      <c r="G67" s="207"/>
      <c r="H67" s="212"/>
      <c r="I67" s="213"/>
      <c r="J67" s="214"/>
      <c r="K67" s="43" t="s">
        <v>155</v>
      </c>
      <c r="L67" s="46">
        <f ca="1">(IF(B56=1,(I56/(B56+3)+L62),IF(B56=0,(I56/4+L62),IF(B56&gt;1,0))))</f>
        <v>15</v>
      </c>
    </row>
    <row r="68" spans="1:12" ht="16" thickBot="1" x14ac:dyDescent="0.4">
      <c r="A68" s="220" t="s">
        <v>255</v>
      </c>
      <c r="B68" s="221"/>
      <c r="C68" s="53">
        <v>0</v>
      </c>
      <c r="D68" s="222">
        <f ca="1">((100/(I56))*C68)/100</f>
        <v>0</v>
      </c>
      <c r="E68" s="223"/>
      <c r="F68" s="208"/>
      <c r="G68" s="208"/>
      <c r="H68" s="215"/>
      <c r="I68" s="216"/>
      <c r="J68" s="217"/>
      <c r="K68" s="48" t="s">
        <v>156</v>
      </c>
      <c r="L68" s="49">
        <f ca="1">(IF(B56&gt;1.5,(I56/(B56+2)+L62+MAX(0,L63-L62)+MAX(0,L64-L63)+MAX(0,L65-L64)+MAX(0,L66-L65)+MAX(0,L67-L66)),IF(B56=1,(I56/(B56+3)+L67),IF(B56=0,I56/4+L67))))</f>
        <v>20</v>
      </c>
    </row>
    <row r="69" spans="1:12" x14ac:dyDescent="0.35">
      <c r="A69" s="96" t="s">
        <v>212</v>
      </c>
      <c r="B69" s="97"/>
      <c r="C69" s="97"/>
      <c r="D69" s="97"/>
      <c r="E69" s="97"/>
      <c r="F69" s="97"/>
      <c r="G69" s="97"/>
      <c r="H69" s="97"/>
      <c r="I69" s="97"/>
      <c r="J69" s="98"/>
    </row>
    <row r="70" spans="1:12" x14ac:dyDescent="0.35">
      <c r="A70" s="55" t="s">
        <v>77</v>
      </c>
      <c r="B70" s="95"/>
      <c r="C70" s="95"/>
      <c r="D70" s="95"/>
      <c r="E70" s="95"/>
      <c r="F70" s="95"/>
      <c r="G70" s="95"/>
      <c r="H70" s="95"/>
      <c r="I70" s="95"/>
      <c r="J70" s="56"/>
    </row>
    <row r="71" spans="1:12" ht="15" customHeight="1" x14ac:dyDescent="0.35">
      <c r="A71" s="126" t="s">
        <v>149</v>
      </c>
      <c r="B71" s="127"/>
      <c r="C71" s="128" t="s">
        <v>150</v>
      </c>
      <c r="D71" s="129"/>
      <c r="E71" s="129"/>
      <c r="F71" s="129"/>
      <c r="G71" s="129"/>
      <c r="H71" s="129"/>
      <c r="I71" s="129"/>
      <c r="J71" s="130"/>
    </row>
    <row r="72" spans="1:12" x14ac:dyDescent="0.35">
      <c r="A72" s="73" t="s">
        <v>78</v>
      </c>
      <c r="B72" s="74"/>
      <c r="C72" s="74"/>
      <c r="D72" s="74"/>
      <c r="E72" s="74"/>
      <c r="F72" s="74"/>
      <c r="G72" s="74"/>
      <c r="H72" s="74"/>
      <c r="I72" s="74"/>
      <c r="J72" s="75"/>
    </row>
    <row r="73" spans="1:12" x14ac:dyDescent="0.35">
      <c r="A73" s="96" t="s">
        <v>158</v>
      </c>
      <c r="B73" s="97"/>
      <c r="C73" s="97"/>
      <c r="D73" s="97"/>
      <c r="E73" s="97"/>
      <c r="F73" s="98"/>
      <c r="G73" s="123">
        <v>5100</v>
      </c>
      <c r="H73" s="124"/>
      <c r="I73" s="124"/>
      <c r="J73" s="125"/>
    </row>
    <row r="74" spans="1:12" x14ac:dyDescent="0.35">
      <c r="A74" s="96" t="s">
        <v>159</v>
      </c>
      <c r="B74" s="97"/>
      <c r="C74" s="97"/>
      <c r="D74" s="97"/>
      <c r="E74" s="97"/>
      <c r="F74" s="98"/>
      <c r="G74" s="120" t="s">
        <v>221</v>
      </c>
      <c r="H74" s="121"/>
      <c r="I74" s="121"/>
      <c r="J74" s="122"/>
    </row>
    <row r="75" spans="1:12" x14ac:dyDescent="0.35">
      <c r="A75" s="55" t="s">
        <v>79</v>
      </c>
      <c r="B75" s="95"/>
      <c r="C75" s="95"/>
      <c r="D75" s="95"/>
      <c r="E75" s="95"/>
      <c r="F75" s="56"/>
      <c r="G75" s="114" t="s">
        <v>223</v>
      </c>
      <c r="H75" s="115"/>
      <c r="I75" s="115"/>
      <c r="J75" s="116"/>
    </row>
    <row r="76" spans="1:12" x14ac:dyDescent="0.35">
      <c r="A76" s="55" t="s">
        <v>222</v>
      </c>
      <c r="B76" s="95"/>
      <c r="C76" s="95"/>
      <c r="D76" s="95"/>
      <c r="E76" s="95"/>
      <c r="F76" s="56"/>
      <c r="G76" s="114" t="s">
        <v>167</v>
      </c>
      <c r="H76" s="115"/>
      <c r="I76" s="115"/>
      <c r="J76" s="116"/>
    </row>
    <row r="77" spans="1:12" x14ac:dyDescent="0.35">
      <c r="A77" s="55" t="s">
        <v>80</v>
      </c>
      <c r="B77" s="95"/>
      <c r="C77" s="95"/>
      <c r="D77" s="95"/>
      <c r="E77" s="95"/>
      <c r="F77" s="56"/>
      <c r="G77" s="114" t="s">
        <v>169</v>
      </c>
      <c r="H77" s="115"/>
      <c r="I77" s="115"/>
      <c r="J77" s="116"/>
    </row>
    <row r="78" spans="1:12" x14ac:dyDescent="0.35">
      <c r="A78" s="55" t="s">
        <v>81</v>
      </c>
      <c r="B78" s="95"/>
      <c r="C78" s="95"/>
      <c r="D78" s="95"/>
      <c r="E78" s="95"/>
      <c r="F78" s="56"/>
      <c r="G78" s="114" t="s">
        <v>230</v>
      </c>
      <c r="H78" s="115"/>
      <c r="I78" s="115"/>
      <c r="J78" s="116"/>
    </row>
    <row r="79" spans="1:12" x14ac:dyDescent="0.35">
      <c r="A79" s="55" t="s">
        <v>231</v>
      </c>
      <c r="B79" s="95"/>
      <c r="C79" s="95"/>
      <c r="D79" s="95"/>
      <c r="E79" s="95"/>
      <c r="F79" s="56"/>
      <c r="G79" s="114" t="s">
        <v>171</v>
      </c>
      <c r="H79" s="115"/>
      <c r="I79" s="115"/>
      <c r="J79" s="116"/>
    </row>
    <row r="80" spans="1:12" x14ac:dyDescent="0.35">
      <c r="A80" s="55" t="s">
        <v>82</v>
      </c>
      <c r="B80" s="95"/>
      <c r="C80" s="95"/>
      <c r="D80" s="95"/>
      <c r="E80" s="95"/>
      <c r="F80" s="56"/>
      <c r="G80" s="114" t="s">
        <v>219</v>
      </c>
      <c r="H80" s="115"/>
      <c r="I80" s="115"/>
      <c r="J80" s="116"/>
    </row>
    <row r="81" spans="1:10" s="13" customFormat="1" ht="14.5" customHeight="1" x14ac:dyDescent="0.35">
      <c r="A81" s="73" t="s">
        <v>83</v>
      </c>
      <c r="B81" s="74"/>
      <c r="C81" s="74"/>
      <c r="D81" s="74"/>
      <c r="E81" s="74"/>
      <c r="F81" s="75"/>
      <c r="G81" s="117">
        <f>G73*0.8</f>
        <v>4080</v>
      </c>
      <c r="H81" s="118"/>
      <c r="I81" s="118"/>
      <c r="J81" s="119"/>
    </row>
    <row r="82" spans="1:10" s="1" customFormat="1" ht="15.75" customHeight="1" x14ac:dyDescent="0.35">
      <c r="A82" s="111" t="s">
        <v>160</v>
      </c>
      <c r="B82" s="112"/>
      <c r="C82" s="112"/>
      <c r="D82" s="112"/>
      <c r="E82" s="112"/>
      <c r="F82" s="112"/>
      <c r="G82" s="112"/>
      <c r="H82" s="112"/>
      <c r="I82" s="112"/>
      <c r="J82" s="113"/>
    </row>
    <row r="83" spans="1:10" s="1" customFormat="1" ht="15.75" customHeight="1" x14ac:dyDescent="0.35">
      <c r="A83" s="82" t="s">
        <v>84</v>
      </c>
      <c r="B83" s="84"/>
      <c r="C83" s="10" t="s">
        <v>185</v>
      </c>
      <c r="D83" s="79" t="s">
        <v>85</v>
      </c>
      <c r="E83" s="80"/>
      <c r="F83" s="81"/>
      <c r="G83" s="82" t="s">
        <v>86</v>
      </c>
      <c r="H83" s="83"/>
      <c r="I83" s="83"/>
      <c r="J83" s="84"/>
    </row>
    <row r="84" spans="1:10" s="1" customFormat="1" x14ac:dyDescent="0.35">
      <c r="A84" s="109" t="s">
        <v>87</v>
      </c>
      <c r="B84" s="110"/>
      <c r="C84" s="35">
        <f>COUNT(D92:E99)</f>
        <v>8</v>
      </c>
      <c r="D84" s="85">
        <f>SUM(D92:E99)</f>
        <v>7335.8150813999991</v>
      </c>
      <c r="E84" s="86"/>
      <c r="F84" s="87"/>
      <c r="G84" s="88">
        <f>SUM(G92:G99)</f>
        <v>14755</v>
      </c>
      <c r="H84" s="89"/>
      <c r="I84" s="89"/>
      <c r="J84" s="90"/>
    </row>
    <row r="85" spans="1:10" s="1" customFormat="1" x14ac:dyDescent="0.35">
      <c r="A85" s="111" t="s">
        <v>142</v>
      </c>
      <c r="B85" s="112"/>
      <c r="C85" s="112"/>
      <c r="D85" s="112"/>
      <c r="E85" s="112"/>
      <c r="F85" s="112"/>
      <c r="G85" s="112"/>
      <c r="H85" s="112"/>
      <c r="I85" s="112"/>
      <c r="J85" s="113"/>
    </row>
    <row r="86" spans="1:10" s="1" customFormat="1" x14ac:dyDescent="0.35">
      <c r="A86" s="82" t="s">
        <v>84</v>
      </c>
      <c r="B86" s="84"/>
      <c r="C86" s="10" t="s">
        <v>185</v>
      </c>
      <c r="D86" s="79" t="s">
        <v>85</v>
      </c>
      <c r="E86" s="80"/>
      <c r="F86" s="81"/>
      <c r="G86" s="82" t="s">
        <v>86</v>
      </c>
      <c r="H86" s="83"/>
      <c r="I86" s="83"/>
      <c r="J86" s="84"/>
    </row>
    <row r="87" spans="1:10" s="1" customFormat="1" x14ac:dyDescent="0.35">
      <c r="A87" s="109" t="s">
        <v>87</v>
      </c>
      <c r="B87" s="110"/>
      <c r="C87" s="35">
        <f>COUNT(D102:E107)*6+COUNT(D109:E114)*5+COUNT(D116)+COUNT(D118:E121)+COUNT(D126:E128)+COUNT(D130:E132)*2+COUNT(D134:E136)*2</f>
        <v>86</v>
      </c>
      <c r="D87" s="85">
        <f>SUM(D102:E107)*6+SUM(D109:E114)*5+SUM(D116)+SUM(D118:E121)+SUM(D126:E128)+SUM(D130:E132)*2+SUM(D134:E136)*2</f>
        <v>36297.607319999996</v>
      </c>
      <c r="E87" s="86"/>
      <c r="F87" s="87"/>
      <c r="G87" s="88">
        <f>SUM(G102:G107)*6+SUM(G109:G114)*5+SUM(G116)+SUM(G118:G121)+SUM(G126:G128)+SUM(G130:G132)*2+SUM(G134:G136)*2</f>
        <v>77050</v>
      </c>
      <c r="H87" s="89"/>
      <c r="I87" s="89"/>
      <c r="J87" s="90"/>
    </row>
    <row r="88" spans="1:10" s="13" customFormat="1" x14ac:dyDescent="0.35">
      <c r="A88" s="76" t="s">
        <v>89</v>
      </c>
      <c r="B88" s="77"/>
      <c r="C88" s="77"/>
      <c r="D88" s="77"/>
      <c r="E88" s="77"/>
      <c r="F88" s="77"/>
      <c r="G88" s="77"/>
      <c r="H88" s="77"/>
      <c r="I88" s="77"/>
      <c r="J88" s="78"/>
    </row>
    <row r="89" spans="1:10" x14ac:dyDescent="0.35">
      <c r="A89" s="76" t="s">
        <v>90</v>
      </c>
      <c r="B89" s="77"/>
      <c r="C89" s="77"/>
      <c r="D89" s="77"/>
      <c r="E89" s="77"/>
      <c r="F89" s="77"/>
      <c r="G89" s="77"/>
      <c r="H89" s="77"/>
      <c r="I89" s="77"/>
      <c r="J89" s="78"/>
    </row>
    <row r="90" spans="1:10" ht="42" x14ac:dyDescent="0.35">
      <c r="A90" s="66" t="s">
        <v>161</v>
      </c>
      <c r="B90" s="67"/>
      <c r="C90" s="2" t="s">
        <v>91</v>
      </c>
      <c r="D90" s="66" t="s">
        <v>92</v>
      </c>
      <c r="E90" s="67"/>
      <c r="F90" s="14" t="s">
        <v>93</v>
      </c>
      <c r="G90" s="2" t="s">
        <v>94</v>
      </c>
      <c r="H90" s="2" t="s">
        <v>95</v>
      </c>
      <c r="I90" s="66" t="s">
        <v>96</v>
      </c>
      <c r="J90" s="67"/>
    </row>
    <row r="91" spans="1:10" s="3" customFormat="1" x14ac:dyDescent="0.35">
      <c r="A91" s="68" t="s">
        <v>216</v>
      </c>
      <c r="B91" s="69"/>
      <c r="C91" s="69"/>
      <c r="D91" s="69"/>
      <c r="E91" s="69"/>
      <c r="F91" s="69"/>
      <c r="G91" s="69"/>
      <c r="H91" s="69"/>
      <c r="I91" s="69"/>
      <c r="J91" s="70"/>
    </row>
    <row r="92" spans="1:10" s="3" customFormat="1" ht="15.75" customHeight="1" x14ac:dyDescent="0.35">
      <c r="A92" s="71">
        <v>1</v>
      </c>
      <c r="B92" s="72"/>
      <c r="C92" s="4" t="s">
        <v>217</v>
      </c>
      <c r="D92" s="71">
        <f>((7.88+9.59)/2)*3.25*10.764</f>
        <v>305.57650499999994</v>
      </c>
      <c r="E92" s="72"/>
      <c r="F92" s="4">
        <v>0</v>
      </c>
      <c r="G92" s="4">
        <v>670</v>
      </c>
      <c r="H92" s="36" t="s">
        <v>97</v>
      </c>
      <c r="I92" s="60" t="str">
        <f>A91</f>
        <v>Ground + 1st + 2nd Floor for Commercial &amp; Parking</v>
      </c>
      <c r="J92" s="61"/>
    </row>
    <row r="93" spans="1:10" s="3" customFormat="1" ht="29.25" customHeight="1" x14ac:dyDescent="0.35">
      <c r="A93" s="71">
        <v>2</v>
      </c>
      <c r="B93" s="72"/>
      <c r="C93" s="4" t="s">
        <v>218</v>
      </c>
      <c r="D93" s="71">
        <f>(((11.42+9.59)/2)*3.26*10.764)+(((7.88+10.53)/2)*4.96*10.764)+(((6.63+7.67)/2)*1.63*10.764)</f>
        <v>985.52600639999991</v>
      </c>
      <c r="E93" s="72"/>
      <c r="F93" s="4">
        <v>0</v>
      </c>
      <c r="G93" s="4">
        <v>2140</v>
      </c>
      <c r="H93" s="36" t="s">
        <v>97</v>
      </c>
      <c r="I93" s="62"/>
      <c r="J93" s="63"/>
    </row>
    <row r="94" spans="1:10" s="3" customFormat="1" ht="28.5" customHeight="1" x14ac:dyDescent="0.35">
      <c r="A94" s="71">
        <v>3</v>
      </c>
      <c r="B94" s="72"/>
      <c r="C94" s="4" t="s">
        <v>218</v>
      </c>
      <c r="D94" s="71">
        <f>(((11.42+15.56)/2)*3.25*10.764)+(((7.67+9.51)/2)*3.25*10.764)</f>
        <v>772.42463999999995</v>
      </c>
      <c r="E94" s="72"/>
      <c r="F94" s="4">
        <v>0</v>
      </c>
      <c r="G94" s="4">
        <v>1585</v>
      </c>
      <c r="H94" s="36" t="s">
        <v>97</v>
      </c>
      <c r="I94" s="62"/>
      <c r="J94" s="63"/>
    </row>
    <row r="95" spans="1:10" s="3" customFormat="1" ht="28.5" customHeight="1" x14ac:dyDescent="0.35">
      <c r="A95" s="71">
        <v>4</v>
      </c>
      <c r="B95" s="72"/>
      <c r="C95" s="4" t="s">
        <v>218</v>
      </c>
      <c r="D95" s="71">
        <f>(((15.56+17.39)/2)*3.25*10.764)+(((9.51+11.34)/2)*3.25*10.764)</f>
        <v>941.04269999999997</v>
      </c>
      <c r="E95" s="72"/>
      <c r="F95" s="4">
        <v>0</v>
      </c>
      <c r="G95" s="4">
        <v>1830</v>
      </c>
      <c r="H95" s="36" t="s">
        <v>97</v>
      </c>
      <c r="I95" s="62"/>
      <c r="J95" s="63"/>
    </row>
    <row r="96" spans="1:10" s="3" customFormat="1" ht="28.5" customHeight="1" x14ac:dyDescent="0.35">
      <c r="A96" s="71">
        <v>5</v>
      </c>
      <c r="B96" s="72"/>
      <c r="C96" s="4" t="s">
        <v>218</v>
      </c>
      <c r="D96" s="71">
        <f>(((15.29+17.57)/2)*3.25*10.764)+(((9.54+11.52)/2)*3.25*10.764)</f>
        <v>943.14167999999995</v>
      </c>
      <c r="E96" s="72"/>
      <c r="F96" s="4">
        <v>0</v>
      </c>
      <c r="G96" s="4">
        <v>1865</v>
      </c>
      <c r="H96" s="36" t="s">
        <v>97</v>
      </c>
      <c r="I96" s="62"/>
      <c r="J96" s="63"/>
    </row>
    <row r="97" spans="1:10" s="3" customFormat="1" ht="30" customHeight="1" x14ac:dyDescent="0.35">
      <c r="A97" s="71">
        <v>6</v>
      </c>
      <c r="B97" s="72"/>
      <c r="C97" s="4" t="s">
        <v>218</v>
      </c>
      <c r="D97" s="71">
        <f>(((17.57+19.41)/2)*3.25*10.764)+(((13.36+11.52)/2)*3.25*10.764)</f>
        <v>1082.0241900000001</v>
      </c>
      <c r="E97" s="72"/>
      <c r="F97" s="4">
        <v>0</v>
      </c>
      <c r="G97" s="4">
        <v>2120</v>
      </c>
      <c r="H97" s="36" t="s">
        <v>97</v>
      </c>
      <c r="I97" s="62"/>
      <c r="J97" s="63"/>
    </row>
    <row r="98" spans="1:10" s="3" customFormat="1" ht="28.5" customHeight="1" x14ac:dyDescent="0.35">
      <c r="A98" s="71">
        <v>7</v>
      </c>
      <c r="B98" s="72"/>
      <c r="C98" s="4" t="s">
        <v>218</v>
      </c>
      <c r="D98" s="71">
        <f>(((17.31+19.59)/2)*3.25*10.764)+(((11.56+13.54)/2)*3.25*10.764)</f>
        <v>1084.473</v>
      </c>
      <c r="E98" s="72"/>
      <c r="F98" s="4">
        <v>0</v>
      </c>
      <c r="G98" s="4">
        <v>2145</v>
      </c>
      <c r="H98" s="36" t="s">
        <v>97</v>
      </c>
      <c r="I98" s="62"/>
      <c r="J98" s="63"/>
    </row>
    <row r="99" spans="1:10" s="3" customFormat="1" ht="32.25" customHeight="1" x14ac:dyDescent="0.35">
      <c r="A99" s="71">
        <v>8</v>
      </c>
      <c r="B99" s="72"/>
      <c r="C99" s="4" t="s">
        <v>218</v>
      </c>
      <c r="D99" s="71">
        <f>(((19.59+21.38)/2)*3.25*10.764)+(((15.33+13.54)/2)*3.25*10.764)</f>
        <v>1221.6063599999998</v>
      </c>
      <c r="E99" s="72"/>
      <c r="F99" s="4">
        <v>0</v>
      </c>
      <c r="G99" s="4">
        <v>2400</v>
      </c>
      <c r="H99" s="36" t="s">
        <v>97</v>
      </c>
      <c r="I99" s="64"/>
      <c r="J99" s="65"/>
    </row>
    <row r="100" spans="1:10" s="3" customFormat="1" x14ac:dyDescent="0.35">
      <c r="A100" s="68" t="s">
        <v>225</v>
      </c>
      <c r="B100" s="69"/>
      <c r="C100" s="69"/>
      <c r="D100" s="69"/>
      <c r="E100" s="69"/>
      <c r="F100" s="69"/>
      <c r="G100" s="69"/>
      <c r="H100" s="69"/>
      <c r="I100" s="69"/>
      <c r="J100" s="70"/>
    </row>
    <row r="101" spans="1:10" s="3" customFormat="1" x14ac:dyDescent="0.35">
      <c r="A101" s="68" t="s">
        <v>226</v>
      </c>
      <c r="B101" s="69"/>
      <c r="C101" s="69"/>
      <c r="D101" s="69"/>
      <c r="E101" s="69"/>
      <c r="F101" s="69"/>
      <c r="G101" s="69"/>
      <c r="H101" s="69"/>
      <c r="I101" s="69"/>
      <c r="J101" s="70"/>
    </row>
    <row r="102" spans="1:10" s="3" customFormat="1" x14ac:dyDescent="0.35">
      <c r="A102" s="71">
        <v>1</v>
      </c>
      <c r="B102" s="72"/>
      <c r="C102" s="4" t="s">
        <v>193</v>
      </c>
      <c r="D102" s="71">
        <f>38.09*10.764</f>
        <v>410.00076000000001</v>
      </c>
      <c r="E102" s="72"/>
      <c r="F102" s="4">
        <v>0</v>
      </c>
      <c r="G102" s="4">
        <v>895</v>
      </c>
      <c r="H102" s="4" t="s">
        <v>97</v>
      </c>
      <c r="I102" s="60" t="str">
        <f>A101</f>
        <v xml:space="preserve">4th, 6th, 8th, 10th, 12th &amp; 14th Floor </v>
      </c>
      <c r="J102" s="61"/>
    </row>
    <row r="103" spans="1:10" s="3" customFormat="1" x14ac:dyDescent="0.35">
      <c r="A103" s="71">
        <v>2</v>
      </c>
      <c r="B103" s="72"/>
      <c r="C103" s="4" t="s">
        <v>192</v>
      </c>
      <c r="D103" s="71">
        <f>29.48*10.764</f>
        <v>317.32272</v>
      </c>
      <c r="E103" s="72"/>
      <c r="F103" s="4">
        <v>0</v>
      </c>
      <c r="G103" s="4">
        <v>685</v>
      </c>
      <c r="H103" s="4" t="s">
        <v>97</v>
      </c>
      <c r="I103" s="62"/>
      <c r="J103" s="63"/>
    </row>
    <row r="104" spans="1:10" s="3" customFormat="1" x14ac:dyDescent="0.35">
      <c r="A104" s="71">
        <v>3</v>
      </c>
      <c r="B104" s="72"/>
      <c r="C104" s="4" t="s">
        <v>193</v>
      </c>
      <c r="D104" s="71">
        <f>38.09*10.764</f>
        <v>410.00076000000001</v>
      </c>
      <c r="E104" s="72"/>
      <c r="F104" s="4">
        <v>0</v>
      </c>
      <c r="G104" s="4">
        <v>895</v>
      </c>
      <c r="H104" s="4" t="s">
        <v>97</v>
      </c>
      <c r="I104" s="62"/>
      <c r="J104" s="63"/>
    </row>
    <row r="105" spans="1:10" s="3" customFormat="1" x14ac:dyDescent="0.35">
      <c r="A105" s="71">
        <v>4</v>
      </c>
      <c r="B105" s="72"/>
      <c r="C105" s="4" t="s">
        <v>193</v>
      </c>
      <c r="D105" s="71">
        <f>47.54*10.764</f>
        <v>511.72055999999998</v>
      </c>
      <c r="E105" s="72"/>
      <c r="F105" s="4">
        <v>0</v>
      </c>
      <c r="G105" s="4">
        <v>1065</v>
      </c>
      <c r="H105" s="4" t="s">
        <v>97</v>
      </c>
      <c r="I105" s="62"/>
      <c r="J105" s="63"/>
    </row>
    <row r="106" spans="1:10" s="3" customFormat="1" x14ac:dyDescent="0.35">
      <c r="A106" s="71">
        <v>5</v>
      </c>
      <c r="B106" s="72"/>
      <c r="C106" s="4" t="s">
        <v>192</v>
      </c>
      <c r="D106" s="71">
        <f>30.43*10.764</f>
        <v>327.54852</v>
      </c>
      <c r="E106" s="72"/>
      <c r="F106" s="4">
        <v>0</v>
      </c>
      <c r="G106" s="4">
        <v>705</v>
      </c>
      <c r="H106" s="4" t="s">
        <v>97</v>
      </c>
      <c r="I106" s="62"/>
      <c r="J106" s="63"/>
    </row>
    <row r="107" spans="1:10" s="3" customFormat="1" x14ac:dyDescent="0.35">
      <c r="A107" s="71">
        <v>6</v>
      </c>
      <c r="B107" s="72"/>
      <c r="C107" s="4" t="s">
        <v>193</v>
      </c>
      <c r="D107" s="71">
        <f>47.54*10.764</f>
        <v>511.72055999999998</v>
      </c>
      <c r="E107" s="72"/>
      <c r="F107" s="4">
        <v>0</v>
      </c>
      <c r="G107" s="4">
        <v>1065</v>
      </c>
      <c r="H107" s="4" t="s">
        <v>97</v>
      </c>
      <c r="I107" s="64"/>
      <c r="J107" s="65"/>
    </row>
    <row r="108" spans="1:10" s="3" customFormat="1" x14ac:dyDescent="0.35">
      <c r="A108" s="68" t="s">
        <v>213</v>
      </c>
      <c r="B108" s="69"/>
      <c r="C108" s="69"/>
      <c r="D108" s="69"/>
      <c r="E108" s="69"/>
      <c r="F108" s="69"/>
      <c r="G108" s="69"/>
      <c r="H108" s="69"/>
      <c r="I108" s="69"/>
      <c r="J108" s="70"/>
    </row>
    <row r="109" spans="1:10" s="3" customFormat="1" ht="15.75" customHeight="1" x14ac:dyDescent="0.35">
      <c r="A109" s="71">
        <v>1</v>
      </c>
      <c r="B109" s="72"/>
      <c r="C109" s="4" t="s">
        <v>193</v>
      </c>
      <c r="D109" s="71">
        <f>38.09*10.764</f>
        <v>410.00076000000001</v>
      </c>
      <c r="E109" s="72"/>
      <c r="F109" s="4">
        <v>0</v>
      </c>
      <c r="G109" s="4">
        <v>895</v>
      </c>
      <c r="H109" s="4" t="s">
        <v>97</v>
      </c>
      <c r="I109" s="60" t="str">
        <f>A108</f>
        <v>5th, 7th, 9th, 11th &amp; 13th Floor</v>
      </c>
      <c r="J109" s="61"/>
    </row>
    <row r="110" spans="1:10" s="3" customFormat="1" x14ac:dyDescent="0.35">
      <c r="A110" s="71">
        <v>2</v>
      </c>
      <c r="B110" s="72"/>
      <c r="C110" s="4" t="s">
        <v>192</v>
      </c>
      <c r="D110" s="71">
        <f>29.48*10.764</f>
        <v>317.32272</v>
      </c>
      <c r="E110" s="72"/>
      <c r="F110" s="4">
        <v>0</v>
      </c>
      <c r="G110" s="4">
        <v>685</v>
      </c>
      <c r="H110" s="4" t="s">
        <v>97</v>
      </c>
      <c r="I110" s="62"/>
      <c r="J110" s="63"/>
    </row>
    <row r="111" spans="1:10" s="3" customFormat="1" ht="15.75" customHeight="1" x14ac:dyDescent="0.35">
      <c r="A111" s="71">
        <v>3</v>
      </c>
      <c r="B111" s="72"/>
      <c r="C111" s="4" t="s">
        <v>193</v>
      </c>
      <c r="D111" s="71">
        <f>38.09*10.764</f>
        <v>410.00076000000001</v>
      </c>
      <c r="E111" s="72"/>
      <c r="F111" s="4">
        <v>0</v>
      </c>
      <c r="G111" s="4">
        <v>895</v>
      </c>
      <c r="H111" s="4" t="s">
        <v>97</v>
      </c>
      <c r="I111" s="62"/>
      <c r="J111" s="63"/>
    </row>
    <row r="112" spans="1:10" s="3" customFormat="1" x14ac:dyDescent="0.35">
      <c r="A112" s="71">
        <v>4</v>
      </c>
      <c r="B112" s="72"/>
      <c r="C112" s="4" t="s">
        <v>193</v>
      </c>
      <c r="D112" s="71">
        <f>47.54*10.764</f>
        <v>511.72055999999998</v>
      </c>
      <c r="E112" s="72"/>
      <c r="F112" s="4">
        <v>0</v>
      </c>
      <c r="G112" s="4">
        <v>1055</v>
      </c>
      <c r="H112" s="4" t="s">
        <v>97</v>
      </c>
      <c r="I112" s="62"/>
      <c r="J112" s="63"/>
    </row>
    <row r="113" spans="1:10" s="3" customFormat="1" x14ac:dyDescent="0.35">
      <c r="A113" s="71">
        <v>5</v>
      </c>
      <c r="B113" s="72"/>
      <c r="C113" s="4" t="s">
        <v>192</v>
      </c>
      <c r="D113" s="71">
        <f>30.43*10.764</f>
        <v>327.54852</v>
      </c>
      <c r="E113" s="72"/>
      <c r="F113" s="4">
        <v>0</v>
      </c>
      <c r="G113" s="4">
        <v>705</v>
      </c>
      <c r="H113" s="4" t="s">
        <v>97</v>
      </c>
      <c r="I113" s="62"/>
      <c r="J113" s="63"/>
    </row>
    <row r="114" spans="1:10" s="3" customFormat="1" x14ac:dyDescent="0.35">
      <c r="A114" s="71">
        <v>6</v>
      </c>
      <c r="B114" s="72"/>
      <c r="C114" s="4" t="s">
        <v>193</v>
      </c>
      <c r="D114" s="71">
        <f>47.54*10.764</f>
        <v>511.72055999999998</v>
      </c>
      <c r="E114" s="72"/>
      <c r="F114" s="4">
        <v>0</v>
      </c>
      <c r="G114" s="4">
        <v>1055</v>
      </c>
      <c r="H114" s="4" t="s">
        <v>97</v>
      </c>
      <c r="I114" s="64"/>
      <c r="J114" s="65"/>
    </row>
    <row r="115" spans="1:10" s="3" customFormat="1" ht="15.75" customHeight="1" x14ac:dyDescent="0.35">
      <c r="A115" s="68" t="s">
        <v>194</v>
      </c>
      <c r="B115" s="69"/>
      <c r="C115" s="69"/>
      <c r="D115" s="69"/>
      <c r="E115" s="69"/>
      <c r="F115" s="69"/>
      <c r="G115" s="69"/>
      <c r="H115" s="69"/>
      <c r="I115" s="69"/>
      <c r="J115" s="70"/>
    </row>
    <row r="116" spans="1:10" s="3" customFormat="1" x14ac:dyDescent="0.35">
      <c r="A116" s="71">
        <v>1</v>
      </c>
      <c r="B116" s="72"/>
      <c r="C116" s="4" t="s">
        <v>193</v>
      </c>
      <c r="D116" s="71">
        <f>38.1*10.764</f>
        <v>410.10840000000002</v>
      </c>
      <c r="E116" s="72"/>
      <c r="F116" s="4">
        <v>0</v>
      </c>
      <c r="G116" s="4">
        <v>895</v>
      </c>
      <c r="H116" s="4" t="s">
        <v>97</v>
      </c>
      <c r="I116" s="60" t="str">
        <f>A115</f>
        <v xml:space="preserve">15th Floor </v>
      </c>
      <c r="J116" s="61"/>
    </row>
    <row r="117" spans="1:10" s="3" customFormat="1" ht="15.75" customHeight="1" x14ac:dyDescent="0.35">
      <c r="A117" s="71">
        <v>2</v>
      </c>
      <c r="B117" s="72"/>
      <c r="C117" s="71" t="s">
        <v>195</v>
      </c>
      <c r="D117" s="91"/>
      <c r="E117" s="91"/>
      <c r="F117" s="91"/>
      <c r="G117" s="72"/>
      <c r="H117" s="4" t="s">
        <v>97</v>
      </c>
      <c r="I117" s="62"/>
      <c r="J117" s="63"/>
    </row>
    <row r="118" spans="1:10" s="3" customFormat="1" x14ac:dyDescent="0.35">
      <c r="A118" s="71">
        <v>3</v>
      </c>
      <c r="B118" s="72"/>
      <c r="C118" s="4" t="s">
        <v>193</v>
      </c>
      <c r="D118" s="71">
        <f>38.1*10.764</f>
        <v>410.10840000000002</v>
      </c>
      <c r="E118" s="72"/>
      <c r="F118" s="4">
        <v>0</v>
      </c>
      <c r="G118" s="4">
        <v>895</v>
      </c>
      <c r="H118" s="4" t="s">
        <v>97</v>
      </c>
      <c r="I118" s="62"/>
      <c r="J118" s="63"/>
    </row>
    <row r="119" spans="1:10" s="3" customFormat="1" x14ac:dyDescent="0.35">
      <c r="A119" s="71">
        <v>4</v>
      </c>
      <c r="B119" s="72"/>
      <c r="C119" s="4" t="s">
        <v>193</v>
      </c>
      <c r="D119" s="71">
        <f>47.54*10.764</f>
        <v>511.72055999999998</v>
      </c>
      <c r="E119" s="72"/>
      <c r="F119" s="4">
        <v>0</v>
      </c>
      <c r="G119" s="4">
        <v>1055</v>
      </c>
      <c r="H119" s="4" t="s">
        <v>97</v>
      </c>
      <c r="I119" s="62"/>
      <c r="J119" s="63"/>
    </row>
    <row r="120" spans="1:10" s="3" customFormat="1" x14ac:dyDescent="0.35">
      <c r="A120" s="71">
        <v>5</v>
      </c>
      <c r="B120" s="72"/>
      <c r="C120" s="4" t="s">
        <v>192</v>
      </c>
      <c r="D120" s="71">
        <f>30.43*10.764</f>
        <v>327.54852</v>
      </c>
      <c r="E120" s="72"/>
      <c r="F120" s="4">
        <v>0</v>
      </c>
      <c r="G120" s="4">
        <v>705</v>
      </c>
      <c r="H120" s="4" t="s">
        <v>97</v>
      </c>
      <c r="I120" s="62"/>
      <c r="J120" s="63"/>
    </row>
    <row r="121" spans="1:10" s="3" customFormat="1" x14ac:dyDescent="0.35">
      <c r="A121" s="71">
        <v>6</v>
      </c>
      <c r="B121" s="72"/>
      <c r="C121" s="4" t="s">
        <v>193</v>
      </c>
      <c r="D121" s="71">
        <f>47.54*10.764</f>
        <v>511.72055999999998</v>
      </c>
      <c r="E121" s="72"/>
      <c r="F121" s="4">
        <v>0</v>
      </c>
      <c r="G121" s="4">
        <v>1055</v>
      </c>
      <c r="H121" s="4" t="s">
        <v>97</v>
      </c>
      <c r="I121" s="64"/>
      <c r="J121" s="65"/>
    </row>
    <row r="122" spans="1:10" s="3" customFormat="1" ht="15.75" customHeight="1" x14ac:dyDescent="0.35">
      <c r="A122" s="68" t="s">
        <v>196</v>
      </c>
      <c r="B122" s="69"/>
      <c r="C122" s="69"/>
      <c r="D122" s="69"/>
      <c r="E122" s="69"/>
      <c r="F122" s="69"/>
      <c r="G122" s="69"/>
      <c r="H122" s="69"/>
      <c r="I122" s="69"/>
      <c r="J122" s="70"/>
    </row>
    <row r="123" spans="1:10" s="3" customFormat="1" ht="13.5" customHeight="1" x14ac:dyDescent="0.35">
      <c r="A123" s="71">
        <v>1</v>
      </c>
      <c r="B123" s="72"/>
      <c r="C123" s="60" t="s">
        <v>195</v>
      </c>
      <c r="D123" s="92"/>
      <c r="E123" s="92"/>
      <c r="F123" s="92"/>
      <c r="G123" s="92"/>
      <c r="H123" s="61"/>
      <c r="I123" s="60" t="str">
        <f>A122</f>
        <v xml:space="preserve">16th Floor </v>
      </c>
      <c r="J123" s="61"/>
    </row>
    <row r="124" spans="1:10" s="3" customFormat="1" ht="15.75" customHeight="1" x14ac:dyDescent="0.35">
      <c r="A124" s="71">
        <v>2</v>
      </c>
      <c r="B124" s="72"/>
      <c r="C124" s="62"/>
      <c r="D124" s="93"/>
      <c r="E124" s="93"/>
      <c r="F124" s="93"/>
      <c r="G124" s="93"/>
      <c r="H124" s="63"/>
      <c r="I124" s="62"/>
      <c r="J124" s="63"/>
    </row>
    <row r="125" spans="1:10" s="3" customFormat="1" x14ac:dyDescent="0.35">
      <c r="A125" s="71">
        <v>3</v>
      </c>
      <c r="B125" s="72"/>
      <c r="C125" s="64"/>
      <c r="D125" s="94"/>
      <c r="E125" s="94"/>
      <c r="F125" s="94"/>
      <c r="G125" s="94"/>
      <c r="H125" s="65"/>
      <c r="I125" s="62"/>
      <c r="J125" s="63"/>
    </row>
    <row r="126" spans="1:10" s="3" customFormat="1" x14ac:dyDescent="0.35">
      <c r="A126" s="71">
        <v>4</v>
      </c>
      <c r="B126" s="72"/>
      <c r="C126" s="4" t="s">
        <v>193</v>
      </c>
      <c r="D126" s="71">
        <f>47.54*10.764</f>
        <v>511.72055999999998</v>
      </c>
      <c r="E126" s="72"/>
      <c r="F126" s="4">
        <v>0</v>
      </c>
      <c r="G126" s="4">
        <v>1065</v>
      </c>
      <c r="H126" s="4" t="s">
        <v>97</v>
      </c>
      <c r="I126" s="62"/>
      <c r="J126" s="63"/>
    </row>
    <row r="127" spans="1:10" s="3" customFormat="1" x14ac:dyDescent="0.35">
      <c r="A127" s="71">
        <v>5</v>
      </c>
      <c r="B127" s="72"/>
      <c r="C127" s="4" t="s">
        <v>192</v>
      </c>
      <c r="D127" s="71">
        <f>30.43*10.764</f>
        <v>327.54852</v>
      </c>
      <c r="E127" s="72"/>
      <c r="F127" s="4">
        <v>0</v>
      </c>
      <c r="G127" s="4">
        <v>705</v>
      </c>
      <c r="H127" s="4" t="s">
        <v>97</v>
      </c>
      <c r="I127" s="62"/>
      <c r="J127" s="63"/>
    </row>
    <row r="128" spans="1:10" s="3" customFormat="1" x14ac:dyDescent="0.35">
      <c r="A128" s="71">
        <v>6</v>
      </c>
      <c r="B128" s="72"/>
      <c r="C128" s="4" t="s">
        <v>193</v>
      </c>
      <c r="D128" s="71">
        <f>47.54*10.764</f>
        <v>511.72055999999998</v>
      </c>
      <c r="E128" s="72"/>
      <c r="F128" s="4">
        <v>0</v>
      </c>
      <c r="G128" s="4">
        <v>1065</v>
      </c>
      <c r="H128" s="4" t="s">
        <v>97</v>
      </c>
      <c r="I128" s="64"/>
      <c r="J128" s="65"/>
    </row>
    <row r="129" spans="1:11" s="3" customFormat="1" ht="16.5" customHeight="1" x14ac:dyDescent="0.35">
      <c r="A129" s="68" t="s">
        <v>214</v>
      </c>
      <c r="B129" s="69"/>
      <c r="C129" s="69"/>
      <c r="D129" s="69"/>
      <c r="E129" s="69"/>
      <c r="F129" s="69"/>
      <c r="G129" s="69"/>
      <c r="H129" s="69"/>
      <c r="I129" s="69"/>
      <c r="J129" s="70"/>
    </row>
    <row r="130" spans="1:11" s="3" customFormat="1" x14ac:dyDescent="0.35">
      <c r="A130" s="71">
        <v>4</v>
      </c>
      <c r="B130" s="72"/>
      <c r="C130" s="4" t="s">
        <v>193</v>
      </c>
      <c r="D130" s="71">
        <f>47.54*10.764</f>
        <v>511.72055999999998</v>
      </c>
      <c r="E130" s="72"/>
      <c r="F130" s="4">
        <v>0</v>
      </c>
      <c r="G130" s="4">
        <v>1055</v>
      </c>
      <c r="H130" s="4" t="s">
        <v>97</v>
      </c>
      <c r="I130" s="60" t="str">
        <f>A129</f>
        <v xml:space="preserve">17th, 19th Floor </v>
      </c>
      <c r="J130" s="61"/>
    </row>
    <row r="131" spans="1:11" s="3" customFormat="1" x14ac:dyDescent="0.35">
      <c r="A131" s="71">
        <v>5</v>
      </c>
      <c r="B131" s="72"/>
      <c r="C131" s="4" t="s">
        <v>192</v>
      </c>
      <c r="D131" s="71">
        <f>30.43*10.764</f>
        <v>327.54852</v>
      </c>
      <c r="E131" s="72"/>
      <c r="F131" s="4">
        <v>0</v>
      </c>
      <c r="G131" s="4">
        <v>705</v>
      </c>
      <c r="H131" s="4" t="s">
        <v>97</v>
      </c>
      <c r="I131" s="62"/>
      <c r="J131" s="63"/>
    </row>
    <row r="132" spans="1:11" s="3" customFormat="1" x14ac:dyDescent="0.35">
      <c r="A132" s="71">
        <v>6</v>
      </c>
      <c r="B132" s="72"/>
      <c r="C132" s="4" t="s">
        <v>193</v>
      </c>
      <c r="D132" s="71">
        <f>47.54*10.764</f>
        <v>511.72055999999998</v>
      </c>
      <c r="E132" s="72"/>
      <c r="F132" s="4">
        <v>0</v>
      </c>
      <c r="G132" s="4">
        <v>1055</v>
      </c>
      <c r="H132" s="4" t="s">
        <v>97</v>
      </c>
      <c r="I132" s="64"/>
      <c r="J132" s="65"/>
    </row>
    <row r="133" spans="1:11" s="3" customFormat="1" ht="16.5" customHeight="1" x14ac:dyDescent="0.35">
      <c r="A133" s="68" t="s">
        <v>215</v>
      </c>
      <c r="B133" s="69"/>
      <c r="C133" s="69"/>
      <c r="D133" s="69"/>
      <c r="E133" s="69"/>
      <c r="F133" s="69"/>
      <c r="G133" s="69"/>
      <c r="H133" s="69"/>
      <c r="I133" s="69"/>
      <c r="J133" s="70"/>
    </row>
    <row r="134" spans="1:11" s="3" customFormat="1" x14ac:dyDescent="0.35">
      <c r="A134" s="71">
        <v>4</v>
      </c>
      <c r="B134" s="72"/>
      <c r="C134" s="4" t="s">
        <v>193</v>
      </c>
      <c r="D134" s="71">
        <f>47.54*10.764</f>
        <v>511.72055999999998</v>
      </c>
      <c r="E134" s="72"/>
      <c r="F134" s="4">
        <v>0</v>
      </c>
      <c r="G134" s="4">
        <v>1065</v>
      </c>
      <c r="H134" s="4" t="s">
        <v>97</v>
      </c>
      <c r="I134" s="60" t="str">
        <f>A133</f>
        <v xml:space="preserve">18th, 20th Floor </v>
      </c>
      <c r="J134" s="61"/>
    </row>
    <row r="135" spans="1:11" s="3" customFormat="1" x14ac:dyDescent="0.35">
      <c r="A135" s="71">
        <v>5</v>
      </c>
      <c r="B135" s="72"/>
      <c r="C135" s="4" t="s">
        <v>192</v>
      </c>
      <c r="D135" s="71">
        <f>30.43*10.764</f>
        <v>327.54852</v>
      </c>
      <c r="E135" s="72"/>
      <c r="F135" s="4">
        <v>0</v>
      </c>
      <c r="G135" s="4">
        <v>705</v>
      </c>
      <c r="H135" s="4" t="s">
        <v>97</v>
      </c>
      <c r="I135" s="62"/>
      <c r="J135" s="63"/>
    </row>
    <row r="136" spans="1:11" s="3" customFormat="1" x14ac:dyDescent="0.35">
      <c r="A136" s="71">
        <v>6</v>
      </c>
      <c r="B136" s="72"/>
      <c r="C136" s="4" t="s">
        <v>193</v>
      </c>
      <c r="D136" s="71">
        <f>47.54*10.764</f>
        <v>511.72055999999998</v>
      </c>
      <c r="E136" s="72"/>
      <c r="F136" s="4">
        <v>0</v>
      </c>
      <c r="G136" s="4">
        <v>1065</v>
      </c>
      <c r="H136" s="4" t="s">
        <v>97</v>
      </c>
      <c r="I136" s="64"/>
      <c r="J136" s="65"/>
    </row>
    <row r="137" spans="1:11" s="1" customFormat="1" x14ac:dyDescent="0.35">
      <c r="A137" s="205" t="s">
        <v>107</v>
      </c>
      <c r="B137" s="205"/>
      <c r="C137" s="205"/>
      <c r="D137" s="205"/>
      <c r="E137" s="205"/>
      <c r="F137" s="205"/>
      <c r="G137" s="205"/>
      <c r="H137" s="205"/>
      <c r="I137" s="205"/>
      <c r="J137" s="205"/>
    </row>
    <row r="138" spans="1:11" s="15" customFormat="1" ht="182.5" customHeight="1" x14ac:dyDescent="0.35">
      <c r="A138" s="206" t="s">
        <v>262</v>
      </c>
      <c r="B138" s="206"/>
      <c r="C138" s="206"/>
      <c r="D138" s="206"/>
      <c r="E138" s="206"/>
      <c r="F138" s="206"/>
      <c r="G138" s="206"/>
      <c r="H138" s="206"/>
      <c r="I138" s="206"/>
      <c r="J138" s="206"/>
      <c r="K138" s="54" t="s">
        <v>260</v>
      </c>
    </row>
    <row r="139" spans="1:11" x14ac:dyDescent="0.35">
      <c r="A139" s="202" t="s">
        <v>98</v>
      </c>
      <c r="B139" s="203"/>
      <c r="C139" s="203"/>
      <c r="D139" s="203"/>
      <c r="E139" s="203"/>
      <c r="F139" s="203"/>
      <c r="G139" s="203"/>
      <c r="H139" s="203"/>
      <c r="I139" s="203"/>
      <c r="J139" s="204"/>
    </row>
    <row r="140" spans="1:11" x14ac:dyDescent="0.35">
      <c r="A140" s="55" t="s">
        <v>99</v>
      </c>
      <c r="B140" s="95"/>
      <c r="C140" s="95"/>
      <c r="D140" s="95"/>
      <c r="E140" s="95"/>
      <c r="F140" s="95"/>
      <c r="G140" s="95"/>
      <c r="H140" s="95"/>
      <c r="I140" s="95"/>
      <c r="J140" s="56"/>
    </row>
    <row r="141" spans="1:11" ht="15.75" customHeight="1" x14ac:dyDescent="0.35">
      <c r="A141" s="202" t="s">
        <v>100</v>
      </c>
      <c r="B141" s="203"/>
      <c r="C141" s="203"/>
      <c r="D141" s="203"/>
      <c r="E141" s="203"/>
      <c r="F141" s="203"/>
      <c r="G141" s="203"/>
      <c r="H141" s="203"/>
      <c r="I141" s="203"/>
      <c r="J141" s="204"/>
    </row>
    <row r="142" spans="1:11" x14ac:dyDescent="0.35">
      <c r="A142" s="55" t="s">
        <v>101</v>
      </c>
      <c r="B142" s="95"/>
      <c r="C142" s="95"/>
      <c r="D142" s="95"/>
      <c r="E142" s="95"/>
      <c r="F142" s="95"/>
      <c r="G142" s="95"/>
      <c r="H142" s="95"/>
      <c r="I142" s="95"/>
      <c r="J142" s="56"/>
    </row>
    <row r="143" spans="1:11" x14ac:dyDescent="0.35">
      <c r="A143" s="55" t="s">
        <v>102</v>
      </c>
      <c r="B143" s="95"/>
      <c r="C143" s="95"/>
      <c r="D143" s="95"/>
      <c r="E143" s="95"/>
      <c r="F143" s="95"/>
      <c r="G143" s="95"/>
      <c r="H143" s="95"/>
      <c r="I143" s="95"/>
      <c r="J143" s="56"/>
    </row>
    <row r="144" spans="1:11" x14ac:dyDescent="0.35">
      <c r="A144" s="55" t="s">
        <v>103</v>
      </c>
      <c r="B144" s="95"/>
      <c r="C144" s="95"/>
      <c r="D144" s="95"/>
      <c r="E144" s="95"/>
      <c r="F144" s="95"/>
      <c r="G144" s="95"/>
      <c r="H144" s="95"/>
      <c r="I144" s="95"/>
      <c r="J144" s="56"/>
    </row>
    <row r="145" spans="1:10" ht="35.25" customHeight="1" x14ac:dyDescent="0.35">
      <c r="A145" s="151" t="s">
        <v>104</v>
      </c>
      <c r="B145" s="152"/>
      <c r="C145" s="152"/>
      <c r="D145" s="152"/>
      <c r="E145" s="152"/>
      <c r="F145" s="152"/>
      <c r="G145" s="152"/>
      <c r="H145" s="152"/>
      <c r="I145" s="152"/>
      <c r="J145" s="153"/>
    </row>
    <row r="146" spans="1:10" x14ac:dyDescent="0.35">
      <c r="A146" s="200" t="s">
        <v>183</v>
      </c>
      <c r="B146" s="200"/>
      <c r="C146" s="201" t="s">
        <v>261</v>
      </c>
      <c r="D146" s="201"/>
      <c r="E146" s="201" t="s">
        <v>184</v>
      </c>
      <c r="F146" s="201"/>
      <c r="G146" s="201"/>
      <c r="H146" s="201" t="s">
        <v>263</v>
      </c>
      <c r="I146" s="201"/>
      <c r="J146" s="201"/>
    </row>
    <row r="147" spans="1:10" x14ac:dyDescent="0.35">
      <c r="A147" s="191" t="s">
        <v>186</v>
      </c>
      <c r="B147" s="192"/>
      <c r="C147" s="192"/>
      <c r="D147" s="192"/>
      <c r="E147" s="192"/>
      <c r="F147" s="192"/>
      <c r="G147" s="192"/>
      <c r="H147" s="192"/>
      <c r="I147" s="192"/>
      <c r="J147" s="193"/>
    </row>
    <row r="148" spans="1:10" x14ac:dyDescent="0.35">
      <c r="A148" s="194"/>
      <c r="B148" s="195"/>
      <c r="C148" s="195"/>
      <c r="D148" s="195"/>
      <c r="E148" s="195"/>
      <c r="F148" s="195"/>
      <c r="G148" s="195"/>
      <c r="H148" s="195"/>
      <c r="I148" s="195"/>
      <c r="J148" s="196"/>
    </row>
    <row r="149" spans="1:10" x14ac:dyDescent="0.35">
      <c r="A149" s="194"/>
      <c r="B149" s="195"/>
      <c r="C149" s="195"/>
      <c r="D149" s="195"/>
      <c r="E149" s="195"/>
      <c r="F149" s="195"/>
      <c r="G149" s="195"/>
      <c r="H149" s="195"/>
      <c r="I149" s="195"/>
      <c r="J149" s="196"/>
    </row>
    <row r="150" spans="1:10" x14ac:dyDescent="0.35">
      <c r="A150" s="197"/>
      <c r="B150" s="198"/>
      <c r="C150" s="198"/>
      <c r="D150" s="198"/>
      <c r="E150" s="198"/>
      <c r="F150" s="198"/>
      <c r="G150" s="198"/>
      <c r="H150" s="198"/>
      <c r="I150" s="198"/>
      <c r="J150" s="199"/>
    </row>
    <row r="151" spans="1:10" ht="15" customHeight="1" x14ac:dyDescent="0.35">
      <c r="A151" s="16" t="s">
        <v>105</v>
      </c>
      <c r="B151" s="17"/>
      <c r="C151" s="17"/>
      <c r="D151" s="16" t="str">
        <f>F8</f>
        <v>Vaishnavi Emperia</v>
      </c>
      <c r="E151" s="17"/>
      <c r="F151" s="17"/>
      <c r="G151" s="17"/>
      <c r="H151" s="17"/>
      <c r="I151" s="17"/>
      <c r="J151" s="17"/>
    </row>
    <row r="152" spans="1:10" ht="15" customHeight="1" x14ac:dyDescent="0.35">
      <c r="A152" s="16"/>
      <c r="B152" s="17"/>
      <c r="C152" s="17"/>
      <c r="D152" s="17"/>
      <c r="E152" s="17"/>
      <c r="F152" s="17"/>
      <c r="G152" s="17"/>
      <c r="H152" s="17"/>
      <c r="I152" s="17"/>
      <c r="J152" s="17"/>
    </row>
    <row r="153" spans="1:10" ht="15" customHeight="1" x14ac:dyDescent="0.35">
      <c r="A153" s="16"/>
      <c r="B153" s="17"/>
      <c r="C153" s="17"/>
      <c r="D153" s="17"/>
      <c r="E153" s="17"/>
      <c r="F153" s="17"/>
      <c r="G153" s="17"/>
      <c r="H153" s="17"/>
      <c r="I153" s="17"/>
      <c r="J153" s="17"/>
    </row>
    <row r="154" spans="1:10" ht="15" customHeight="1" x14ac:dyDescent="0.35">
      <c r="A154" s="16"/>
      <c r="B154" s="17"/>
      <c r="C154" s="17"/>
      <c r="D154" s="17"/>
      <c r="E154" s="17"/>
      <c r="F154" s="17"/>
      <c r="G154" s="17"/>
      <c r="H154" s="17"/>
      <c r="I154" s="17"/>
      <c r="J154" s="17"/>
    </row>
    <row r="155" spans="1:10" ht="15" customHeight="1" x14ac:dyDescent="0.35">
      <c r="A155" s="16"/>
      <c r="B155" s="17"/>
      <c r="C155" s="17"/>
      <c r="D155" s="17"/>
      <c r="E155" s="17"/>
      <c r="F155" s="17"/>
      <c r="G155" s="17"/>
      <c r="H155" s="17"/>
      <c r="I155" s="17"/>
      <c r="J155" s="17"/>
    </row>
    <row r="156" spans="1:10" ht="15" customHeight="1" x14ac:dyDescent="0.35">
      <c r="A156" s="16"/>
      <c r="B156" s="17"/>
      <c r="C156" s="17"/>
      <c r="D156" s="17"/>
      <c r="E156" s="17"/>
      <c r="F156" s="17"/>
      <c r="G156" s="17"/>
      <c r="H156" s="17"/>
      <c r="I156" s="17"/>
      <c r="J156" s="17"/>
    </row>
    <row r="157" spans="1:10" ht="15" customHeight="1" x14ac:dyDescent="0.35">
      <c r="A157" s="16"/>
      <c r="B157" s="17"/>
      <c r="C157" s="17"/>
      <c r="D157" s="17"/>
      <c r="E157" s="17"/>
      <c r="F157" s="17"/>
      <c r="G157" s="17"/>
      <c r="H157" s="17"/>
      <c r="I157" s="17"/>
      <c r="J157" s="17"/>
    </row>
    <row r="158" spans="1:10" ht="15" customHeight="1" x14ac:dyDescent="0.35">
      <c r="A158" s="16"/>
      <c r="B158" s="17"/>
      <c r="C158" s="17"/>
      <c r="D158" s="17"/>
      <c r="E158" s="17"/>
      <c r="F158" s="17"/>
      <c r="G158" s="17"/>
      <c r="H158" s="17"/>
      <c r="I158" s="17"/>
      <c r="J158" s="17"/>
    </row>
    <row r="159" spans="1:10" ht="15" customHeight="1" x14ac:dyDescent="0.35">
      <c r="A159" s="16"/>
      <c r="B159" s="17"/>
      <c r="C159" s="17"/>
      <c r="D159" s="17"/>
      <c r="E159" s="17"/>
      <c r="F159" s="17"/>
      <c r="G159" s="17"/>
      <c r="H159" s="17"/>
      <c r="I159" s="17"/>
      <c r="J159" s="17"/>
    </row>
    <row r="160" spans="1:10" ht="15" customHeight="1" x14ac:dyDescent="0.35">
      <c r="A160" s="16"/>
      <c r="B160" s="17"/>
      <c r="C160" s="17"/>
      <c r="D160" s="17"/>
      <c r="E160" s="17"/>
      <c r="F160" s="17"/>
      <c r="G160" s="17"/>
      <c r="H160" s="17"/>
      <c r="I160" s="17"/>
      <c r="J160" s="17"/>
    </row>
    <row r="161" spans="1:10" ht="15" customHeight="1" x14ac:dyDescent="0.35">
      <c r="A161" s="16"/>
      <c r="B161" s="17"/>
      <c r="C161" s="17"/>
      <c r="D161" s="17"/>
      <c r="E161" s="17"/>
      <c r="F161" s="17"/>
      <c r="G161" s="17"/>
      <c r="H161" s="17"/>
      <c r="I161" s="17"/>
      <c r="J161" s="17"/>
    </row>
    <row r="162" spans="1:10" ht="15" customHeight="1" x14ac:dyDescent="0.35">
      <c r="A162" s="16"/>
      <c r="B162" s="17"/>
      <c r="C162" s="17"/>
      <c r="D162" s="17"/>
      <c r="E162" s="17"/>
      <c r="F162" s="17"/>
      <c r="G162" s="17"/>
      <c r="H162" s="17"/>
      <c r="I162" s="17"/>
      <c r="J162" s="17"/>
    </row>
    <row r="163" spans="1:10" ht="15" customHeight="1" x14ac:dyDescent="0.35">
      <c r="A163" s="16"/>
      <c r="B163" s="17"/>
      <c r="C163" s="17"/>
      <c r="D163" s="17"/>
      <c r="E163" s="17"/>
      <c r="F163" s="17"/>
      <c r="G163" s="17"/>
      <c r="H163" s="17"/>
      <c r="I163" s="17"/>
      <c r="J163" s="17"/>
    </row>
    <row r="164" spans="1:10" ht="15" customHeight="1" x14ac:dyDescent="0.35">
      <c r="A164" s="16"/>
      <c r="B164" s="17"/>
      <c r="C164" s="17"/>
      <c r="D164" s="17"/>
      <c r="E164" s="17"/>
      <c r="F164" s="17"/>
      <c r="G164" s="17"/>
      <c r="H164" s="17"/>
      <c r="I164" s="17"/>
      <c r="J164" s="17"/>
    </row>
    <row r="165" spans="1:10" ht="15" customHeight="1" x14ac:dyDescent="0.35">
      <c r="A165" s="16"/>
      <c r="B165" s="17"/>
      <c r="C165" s="17"/>
      <c r="D165" s="17"/>
      <c r="E165" s="17"/>
      <c r="F165" s="17"/>
      <c r="G165" s="17"/>
      <c r="H165" s="17"/>
      <c r="I165" s="17"/>
      <c r="J165" s="17"/>
    </row>
    <row r="166" spans="1:10" ht="15" customHeight="1" x14ac:dyDescent="0.35">
      <c r="A166" s="16"/>
      <c r="B166" s="17"/>
      <c r="C166" s="17"/>
      <c r="D166" s="17"/>
      <c r="E166" s="17"/>
      <c r="F166" s="17"/>
      <c r="G166" s="17"/>
      <c r="H166" s="17"/>
      <c r="I166" s="17"/>
      <c r="J166" s="17"/>
    </row>
    <row r="167" spans="1:10" ht="15" customHeight="1" x14ac:dyDescent="0.35">
      <c r="A167" s="16"/>
      <c r="B167" s="17"/>
      <c r="C167" s="17"/>
      <c r="D167" s="17"/>
      <c r="E167" s="17"/>
      <c r="F167" s="17"/>
      <c r="G167" s="17"/>
      <c r="H167" s="17"/>
      <c r="I167" s="17"/>
      <c r="J167" s="17"/>
    </row>
    <row r="168" spans="1:10" ht="15" customHeight="1" x14ac:dyDescent="0.35">
      <c r="A168" s="16"/>
      <c r="B168" s="17"/>
      <c r="C168" s="17"/>
      <c r="D168" s="17"/>
      <c r="E168" s="17"/>
      <c r="F168" s="17"/>
      <c r="G168" s="17"/>
      <c r="H168" s="17"/>
      <c r="I168" s="17"/>
      <c r="J168" s="17"/>
    </row>
    <row r="169" spans="1:10" ht="15" customHeight="1" x14ac:dyDescent="0.35">
      <c r="A169" s="16"/>
      <c r="B169" s="17"/>
      <c r="C169" s="17"/>
      <c r="D169" s="17"/>
      <c r="E169" s="17"/>
      <c r="F169" s="17"/>
      <c r="G169" s="17"/>
      <c r="H169" s="17"/>
      <c r="I169" s="17"/>
      <c r="J169" s="17"/>
    </row>
    <row r="170" spans="1:10" ht="15" customHeight="1" x14ac:dyDescent="0.35">
      <c r="A170" s="16"/>
      <c r="B170" s="17"/>
      <c r="C170" s="17"/>
      <c r="D170" s="17"/>
      <c r="E170" s="17"/>
      <c r="F170" s="17"/>
      <c r="G170" s="17"/>
      <c r="H170" s="17"/>
      <c r="I170" s="17"/>
      <c r="J170" s="17"/>
    </row>
    <row r="171" spans="1:10" ht="15" customHeight="1" x14ac:dyDescent="0.35">
      <c r="A171" s="16"/>
      <c r="B171" s="17"/>
      <c r="C171" s="17"/>
      <c r="D171" s="17"/>
      <c r="E171" s="17"/>
      <c r="F171" s="17"/>
      <c r="G171" s="17"/>
      <c r="H171" s="17"/>
      <c r="I171" s="17"/>
      <c r="J171" s="17"/>
    </row>
    <row r="172" spans="1:10" ht="15" customHeight="1" x14ac:dyDescent="0.35">
      <c r="A172" s="16"/>
      <c r="B172" s="17"/>
      <c r="C172" s="17"/>
      <c r="D172" s="17"/>
      <c r="E172" s="17"/>
      <c r="F172" s="17"/>
      <c r="G172" s="17"/>
      <c r="H172" s="17"/>
      <c r="I172" s="17"/>
      <c r="J172" s="17"/>
    </row>
    <row r="173" spans="1:10" ht="15" customHeight="1" x14ac:dyDescent="0.35">
      <c r="A173" s="16"/>
      <c r="B173" s="17"/>
      <c r="C173" s="17"/>
      <c r="D173" s="17"/>
      <c r="E173" s="17"/>
      <c r="F173" s="17"/>
      <c r="G173" s="17"/>
      <c r="H173" s="17"/>
      <c r="I173" s="17"/>
      <c r="J173" s="17"/>
    </row>
    <row r="174" spans="1:10" ht="15" customHeight="1" x14ac:dyDescent="0.35">
      <c r="A174" s="16"/>
      <c r="B174" s="17"/>
      <c r="C174" s="17"/>
      <c r="D174" s="17"/>
      <c r="E174" s="17"/>
      <c r="F174" s="17"/>
      <c r="G174" s="17"/>
      <c r="H174" s="17"/>
      <c r="I174" s="17"/>
      <c r="J174" s="17"/>
    </row>
    <row r="175" spans="1:10" ht="15" customHeight="1" x14ac:dyDescent="0.35">
      <c r="A175" s="16"/>
      <c r="B175" s="17"/>
      <c r="C175" s="17"/>
      <c r="D175" s="17"/>
      <c r="E175" s="17"/>
      <c r="F175" s="17"/>
      <c r="G175" s="17"/>
      <c r="H175" s="17"/>
      <c r="I175" s="17"/>
      <c r="J175" s="17"/>
    </row>
    <row r="176" spans="1:10" ht="15" customHeight="1" x14ac:dyDescent="0.35">
      <c r="A176" s="16"/>
      <c r="B176" s="17"/>
      <c r="C176" s="17"/>
      <c r="D176" s="17"/>
      <c r="E176" s="17"/>
      <c r="F176" s="17"/>
      <c r="G176" s="17"/>
      <c r="H176" s="17"/>
      <c r="I176" s="17"/>
      <c r="J176" s="17"/>
    </row>
    <row r="177" spans="1:10" ht="15" customHeight="1" x14ac:dyDescent="0.35">
      <c r="A177" s="16"/>
      <c r="B177" s="17"/>
      <c r="C177" s="17"/>
      <c r="D177" s="17"/>
      <c r="E177" s="17"/>
      <c r="F177" s="17"/>
      <c r="G177" s="17"/>
      <c r="H177" s="17"/>
      <c r="I177" s="17"/>
      <c r="J177" s="17"/>
    </row>
    <row r="178" spans="1:10" ht="15" customHeight="1" x14ac:dyDescent="0.35">
      <c r="A178" s="16"/>
      <c r="B178" s="17"/>
      <c r="C178" s="17"/>
      <c r="D178" s="17"/>
      <c r="E178" s="17"/>
      <c r="F178" s="17"/>
      <c r="G178" s="17"/>
      <c r="H178" s="17"/>
      <c r="I178" s="17"/>
      <c r="J178" s="17"/>
    </row>
    <row r="179" spans="1:10" ht="15" customHeight="1" x14ac:dyDescent="0.35">
      <c r="A179" s="16"/>
      <c r="B179" s="17"/>
      <c r="C179" s="17"/>
      <c r="D179" s="17"/>
      <c r="E179" s="17"/>
      <c r="F179" s="17"/>
      <c r="G179" s="17"/>
      <c r="H179" s="17"/>
      <c r="I179" s="17"/>
      <c r="J179" s="17"/>
    </row>
    <row r="180" spans="1:10" ht="15" customHeight="1" x14ac:dyDescent="0.35">
      <c r="A180" s="16"/>
      <c r="B180" s="17"/>
      <c r="C180" s="17"/>
      <c r="D180" s="17"/>
      <c r="E180" s="17"/>
      <c r="F180" s="17"/>
      <c r="G180" s="17"/>
      <c r="H180" s="17"/>
      <c r="I180" s="17"/>
      <c r="J180" s="17"/>
    </row>
    <row r="181" spans="1:10" ht="15" customHeight="1" x14ac:dyDescent="0.35">
      <c r="A181" s="16"/>
      <c r="B181" s="17"/>
      <c r="C181" s="17"/>
      <c r="D181" s="17"/>
      <c r="E181" s="17"/>
      <c r="F181" s="17"/>
      <c r="G181" s="17"/>
      <c r="H181" s="17"/>
      <c r="I181" s="17"/>
      <c r="J181" s="17"/>
    </row>
    <row r="182" spans="1:10" ht="15" customHeight="1" x14ac:dyDescent="0.35">
      <c r="A182" s="16"/>
      <c r="B182" s="17"/>
      <c r="C182" s="17"/>
      <c r="D182" s="17"/>
      <c r="E182" s="17"/>
      <c r="F182" s="17"/>
      <c r="G182" s="17"/>
      <c r="H182" s="17"/>
      <c r="I182" s="17"/>
      <c r="J182" s="17"/>
    </row>
    <row r="183" spans="1:10" ht="15" customHeight="1" x14ac:dyDescent="0.35">
      <c r="A183" s="16"/>
      <c r="B183" s="17"/>
      <c r="C183" s="17"/>
      <c r="D183" s="17"/>
      <c r="E183" s="17"/>
      <c r="F183" s="17"/>
      <c r="G183" s="17"/>
      <c r="H183" s="17"/>
      <c r="I183" s="17"/>
      <c r="J183" s="17"/>
    </row>
    <row r="184" spans="1:10" ht="15" customHeight="1" x14ac:dyDescent="0.35">
      <c r="A184" s="16"/>
      <c r="B184" s="17"/>
      <c r="C184" s="17"/>
      <c r="D184" s="17"/>
      <c r="E184" s="17"/>
      <c r="F184" s="17"/>
      <c r="G184" s="17"/>
      <c r="H184" s="17"/>
      <c r="I184" s="17"/>
      <c r="J184" s="17"/>
    </row>
    <row r="185" spans="1:10" ht="15" customHeight="1" x14ac:dyDescent="0.35">
      <c r="A185" s="16"/>
      <c r="B185" s="17"/>
      <c r="C185" s="17"/>
      <c r="D185" s="17"/>
      <c r="E185" s="17"/>
      <c r="F185" s="17"/>
      <c r="G185" s="17"/>
      <c r="H185" s="17"/>
      <c r="I185" s="17"/>
      <c r="J185" s="17"/>
    </row>
    <row r="186" spans="1:10" ht="15" customHeight="1" x14ac:dyDescent="0.35">
      <c r="A186" s="16"/>
      <c r="B186" s="17"/>
      <c r="C186" s="17"/>
      <c r="D186" s="17"/>
      <c r="E186" s="17"/>
      <c r="F186" s="17"/>
      <c r="G186" s="17"/>
      <c r="H186" s="17"/>
      <c r="I186" s="17"/>
      <c r="J186" s="17"/>
    </row>
    <row r="187" spans="1:10" ht="15" customHeight="1" x14ac:dyDescent="0.35">
      <c r="A187" s="16"/>
      <c r="B187" s="17"/>
      <c r="C187" s="17"/>
      <c r="D187" s="17"/>
      <c r="E187" s="17"/>
      <c r="F187" s="17"/>
      <c r="G187" s="17"/>
      <c r="H187" s="17"/>
      <c r="I187" s="17"/>
      <c r="J187" s="17"/>
    </row>
    <row r="188" spans="1:10" ht="15" customHeight="1" x14ac:dyDescent="0.35">
      <c r="A188" s="16"/>
      <c r="B188" s="17"/>
      <c r="C188" s="17"/>
      <c r="D188" s="17"/>
      <c r="E188" s="17"/>
      <c r="F188" s="17"/>
      <c r="G188" s="17"/>
      <c r="H188" s="17"/>
      <c r="I188" s="17"/>
      <c r="J188" s="17"/>
    </row>
    <row r="189" spans="1:10" x14ac:dyDescent="0.35">
      <c r="B189" s="17"/>
      <c r="C189" s="17"/>
      <c r="G189" s="17"/>
      <c r="H189" s="17"/>
      <c r="I189" s="17"/>
      <c r="J189" s="17"/>
    </row>
    <row r="190" spans="1:10" ht="15" customHeight="1" x14ac:dyDescent="0.35">
      <c r="A190" s="16"/>
      <c r="B190" s="17"/>
      <c r="C190" s="17"/>
      <c r="D190" s="17"/>
      <c r="E190" s="17"/>
      <c r="F190" s="17"/>
      <c r="G190" s="17"/>
      <c r="H190" s="17"/>
      <c r="I190" s="17"/>
      <c r="J190" s="17"/>
    </row>
    <row r="191" spans="1:10" ht="15" customHeight="1" x14ac:dyDescent="0.35">
      <c r="A191" s="16"/>
      <c r="B191" s="17"/>
      <c r="C191" s="17"/>
      <c r="D191" s="17"/>
      <c r="E191" s="17"/>
      <c r="F191" s="17"/>
      <c r="G191" s="17"/>
      <c r="H191" s="17"/>
      <c r="I191" s="17"/>
      <c r="J191" s="17"/>
    </row>
    <row r="192" spans="1:10" ht="15" customHeight="1" x14ac:dyDescent="0.35">
      <c r="A192" s="16"/>
      <c r="B192" s="17"/>
      <c r="C192" s="17"/>
      <c r="D192" s="17"/>
      <c r="E192" s="17"/>
      <c r="F192" s="17"/>
      <c r="G192" s="17"/>
      <c r="H192" s="17"/>
      <c r="I192" s="17"/>
      <c r="J192" s="17"/>
    </row>
    <row r="193" spans="1:10" ht="15" customHeight="1" x14ac:dyDescent="0.35">
      <c r="A193" s="16"/>
      <c r="B193" s="17"/>
      <c r="C193" s="17"/>
      <c r="D193" s="17"/>
      <c r="E193" s="17"/>
      <c r="F193" s="17"/>
      <c r="G193" s="17"/>
      <c r="H193" s="17"/>
      <c r="I193" s="17"/>
      <c r="J193" s="17"/>
    </row>
    <row r="194" spans="1:10" ht="15" customHeight="1" x14ac:dyDescent="0.35">
      <c r="A194" s="16"/>
      <c r="B194" s="17"/>
      <c r="C194" s="17"/>
      <c r="D194" s="17"/>
      <c r="E194" s="17"/>
      <c r="F194" s="17"/>
      <c r="G194" s="17"/>
      <c r="H194" s="17"/>
      <c r="I194" s="17"/>
      <c r="J194" s="17"/>
    </row>
    <row r="195" spans="1:10" ht="15" customHeight="1" x14ac:dyDescent="0.35">
      <c r="A195" s="16"/>
      <c r="B195" s="17"/>
      <c r="C195" s="17"/>
      <c r="D195" s="17"/>
      <c r="E195" s="17"/>
      <c r="F195" s="17"/>
      <c r="G195" s="17"/>
      <c r="H195" s="17"/>
      <c r="I195" s="17"/>
      <c r="J195" s="17"/>
    </row>
    <row r="197" spans="1:10" x14ac:dyDescent="0.35">
      <c r="A197" s="18" t="s">
        <v>106</v>
      </c>
    </row>
    <row r="265" spans="1:1" x14ac:dyDescent="0.35">
      <c r="A265" s="11" t="s">
        <v>224</v>
      </c>
    </row>
  </sheetData>
  <mergeCells count="303">
    <mergeCell ref="F59:G68"/>
    <mergeCell ref="H59:J68"/>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100:J100"/>
    <mergeCell ref="I109:J114"/>
    <mergeCell ref="A111:B111"/>
    <mergeCell ref="D111:E111"/>
    <mergeCell ref="A114:B114"/>
    <mergeCell ref="D114:E114"/>
    <mergeCell ref="I130:J132"/>
    <mergeCell ref="I134:J136"/>
    <mergeCell ref="A147:J150"/>
    <mergeCell ref="A146:B146"/>
    <mergeCell ref="E146:G146"/>
    <mergeCell ref="C146:D146"/>
    <mergeCell ref="H146:J146"/>
    <mergeCell ref="A141:J141"/>
    <mergeCell ref="A142:J142"/>
    <mergeCell ref="A143:J143"/>
    <mergeCell ref="A144:J144"/>
    <mergeCell ref="A145:J145"/>
    <mergeCell ref="A137:J137"/>
    <mergeCell ref="A138:J138"/>
    <mergeCell ref="A139:J139"/>
    <mergeCell ref="A140:J140"/>
    <mergeCell ref="A115:J115"/>
    <mergeCell ref="A116:B116"/>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C32:D32"/>
    <mergeCell ref="E32:F32"/>
    <mergeCell ref="G32:H32"/>
    <mergeCell ref="I32:J32"/>
    <mergeCell ref="A34:J34"/>
    <mergeCell ref="A36:E36"/>
    <mergeCell ref="F36:J36"/>
    <mergeCell ref="A16:B16"/>
    <mergeCell ref="C16:E16"/>
    <mergeCell ref="F16:G16"/>
    <mergeCell ref="H16:J16"/>
    <mergeCell ref="A27:B27"/>
    <mergeCell ref="C27:D27"/>
    <mergeCell ref="E27:F27"/>
    <mergeCell ref="G27:H27"/>
    <mergeCell ref="I27:J27"/>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C14:E14"/>
    <mergeCell ref="A11:E11"/>
    <mergeCell ref="F11:J11"/>
    <mergeCell ref="A12:E12"/>
    <mergeCell ref="F12:J12"/>
    <mergeCell ref="A13:B13"/>
    <mergeCell ref="C13:J13"/>
    <mergeCell ref="F14:G14"/>
    <mergeCell ref="H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37:J37"/>
    <mergeCell ref="H48:J48"/>
    <mergeCell ref="A48:B48"/>
    <mergeCell ref="C48:F48"/>
    <mergeCell ref="A49:C49"/>
    <mergeCell ref="D49:E49"/>
    <mergeCell ref="F49:G49"/>
    <mergeCell ref="H49:J49"/>
    <mergeCell ref="A38:E38"/>
    <mergeCell ref="F38:J38"/>
    <mergeCell ref="H45:J45"/>
    <mergeCell ref="H46:J46"/>
    <mergeCell ref="I47:J47"/>
    <mergeCell ref="A46:B46"/>
    <mergeCell ref="C46:F46"/>
    <mergeCell ref="A47:B47"/>
    <mergeCell ref="C47:F47"/>
    <mergeCell ref="A45:B45"/>
    <mergeCell ref="C45:F45"/>
    <mergeCell ref="A40:E40"/>
    <mergeCell ref="F40:J40"/>
    <mergeCell ref="F41:J41"/>
    <mergeCell ref="F42:J42"/>
    <mergeCell ref="F43:J43"/>
    <mergeCell ref="A54:J54"/>
    <mergeCell ref="A69:J69"/>
    <mergeCell ref="A75:F75"/>
    <mergeCell ref="G75:J75"/>
    <mergeCell ref="A74:F74"/>
    <mergeCell ref="G74:J74"/>
    <mergeCell ref="A72:J72"/>
    <mergeCell ref="A73:F73"/>
    <mergeCell ref="G73:J73"/>
    <mergeCell ref="A70:J70"/>
    <mergeCell ref="A71:B71"/>
    <mergeCell ref="C71:J71"/>
    <mergeCell ref="A55:B55"/>
    <mergeCell ref="C55:J55"/>
    <mergeCell ref="E56:F56"/>
    <mergeCell ref="I56:J56"/>
    <mergeCell ref="A57:B57"/>
    <mergeCell ref="C57:J57"/>
    <mergeCell ref="A58:B58"/>
    <mergeCell ref="D58:E58"/>
    <mergeCell ref="F58:G58"/>
    <mergeCell ref="H58:J58"/>
    <mergeCell ref="A59:B59"/>
    <mergeCell ref="D59:E59"/>
    <mergeCell ref="A78:F78"/>
    <mergeCell ref="G78:J78"/>
    <mergeCell ref="A80:F80"/>
    <mergeCell ref="G80:J80"/>
    <mergeCell ref="G76:J76"/>
    <mergeCell ref="A76:F76"/>
    <mergeCell ref="G81:J81"/>
    <mergeCell ref="G77:J77"/>
    <mergeCell ref="A77:F77"/>
    <mergeCell ref="D83:F83"/>
    <mergeCell ref="G83:J83"/>
    <mergeCell ref="A84:B84"/>
    <mergeCell ref="D84:F84"/>
    <mergeCell ref="G84:J84"/>
    <mergeCell ref="A85:J85"/>
    <mergeCell ref="A82:J82"/>
    <mergeCell ref="A79:F79"/>
    <mergeCell ref="G79:J79"/>
    <mergeCell ref="D116:E116"/>
    <mergeCell ref="A117:B117"/>
    <mergeCell ref="D106:E106"/>
    <mergeCell ref="A104:B104"/>
    <mergeCell ref="D104:E104"/>
    <mergeCell ref="A105:B105"/>
    <mergeCell ref="A41:E41"/>
    <mergeCell ref="A42:E42"/>
    <mergeCell ref="A43:E43"/>
    <mergeCell ref="A44:J44"/>
    <mergeCell ref="A52:B52"/>
    <mergeCell ref="C52:E52"/>
    <mergeCell ref="F52:J52"/>
    <mergeCell ref="A53:C53"/>
    <mergeCell ref="D53:J53"/>
    <mergeCell ref="A50:J50"/>
    <mergeCell ref="A51:C51"/>
    <mergeCell ref="D51:E51"/>
    <mergeCell ref="F51:G51"/>
    <mergeCell ref="H51:J51"/>
    <mergeCell ref="A87:B87"/>
    <mergeCell ref="A86:B86"/>
    <mergeCell ref="A90:B90"/>
    <mergeCell ref="D90:E90"/>
    <mergeCell ref="A120:B120"/>
    <mergeCell ref="D120:E120"/>
    <mergeCell ref="A122:J122"/>
    <mergeCell ref="A128:B128"/>
    <mergeCell ref="I123:J128"/>
    <mergeCell ref="A121:B121"/>
    <mergeCell ref="D121:E121"/>
    <mergeCell ref="A124:B124"/>
    <mergeCell ref="A126:B126"/>
    <mergeCell ref="D126:E126"/>
    <mergeCell ref="A127:B127"/>
    <mergeCell ref="D127:E127"/>
    <mergeCell ref="D135:E135"/>
    <mergeCell ref="A108:J108"/>
    <mergeCell ref="D128:E128"/>
    <mergeCell ref="A123:B123"/>
    <mergeCell ref="C117:G117"/>
    <mergeCell ref="A112:B112"/>
    <mergeCell ref="D112:E112"/>
    <mergeCell ref="A113:B113"/>
    <mergeCell ref="D113:E113"/>
    <mergeCell ref="A125:B125"/>
    <mergeCell ref="C123:H125"/>
    <mergeCell ref="A109:B109"/>
    <mergeCell ref="D109:E109"/>
    <mergeCell ref="A110:B110"/>
    <mergeCell ref="D110:E110"/>
    <mergeCell ref="A129:J129"/>
    <mergeCell ref="A130:B130"/>
    <mergeCell ref="A131:B131"/>
    <mergeCell ref="A132:B132"/>
    <mergeCell ref="A118:B118"/>
    <mergeCell ref="D118:E118"/>
    <mergeCell ref="I116:J121"/>
    <mergeCell ref="A119:B119"/>
    <mergeCell ref="D119:E119"/>
    <mergeCell ref="A133:J133"/>
    <mergeCell ref="A134:B134"/>
    <mergeCell ref="A135:B135"/>
    <mergeCell ref="A136:B136"/>
    <mergeCell ref="D136:E136"/>
    <mergeCell ref="A91:J91"/>
    <mergeCell ref="A92:B92"/>
    <mergeCell ref="D92:E92"/>
    <mergeCell ref="A93:B93"/>
    <mergeCell ref="D93:E93"/>
    <mergeCell ref="A94:B94"/>
    <mergeCell ref="D94:E94"/>
    <mergeCell ref="A95:B95"/>
    <mergeCell ref="D95:E95"/>
    <mergeCell ref="A96:B96"/>
    <mergeCell ref="D96:E96"/>
    <mergeCell ref="A97:B97"/>
    <mergeCell ref="D97:E97"/>
    <mergeCell ref="A102:B102"/>
    <mergeCell ref="D102:E102"/>
    <mergeCell ref="D130:E130"/>
    <mergeCell ref="D131:E131"/>
    <mergeCell ref="D132:E132"/>
    <mergeCell ref="D134:E134"/>
    <mergeCell ref="A33:B33"/>
    <mergeCell ref="C33:J33"/>
    <mergeCell ref="I92:J99"/>
    <mergeCell ref="I90:J90"/>
    <mergeCell ref="A101:J101"/>
    <mergeCell ref="D105:E105"/>
    <mergeCell ref="A103:B103"/>
    <mergeCell ref="A81:F81"/>
    <mergeCell ref="A98:B98"/>
    <mergeCell ref="D98:E98"/>
    <mergeCell ref="A99:B99"/>
    <mergeCell ref="D99:E99"/>
    <mergeCell ref="D103:E103"/>
    <mergeCell ref="I102:J107"/>
    <mergeCell ref="A107:B107"/>
    <mergeCell ref="D107:E107"/>
    <mergeCell ref="A106:B106"/>
    <mergeCell ref="A88:J88"/>
    <mergeCell ref="A89:J89"/>
    <mergeCell ref="D86:F86"/>
    <mergeCell ref="G86:J86"/>
    <mergeCell ref="D87:F87"/>
    <mergeCell ref="G87:J87"/>
    <mergeCell ref="A83:B83"/>
  </mergeCells>
  <hyperlinks>
    <hyperlink ref="C33" r:id="rId1"/>
  </hyperlinks>
  <pageMargins left="0.62992125984251968" right="0.62992125984251968" top="0.78740157480314965" bottom="0.78740157480314965" header="0.19685039370078741" footer="0.19685039370078741"/>
  <pageSetup scale="99" fitToHeight="0" orientation="portrait" r:id="rId2"/>
  <headerFooter>
    <oddHeader>&amp;C&amp;G</oddHeader>
    <oddFooter>&amp;L&amp;"Times New Roman,Bold"&amp;12Ref No: &amp;F&amp;C&amp;G&amp;R&amp;"Times New Roman,Bold"&amp;12&amp;P</oddFooter>
  </headerFooter>
  <rowBreaks count="2" manualBreakCount="2">
    <brk id="150" max="16383" man="1"/>
    <brk id="19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RowHeight="14" x14ac:dyDescent="0.3"/>
  <cols>
    <col min="1" max="1" width="20.54296875" style="20" customWidth="1"/>
    <col min="2" max="2" width="11.7265625" style="20" customWidth="1"/>
    <col min="3" max="4" width="9.1796875" style="20"/>
    <col min="5" max="5" width="10.1796875" style="20" customWidth="1"/>
    <col min="6" max="6" width="10.7265625" style="20" customWidth="1"/>
    <col min="7" max="7" width="9.1796875" style="20"/>
    <col min="8" max="8" width="10.453125" style="20" customWidth="1"/>
    <col min="9" max="9" width="15.453125" style="20" customWidth="1"/>
    <col min="10" max="258" width="9.1796875" style="20"/>
    <col min="259" max="259" width="11.7265625" style="20" customWidth="1"/>
    <col min="260" max="260" width="9.1796875" style="20"/>
    <col min="261" max="261" width="14.7265625" style="20" customWidth="1"/>
    <col min="262" max="262" width="10.7265625" style="20" customWidth="1"/>
    <col min="263" max="514" width="9.1796875" style="20"/>
    <col min="515" max="515" width="11.7265625" style="20" customWidth="1"/>
    <col min="516" max="516" width="9.1796875" style="20"/>
    <col min="517" max="517" width="14.7265625" style="20" customWidth="1"/>
    <col min="518" max="518" width="10.7265625" style="20" customWidth="1"/>
    <col min="519" max="770" width="9.1796875" style="20"/>
    <col min="771" max="771" width="11.7265625" style="20" customWidth="1"/>
    <col min="772" max="772" width="9.1796875" style="20"/>
    <col min="773" max="773" width="14.7265625" style="20" customWidth="1"/>
    <col min="774" max="774" width="10.7265625" style="20" customWidth="1"/>
    <col min="775" max="1026" width="9.1796875" style="20"/>
    <col min="1027" max="1027" width="11.7265625" style="20" customWidth="1"/>
    <col min="1028" max="1028" width="9.1796875" style="20"/>
    <col min="1029" max="1029" width="14.7265625" style="20" customWidth="1"/>
    <col min="1030" max="1030" width="10.7265625" style="20" customWidth="1"/>
    <col min="1031" max="1282" width="9.1796875" style="20"/>
    <col min="1283" max="1283" width="11.7265625" style="20" customWidth="1"/>
    <col min="1284" max="1284" width="9.1796875" style="20"/>
    <col min="1285" max="1285" width="14.7265625" style="20" customWidth="1"/>
    <col min="1286" max="1286" width="10.7265625" style="20" customWidth="1"/>
    <col min="1287" max="1538" width="9.1796875" style="20"/>
    <col min="1539" max="1539" width="11.7265625" style="20" customWidth="1"/>
    <col min="1540" max="1540" width="9.1796875" style="20"/>
    <col min="1541" max="1541" width="14.7265625" style="20" customWidth="1"/>
    <col min="1542" max="1542" width="10.7265625" style="20" customWidth="1"/>
    <col min="1543" max="1794" width="9.1796875" style="20"/>
    <col min="1795" max="1795" width="11.7265625" style="20" customWidth="1"/>
    <col min="1796" max="1796" width="9.1796875" style="20"/>
    <col min="1797" max="1797" width="14.7265625" style="20" customWidth="1"/>
    <col min="1798" max="1798" width="10.7265625" style="20" customWidth="1"/>
    <col min="1799" max="2050" width="9.1796875" style="20"/>
    <col min="2051" max="2051" width="11.7265625" style="20" customWidth="1"/>
    <col min="2052" max="2052" width="9.1796875" style="20"/>
    <col min="2053" max="2053" width="14.7265625" style="20" customWidth="1"/>
    <col min="2054" max="2054" width="10.7265625" style="20" customWidth="1"/>
    <col min="2055" max="2306" width="9.1796875" style="20"/>
    <col min="2307" max="2307" width="11.7265625" style="20" customWidth="1"/>
    <col min="2308" max="2308" width="9.1796875" style="20"/>
    <col min="2309" max="2309" width="14.7265625" style="20" customWidth="1"/>
    <col min="2310" max="2310" width="10.7265625" style="20" customWidth="1"/>
    <col min="2311" max="2562" width="9.1796875" style="20"/>
    <col min="2563" max="2563" width="11.7265625" style="20" customWidth="1"/>
    <col min="2564" max="2564" width="9.1796875" style="20"/>
    <col min="2565" max="2565" width="14.7265625" style="20" customWidth="1"/>
    <col min="2566" max="2566" width="10.7265625" style="20" customWidth="1"/>
    <col min="2567" max="2818" width="9.1796875" style="20"/>
    <col min="2819" max="2819" width="11.7265625" style="20" customWidth="1"/>
    <col min="2820" max="2820" width="9.1796875" style="20"/>
    <col min="2821" max="2821" width="14.7265625" style="20" customWidth="1"/>
    <col min="2822" max="2822" width="10.7265625" style="20" customWidth="1"/>
    <col min="2823" max="3074" width="9.1796875" style="20"/>
    <col min="3075" max="3075" width="11.7265625" style="20" customWidth="1"/>
    <col min="3076" max="3076" width="9.1796875" style="20"/>
    <col min="3077" max="3077" width="14.7265625" style="20" customWidth="1"/>
    <col min="3078" max="3078" width="10.7265625" style="20" customWidth="1"/>
    <col min="3079" max="3330" width="9.1796875" style="20"/>
    <col min="3331" max="3331" width="11.7265625" style="20" customWidth="1"/>
    <col min="3332" max="3332" width="9.1796875" style="20"/>
    <col min="3333" max="3333" width="14.7265625" style="20" customWidth="1"/>
    <col min="3334" max="3334" width="10.7265625" style="20" customWidth="1"/>
    <col min="3335" max="3586" width="9.1796875" style="20"/>
    <col min="3587" max="3587" width="11.7265625" style="20" customWidth="1"/>
    <col min="3588" max="3588" width="9.1796875" style="20"/>
    <col min="3589" max="3589" width="14.7265625" style="20" customWidth="1"/>
    <col min="3590" max="3590" width="10.7265625" style="20" customWidth="1"/>
    <col min="3591" max="3842" width="9.1796875" style="20"/>
    <col min="3843" max="3843" width="11.7265625" style="20" customWidth="1"/>
    <col min="3844" max="3844" width="9.1796875" style="20"/>
    <col min="3845" max="3845" width="14.7265625" style="20" customWidth="1"/>
    <col min="3846" max="3846" width="10.7265625" style="20" customWidth="1"/>
    <col min="3847" max="4098" width="9.1796875" style="20"/>
    <col min="4099" max="4099" width="11.7265625" style="20" customWidth="1"/>
    <col min="4100" max="4100" width="9.1796875" style="20"/>
    <col min="4101" max="4101" width="14.7265625" style="20" customWidth="1"/>
    <col min="4102" max="4102" width="10.7265625" style="20" customWidth="1"/>
    <col min="4103" max="4354" width="9.1796875" style="20"/>
    <col min="4355" max="4355" width="11.7265625" style="20" customWidth="1"/>
    <col min="4356" max="4356" width="9.1796875" style="20"/>
    <col min="4357" max="4357" width="14.7265625" style="20" customWidth="1"/>
    <col min="4358" max="4358" width="10.7265625" style="20" customWidth="1"/>
    <col min="4359" max="4610" width="9.1796875" style="20"/>
    <col min="4611" max="4611" width="11.7265625" style="20" customWidth="1"/>
    <col min="4612" max="4612" width="9.1796875" style="20"/>
    <col min="4613" max="4613" width="14.7265625" style="20" customWidth="1"/>
    <col min="4614" max="4614" width="10.7265625" style="20" customWidth="1"/>
    <col min="4615" max="4866" width="9.1796875" style="20"/>
    <col min="4867" max="4867" width="11.7265625" style="20" customWidth="1"/>
    <col min="4868" max="4868" width="9.1796875" style="20"/>
    <col min="4869" max="4869" width="14.7265625" style="20" customWidth="1"/>
    <col min="4870" max="4870" width="10.7265625" style="20" customWidth="1"/>
    <col min="4871" max="5122" width="9.1796875" style="20"/>
    <col min="5123" max="5123" width="11.7265625" style="20" customWidth="1"/>
    <col min="5124" max="5124" width="9.1796875" style="20"/>
    <col min="5125" max="5125" width="14.7265625" style="20" customWidth="1"/>
    <col min="5126" max="5126" width="10.7265625" style="20" customWidth="1"/>
    <col min="5127" max="5378" width="9.1796875" style="20"/>
    <col min="5379" max="5379" width="11.7265625" style="20" customWidth="1"/>
    <col min="5380" max="5380" width="9.1796875" style="20"/>
    <col min="5381" max="5381" width="14.7265625" style="20" customWidth="1"/>
    <col min="5382" max="5382" width="10.7265625" style="20" customWidth="1"/>
    <col min="5383" max="5634" width="9.1796875" style="20"/>
    <col min="5635" max="5635" width="11.7265625" style="20" customWidth="1"/>
    <col min="5636" max="5636" width="9.1796875" style="20"/>
    <col min="5637" max="5637" width="14.7265625" style="20" customWidth="1"/>
    <col min="5638" max="5638" width="10.7265625" style="20" customWidth="1"/>
    <col min="5639" max="5890" width="9.1796875" style="20"/>
    <col min="5891" max="5891" width="11.7265625" style="20" customWidth="1"/>
    <col min="5892" max="5892" width="9.1796875" style="20"/>
    <col min="5893" max="5893" width="14.7265625" style="20" customWidth="1"/>
    <col min="5894" max="5894" width="10.7265625" style="20" customWidth="1"/>
    <col min="5895" max="6146" width="9.1796875" style="20"/>
    <col min="6147" max="6147" width="11.7265625" style="20" customWidth="1"/>
    <col min="6148" max="6148" width="9.1796875" style="20"/>
    <col min="6149" max="6149" width="14.7265625" style="20" customWidth="1"/>
    <col min="6150" max="6150" width="10.7265625" style="20" customWidth="1"/>
    <col min="6151" max="6402" width="9.1796875" style="20"/>
    <col min="6403" max="6403" width="11.7265625" style="20" customWidth="1"/>
    <col min="6404" max="6404" width="9.1796875" style="20"/>
    <col min="6405" max="6405" width="14.7265625" style="20" customWidth="1"/>
    <col min="6406" max="6406" width="10.7265625" style="20" customWidth="1"/>
    <col min="6407" max="6658" width="9.1796875" style="20"/>
    <col min="6659" max="6659" width="11.7265625" style="20" customWidth="1"/>
    <col min="6660" max="6660" width="9.1796875" style="20"/>
    <col min="6661" max="6661" width="14.7265625" style="20" customWidth="1"/>
    <col min="6662" max="6662" width="10.7265625" style="20" customWidth="1"/>
    <col min="6663" max="6914" width="9.1796875" style="20"/>
    <col min="6915" max="6915" width="11.7265625" style="20" customWidth="1"/>
    <col min="6916" max="6916" width="9.1796875" style="20"/>
    <col min="6917" max="6917" width="14.7265625" style="20" customWidth="1"/>
    <col min="6918" max="6918" width="10.7265625" style="20" customWidth="1"/>
    <col min="6919" max="7170" width="9.1796875" style="20"/>
    <col min="7171" max="7171" width="11.7265625" style="20" customWidth="1"/>
    <col min="7172" max="7172" width="9.1796875" style="20"/>
    <col min="7173" max="7173" width="14.7265625" style="20" customWidth="1"/>
    <col min="7174" max="7174" width="10.7265625" style="20" customWidth="1"/>
    <col min="7175" max="7426" width="9.1796875" style="20"/>
    <col min="7427" max="7427" width="11.7265625" style="20" customWidth="1"/>
    <col min="7428" max="7428" width="9.1796875" style="20"/>
    <col min="7429" max="7429" width="14.7265625" style="20" customWidth="1"/>
    <col min="7430" max="7430" width="10.7265625" style="20" customWidth="1"/>
    <col min="7431" max="7682" width="9.1796875" style="20"/>
    <col min="7683" max="7683" width="11.7265625" style="20" customWidth="1"/>
    <col min="7684" max="7684" width="9.1796875" style="20"/>
    <col min="7685" max="7685" width="14.7265625" style="20" customWidth="1"/>
    <col min="7686" max="7686" width="10.7265625" style="20" customWidth="1"/>
    <col min="7687" max="7938" width="9.1796875" style="20"/>
    <col min="7939" max="7939" width="11.7265625" style="20" customWidth="1"/>
    <col min="7940" max="7940" width="9.1796875" style="20"/>
    <col min="7941" max="7941" width="14.7265625" style="20" customWidth="1"/>
    <col min="7942" max="7942" width="10.7265625" style="20" customWidth="1"/>
    <col min="7943" max="8194" width="9.1796875" style="20"/>
    <col min="8195" max="8195" width="11.7265625" style="20" customWidth="1"/>
    <col min="8196" max="8196" width="9.1796875" style="20"/>
    <col min="8197" max="8197" width="14.7265625" style="20" customWidth="1"/>
    <col min="8198" max="8198" width="10.7265625" style="20" customWidth="1"/>
    <col min="8199" max="8450" width="9.1796875" style="20"/>
    <col min="8451" max="8451" width="11.7265625" style="20" customWidth="1"/>
    <col min="8452" max="8452" width="9.1796875" style="20"/>
    <col min="8453" max="8453" width="14.7265625" style="20" customWidth="1"/>
    <col min="8454" max="8454" width="10.7265625" style="20" customWidth="1"/>
    <col min="8455" max="8706" width="9.1796875" style="20"/>
    <col min="8707" max="8707" width="11.7265625" style="20" customWidth="1"/>
    <col min="8708" max="8708" width="9.1796875" style="20"/>
    <col min="8709" max="8709" width="14.7265625" style="20" customWidth="1"/>
    <col min="8710" max="8710" width="10.7265625" style="20" customWidth="1"/>
    <col min="8711" max="8962" width="9.1796875" style="20"/>
    <col min="8963" max="8963" width="11.7265625" style="20" customWidth="1"/>
    <col min="8964" max="8964" width="9.1796875" style="20"/>
    <col min="8965" max="8965" width="14.7265625" style="20" customWidth="1"/>
    <col min="8966" max="8966" width="10.7265625" style="20" customWidth="1"/>
    <col min="8967" max="9218" width="9.1796875" style="20"/>
    <col min="9219" max="9219" width="11.7265625" style="20" customWidth="1"/>
    <col min="9220" max="9220" width="9.1796875" style="20"/>
    <col min="9221" max="9221" width="14.7265625" style="20" customWidth="1"/>
    <col min="9222" max="9222" width="10.7265625" style="20" customWidth="1"/>
    <col min="9223" max="9474" width="9.1796875" style="20"/>
    <col min="9475" max="9475" width="11.7265625" style="20" customWidth="1"/>
    <col min="9476" max="9476" width="9.1796875" style="20"/>
    <col min="9477" max="9477" width="14.7265625" style="20" customWidth="1"/>
    <col min="9478" max="9478" width="10.7265625" style="20" customWidth="1"/>
    <col min="9479" max="9730" width="9.1796875" style="20"/>
    <col min="9731" max="9731" width="11.7265625" style="20" customWidth="1"/>
    <col min="9732" max="9732" width="9.1796875" style="20"/>
    <col min="9733" max="9733" width="14.7265625" style="20" customWidth="1"/>
    <col min="9734" max="9734" width="10.7265625" style="20" customWidth="1"/>
    <col min="9735" max="9986" width="9.1796875" style="20"/>
    <col min="9987" max="9987" width="11.7265625" style="20" customWidth="1"/>
    <col min="9988" max="9988" width="9.1796875" style="20"/>
    <col min="9989" max="9989" width="14.7265625" style="20" customWidth="1"/>
    <col min="9990" max="9990" width="10.7265625" style="20" customWidth="1"/>
    <col min="9991" max="10242" width="9.1796875" style="20"/>
    <col min="10243" max="10243" width="11.7265625" style="20" customWidth="1"/>
    <col min="10244" max="10244" width="9.1796875" style="20"/>
    <col min="10245" max="10245" width="14.7265625" style="20" customWidth="1"/>
    <col min="10246" max="10246" width="10.7265625" style="20" customWidth="1"/>
    <col min="10247" max="10498" width="9.1796875" style="20"/>
    <col min="10499" max="10499" width="11.7265625" style="20" customWidth="1"/>
    <col min="10500" max="10500" width="9.1796875" style="20"/>
    <col min="10501" max="10501" width="14.7265625" style="20" customWidth="1"/>
    <col min="10502" max="10502" width="10.7265625" style="20" customWidth="1"/>
    <col min="10503" max="10754" width="9.1796875" style="20"/>
    <col min="10755" max="10755" width="11.7265625" style="20" customWidth="1"/>
    <col min="10756" max="10756" width="9.1796875" style="20"/>
    <col min="10757" max="10757" width="14.7265625" style="20" customWidth="1"/>
    <col min="10758" max="10758" width="10.7265625" style="20" customWidth="1"/>
    <col min="10759" max="11010" width="9.1796875" style="20"/>
    <col min="11011" max="11011" width="11.7265625" style="20" customWidth="1"/>
    <col min="11012" max="11012" width="9.1796875" style="20"/>
    <col min="11013" max="11013" width="14.7265625" style="20" customWidth="1"/>
    <col min="11014" max="11014" width="10.7265625" style="20" customWidth="1"/>
    <col min="11015" max="11266" width="9.1796875" style="20"/>
    <col min="11267" max="11267" width="11.7265625" style="20" customWidth="1"/>
    <col min="11268" max="11268" width="9.1796875" style="20"/>
    <col min="11269" max="11269" width="14.7265625" style="20" customWidth="1"/>
    <col min="11270" max="11270" width="10.7265625" style="20" customWidth="1"/>
    <col min="11271" max="11522" width="9.1796875" style="20"/>
    <col min="11523" max="11523" width="11.7265625" style="20" customWidth="1"/>
    <col min="11524" max="11524" width="9.1796875" style="20"/>
    <col min="11525" max="11525" width="14.7265625" style="20" customWidth="1"/>
    <col min="11526" max="11526" width="10.7265625" style="20" customWidth="1"/>
    <col min="11527" max="11778" width="9.1796875" style="20"/>
    <col min="11779" max="11779" width="11.7265625" style="20" customWidth="1"/>
    <col min="11780" max="11780" width="9.1796875" style="20"/>
    <col min="11781" max="11781" width="14.7265625" style="20" customWidth="1"/>
    <col min="11782" max="11782" width="10.7265625" style="20" customWidth="1"/>
    <col min="11783" max="12034" width="9.1796875" style="20"/>
    <col min="12035" max="12035" width="11.7265625" style="20" customWidth="1"/>
    <col min="12036" max="12036" width="9.1796875" style="20"/>
    <col min="12037" max="12037" width="14.7265625" style="20" customWidth="1"/>
    <col min="12038" max="12038" width="10.7265625" style="20" customWidth="1"/>
    <col min="12039" max="12290" width="9.1796875" style="20"/>
    <col min="12291" max="12291" width="11.7265625" style="20" customWidth="1"/>
    <col min="12292" max="12292" width="9.1796875" style="20"/>
    <col min="12293" max="12293" width="14.7265625" style="20" customWidth="1"/>
    <col min="12294" max="12294" width="10.7265625" style="20" customWidth="1"/>
    <col min="12295" max="12546" width="9.1796875" style="20"/>
    <col min="12547" max="12547" width="11.7265625" style="20" customWidth="1"/>
    <col min="12548" max="12548" width="9.1796875" style="20"/>
    <col min="12549" max="12549" width="14.7265625" style="20" customWidth="1"/>
    <col min="12550" max="12550" width="10.7265625" style="20" customWidth="1"/>
    <col min="12551" max="12802" width="9.1796875" style="20"/>
    <col min="12803" max="12803" width="11.7265625" style="20" customWidth="1"/>
    <col min="12804" max="12804" width="9.1796875" style="20"/>
    <col min="12805" max="12805" width="14.7265625" style="20" customWidth="1"/>
    <col min="12806" max="12806" width="10.7265625" style="20" customWidth="1"/>
    <col min="12807" max="13058" width="9.1796875" style="20"/>
    <col min="13059" max="13059" width="11.7265625" style="20" customWidth="1"/>
    <col min="13060" max="13060" width="9.1796875" style="20"/>
    <col min="13061" max="13061" width="14.7265625" style="20" customWidth="1"/>
    <col min="13062" max="13062" width="10.7265625" style="20" customWidth="1"/>
    <col min="13063" max="13314" width="9.1796875" style="20"/>
    <col min="13315" max="13315" width="11.7265625" style="20" customWidth="1"/>
    <col min="13316" max="13316" width="9.1796875" style="20"/>
    <col min="13317" max="13317" width="14.7265625" style="20" customWidth="1"/>
    <col min="13318" max="13318" width="10.7265625" style="20" customWidth="1"/>
    <col min="13319" max="13570" width="9.1796875" style="20"/>
    <col min="13571" max="13571" width="11.7265625" style="20" customWidth="1"/>
    <col min="13572" max="13572" width="9.1796875" style="20"/>
    <col min="13573" max="13573" width="14.7265625" style="20" customWidth="1"/>
    <col min="13574" max="13574" width="10.7265625" style="20" customWidth="1"/>
    <col min="13575" max="13826" width="9.1796875" style="20"/>
    <col min="13827" max="13827" width="11.7265625" style="20" customWidth="1"/>
    <col min="13828" max="13828" width="9.1796875" style="20"/>
    <col min="13829" max="13829" width="14.7265625" style="20" customWidth="1"/>
    <col min="13830" max="13830" width="10.7265625" style="20" customWidth="1"/>
    <col min="13831" max="14082" width="9.1796875" style="20"/>
    <col min="14083" max="14083" width="11.7265625" style="20" customWidth="1"/>
    <col min="14084" max="14084" width="9.1796875" style="20"/>
    <col min="14085" max="14085" width="14.7265625" style="20" customWidth="1"/>
    <col min="14086" max="14086" width="10.7265625" style="20" customWidth="1"/>
    <col min="14087" max="14338" width="9.1796875" style="20"/>
    <col min="14339" max="14339" width="11.7265625" style="20" customWidth="1"/>
    <col min="14340" max="14340" width="9.1796875" style="20"/>
    <col min="14341" max="14341" width="14.7265625" style="20" customWidth="1"/>
    <col min="14342" max="14342" width="10.7265625" style="20" customWidth="1"/>
    <col min="14343" max="14594" width="9.1796875" style="20"/>
    <col min="14595" max="14595" width="11.7265625" style="20" customWidth="1"/>
    <col min="14596" max="14596" width="9.1796875" style="20"/>
    <col min="14597" max="14597" width="14.7265625" style="20" customWidth="1"/>
    <col min="14598" max="14598" width="10.7265625" style="20" customWidth="1"/>
    <col min="14599" max="14850" width="9.1796875" style="20"/>
    <col min="14851" max="14851" width="11.7265625" style="20" customWidth="1"/>
    <col min="14852" max="14852" width="9.1796875" style="20"/>
    <col min="14853" max="14853" width="14.7265625" style="20" customWidth="1"/>
    <col min="14854" max="14854" width="10.7265625" style="20" customWidth="1"/>
    <col min="14855" max="15106" width="9.1796875" style="20"/>
    <col min="15107" max="15107" width="11.7265625" style="20" customWidth="1"/>
    <col min="15108" max="15108" width="9.1796875" style="20"/>
    <col min="15109" max="15109" width="14.7265625" style="20" customWidth="1"/>
    <col min="15110" max="15110" width="10.7265625" style="20" customWidth="1"/>
    <col min="15111" max="15362" width="9.1796875" style="20"/>
    <col min="15363" max="15363" width="11.7265625" style="20" customWidth="1"/>
    <col min="15364" max="15364" width="9.1796875" style="20"/>
    <col min="15365" max="15365" width="14.7265625" style="20" customWidth="1"/>
    <col min="15366" max="15366" width="10.7265625" style="20" customWidth="1"/>
    <col min="15367" max="15618" width="9.1796875" style="20"/>
    <col min="15619" max="15619" width="11.7265625" style="20" customWidth="1"/>
    <col min="15620" max="15620" width="9.1796875" style="20"/>
    <col min="15621" max="15621" width="14.7265625" style="20" customWidth="1"/>
    <col min="15622" max="15622" width="10.7265625" style="20" customWidth="1"/>
    <col min="15623" max="15874" width="9.1796875" style="20"/>
    <col min="15875" max="15875" width="11.7265625" style="20" customWidth="1"/>
    <col min="15876" max="15876" width="9.1796875" style="20"/>
    <col min="15877" max="15877" width="14.7265625" style="20" customWidth="1"/>
    <col min="15878" max="15878" width="10.7265625" style="20" customWidth="1"/>
    <col min="15879" max="16130" width="9.1796875" style="20"/>
    <col min="16131" max="16131" width="11.7265625" style="20" customWidth="1"/>
    <col min="16132" max="16132" width="9.1796875" style="20"/>
    <col min="16133" max="16133" width="14.7265625" style="20" customWidth="1"/>
    <col min="16134" max="16134" width="10.7265625" style="20" customWidth="1"/>
    <col min="16135" max="16384" width="9.1796875" style="20"/>
  </cols>
  <sheetData>
    <row r="2" spans="1:13" x14ac:dyDescent="0.3">
      <c r="A2" s="21" t="s">
        <v>143</v>
      </c>
      <c r="B2" s="21" t="s">
        <v>144</v>
      </c>
      <c r="C2" s="21" t="s">
        <v>145</v>
      </c>
      <c r="D2" s="224" t="s">
        <v>146</v>
      </c>
      <c r="E2" s="224"/>
    </row>
    <row r="3" spans="1:13" x14ac:dyDescent="0.3">
      <c r="A3" s="24">
        <v>0</v>
      </c>
      <c r="B3" s="24">
        <v>0</v>
      </c>
      <c r="C3" s="24">
        <v>1</v>
      </c>
      <c r="D3" s="225">
        <v>20</v>
      </c>
      <c r="E3" s="225"/>
    </row>
    <row r="5" spans="1:13" hidden="1" x14ac:dyDescent="0.3">
      <c r="A5" s="20" t="s">
        <v>108</v>
      </c>
      <c r="B5" s="22" t="s">
        <v>163</v>
      </c>
      <c r="C5" s="22">
        <f>D3</f>
        <v>20</v>
      </c>
      <c r="D5" s="23"/>
    </row>
    <row r="6" spans="1:13" x14ac:dyDescent="0.3">
      <c r="A6" s="20" t="s">
        <v>109</v>
      </c>
      <c r="B6" s="25">
        <v>10</v>
      </c>
      <c r="C6" s="26">
        <v>10</v>
      </c>
      <c r="D6" s="27">
        <f>((100/B6)*C6)/100</f>
        <v>1</v>
      </c>
    </row>
    <row r="7" spans="1:13" x14ac:dyDescent="0.3">
      <c r="A7" s="20" t="s">
        <v>110</v>
      </c>
      <c r="B7" s="25">
        <f>A3+B3+C3+D3</f>
        <v>21</v>
      </c>
      <c r="C7" s="26">
        <v>10</v>
      </c>
      <c r="D7" s="27">
        <f t="shared" ref="D7:D12" si="0">((100/B7)*C7)/100</f>
        <v>0.47619047619047622</v>
      </c>
      <c r="F7" s="227" t="s">
        <v>164</v>
      </c>
      <c r="G7" s="227"/>
      <c r="H7" s="28" t="s">
        <v>165</v>
      </c>
      <c r="J7" s="34"/>
    </row>
    <row r="8" spans="1:13" x14ac:dyDescent="0.3">
      <c r="A8" s="20" t="s">
        <v>115</v>
      </c>
      <c r="B8" s="25">
        <f>C5</f>
        <v>20</v>
      </c>
      <c r="C8" s="26">
        <v>2</v>
      </c>
      <c r="D8" s="27">
        <f t="shared" si="0"/>
        <v>0.1</v>
      </c>
      <c r="F8" s="226" t="s">
        <v>166</v>
      </c>
      <c r="G8" s="226"/>
      <c r="H8" s="25" t="s">
        <v>167</v>
      </c>
    </row>
    <row r="9" spans="1:13" x14ac:dyDescent="0.3">
      <c r="A9" s="20" t="s">
        <v>117</v>
      </c>
      <c r="B9" s="25">
        <f>C5</f>
        <v>20</v>
      </c>
      <c r="C9" s="26">
        <v>0</v>
      </c>
      <c r="D9" s="27">
        <f t="shared" si="0"/>
        <v>0</v>
      </c>
      <c r="F9" s="226" t="s">
        <v>168</v>
      </c>
      <c r="G9" s="226"/>
      <c r="H9" s="25" t="s">
        <v>169</v>
      </c>
    </row>
    <row r="10" spans="1:13" x14ac:dyDescent="0.3">
      <c r="A10" s="20" t="s">
        <v>75</v>
      </c>
      <c r="B10" s="25">
        <f>C5</f>
        <v>20</v>
      </c>
      <c r="C10" s="26">
        <v>0</v>
      </c>
      <c r="D10" s="27">
        <f t="shared" si="0"/>
        <v>0</v>
      </c>
      <c r="F10" s="226" t="s">
        <v>170</v>
      </c>
      <c r="G10" s="226"/>
      <c r="H10" s="25" t="s">
        <v>171</v>
      </c>
    </row>
    <row r="11" spans="1:13" x14ac:dyDescent="0.3">
      <c r="A11" s="29" t="s">
        <v>113</v>
      </c>
      <c r="B11" s="25">
        <f>C5</f>
        <v>20</v>
      </c>
      <c r="C11" s="26">
        <v>0</v>
      </c>
      <c r="D11" s="27">
        <f t="shared" si="0"/>
        <v>0</v>
      </c>
      <c r="F11" s="226" t="s">
        <v>172</v>
      </c>
      <c r="G11" s="226"/>
      <c r="H11" s="25" t="s">
        <v>173</v>
      </c>
    </row>
    <row r="12" spans="1:13" x14ac:dyDescent="0.3">
      <c r="A12" s="20" t="s">
        <v>76</v>
      </c>
      <c r="B12" s="25">
        <f>C5</f>
        <v>20</v>
      </c>
      <c r="C12" s="26">
        <v>0</v>
      </c>
      <c r="D12" s="27">
        <f t="shared" si="0"/>
        <v>0</v>
      </c>
      <c r="F12" s="226" t="s">
        <v>174</v>
      </c>
      <c r="G12" s="226"/>
      <c r="H12" s="25" t="s">
        <v>175</v>
      </c>
    </row>
    <row r="13" spans="1:13" x14ac:dyDescent="0.3">
      <c r="F13" s="226" t="s">
        <v>176</v>
      </c>
      <c r="G13" s="226"/>
      <c r="H13" s="25" t="s">
        <v>177</v>
      </c>
    </row>
    <row r="14" spans="1:13" hidden="1" x14ac:dyDescent="0.3">
      <c r="A14" s="21"/>
      <c r="B14" s="21" t="s">
        <v>114</v>
      </c>
      <c r="C14" s="21" t="s">
        <v>118</v>
      </c>
      <c r="G14" s="21" t="s">
        <v>109</v>
      </c>
      <c r="H14" s="21" t="s">
        <v>111</v>
      </c>
      <c r="I14" s="21" t="s">
        <v>112</v>
      </c>
      <c r="J14" s="21" t="s">
        <v>74</v>
      </c>
      <c r="K14" s="21" t="s">
        <v>75</v>
      </c>
      <c r="L14" s="21" t="s">
        <v>113</v>
      </c>
      <c r="M14" s="21" t="s">
        <v>76</v>
      </c>
    </row>
    <row r="15" spans="1:13" hidden="1" x14ac:dyDescent="0.3">
      <c r="A15" s="21" t="s">
        <v>72</v>
      </c>
      <c r="B15" s="21">
        <f>G15</f>
        <v>10</v>
      </c>
      <c r="C15" s="21">
        <f>G16</f>
        <v>30</v>
      </c>
      <c r="E15" s="224" t="s">
        <v>114</v>
      </c>
      <c r="F15" s="224"/>
      <c r="G15" s="30">
        <f>C6</f>
        <v>10</v>
      </c>
      <c r="H15" s="30">
        <f>40/B7*C7</f>
        <v>19.047619047619047</v>
      </c>
      <c r="I15" s="30">
        <f>15/B8*C8</f>
        <v>1.5</v>
      </c>
      <c r="J15" s="30">
        <f>10/B9*C9</f>
        <v>0</v>
      </c>
      <c r="K15" s="30">
        <f>10/B10*C10</f>
        <v>0</v>
      </c>
      <c r="L15" s="30">
        <f>5/B11*C11</f>
        <v>0</v>
      </c>
      <c r="M15" s="30">
        <f>5/B12*C12</f>
        <v>0</v>
      </c>
    </row>
    <row r="16" spans="1:13" hidden="1" x14ac:dyDescent="0.3">
      <c r="A16" s="21" t="s">
        <v>73</v>
      </c>
      <c r="B16" s="21">
        <f>H15</f>
        <v>19.047619047619047</v>
      </c>
      <c r="C16" s="21">
        <f>H16</f>
        <v>14.285714285714286</v>
      </c>
      <c r="E16" s="224" t="s">
        <v>116</v>
      </c>
      <c r="F16" s="224"/>
      <c r="G16" s="21">
        <f>G15+20</f>
        <v>30</v>
      </c>
      <c r="H16" s="21">
        <f>30/B7*C7</f>
        <v>14.285714285714286</v>
      </c>
      <c r="I16" s="21">
        <f>15/B8*C8</f>
        <v>1.5</v>
      </c>
      <c r="J16" s="21">
        <f>10/B9*C9</f>
        <v>0</v>
      </c>
      <c r="K16" s="21">
        <f>5/B10*C10</f>
        <v>0</v>
      </c>
      <c r="L16" s="21">
        <f>5/B11*C11</f>
        <v>0</v>
      </c>
      <c r="M16" s="21">
        <f>5/B12*C12</f>
        <v>0</v>
      </c>
    </row>
    <row r="17" spans="1:8" hidden="1" x14ac:dyDescent="0.3">
      <c r="A17" s="21" t="s">
        <v>112</v>
      </c>
      <c r="B17" s="21">
        <f>I15</f>
        <v>1.5</v>
      </c>
      <c r="C17" s="21">
        <f>I16</f>
        <v>1.5</v>
      </c>
    </row>
    <row r="18" spans="1:8" hidden="1" x14ac:dyDescent="0.3">
      <c r="A18" s="21" t="s">
        <v>74</v>
      </c>
      <c r="B18" s="21">
        <f>J15</f>
        <v>0</v>
      </c>
      <c r="C18" s="21">
        <f>J16</f>
        <v>0</v>
      </c>
    </row>
    <row r="19" spans="1:8" hidden="1" x14ac:dyDescent="0.3">
      <c r="A19" s="21" t="s">
        <v>75</v>
      </c>
      <c r="B19" s="21">
        <f>K15</f>
        <v>0</v>
      </c>
      <c r="C19" s="21">
        <f>K16</f>
        <v>0</v>
      </c>
    </row>
    <row r="20" spans="1:8" hidden="1" x14ac:dyDescent="0.3">
      <c r="A20" s="31" t="s">
        <v>113</v>
      </c>
      <c r="B20" s="21">
        <f>L15</f>
        <v>0</v>
      </c>
      <c r="C20" s="21">
        <f>L16</f>
        <v>0</v>
      </c>
    </row>
    <row r="21" spans="1:8" hidden="1" x14ac:dyDescent="0.3">
      <c r="A21" s="21" t="s">
        <v>76</v>
      </c>
      <c r="B21" s="21">
        <f>M15</f>
        <v>0</v>
      </c>
      <c r="C21" s="21">
        <f>M16</f>
        <v>0</v>
      </c>
    </row>
    <row r="22" spans="1:8" x14ac:dyDescent="0.3">
      <c r="A22" s="21" t="s">
        <v>119</v>
      </c>
      <c r="B22" s="32">
        <f>(B15+B16+B17+B18+B19+B20+B21)/100</f>
        <v>0.30547619047619046</v>
      </c>
      <c r="C22" s="32">
        <f>(C15+C16+C17+C18+C19+C20+C21)/100</f>
        <v>0.45785714285714285</v>
      </c>
      <c r="F22" s="226" t="s">
        <v>178</v>
      </c>
      <c r="G22" s="226"/>
      <c r="H22" s="25" t="s">
        <v>169</v>
      </c>
    </row>
    <row r="23" spans="1:8" x14ac:dyDescent="0.3">
      <c r="F23" s="226" t="s">
        <v>179</v>
      </c>
      <c r="G23" s="226"/>
      <c r="H23" s="25" t="s">
        <v>180</v>
      </c>
    </row>
    <row r="24" spans="1:8" x14ac:dyDescent="0.3">
      <c r="A24" s="20" t="s">
        <v>151</v>
      </c>
      <c r="B24" s="33">
        <v>0.01</v>
      </c>
      <c r="C24" s="33">
        <v>0.02</v>
      </c>
      <c r="F24" s="226" t="s">
        <v>181</v>
      </c>
      <c r="G24" s="226"/>
      <c r="H24" s="25" t="s">
        <v>182</v>
      </c>
    </row>
    <row r="25" spans="1:8" x14ac:dyDescent="0.3">
      <c r="A25" s="20" t="s">
        <v>152</v>
      </c>
      <c r="B25" s="33">
        <v>0.01</v>
      </c>
      <c r="C25" s="33">
        <v>0.03</v>
      </c>
    </row>
    <row r="26" spans="1:8" x14ac:dyDescent="0.3">
      <c r="A26" s="20" t="s">
        <v>153</v>
      </c>
      <c r="B26" s="33">
        <v>0.03</v>
      </c>
      <c r="C26" s="33">
        <v>0.08</v>
      </c>
    </row>
    <row r="27" spans="1:8" x14ac:dyDescent="0.3">
      <c r="A27" s="20" t="s">
        <v>154</v>
      </c>
      <c r="B27" s="33">
        <v>0.05</v>
      </c>
      <c r="C27" s="33">
        <v>0.15</v>
      </c>
    </row>
    <row r="28" spans="1:8" x14ac:dyDescent="0.3">
      <c r="A28" s="20" t="s">
        <v>155</v>
      </c>
      <c r="B28" s="33">
        <v>7.0000000000000007E-2</v>
      </c>
      <c r="C28" s="33">
        <v>0.2</v>
      </c>
    </row>
    <row r="29" spans="1:8" x14ac:dyDescent="0.3">
      <c r="A29" s="20" t="s">
        <v>156</v>
      </c>
      <c r="B29" s="33">
        <v>0.1</v>
      </c>
      <c r="C29" s="33">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6"/>
  <sheetViews>
    <sheetView topLeftCell="A4" workbookViewId="0">
      <selection activeCell="H14" sqref="H14"/>
    </sheetView>
  </sheetViews>
  <sheetFormatPr defaultRowHeight="14.5" x14ac:dyDescent="0.35"/>
  <cols>
    <col min="2" max="2" width="12.26953125" customWidth="1"/>
  </cols>
  <sheetData>
    <row r="2" spans="1:12" x14ac:dyDescent="0.35">
      <c r="B2" s="5" t="s">
        <v>120</v>
      </c>
      <c r="C2" s="228"/>
      <c r="D2" s="228"/>
    </row>
    <row r="3" spans="1:12" x14ac:dyDescent="0.35">
      <c r="D3" s="6"/>
      <c r="E3" s="6"/>
      <c r="F3" s="6"/>
      <c r="G3" s="6"/>
      <c r="H3" s="6"/>
      <c r="I3" s="6"/>
    </row>
    <row r="4" spans="1:12" x14ac:dyDescent="0.35">
      <c r="A4" s="5" t="s">
        <v>121</v>
      </c>
      <c r="B4" s="7" t="s">
        <v>122</v>
      </c>
      <c r="C4" s="229" t="s">
        <v>123</v>
      </c>
      <c r="D4" s="229"/>
      <c r="E4" s="229"/>
      <c r="F4" s="8"/>
      <c r="G4" s="229" t="s">
        <v>124</v>
      </c>
      <c r="H4" s="229"/>
      <c r="I4" s="229"/>
      <c r="J4" s="229" t="s">
        <v>125</v>
      </c>
      <c r="K4" s="229"/>
      <c r="L4" s="229"/>
    </row>
    <row r="5" spans="1:12" x14ac:dyDescent="0.35">
      <c r="A5" s="5">
        <v>1</v>
      </c>
      <c r="B5" s="7"/>
      <c r="C5" s="7" t="s">
        <v>126</v>
      </c>
      <c r="D5" s="7" t="s">
        <v>127</v>
      </c>
      <c r="E5" s="7" t="s">
        <v>87</v>
      </c>
      <c r="F5" s="7"/>
      <c r="G5" s="7" t="s">
        <v>126</v>
      </c>
      <c r="H5" s="7" t="s">
        <v>127</v>
      </c>
      <c r="I5" s="7" t="s">
        <v>87</v>
      </c>
      <c r="J5" s="7" t="s">
        <v>126</v>
      </c>
      <c r="K5" s="7" t="s">
        <v>127</v>
      </c>
      <c r="L5" s="7" t="s">
        <v>87</v>
      </c>
    </row>
    <row r="6" spans="1:12" x14ac:dyDescent="0.35">
      <c r="B6" s="9" t="s">
        <v>128</v>
      </c>
      <c r="C6" s="9">
        <v>2.7</v>
      </c>
      <c r="D6" s="9">
        <v>4.25</v>
      </c>
      <c r="E6" s="9">
        <f>C6*D6</f>
        <v>11.475000000000001</v>
      </c>
      <c r="F6" s="9" t="s">
        <v>129</v>
      </c>
      <c r="G6" s="9"/>
      <c r="H6" s="9"/>
      <c r="I6" s="9">
        <f>G6*H6</f>
        <v>0</v>
      </c>
      <c r="J6" s="9"/>
      <c r="K6" s="9"/>
      <c r="L6" s="9">
        <f>J6*K6</f>
        <v>0</v>
      </c>
    </row>
    <row r="7" spans="1:12" x14ac:dyDescent="0.35">
      <c r="B7" s="9"/>
      <c r="C7" s="9"/>
      <c r="D7" s="9"/>
      <c r="E7" s="9">
        <f t="shared" ref="E7:E33" si="0">C7*D7</f>
        <v>0</v>
      </c>
      <c r="F7" s="9" t="s">
        <v>130</v>
      </c>
      <c r="G7" s="9"/>
      <c r="H7" s="9"/>
      <c r="I7" s="9">
        <f t="shared" ref="I7:I29" si="1">G7*H7</f>
        <v>0</v>
      </c>
      <c r="J7" s="9"/>
      <c r="K7" s="9"/>
      <c r="L7" s="9">
        <f t="shared" ref="L7:L29" si="2">J7*K7</f>
        <v>0</v>
      </c>
    </row>
    <row r="8" spans="1:12" x14ac:dyDescent="0.35">
      <c r="B8" s="9"/>
      <c r="C8" s="9"/>
      <c r="D8" s="9"/>
      <c r="E8" s="9">
        <f t="shared" si="0"/>
        <v>0</v>
      </c>
      <c r="F8" s="9"/>
      <c r="G8" s="9"/>
      <c r="H8" s="9"/>
      <c r="I8" s="9">
        <f t="shared" si="1"/>
        <v>0</v>
      </c>
      <c r="J8" s="9"/>
      <c r="K8" s="9"/>
      <c r="L8" s="9">
        <f t="shared" si="2"/>
        <v>0</v>
      </c>
    </row>
    <row r="9" spans="1:12" x14ac:dyDescent="0.35">
      <c r="B9" s="9" t="s">
        <v>131</v>
      </c>
      <c r="C9" s="9">
        <v>2.1</v>
      </c>
      <c r="D9" s="9">
        <v>2.4</v>
      </c>
      <c r="E9" s="9">
        <f t="shared" si="0"/>
        <v>5.04</v>
      </c>
      <c r="F9" s="9" t="s">
        <v>129</v>
      </c>
      <c r="G9" s="9">
        <v>2.2999999999999998</v>
      </c>
      <c r="H9" s="9">
        <v>2.4</v>
      </c>
      <c r="I9" s="9">
        <f t="shared" si="1"/>
        <v>5.52</v>
      </c>
      <c r="J9" s="9"/>
      <c r="K9" s="9"/>
      <c r="L9" s="9">
        <f t="shared" si="2"/>
        <v>0</v>
      </c>
    </row>
    <row r="10" spans="1:12" x14ac:dyDescent="0.35">
      <c r="B10" s="9"/>
      <c r="C10" s="9"/>
      <c r="D10" s="9"/>
      <c r="E10" s="9">
        <f t="shared" si="0"/>
        <v>0</v>
      </c>
      <c r="F10" s="9" t="s">
        <v>130</v>
      </c>
      <c r="G10" s="9"/>
      <c r="H10" s="9"/>
      <c r="I10" s="9">
        <f t="shared" si="1"/>
        <v>0</v>
      </c>
      <c r="J10" s="9"/>
      <c r="K10" s="9"/>
      <c r="L10" s="9">
        <f t="shared" si="2"/>
        <v>0</v>
      </c>
    </row>
    <row r="11" spans="1:12" x14ac:dyDescent="0.35">
      <c r="B11" s="9"/>
      <c r="C11" s="9"/>
      <c r="D11" s="9"/>
      <c r="E11" s="9">
        <f t="shared" si="0"/>
        <v>0</v>
      </c>
      <c r="F11" s="9"/>
      <c r="G11" s="9"/>
      <c r="H11" s="9"/>
      <c r="I11" s="9">
        <f t="shared" si="1"/>
        <v>0</v>
      </c>
      <c r="J11" s="9"/>
      <c r="K11" s="9"/>
      <c r="L11" s="9">
        <f t="shared" si="2"/>
        <v>0</v>
      </c>
    </row>
    <row r="12" spans="1:12" x14ac:dyDescent="0.35">
      <c r="B12" s="9"/>
      <c r="C12" s="9"/>
      <c r="D12" s="9"/>
      <c r="E12" s="9">
        <f t="shared" si="0"/>
        <v>0</v>
      </c>
      <c r="F12" s="9"/>
      <c r="G12" s="9"/>
      <c r="H12" s="9"/>
      <c r="I12" s="9">
        <f t="shared" si="1"/>
        <v>0</v>
      </c>
      <c r="J12" s="9"/>
      <c r="K12" s="9"/>
      <c r="L12" s="9">
        <f t="shared" si="2"/>
        <v>0</v>
      </c>
    </row>
    <row r="13" spans="1:12" x14ac:dyDescent="0.35">
      <c r="B13" s="9" t="s">
        <v>132</v>
      </c>
      <c r="C13" s="9">
        <v>3.65</v>
      </c>
      <c r="D13" s="9">
        <v>2.8</v>
      </c>
      <c r="E13" s="9">
        <f t="shared" si="0"/>
        <v>10.219999999999999</v>
      </c>
      <c r="F13" s="9" t="s">
        <v>129</v>
      </c>
      <c r="G13" s="9">
        <v>2.6</v>
      </c>
      <c r="H13" s="9">
        <v>1.1499999999999999</v>
      </c>
      <c r="I13" s="9">
        <f t="shared" si="1"/>
        <v>2.9899999999999998</v>
      </c>
      <c r="J13" s="9"/>
      <c r="K13" s="9"/>
      <c r="L13" s="9">
        <f t="shared" si="2"/>
        <v>0</v>
      </c>
    </row>
    <row r="14" spans="1:12" x14ac:dyDescent="0.35">
      <c r="B14" s="9"/>
      <c r="C14" s="9"/>
      <c r="D14" s="9"/>
      <c r="E14" s="9">
        <f t="shared" si="0"/>
        <v>0</v>
      </c>
      <c r="F14" s="9" t="s">
        <v>130</v>
      </c>
      <c r="G14" s="9"/>
      <c r="H14" s="9"/>
      <c r="I14" s="9">
        <f t="shared" si="1"/>
        <v>0</v>
      </c>
      <c r="J14" s="9"/>
      <c r="K14" s="9"/>
      <c r="L14" s="9">
        <f t="shared" si="2"/>
        <v>0</v>
      </c>
    </row>
    <row r="15" spans="1:12" x14ac:dyDescent="0.35">
      <c r="B15" s="9"/>
      <c r="C15" s="9"/>
      <c r="D15" s="9"/>
      <c r="E15" s="9">
        <f t="shared" si="0"/>
        <v>0</v>
      </c>
      <c r="F15" s="9"/>
      <c r="G15" s="9"/>
      <c r="H15" s="9"/>
      <c r="I15" s="9">
        <f t="shared" si="1"/>
        <v>0</v>
      </c>
      <c r="J15" s="9"/>
      <c r="K15" s="9"/>
      <c r="L15" s="9">
        <f t="shared" si="2"/>
        <v>0</v>
      </c>
    </row>
    <row r="16" spans="1:12" x14ac:dyDescent="0.35">
      <c r="B16" s="9"/>
      <c r="C16" s="9"/>
      <c r="D16" s="9"/>
      <c r="E16" s="9">
        <f t="shared" si="0"/>
        <v>0</v>
      </c>
      <c r="F16" s="9"/>
      <c r="G16" s="9"/>
      <c r="H16" s="9"/>
      <c r="I16" s="9">
        <f t="shared" si="1"/>
        <v>0</v>
      </c>
      <c r="J16" s="9"/>
      <c r="K16" s="9"/>
      <c r="L16" s="9">
        <f t="shared" si="2"/>
        <v>0</v>
      </c>
    </row>
    <row r="17" spans="2:16" x14ac:dyDescent="0.35">
      <c r="B17" s="9" t="s">
        <v>133</v>
      </c>
      <c r="C17" s="9">
        <v>2.4</v>
      </c>
      <c r="D17" s="9">
        <v>1.1499999999999999</v>
      </c>
      <c r="E17" s="9">
        <f t="shared" si="0"/>
        <v>2.76</v>
      </c>
      <c r="F17" s="9" t="s">
        <v>129</v>
      </c>
      <c r="G17" s="9"/>
      <c r="H17" s="9"/>
      <c r="I17" s="9">
        <f t="shared" si="1"/>
        <v>0</v>
      </c>
      <c r="J17" s="9"/>
      <c r="K17" s="9"/>
      <c r="L17" s="9">
        <f t="shared" si="2"/>
        <v>0</v>
      </c>
    </row>
    <row r="18" spans="2:16" x14ac:dyDescent="0.35">
      <c r="B18" s="9"/>
      <c r="C18" s="9"/>
      <c r="D18" s="9"/>
      <c r="E18" s="9">
        <f t="shared" si="0"/>
        <v>0</v>
      </c>
      <c r="F18" s="9" t="s">
        <v>130</v>
      </c>
      <c r="G18" s="9"/>
      <c r="H18" s="9"/>
      <c r="I18" s="9">
        <f t="shared" si="1"/>
        <v>0</v>
      </c>
      <c r="J18" s="9"/>
      <c r="K18" s="9"/>
      <c r="L18" s="9">
        <f t="shared" si="2"/>
        <v>0</v>
      </c>
    </row>
    <row r="19" spans="2:16" x14ac:dyDescent="0.35">
      <c r="B19" s="9"/>
      <c r="C19" s="9"/>
      <c r="D19" s="9"/>
      <c r="E19" s="9">
        <f t="shared" si="0"/>
        <v>0</v>
      </c>
      <c r="F19" s="9"/>
      <c r="G19" s="9"/>
      <c r="H19" s="9"/>
      <c r="I19" s="9">
        <f t="shared" si="1"/>
        <v>0</v>
      </c>
      <c r="J19" s="9"/>
      <c r="K19" s="9"/>
      <c r="L19" s="9">
        <f t="shared" si="2"/>
        <v>0</v>
      </c>
    </row>
    <row r="20" spans="2:16" x14ac:dyDescent="0.35">
      <c r="B20" s="9" t="s">
        <v>133</v>
      </c>
      <c r="C20" s="9"/>
      <c r="D20" s="9"/>
      <c r="E20" s="9">
        <f t="shared" si="0"/>
        <v>0</v>
      </c>
      <c r="F20" s="9" t="s">
        <v>129</v>
      </c>
      <c r="G20" s="9"/>
      <c r="H20" s="9"/>
      <c r="I20" s="9">
        <f t="shared" si="1"/>
        <v>0</v>
      </c>
      <c r="J20" s="9"/>
      <c r="K20" s="9"/>
      <c r="L20" s="9">
        <f t="shared" si="2"/>
        <v>0</v>
      </c>
    </row>
    <row r="21" spans="2:16" x14ac:dyDescent="0.35">
      <c r="B21" s="9"/>
      <c r="C21" s="9"/>
      <c r="D21" s="9"/>
      <c r="E21" s="9">
        <f t="shared" si="0"/>
        <v>0</v>
      </c>
      <c r="F21" s="9" t="s">
        <v>130</v>
      </c>
      <c r="G21" s="9"/>
      <c r="H21" s="9"/>
      <c r="I21" s="9">
        <f t="shared" si="1"/>
        <v>0</v>
      </c>
      <c r="J21" s="9"/>
      <c r="K21" s="9"/>
      <c r="L21" s="9">
        <f t="shared" si="2"/>
        <v>0</v>
      </c>
    </row>
    <row r="22" spans="2:16" x14ac:dyDescent="0.35">
      <c r="B22" s="9"/>
      <c r="C22" s="9"/>
      <c r="D22" s="9"/>
      <c r="E22" s="9">
        <f t="shared" si="0"/>
        <v>0</v>
      </c>
      <c r="F22" s="9"/>
      <c r="G22" s="9"/>
      <c r="H22" s="9"/>
      <c r="I22" s="9">
        <f t="shared" si="1"/>
        <v>0</v>
      </c>
      <c r="J22" s="9"/>
      <c r="K22" s="9"/>
      <c r="L22" s="9">
        <f t="shared" si="2"/>
        <v>0</v>
      </c>
    </row>
    <row r="23" spans="2:16" x14ac:dyDescent="0.35">
      <c r="B23" s="9" t="s">
        <v>134</v>
      </c>
      <c r="C23" s="9">
        <v>1.5</v>
      </c>
      <c r="D23" s="9">
        <v>1.2</v>
      </c>
      <c r="E23" s="9">
        <f t="shared" si="0"/>
        <v>1.7999999999999998</v>
      </c>
      <c r="F23" s="9" t="s">
        <v>135</v>
      </c>
      <c r="G23" s="9"/>
      <c r="H23" s="9"/>
      <c r="I23" s="9">
        <f t="shared" si="1"/>
        <v>0</v>
      </c>
      <c r="J23" s="9"/>
      <c r="K23" s="9"/>
      <c r="L23" s="9">
        <f t="shared" si="2"/>
        <v>0</v>
      </c>
    </row>
    <row r="24" spans="2:16" x14ac:dyDescent="0.35">
      <c r="B24" s="9" t="s">
        <v>136</v>
      </c>
      <c r="C24" s="9">
        <v>0.9</v>
      </c>
      <c r="D24" s="9">
        <v>1.21</v>
      </c>
      <c r="E24" s="9">
        <f t="shared" si="0"/>
        <v>1.089</v>
      </c>
      <c r="F24" s="9" t="s">
        <v>135</v>
      </c>
      <c r="G24" s="9"/>
      <c r="H24" s="9"/>
      <c r="I24" s="9">
        <f t="shared" si="1"/>
        <v>0</v>
      </c>
      <c r="J24" s="9"/>
      <c r="K24" s="9"/>
      <c r="L24" s="9">
        <f t="shared" si="2"/>
        <v>0</v>
      </c>
    </row>
    <row r="25" spans="2:16" x14ac:dyDescent="0.35">
      <c r="B25" s="9" t="s">
        <v>137</v>
      </c>
      <c r="C25" s="9"/>
      <c r="D25" s="9"/>
      <c r="E25" s="9">
        <f t="shared" si="0"/>
        <v>0</v>
      </c>
      <c r="F25" s="9" t="s">
        <v>135</v>
      </c>
      <c r="G25" s="9"/>
      <c r="H25" s="9"/>
      <c r="I25" s="9">
        <f t="shared" si="1"/>
        <v>0</v>
      </c>
      <c r="J25" s="9"/>
      <c r="K25" s="9"/>
      <c r="L25" s="9">
        <f t="shared" si="2"/>
        <v>0</v>
      </c>
      <c r="P25">
        <f>2.1+0.9</f>
        <v>3</v>
      </c>
    </row>
    <row r="26" spans="2:16" x14ac:dyDescent="0.35">
      <c r="B26" s="9"/>
      <c r="C26" s="9"/>
      <c r="D26" s="9"/>
      <c r="E26" s="9">
        <f t="shared" si="0"/>
        <v>0</v>
      </c>
      <c r="F26" s="9"/>
      <c r="G26" s="9"/>
      <c r="H26" s="9"/>
      <c r="I26" s="9">
        <f t="shared" si="1"/>
        <v>0</v>
      </c>
      <c r="J26" s="9"/>
      <c r="K26" s="9"/>
      <c r="L26" s="9">
        <f t="shared" si="2"/>
        <v>0</v>
      </c>
    </row>
    <row r="27" spans="2:16" x14ac:dyDescent="0.35">
      <c r="B27" s="9" t="s">
        <v>138</v>
      </c>
      <c r="C27" s="9">
        <v>0.9</v>
      </c>
      <c r="D27" s="9">
        <v>3</v>
      </c>
      <c r="E27" s="9">
        <f t="shared" si="0"/>
        <v>2.7</v>
      </c>
      <c r="F27" s="9"/>
      <c r="G27" s="9"/>
      <c r="H27" s="9"/>
      <c r="I27" s="9">
        <f t="shared" si="1"/>
        <v>0</v>
      </c>
      <c r="J27" s="9"/>
      <c r="K27" s="9"/>
      <c r="L27" s="9">
        <f t="shared" si="2"/>
        <v>0</v>
      </c>
    </row>
    <row r="28" spans="2:16" x14ac:dyDescent="0.35">
      <c r="B28" s="9" t="s">
        <v>139</v>
      </c>
      <c r="C28" s="9"/>
      <c r="D28" s="9"/>
      <c r="E28" s="9">
        <f t="shared" si="0"/>
        <v>0</v>
      </c>
      <c r="F28" s="9"/>
      <c r="G28" s="9"/>
      <c r="H28" s="9"/>
      <c r="I28" s="9">
        <f t="shared" si="1"/>
        <v>0</v>
      </c>
      <c r="J28" s="9"/>
      <c r="K28" s="9"/>
      <c r="L28" s="9">
        <f t="shared" si="2"/>
        <v>0</v>
      </c>
    </row>
    <row r="29" spans="2:16" x14ac:dyDescent="0.35">
      <c r="B29" s="9" t="s">
        <v>140</v>
      </c>
      <c r="C29" s="9"/>
      <c r="D29" s="9"/>
      <c r="E29" s="9">
        <f t="shared" si="0"/>
        <v>0</v>
      </c>
      <c r="F29" s="9"/>
      <c r="G29" s="9"/>
      <c r="H29" s="9"/>
      <c r="I29" s="9">
        <f t="shared" si="1"/>
        <v>0</v>
      </c>
      <c r="J29" s="9"/>
      <c r="K29" s="9"/>
      <c r="L29" s="9">
        <f t="shared" si="2"/>
        <v>0</v>
      </c>
    </row>
    <row r="30" spans="2:16" x14ac:dyDescent="0.35">
      <c r="B30" s="9" t="s">
        <v>141</v>
      </c>
      <c r="C30" s="9"/>
      <c r="D30" s="9"/>
      <c r="E30" s="9">
        <f t="shared" si="0"/>
        <v>0</v>
      </c>
      <c r="F30" s="9"/>
      <c r="G30" s="9"/>
      <c r="H30" s="9"/>
      <c r="I30" s="9">
        <f>G30*H30</f>
        <v>0</v>
      </c>
      <c r="J30" s="9"/>
      <c r="K30" s="9"/>
      <c r="L30" s="9">
        <f>J30*K30</f>
        <v>0</v>
      </c>
    </row>
    <row r="31" spans="2:16" x14ac:dyDescent="0.35">
      <c r="B31" s="9"/>
      <c r="C31" s="9"/>
      <c r="D31" s="9"/>
      <c r="E31" s="9">
        <f t="shared" si="0"/>
        <v>0</v>
      </c>
      <c r="F31" s="9"/>
      <c r="G31" s="9"/>
      <c r="H31" s="9"/>
      <c r="I31" s="9">
        <f>G31*H31</f>
        <v>0</v>
      </c>
      <c r="J31" s="9"/>
      <c r="K31" s="9"/>
      <c r="L31" s="9">
        <f>J31*K31</f>
        <v>0</v>
      </c>
    </row>
    <row r="32" spans="2:16" x14ac:dyDescent="0.35">
      <c r="B32" s="9"/>
      <c r="C32" s="9"/>
      <c r="D32" s="9"/>
      <c r="E32" s="9">
        <f t="shared" si="0"/>
        <v>0</v>
      </c>
      <c r="F32" s="9"/>
      <c r="G32" s="9"/>
      <c r="H32" s="9"/>
      <c r="I32" s="9">
        <f>G32*H32</f>
        <v>0</v>
      </c>
      <c r="J32" s="9"/>
      <c r="K32" s="9"/>
      <c r="L32" s="9">
        <f>J32*K32</f>
        <v>0</v>
      </c>
    </row>
    <row r="33" spans="2:12" x14ac:dyDescent="0.35">
      <c r="B33" s="9"/>
      <c r="C33" s="9"/>
      <c r="D33" s="9"/>
      <c r="E33" s="9">
        <f t="shared" si="0"/>
        <v>0</v>
      </c>
      <c r="F33" s="9"/>
      <c r="G33" s="9"/>
      <c r="H33" s="9"/>
      <c r="I33" s="9">
        <f>G33*H33</f>
        <v>0</v>
      </c>
      <c r="J33" s="9"/>
      <c r="K33" s="9"/>
      <c r="L33" s="9">
        <f>J33*K33</f>
        <v>0</v>
      </c>
    </row>
    <row r="34" spans="2:12" x14ac:dyDescent="0.35">
      <c r="B34" s="9" t="s">
        <v>88</v>
      </c>
      <c r="C34" s="9"/>
      <c r="D34" s="9">
        <f>E34*10.764</f>
        <v>377.64417600000002</v>
      </c>
      <c r="E34" s="9">
        <f>SUM(E6:E33)</f>
        <v>35.084000000000003</v>
      </c>
      <c r="F34" s="9"/>
      <c r="G34" s="9"/>
      <c r="H34" s="9">
        <f>I34*10.764</f>
        <v>91.601639999999989</v>
      </c>
      <c r="I34" s="9">
        <f>SUM(I6:I33)</f>
        <v>8.51</v>
      </c>
      <c r="J34" s="9"/>
      <c r="K34" s="9">
        <f>L34*10.764</f>
        <v>0</v>
      </c>
      <c r="L34" s="9">
        <f>SUM(L6:L33)</f>
        <v>0</v>
      </c>
    </row>
    <row r="36" spans="2:12" x14ac:dyDescent="0.35">
      <c r="D36">
        <f>D34+H34</f>
        <v>469.24581599999999</v>
      </c>
      <c r="E36">
        <f>E34+I34</f>
        <v>43.594000000000001</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 (2)</vt:lpstr>
      <vt:lpstr>C%</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2025-07-21T09:22:24Z</cp:lastPrinted>
  <dcterms:created xsi:type="dcterms:W3CDTF">2019-07-16T09:29:46Z</dcterms:created>
  <dcterms:modified xsi:type="dcterms:W3CDTF">2025-07-21T09:23:52Z</dcterms:modified>
</cp:coreProperties>
</file>