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vsjad\Downloads\"/>
    </mc:Choice>
  </mc:AlternateContent>
  <xr:revisionPtr revIDLastSave="0" documentId="13_ncr:1_{2B2152C3-F298-46EB-B5B2-EA11ABCA4251}" xr6:coauthVersionLast="47" xr6:coauthVersionMax="47" xr10:uidLastSave="{00000000-0000-0000-0000-000000000000}"/>
  <bookViews>
    <workbookView xWindow="-120" yWindow="-120" windowWidth="20730" windowHeight="11040" tabRatio="532" xr2:uid="{00000000-000D-0000-FFFF-FFFF00000000}"/>
  </bookViews>
  <sheets>
    <sheet name="Sheet1" sheetId="1" r:id="rId1"/>
    <sheet name="Summary" sheetId="2" r:id="rId2"/>
    <sheet name="Measurements" sheetId="3" r:id="rId3"/>
    <sheet name="Pla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l="1"/>
  <c r="N11" i="2"/>
  <c r="N10" i="2"/>
  <c r="R36" i="2"/>
  <c r="Q36" i="2"/>
  <c r="Q35" i="2"/>
  <c r="P11" i="2"/>
  <c r="P10" i="2"/>
  <c r="L11" i="2"/>
  <c r="L10" i="2"/>
  <c r="E6" i="2"/>
  <c r="E7" i="2"/>
  <c r="C31" i="2" l="1"/>
  <c r="G6" i="2" l="1"/>
  <c r="G7" i="2"/>
  <c r="I6" i="2"/>
  <c r="L6" i="2" s="1"/>
  <c r="I7" i="2"/>
  <c r="I5" i="2"/>
  <c r="J5" i="2"/>
  <c r="J7" i="2"/>
  <c r="K5" i="2" l="1"/>
  <c r="L5" i="2"/>
  <c r="K7" i="2"/>
  <c r="C30" i="2" s="1"/>
  <c r="L7" i="2"/>
  <c r="J6" i="2"/>
  <c r="K6" i="2"/>
  <c r="H32" i="4" l="1"/>
  <c r="G32" i="4"/>
  <c r="I32" i="4" s="1"/>
  <c r="H31" i="4"/>
  <c r="G31" i="4"/>
  <c r="H30" i="4"/>
  <c r="G30" i="4"/>
  <c r="H29" i="4"/>
  <c r="G29" i="4"/>
  <c r="H28" i="4"/>
  <c r="G28" i="4"/>
  <c r="I28" i="4" s="1"/>
  <c r="H27" i="4"/>
  <c r="G27" i="4"/>
  <c r="I27" i="4" s="1"/>
  <c r="H26" i="4"/>
  <c r="G26" i="4"/>
  <c r="I26" i="4" s="1"/>
  <c r="H25" i="4"/>
  <c r="G25" i="4"/>
  <c r="H24" i="4"/>
  <c r="G24" i="4"/>
  <c r="H23" i="4"/>
  <c r="G23" i="4"/>
  <c r="I23" i="4" s="1"/>
  <c r="H22" i="4"/>
  <c r="G22" i="4"/>
  <c r="H21" i="4"/>
  <c r="I21" i="4" s="1"/>
  <c r="G21" i="4"/>
  <c r="H20" i="4"/>
  <c r="G20" i="4"/>
  <c r="H19" i="4"/>
  <c r="G19" i="4"/>
  <c r="I19" i="4" s="1"/>
  <c r="H18" i="4"/>
  <c r="G18" i="4"/>
  <c r="I18" i="4" s="1"/>
  <c r="H17" i="4"/>
  <c r="G17" i="4"/>
  <c r="I17" i="4" s="1"/>
  <c r="H16" i="4"/>
  <c r="G16" i="4"/>
  <c r="H15" i="4"/>
  <c r="G15" i="4"/>
  <c r="I15" i="4" s="1"/>
  <c r="H14" i="4"/>
  <c r="G14" i="4"/>
  <c r="I14" i="4" s="1"/>
  <c r="H13" i="4"/>
  <c r="G13" i="4"/>
  <c r="H12" i="4"/>
  <c r="G12" i="4"/>
  <c r="H11" i="4"/>
  <c r="G11" i="4"/>
  <c r="I11" i="4" s="1"/>
  <c r="H10" i="4"/>
  <c r="G10" i="4"/>
  <c r="I10" i="4" s="1"/>
  <c r="H9" i="4"/>
  <c r="G9" i="4"/>
  <c r="H8" i="4"/>
  <c r="G8" i="4"/>
  <c r="H7" i="4"/>
  <c r="G7" i="4"/>
  <c r="I7" i="4" s="1"/>
  <c r="H6" i="4"/>
  <c r="G6" i="4"/>
  <c r="H5" i="4"/>
  <c r="G5" i="4"/>
  <c r="H32" i="2"/>
  <c r="C32" i="2"/>
  <c r="Q23" i="2"/>
  <c r="S23" i="2" s="1"/>
  <c r="N20" i="2"/>
  <c r="O20" i="2" s="1"/>
  <c r="I22" i="4" l="1"/>
  <c r="I30" i="4"/>
  <c r="I8" i="4"/>
  <c r="I12" i="4"/>
  <c r="I31" i="4"/>
  <c r="I20" i="4"/>
  <c r="I24" i="4"/>
  <c r="I6" i="4"/>
  <c r="I29" i="4"/>
  <c r="I37" i="4" s="1"/>
  <c r="J37" i="4" s="1"/>
  <c r="I13" i="4"/>
  <c r="I25" i="4"/>
  <c r="I5" i="4"/>
  <c r="I9" i="4"/>
  <c r="I16" i="4"/>
  <c r="I36" i="4"/>
  <c r="J36" i="4" s="1"/>
  <c r="I38" i="4"/>
  <c r="J38" i="4" s="1"/>
  <c r="I35" i="4"/>
  <c r="J35" i="4" s="1"/>
  <c r="H36" i="3" l="1"/>
  <c r="H35" i="3"/>
  <c r="H34" i="3"/>
  <c r="G34" i="3"/>
  <c r="I34" i="3" s="1"/>
  <c r="I40" i="3" s="1"/>
  <c r="H33" i="3"/>
  <c r="G33" i="3"/>
  <c r="I33" i="3" s="1"/>
  <c r="H32" i="3"/>
  <c r="G32" i="3"/>
  <c r="H31" i="3"/>
  <c r="G31" i="3"/>
  <c r="I31" i="3" s="1"/>
  <c r="H30" i="3"/>
  <c r="G30" i="3"/>
  <c r="I30" i="3" s="1"/>
  <c r="H29" i="3"/>
  <c r="G29" i="3"/>
  <c r="H28" i="3"/>
  <c r="G28" i="3"/>
  <c r="H27" i="3"/>
  <c r="G27" i="3"/>
  <c r="I27" i="3" s="1"/>
  <c r="H26" i="3"/>
  <c r="G26" i="3"/>
  <c r="I26" i="3" s="1"/>
  <c r="H25" i="3"/>
  <c r="G25" i="3"/>
  <c r="H24" i="3"/>
  <c r="G24" i="3"/>
  <c r="H23" i="3"/>
  <c r="G23" i="3"/>
  <c r="H22" i="3"/>
  <c r="G22" i="3"/>
  <c r="I22" i="3" s="1"/>
  <c r="H21" i="3"/>
  <c r="G21" i="3"/>
  <c r="H20" i="3"/>
  <c r="G20" i="3"/>
  <c r="H19" i="3"/>
  <c r="G19" i="3"/>
  <c r="H18" i="3"/>
  <c r="G18" i="3"/>
  <c r="H17" i="3"/>
  <c r="G17" i="3"/>
  <c r="H16" i="3"/>
  <c r="G16" i="3"/>
  <c r="H15" i="3"/>
  <c r="G15" i="3"/>
  <c r="H14" i="3"/>
  <c r="G14" i="3"/>
  <c r="I14" i="3" s="1"/>
  <c r="H13" i="3"/>
  <c r="G13" i="3"/>
  <c r="H12" i="3"/>
  <c r="G12" i="3"/>
  <c r="H11" i="3"/>
  <c r="G11" i="3"/>
  <c r="H10" i="3"/>
  <c r="G10" i="3"/>
  <c r="I10" i="3" s="1"/>
  <c r="H9" i="3"/>
  <c r="G9" i="3"/>
  <c r="I9" i="3" s="1"/>
  <c r="H8" i="3"/>
  <c r="G8" i="3"/>
  <c r="H7" i="3"/>
  <c r="G7" i="3"/>
  <c r="H6" i="3"/>
  <c r="G6" i="3"/>
  <c r="H5" i="3"/>
  <c r="G5" i="3"/>
  <c r="H4" i="3"/>
  <c r="G4" i="3"/>
  <c r="C62" i="1"/>
  <c r="I29" i="3" l="1"/>
  <c r="I16" i="3"/>
  <c r="I20" i="3"/>
  <c r="I28" i="3"/>
  <c r="I32" i="3"/>
  <c r="I39" i="3" s="1"/>
  <c r="G4" i="2" s="1"/>
  <c r="I25" i="3"/>
  <c r="I24" i="3"/>
  <c r="I18" i="3"/>
  <c r="I17" i="3"/>
  <c r="I12" i="3"/>
  <c r="I7" i="3"/>
  <c r="I6" i="3"/>
  <c r="I23" i="3"/>
  <c r="I21" i="3"/>
  <c r="I5" i="3"/>
  <c r="I11" i="3"/>
  <c r="I15" i="3"/>
  <c r="I13" i="3"/>
  <c r="I4" i="3"/>
  <c r="I8" i="3"/>
  <c r="I19" i="3"/>
  <c r="I38" i="3" l="1"/>
  <c r="F4" i="2" s="1"/>
  <c r="I41" i="3"/>
  <c r="I37" i="3"/>
  <c r="E4" i="2" s="1"/>
  <c r="I4" i="2" l="1"/>
  <c r="J4" i="2"/>
  <c r="J8" i="2" s="1"/>
  <c r="C88" i="1"/>
  <c r="D62" i="1"/>
  <c r="D85" i="1" s="1"/>
  <c r="E55" i="1"/>
  <c r="E50" i="1"/>
  <c r="C49" i="1"/>
  <c r="E49" i="1" s="1"/>
  <c r="C48" i="1"/>
  <c r="E48" i="1" s="1"/>
  <c r="C47" i="1"/>
  <c r="E47" i="1" s="1"/>
  <c r="C44" i="1"/>
  <c r="C43" i="1"/>
  <c r="C42" i="1"/>
  <c r="C41" i="1"/>
  <c r="C40" i="1"/>
  <c r="B28" i="1"/>
  <c r="B14" i="1"/>
  <c r="I8" i="2" l="1"/>
  <c r="L4" i="2"/>
  <c r="L8" i="2"/>
  <c r="K4" i="2"/>
  <c r="K8" i="2" s="1"/>
  <c r="D83" i="1"/>
  <c r="D86" i="1"/>
  <c r="D87" i="1"/>
  <c r="E56" i="1"/>
  <c r="D80" i="1"/>
  <c r="D81" i="1"/>
  <c r="D82" i="1"/>
  <c r="D84" i="1"/>
  <c r="D88" i="1" l="1"/>
</calcChain>
</file>

<file path=xl/sharedStrings.xml><?xml version="1.0" encoding="utf-8"?>
<sst xmlns="http://schemas.openxmlformats.org/spreadsheetml/2006/main" count="470" uniqueCount="371">
  <si>
    <t xml:space="preserve">Tyger Home Finance Pvt. Ltd. </t>
  </si>
  <si>
    <t>LOAN APPLICATION DETAIL</t>
  </si>
  <si>
    <t>Version 3.0</t>
  </si>
  <si>
    <t>BRANCH NAME</t>
  </si>
  <si>
    <t>APPLICANT NAME</t>
  </si>
  <si>
    <t>FILE NO/REF.NO</t>
  </si>
  <si>
    <t xml:space="preserve">PRODUCT </t>
  </si>
  <si>
    <t>HL-LAP</t>
  </si>
  <si>
    <t>TRANSACTION TYPE</t>
  </si>
  <si>
    <t>PLOT LOAN</t>
  </si>
  <si>
    <t>HOME LOAN</t>
  </si>
  <si>
    <t>ADDRESS DETAIL</t>
  </si>
  <si>
    <t>Cyclone Zone (Design wind speed m/s</t>
  </si>
  <si>
    <t>MSME LOAN</t>
  </si>
  <si>
    <t>ADDRESS DETAILS ( AS PER SITE INSPECTION )</t>
  </si>
  <si>
    <t>RESIDENTIAL</t>
  </si>
  <si>
    <t>HOUSE/FLAT PLOT/PATTA NO.</t>
  </si>
  <si>
    <t>FLOOR NO./KHATA NO.</t>
  </si>
  <si>
    <t>NA</t>
  </si>
  <si>
    <t>BUILDING/WING NAME &amp; NO.</t>
  </si>
  <si>
    <t>RESIDENTIAL PLUS COMMERCIAL</t>
  </si>
  <si>
    <t>BALANCE TRANSFER</t>
  </si>
  <si>
    <t>STAGE/SECTOR/WARD NO.</t>
  </si>
  <si>
    <t>STREET NAME &amp; NO.</t>
  </si>
  <si>
    <t>SURVEY NO/KHASRA NO.</t>
  </si>
  <si>
    <t>NEW PURCHASE FROM BUILDER/ALLOTTEE/INDIVIDUAL HOUSE</t>
  </si>
  <si>
    <t>COMMERCIAL</t>
  </si>
  <si>
    <t>VILLAGE NAME</t>
  </si>
  <si>
    <t>LANDMARK</t>
  </si>
  <si>
    <t>CITY/TEHSIL/TOWN</t>
  </si>
  <si>
    <t>RESALE PURCHASE FROM BUILDER/ALLOTTEE/INDIVIDUAL HOUSE</t>
  </si>
  <si>
    <t>DISTRICT</t>
  </si>
  <si>
    <t>STATE</t>
  </si>
  <si>
    <t>PIN CODE</t>
  </si>
  <si>
    <t>NEW ALLOTMENT FROM DEV.AUTHORITY/HOUSING BOARD</t>
  </si>
  <si>
    <t>JDA/HB/UIT/DA</t>
  </si>
  <si>
    <t>DISTANCE FROM NEAREST BRANCH</t>
  </si>
  <si>
    <t>PROPERTY TYPE</t>
  </si>
  <si>
    <t>RESALE ALLOTMENT FROM DEV.AUTHORITY/HOUSING BOARD</t>
  </si>
  <si>
    <t>MUNICIPAL CORPORATION</t>
  </si>
  <si>
    <t xml:space="preserve">PERSON MET AT SITE </t>
  </si>
  <si>
    <t>RELENSHIP WITH APPLICANT/CUSTOMER</t>
  </si>
  <si>
    <t>CONTACT NUMBER</t>
  </si>
  <si>
    <t>BALANCE TRANSFER + CONSTRUCTION/EXTENSION CASE</t>
  </si>
  <si>
    <t>MUNICIPAL COUNCIL</t>
  </si>
  <si>
    <t>BOUNDARIES</t>
  </si>
  <si>
    <t>CONSTRUCTION ON OWN LAND</t>
  </si>
  <si>
    <t>GRAM PANCHAYAT</t>
  </si>
  <si>
    <t>DIRECTION</t>
  </si>
  <si>
    <t xml:space="preserve">NORTH </t>
  </si>
  <si>
    <t>SOUTH</t>
  </si>
  <si>
    <t xml:space="preserve">EAST </t>
  </si>
  <si>
    <t>WEST</t>
  </si>
  <si>
    <t>EXTENSION FOR EXISTING CUSTOMER</t>
  </si>
  <si>
    <t>AS PER PLAN/SALEDEED</t>
  </si>
  <si>
    <t>EXTENSION FOR NEW CUSTOMER</t>
  </si>
  <si>
    <t>AS PER SITE INVESTIGATION</t>
  </si>
  <si>
    <t>IMPROVEMENT/RENOVATION OF HOUSE/FLAT</t>
  </si>
  <si>
    <t>GENERAL PROPERTY DETAIL</t>
  </si>
  <si>
    <t>PLOT PURCHASE + CONSTRUCTION</t>
  </si>
  <si>
    <t>APPROVAL AUTHORITY (NAME IF APPROVED)</t>
  </si>
  <si>
    <t>APPROVAL AUTHORITY LIMIT</t>
  </si>
  <si>
    <t>AGE OF PROPERTY</t>
  </si>
  <si>
    <t>SELLER NAME</t>
  </si>
  <si>
    <t>OCCUPANCY STATUS</t>
  </si>
  <si>
    <t>OCCUPANT NAME</t>
  </si>
  <si>
    <t>LAP RESIDENATIAL - SELF OCCUIPED</t>
  </si>
  <si>
    <t>RESIDUAL AGE OF PROPERTY</t>
  </si>
  <si>
    <t>PROPERTY/DWELLING UNIT TYPE</t>
  </si>
  <si>
    <t>APPROACH ROAD TO PROPERTY</t>
  </si>
  <si>
    <t>PROPERTY FINISHED/UNFINISHED</t>
  </si>
  <si>
    <t>VIOLATIONS OBSERVED IF ANY</t>
  </si>
  <si>
    <t>NO</t>
  </si>
  <si>
    <t>RISK OF DEMOLITIONIN CASE OF VIOLATION</t>
  </si>
  <si>
    <t>TOP-UP</t>
  </si>
  <si>
    <t>PROPERTY FALLING IN CAUTION AREA</t>
  </si>
  <si>
    <t>REASON FOR CAUTION</t>
  </si>
  <si>
    <t>ROOM, KITCHEN,TOILET, HALL DETAIL</t>
  </si>
  <si>
    <t>BALANCE TRANSFER + TOP-UP</t>
  </si>
  <si>
    <t>CLASS OF LOCALITY</t>
  </si>
  <si>
    <t>MIDDLE CLASS</t>
  </si>
  <si>
    <t>PROPERTY INTERIORS</t>
  </si>
  <si>
    <t>PROPERTY EXTERIORS</t>
  </si>
  <si>
    <t>HOUSE PURCHASE + EXTENSION/CONSTRUCTION/IMPROVEMENT</t>
  </si>
  <si>
    <t>DEVELOPMENT IN PARTICULAR COLONY/AREA</t>
  </si>
  <si>
    <t>DEVELOPMENT IN 500 MTR. REDIUS</t>
  </si>
  <si>
    <t>BASIC AMENITIES (ROAD,ELECTRICITY,DRAINAGE )</t>
  </si>
  <si>
    <t>YES</t>
  </si>
  <si>
    <t>COMMERCIAL LAP</t>
  </si>
  <si>
    <t>SURROUNDING EXTERNAL AMENITIES</t>
  </si>
  <si>
    <t>COMMERCIAL PURCHASE</t>
  </si>
  <si>
    <t>SR. NO.</t>
  </si>
  <si>
    <t>PRIMISES LIST</t>
  </si>
  <si>
    <t>APPROX DISTANCE FROM PROPERTY</t>
  </si>
  <si>
    <t>NAME OF PRIMISES/DESCRIPTION</t>
  </si>
  <si>
    <t>NEAREST RAILWAY STATION</t>
  </si>
  <si>
    <t>NEAREST HIGHWAY/CONECTING ROAD</t>
  </si>
  <si>
    <t>PROPERTY LENGTH</t>
  </si>
  <si>
    <t>PROPERTY WIDTH</t>
  </si>
  <si>
    <t>PROPERTY LATITUDE AND LONGITUDE.</t>
  </si>
  <si>
    <t>AREA DETAIL</t>
  </si>
  <si>
    <t>AREA TYPE</t>
  </si>
  <si>
    <t>SQUARE FEET</t>
  </si>
  <si>
    <t>SQUARE METER</t>
  </si>
  <si>
    <t>REAMRKS OF AREA PROPERTY</t>
  </si>
  <si>
    <t>PLOT AREA AS PER DOCUMENT/AS PER MEASUREMENT</t>
  </si>
  <si>
    <t>LAND AREA/UDS AREA</t>
  </si>
  <si>
    <t>CARPET AREA</t>
  </si>
  <si>
    <t>AS PER ACTUAL ON SITE</t>
  </si>
  <si>
    <t xml:space="preserve">EXISTING BUILT-UP </t>
  </si>
  <si>
    <t>NOT MORE THAN 20% OF CA.</t>
  </si>
  <si>
    <t>PROPOSED/ESTIMATE BUILT-UP AREA</t>
  </si>
  <si>
    <t>AS PER APPROVAL /BYELAWS/ POLICY</t>
  </si>
  <si>
    <t>SALEABLE AREA</t>
  </si>
  <si>
    <t>ON SITE VERIFICATION AREA</t>
  </si>
  <si>
    <t>VALUATION DETAIL</t>
  </si>
  <si>
    <t>AREA SQ.FT.</t>
  </si>
  <si>
    <t>RATE PER SQ.FT.</t>
  </si>
  <si>
    <t xml:space="preserve">VALUATION </t>
  </si>
  <si>
    <t>AREA VALUATION</t>
  </si>
  <si>
    <t>RS.</t>
  </si>
  <si>
    <t>CONSTRUCTION/EXTENSION/IMPROVEMENT COST</t>
  </si>
  <si>
    <t>EXISTING BUILT-UP AREA</t>
  </si>
  <si>
    <t>DLC RATE/GOVT. VALUE</t>
  </si>
  <si>
    <t>LAND/PROPERTY</t>
  </si>
  <si>
    <t>AMENITIES DETAIL</t>
  </si>
  <si>
    <t xml:space="preserve">AMENITIES  </t>
  </si>
  <si>
    <t>DESCRIPTION</t>
  </si>
  <si>
    <t>AREA/QUANTITY</t>
  </si>
  <si>
    <t>UNIT</t>
  </si>
  <si>
    <t>AMOUNT</t>
  </si>
  <si>
    <t xml:space="preserve">COLOR </t>
  </si>
  <si>
    <t>SQ.FT</t>
  </si>
  <si>
    <t>PAINT</t>
  </si>
  <si>
    <t>TOTAL AMENITIES COST</t>
  </si>
  <si>
    <t>RELIZABLE VALUE</t>
  </si>
  <si>
    <t>FLOOR DETAILS</t>
  </si>
  <si>
    <t>FLOOR</t>
  </si>
  <si>
    <t>APPROVED</t>
  </si>
  <si>
    <t>PROPOSED/ACTUAL</t>
  </si>
  <si>
    <t>REMARKS ON NO. OF FLOORS</t>
  </si>
  <si>
    <t>A.</t>
  </si>
  <si>
    <t>NO. OF BASEMENT</t>
  </si>
  <si>
    <t>B.</t>
  </si>
  <si>
    <t>NO. OF GROUND/PARKING/STILT FLOOR</t>
  </si>
  <si>
    <t>C.</t>
  </si>
  <si>
    <t>NO. OF UPPER FLOOR</t>
  </si>
  <si>
    <t>A+B+C</t>
  </si>
  <si>
    <t>TOTAL NO. OF FLOOR</t>
  </si>
  <si>
    <t>TECHNICAL/ELGAL DOCUMENT DETAIL</t>
  </si>
  <si>
    <t>DOCUMENT NAME</t>
  </si>
  <si>
    <t xml:space="preserve">REF/APPROVAL NO. </t>
  </si>
  <si>
    <t>REF/APPROVAL DATE</t>
  </si>
  <si>
    <t>APPROVAL AUTHORITY NAME</t>
  </si>
  <si>
    <t>NUMBER OF FO FLOOR APPROVED</t>
  </si>
  <si>
    <t>LAYOUT PLAN</t>
  </si>
  <si>
    <t>APPROVED FLOOR PLAN</t>
  </si>
  <si>
    <t>CONSTRUCTION PERMISSION/BUILDING PERMISSION</t>
  </si>
  <si>
    <t>DA AUTHORITY ALLOTMENT LETTER</t>
  </si>
  <si>
    <t>BUILDING COMPLETION</t>
  </si>
  <si>
    <t xml:space="preserve">NON-AGRICULTURE LAND CONVERTION ORDER </t>
  </si>
  <si>
    <t>CONSTRUCTION/EXTENSION/IMPROVEMENT ESTIMATE FROM REGISTERED ENGINEER/ARCHITECH</t>
  </si>
  <si>
    <t>SALES DEED DETAIL</t>
  </si>
  <si>
    <t>REMARKS ON DOCUMENT VERIFIED</t>
  </si>
  <si>
    <t>TECHNICAL PARAMETERS (NATIONAL DISATER MANAGEMENT NORMS)</t>
  </si>
  <si>
    <t>SEISMIC ZONE</t>
  </si>
  <si>
    <t>STRUCTURE TYPE</t>
  </si>
  <si>
    <t>R.C.C./FRAME STRUCTURE</t>
  </si>
  <si>
    <t>FOOTING/FOUNDATION TYPE</t>
  </si>
  <si>
    <t>ROOF TYPE</t>
  </si>
  <si>
    <t>FLAT ROOF</t>
  </si>
  <si>
    <t>TYPE OF MASONARY</t>
  </si>
  <si>
    <t>BURNT CLAY BRICK</t>
  </si>
  <si>
    <t>SOIL TYPE</t>
  </si>
  <si>
    <t>ALLUVIAL</t>
  </si>
  <si>
    <t>CYCLONE ZONE (DESIGN WIND SPEED M/S)</t>
  </si>
  <si>
    <t>ENVIRONMENTAL EXPOSURE CONDITION</t>
  </si>
  <si>
    <t>Mild</t>
  </si>
  <si>
    <t>ZONE AS PER CITY DEVELOPMENT PLAN</t>
  </si>
  <si>
    <t>RESIDENTIAL ZONE</t>
  </si>
  <si>
    <t xml:space="preserve">PROPERTY STAGE OF CONSTRUCTION </t>
  </si>
  <si>
    <t>S. NO.</t>
  </si>
  <si>
    <t>ACTIVITY</t>
  </si>
  <si>
    <t>ALLOTED CONSTRUCTION STAGE IN %</t>
  </si>
  <si>
    <t>PRESENT COMPLETION IN %</t>
  </si>
  <si>
    <t>NO OF FLOOR COMPLETED</t>
  </si>
  <si>
    <t>RECOMMENDED AMOUNT IN %.</t>
  </si>
  <si>
    <t>FOUNDATION</t>
  </si>
  <si>
    <t>PLINTH</t>
  </si>
  <si>
    <t>BRICKWORK UP TO SLAB</t>
  </si>
  <si>
    <t>SLAB/RCC CASTING</t>
  </si>
  <si>
    <t>INSIDE/OUTSIDE PLASTER</t>
  </si>
  <si>
    <t>FLOORING WORK</t>
  </si>
  <si>
    <t>ELECTRICFICATION</t>
  </si>
  <si>
    <t>WOODWORK &amp; PAINTING</t>
  </si>
  <si>
    <t>TOTAL COMPLETION (% )</t>
  </si>
  <si>
    <t>IS THE PROPERTY TECHNICALLY ACCEPTABLE</t>
  </si>
  <si>
    <t>MARKETABILITY OF PROPERTY</t>
  </si>
  <si>
    <t>REMARKS ON THE PROPERTY</t>
  </si>
  <si>
    <t>TECHNICAL DEVIATION</t>
  </si>
  <si>
    <t>S.NO.</t>
  </si>
  <si>
    <t>DEVIATION IN THE PROPERTY/DOCUMENTS</t>
  </si>
  <si>
    <t>TYPE OF DEVIATION</t>
  </si>
  <si>
    <t>OTHERS</t>
  </si>
  <si>
    <t>TECHNICAL REPORT PREPARED BY</t>
  </si>
  <si>
    <t xml:space="preserve">VIST DATE </t>
  </si>
  <si>
    <t>TECHNICAL PREPARTION DATE</t>
  </si>
  <si>
    <t>NEAREST THFL BRANCH NAME</t>
  </si>
  <si>
    <r>
      <rPr>
        <b/>
        <sz val="10"/>
        <color theme="1"/>
        <rFont val="Calibri"/>
        <family val="2"/>
      </rPr>
      <t>J-1031, 1st Floor, Akshar Business Park, Plot No. 03 Sector 25, Near APMC Market, Vashi, Navi Mumbai, Maharashtra 400703 TEL: 022-46090378/79/80</t>
    </r>
    <r>
      <rPr>
        <sz val="10"/>
        <color theme="1"/>
        <rFont val="Calibri"/>
        <family val="2"/>
      </rPr>
      <t xml:space="preserve">
</t>
    </r>
    <r>
      <rPr>
        <b/>
        <sz val="10"/>
        <color theme="1"/>
        <rFont val="Calibri"/>
        <family val="2"/>
      </rPr>
      <t>Email: vsjcvaluer@gmail.com. Web site: www.vsjadon.com</t>
    </r>
    <r>
      <rPr>
        <sz val="12"/>
        <color theme="1"/>
        <rFont val="Calibri"/>
        <family val="2"/>
      </rPr>
      <t xml:space="preserve">
</t>
    </r>
  </si>
  <si>
    <t>Miss. Ankita Mhatre</t>
  </si>
  <si>
    <t>Market Research Data</t>
  </si>
  <si>
    <t>Source</t>
  </si>
  <si>
    <t>Plot area</t>
  </si>
  <si>
    <t>Net Carpet</t>
  </si>
  <si>
    <t>FB Area</t>
  </si>
  <si>
    <t>ter</t>
  </si>
  <si>
    <t>Other</t>
  </si>
  <si>
    <t>Gross Carpet</t>
  </si>
  <si>
    <t>Net Builtup Area</t>
  </si>
  <si>
    <t>Gross Builtup</t>
  </si>
  <si>
    <t>Super Built Up area</t>
  </si>
  <si>
    <t>Builder Saleable Area</t>
  </si>
  <si>
    <t>Rate on Carpet  Area</t>
  </si>
  <si>
    <t>Rate on Built Up area Area</t>
  </si>
  <si>
    <t>Rate On SUBA</t>
  </si>
  <si>
    <t>Market Value As per Listing</t>
  </si>
  <si>
    <t>Realizable Value</t>
  </si>
  <si>
    <t>Disstrace Value /Force Sale Value</t>
  </si>
  <si>
    <t>Addres Of Property With LAT-Long</t>
  </si>
  <si>
    <t>Measurement Area</t>
  </si>
  <si>
    <t>Approved Plan Area</t>
  </si>
  <si>
    <t>Index II Area</t>
  </si>
  <si>
    <t>Rate enquired</t>
  </si>
  <si>
    <t>No Broker</t>
  </si>
  <si>
    <t>101 acres</t>
  </si>
  <si>
    <t>102 acres</t>
  </si>
  <si>
    <t>103 acres</t>
  </si>
  <si>
    <t>104 acres</t>
  </si>
  <si>
    <t>105 acres</t>
  </si>
  <si>
    <t>106 acres</t>
  </si>
  <si>
    <t>107 acres</t>
  </si>
  <si>
    <t>108 acres</t>
  </si>
  <si>
    <t>Average</t>
  </si>
  <si>
    <t>Adopded Area</t>
  </si>
  <si>
    <t>FMV</t>
  </si>
  <si>
    <t>RSV</t>
  </si>
  <si>
    <t>DSV</t>
  </si>
  <si>
    <t xml:space="preserve">Valuation Adopted </t>
  </si>
  <si>
    <t>Car parking &amp; Amenities</t>
  </si>
  <si>
    <t>Final Market Value</t>
  </si>
  <si>
    <t>Revised Valuation 1</t>
  </si>
  <si>
    <t>Revised Valuation 2</t>
  </si>
  <si>
    <t xml:space="preserve">Valuation Remark If Value Revised </t>
  </si>
  <si>
    <t>Government Rate/Ciecule Rate /IGR Rate</t>
  </si>
  <si>
    <t xml:space="preserve">Cost Of Construction /Insurance Value </t>
  </si>
  <si>
    <t>BUA Sq.Ft</t>
  </si>
  <si>
    <t>IGR Rtae /Sq.Ft</t>
  </si>
  <si>
    <t>Construction Rtae /Sq.Ft</t>
  </si>
  <si>
    <t>Government Value</t>
  </si>
  <si>
    <t>Construction Cost</t>
  </si>
  <si>
    <t>Broker ref :</t>
  </si>
  <si>
    <t xml:space="preserve">Name </t>
  </si>
  <si>
    <t>Contact No.</t>
  </si>
  <si>
    <t>Vlaue</t>
  </si>
  <si>
    <t>1)</t>
  </si>
  <si>
    <t>2)</t>
  </si>
  <si>
    <t>3)</t>
  </si>
  <si>
    <t>Sr</t>
  </si>
  <si>
    <t>Item</t>
  </si>
  <si>
    <t>L</t>
  </si>
  <si>
    <t>W</t>
  </si>
  <si>
    <t>Actual W</t>
  </si>
  <si>
    <t>Actual L</t>
  </si>
  <si>
    <t>Area</t>
  </si>
  <si>
    <t>Feet</t>
  </si>
  <si>
    <t>Inch</t>
  </si>
  <si>
    <t>Hall</t>
  </si>
  <si>
    <t>Kitchen</t>
  </si>
  <si>
    <t>Toilet 1</t>
  </si>
  <si>
    <t>Toilet 2</t>
  </si>
  <si>
    <t>Toilet 3</t>
  </si>
  <si>
    <t>Toilet 4</t>
  </si>
  <si>
    <t>Toilet 5</t>
  </si>
  <si>
    <t>Bed Room 1</t>
  </si>
  <si>
    <t>Bed Room 2</t>
  </si>
  <si>
    <t>Bed Room 3</t>
  </si>
  <si>
    <t>Cup Board 1</t>
  </si>
  <si>
    <t>Cup Board 2</t>
  </si>
  <si>
    <t>Cup Board 3</t>
  </si>
  <si>
    <t>Passage 1</t>
  </si>
  <si>
    <t>Passage 2</t>
  </si>
  <si>
    <t>Passage 3</t>
  </si>
  <si>
    <t>Passage 4</t>
  </si>
  <si>
    <t>Passage 5</t>
  </si>
  <si>
    <t>Passage 6</t>
  </si>
  <si>
    <t>Covered Balcony 6</t>
  </si>
  <si>
    <t>Open Balcony 3</t>
  </si>
  <si>
    <t>Flower Bed 1</t>
  </si>
  <si>
    <t>Flower Bed 2</t>
  </si>
  <si>
    <t>Flower Bed 3</t>
  </si>
  <si>
    <t>Terrace 1</t>
  </si>
  <si>
    <t>Terrace 2</t>
  </si>
  <si>
    <t>Terrace 3</t>
  </si>
  <si>
    <t>Any Other Area DB</t>
  </si>
  <si>
    <t>Any Other Area</t>
  </si>
  <si>
    <t>Net Carpet Area</t>
  </si>
  <si>
    <t>fungi.</t>
  </si>
  <si>
    <t>Terrace  Area</t>
  </si>
  <si>
    <t>Other Area</t>
  </si>
  <si>
    <t>Gross Carpet Area</t>
  </si>
  <si>
    <t>Hall 1</t>
  </si>
  <si>
    <t>Bed Room 4</t>
  </si>
  <si>
    <t>Dry Balcony 1</t>
  </si>
  <si>
    <t>Open Balcony 1</t>
  </si>
  <si>
    <t>Open Balcony 2</t>
  </si>
  <si>
    <t>PANVEL,</t>
  </si>
  <si>
    <t>RAIGAD,</t>
  </si>
  <si>
    <t>MAHARASHTRA,</t>
  </si>
  <si>
    <t>ROAD</t>
  </si>
  <si>
    <t>GOOD</t>
  </si>
  <si>
    <t>RAFT FOOTING</t>
  </si>
  <si>
    <t>77% Sclae</t>
  </si>
  <si>
    <t>Bed</t>
  </si>
  <si>
    <t xml:space="preserve"> M Bed</t>
  </si>
  <si>
    <t>Pass</t>
  </si>
  <si>
    <t>Hall Balcony 1</t>
  </si>
  <si>
    <t>Bed Balcony 2</t>
  </si>
  <si>
    <t>M/bed Balcony 3</t>
  </si>
  <si>
    <t>BELAPUR</t>
  </si>
  <si>
    <t>III</t>
  </si>
  <si>
    <t>Sale Agreement Area</t>
  </si>
  <si>
    <t>2ND FLOOR,</t>
  </si>
  <si>
    <t>SELF</t>
  </si>
  <si>
    <t>OWNER OCCUPIED</t>
  </si>
  <si>
    <t>1 BHK Flat</t>
  </si>
  <si>
    <t>12 FEET (APPROX.) BITUMINOUS ROAD</t>
  </si>
  <si>
    <t>FINISHED</t>
  </si>
  <si>
    <t>THANE 1</t>
  </si>
  <si>
    <t>MR. RAJU SINGH</t>
  </si>
  <si>
    <t>KESHAV KUNJ,</t>
  </si>
  <si>
    <t>Flat No. 205, 2nd Floor, Keshav Kunj, Plot No. 11, Sector 26, Near Krishna Sagar Building, Village Taloja Pachnand, Navi Mumbai, Panvel, Raigad - 410208
19.07309821449691, 73.10259355491385</t>
  </si>
  <si>
    <t>TALOJA PACHNAND,</t>
  </si>
  <si>
    <t>NEAR KRISHNA SAGAR BUILDING,</t>
  </si>
  <si>
    <t>13.8 KM</t>
  </si>
  <si>
    <t>PLOT NO. 10</t>
  </si>
  <si>
    <t>PLOT NO. 12</t>
  </si>
  <si>
    <t>PLOT NO. 18 &amp; 19</t>
  </si>
  <si>
    <t>15.00 MTRS WIDE ROAD</t>
  </si>
  <si>
    <t>SAFAYER BUILDING</t>
  </si>
  <si>
    <t>OPEN PLOT</t>
  </si>
  <si>
    <t>SAI PAARADISE CHS</t>
  </si>
  <si>
    <t>MR. SAIBAL SENGUPTA</t>
  </si>
  <si>
    <t>1 HALL, 1 BEDROOM,  1 WC, 1 BATH, 1 KITCHEN</t>
  </si>
  <si>
    <t>PENDHAR METRO STATION</t>
  </si>
  <si>
    <t xml:space="preserve">0.60 KM </t>
  </si>
  <si>
    <t>1.7 KM</t>
  </si>
  <si>
    <t>MUMBRA-PANVEL HIGHWAY</t>
  </si>
  <si>
    <t>19.07309821449691, 73.10259355491385</t>
  </si>
  <si>
    <t>SUBJETED PROPERTY IS GR+6TH UPPER FLOOR WITH 01 LIFT</t>
  </si>
  <si>
    <t>CIDCO/ATPO(BP-10902)/2012/118</t>
  </si>
  <si>
    <t>GROUND + 6TH FLOOR</t>
  </si>
  <si>
    <t xml:space="preserve">1.COPY OF INDEX II AND SALE AGREEMENT VERIFIED NO: 249/2017  DATED: 13/01/2017, BETWEEN MR. SAIBAL SENGUPTA (SELLER) AND MR. RAJU KUMAR SINGH &amp; MRS. POOJA RAJU SINGH (PURCHASER ) HAS BEEN VERIFIED 
</t>
  </si>
  <si>
    <t>CIDCO/BP-10902/TPO(NM &amp; K)/2014/214</t>
  </si>
  <si>
    <t xml:space="preserve">1 bhk - 30 lacs-640 bua/ 390 ca </t>
  </si>
  <si>
    <t>Arush Enterprises</t>
  </si>
  <si>
    <t xml:space="preserve">1 bhk -40-45 lacs/ 450 ca -35 lacs -320 ca </t>
  </si>
  <si>
    <t xml:space="preserve">
MEASURED CA =  336.00 SQ.FT. 
DOCUMENTED CA = 321.00 SQ.FT &amp; 60 Sq.Ft. Terrace Ara 
DOCUMENTED SBUA = 525.00 SQ.FT (50% LOADING ON CA + Terrace Ara )</t>
  </si>
  <si>
    <t xml:space="preserve">1. WE HAVE RECEIVED COPY OF INDEX II, SALE AGREEMENT, CC and OC
2. SUBJECTED PROPERTY IS 1BHK RESIDENTIAL FLAT WITH 01 LIFT
3. WE HAVE RELEASE REPORT ON PROVIDED DOCUMENTS AS PER INSTITUTE REQUEST 
4. SAID FLAT IS 1 BHK + TERRACE AREA FLAT. </t>
  </si>
  <si>
    <t>HL00011185</t>
  </si>
  <si>
    <t xml:space="preserve">FLAT NO. 205, </t>
  </si>
  <si>
    <t>PLOT NO. 11, SECTOR NO.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</si>
</sst>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ptos Narrow"/>
      <family val="2"/>
      <scheme val="minor"/>
    </font>
    <font>
      <sz val="11"/>
      <color theme="1"/>
      <name val="Aptos Narrow"/>
      <family val="2"/>
      <scheme val="minor"/>
    </font>
    <font>
      <b/>
      <sz val="14"/>
      <color theme="1"/>
      <name val="Calibri"/>
      <family val="2"/>
    </font>
    <font>
      <sz val="12"/>
      <color theme="1"/>
      <name val="Calibri"/>
      <family val="2"/>
    </font>
    <font>
      <b/>
      <sz val="12"/>
      <color theme="1"/>
      <name val="Calibri"/>
      <family val="2"/>
    </font>
    <font>
      <sz val="12"/>
      <color rgb="FF545454"/>
      <name val="Calibri"/>
      <family val="2"/>
    </font>
    <font>
      <sz val="14"/>
      <color theme="1"/>
      <name val="Calibri"/>
      <family val="2"/>
    </font>
    <font>
      <b/>
      <sz val="10"/>
      <color theme="1"/>
      <name val="Calibri"/>
      <family val="2"/>
    </font>
    <font>
      <sz val="10"/>
      <color theme="1"/>
      <name val="Calibri"/>
      <family val="2"/>
    </font>
    <font>
      <sz val="11"/>
      <color rgb="FFFF0000"/>
      <name val="Aptos Narrow"/>
      <family val="2"/>
      <scheme val="minor"/>
    </font>
    <font>
      <b/>
      <sz val="11"/>
      <color theme="1"/>
      <name val="Aptos Narrow"/>
      <family val="2"/>
      <scheme val="minor"/>
    </font>
    <font>
      <sz val="11"/>
      <color indexed="8"/>
      <name val="Calibri"/>
      <family val="2"/>
    </font>
    <font>
      <sz val="11"/>
      <color theme="1"/>
      <name val="Calibri"/>
      <family val="2"/>
    </font>
    <font>
      <b/>
      <sz val="11"/>
      <color rgb="FFFF0000"/>
      <name val="Aptos Narrow"/>
      <family val="2"/>
      <scheme val="minor"/>
    </font>
    <font>
      <b/>
      <sz val="14"/>
      <color theme="1"/>
      <name val="Aptos Narrow"/>
      <family val="2"/>
      <scheme val="minor"/>
    </font>
    <font>
      <sz val="14"/>
      <color theme="1"/>
      <name val="Aptos Narrow"/>
      <family val="2"/>
      <scheme val="minor"/>
    </font>
    <font>
      <sz val="11"/>
      <color rgb="FF000000"/>
      <name val="Calibri"/>
      <family val="2"/>
    </font>
    <font>
      <sz val="12"/>
      <color rgb="FF222222"/>
      <name val="Arial"/>
      <family val="2"/>
    </font>
    <font>
      <b/>
      <sz val="11"/>
      <color theme="1"/>
      <name val="Times New Roman"/>
      <family val="1"/>
    </font>
    <font>
      <sz val="11"/>
      <color theme="1"/>
      <name val="Times New Roman"/>
      <family val="1"/>
    </font>
    <font>
      <sz val="10"/>
      <name val="Arial"/>
      <family val="2"/>
    </font>
  </fonts>
  <fills count="6">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20" fillId="0" borderId="0"/>
  </cellStyleXfs>
  <cellXfs count="176">
    <xf numFmtId="0" fontId="0" fillId="0" borderId="0" xfId="0"/>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5" xfId="0" applyFont="1" applyFill="1" applyBorder="1" applyAlignment="1">
      <alignment vertical="center"/>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4" borderId="5"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protection locked="0"/>
    </xf>
    <xf numFmtId="2" fontId="3" fillId="4" borderId="5" xfId="0" applyNumberFormat="1" applyFont="1" applyFill="1" applyBorder="1" applyAlignment="1">
      <alignment horizontal="center" vertical="center"/>
    </xf>
    <xf numFmtId="0" fontId="3" fillId="4" borderId="5" xfId="0" applyFont="1" applyFill="1" applyBorder="1" applyAlignment="1">
      <alignment vertical="center" wrapText="1"/>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10" fontId="3" fillId="2" borderId="5" xfId="1" applyNumberFormat="1" applyFont="1" applyFill="1" applyBorder="1" applyAlignment="1" applyProtection="1">
      <alignment horizontal="center" vertical="center"/>
    </xf>
    <xf numFmtId="10" fontId="3" fillId="4" borderId="5" xfId="0" applyNumberFormat="1" applyFont="1" applyFill="1" applyBorder="1" applyAlignment="1">
      <alignment horizontal="center" vertical="center"/>
    </xf>
    <xf numFmtId="164" fontId="3" fillId="0" borderId="5" xfId="1"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9" fontId="3" fillId="2" borderId="5"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0" fontId="3" fillId="4" borderId="5" xfId="0" applyFont="1" applyFill="1" applyBorder="1" applyAlignment="1">
      <alignment horizontal="left" vertical="top" wrapText="1"/>
    </xf>
    <xf numFmtId="0" fontId="0" fillId="0" borderId="14" xfId="0" applyBorder="1"/>
    <xf numFmtId="0" fontId="0" fillId="0" borderId="15" xfId="0" applyBorder="1" applyAlignment="1">
      <alignment vertical="top" wrapText="1"/>
    </xf>
    <xf numFmtId="0" fontId="0" fillId="0" borderId="16" xfId="0" applyBorder="1" applyAlignment="1">
      <alignment vertical="top" wrapText="1"/>
    </xf>
    <xf numFmtId="0" fontId="10" fillId="0" borderId="18" xfId="0" applyFont="1" applyBorder="1" applyAlignment="1">
      <alignment horizontal="left" vertical="center" wrapText="1"/>
    </xf>
    <xf numFmtId="0" fontId="0" fillId="0" borderId="22" xfId="0" applyBorder="1"/>
    <xf numFmtId="0" fontId="0" fillId="0" borderId="23" xfId="0" applyBorder="1"/>
    <xf numFmtId="1" fontId="11" fillId="0" borderId="23" xfId="2" applyNumberFormat="1" applyBorder="1"/>
    <xf numFmtId="1" fontId="0" fillId="0" borderId="23" xfId="0" applyNumberFormat="1" applyBorder="1"/>
    <xf numFmtId="2" fontId="0" fillId="0" borderId="23" xfId="0" applyNumberFormat="1" applyBorder="1"/>
    <xf numFmtId="0" fontId="11" fillId="0" borderId="23" xfId="2" applyBorder="1"/>
    <xf numFmtId="0" fontId="0" fillId="0" borderId="24" xfId="0" applyBorder="1"/>
    <xf numFmtId="2" fontId="0" fillId="0" borderId="5" xfId="0" applyNumberFormat="1" applyBorder="1"/>
    <xf numFmtId="0" fontId="0" fillId="0" borderId="5" xfId="0" applyBorder="1"/>
    <xf numFmtId="0" fontId="0" fillId="0" borderId="26" xfId="0" applyBorder="1"/>
    <xf numFmtId="0" fontId="0" fillId="0" borderId="25" xfId="0" applyBorder="1" applyAlignment="1">
      <alignment vertical="top" wrapText="1"/>
    </xf>
    <xf numFmtId="0" fontId="0" fillId="0" borderId="5" xfId="0" applyBorder="1" applyAlignment="1">
      <alignment wrapText="1"/>
    </xf>
    <xf numFmtId="1" fontId="11" fillId="0" borderId="5" xfId="2" applyNumberFormat="1" applyBorder="1"/>
    <xf numFmtId="1" fontId="0" fillId="0" borderId="5" xfId="0" applyNumberFormat="1" applyBorder="1"/>
    <xf numFmtId="0" fontId="0" fillId="0" borderId="25" xfId="0" applyBorder="1" applyAlignment="1">
      <alignment wrapText="1"/>
    </xf>
    <xf numFmtId="0" fontId="10" fillId="0" borderId="15" xfId="0" applyFont="1" applyBorder="1"/>
    <xf numFmtId="0" fontId="10" fillId="0" borderId="16" xfId="0" applyFont="1" applyBorder="1"/>
    <xf numFmtId="1" fontId="10" fillId="0" borderId="16" xfId="0" applyNumberFormat="1" applyFont="1" applyBorder="1"/>
    <xf numFmtId="0" fontId="0" fillId="0" borderId="16" xfId="0" applyBorder="1"/>
    <xf numFmtId="0" fontId="0" fillId="0" borderId="17" xfId="0" applyBorder="1"/>
    <xf numFmtId="0" fontId="0" fillId="0" borderId="12" xfId="0" applyBorder="1"/>
    <xf numFmtId="0" fontId="0" fillId="0" borderId="13" xfId="0" applyBorder="1"/>
    <xf numFmtId="0" fontId="0" fillId="0" borderId="29" xfId="0" applyBorder="1"/>
    <xf numFmtId="1" fontId="0" fillId="0" borderId="29" xfId="0" applyNumberFormat="1" applyBorder="1"/>
    <xf numFmtId="0" fontId="0" fillId="0" borderId="30" xfId="0" applyBorder="1"/>
    <xf numFmtId="0" fontId="10" fillId="0" borderId="18" xfId="0" applyFont="1" applyBorder="1"/>
    <xf numFmtId="0" fontId="0" fillId="0" borderId="31" xfId="0" applyBorder="1"/>
    <xf numFmtId="1" fontId="0" fillId="0" borderId="31" xfId="0" applyNumberFormat="1" applyBorder="1"/>
    <xf numFmtId="0" fontId="10" fillId="0" borderId="31" xfId="0" applyFont="1" applyBorder="1"/>
    <xf numFmtId="0" fontId="0" fillId="0" borderId="32" xfId="0" applyBorder="1"/>
    <xf numFmtId="0" fontId="0" fillId="0" borderId="35" xfId="0" applyBorder="1" applyAlignment="1">
      <alignment horizontal="center" vertical="center" wrapText="1"/>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1" fontId="13" fillId="5" borderId="5" xfId="0" applyNumberFormat="1" applyFont="1" applyFill="1" applyBorder="1"/>
    <xf numFmtId="0" fontId="9" fillId="5" borderId="5" xfId="0" applyFont="1" applyFill="1" applyBorder="1"/>
    <xf numFmtId="0" fontId="10" fillId="0" borderId="29" xfId="0" applyFont="1" applyBorder="1"/>
    <xf numFmtId="0" fontId="14" fillId="0" borderId="43" xfId="0" applyFont="1" applyBorder="1" applyAlignment="1">
      <alignment horizontal="center" wrapText="1"/>
    </xf>
    <xf numFmtId="0" fontId="10" fillId="0" borderId="5" xfId="0" applyFont="1" applyBorder="1" applyAlignment="1">
      <alignment horizontal="center"/>
    </xf>
    <xf numFmtId="0" fontId="14" fillId="0" borderId="5" xfId="0" applyFont="1" applyBorder="1"/>
    <xf numFmtId="0" fontId="16" fillId="0" borderId="0" xfId="0" applyFont="1"/>
    <xf numFmtId="14" fontId="16" fillId="0" borderId="0" xfId="0" applyNumberFormat="1" applyFont="1" applyAlignment="1">
      <alignment horizontal="right" vertical="top"/>
    </xf>
    <xf numFmtId="14" fontId="12" fillId="0" borderId="0" xfId="0" applyNumberFormat="1" applyFont="1" applyAlignment="1">
      <alignment vertical="top"/>
    </xf>
    <xf numFmtId="0" fontId="16" fillId="0" borderId="0" xfId="0" applyFont="1" applyAlignment="1">
      <alignment vertical="top"/>
    </xf>
    <xf numFmtId="0" fontId="17" fillId="0" borderId="0" xfId="0" applyFont="1" applyAlignment="1">
      <alignment vertical="center" wrapText="1"/>
    </xf>
    <xf numFmtId="0" fontId="19" fillId="0" borderId="0" xfId="0" applyFont="1"/>
    <xf numFmtId="0" fontId="18" fillId="0" borderId="5" xfId="0" applyFont="1" applyBorder="1"/>
    <xf numFmtId="0" fontId="19" fillId="0" borderId="5" xfId="0" applyFont="1" applyBorder="1"/>
    <xf numFmtId="0" fontId="19" fillId="0" borderId="5" xfId="0" applyFont="1" applyBorder="1" applyAlignment="1">
      <alignment horizontal="center"/>
    </xf>
    <xf numFmtId="0" fontId="11" fillId="0" borderId="5" xfId="2" applyBorder="1"/>
    <xf numFmtId="0" fontId="19" fillId="0" borderId="2" xfId="0" applyFont="1" applyBorder="1"/>
    <xf numFmtId="0" fontId="11" fillId="0" borderId="5" xfId="2" applyBorder="1" applyAlignment="1">
      <alignment horizontal="center" vertical="center"/>
    </xf>
    <xf numFmtId="0" fontId="19" fillId="0" borderId="0" xfId="3" applyFont="1"/>
    <xf numFmtId="0" fontId="11" fillId="0" borderId="0" xfId="2"/>
    <xf numFmtId="0" fontId="18" fillId="0" borderId="5" xfId="3" applyFont="1" applyBorder="1"/>
    <xf numFmtId="0" fontId="19" fillId="0" borderId="5" xfId="3" applyFont="1" applyBorder="1"/>
    <xf numFmtId="0" fontId="19" fillId="0" borderId="5" xfId="3" applyFont="1" applyBorder="1" applyAlignment="1">
      <alignment horizontal="center"/>
    </xf>
    <xf numFmtId="0" fontId="18" fillId="0" borderId="0" xfId="3" applyFont="1"/>
    <xf numFmtId="0" fontId="19" fillId="0" borderId="0" xfId="3" applyFont="1" applyAlignment="1">
      <alignment horizontal="center"/>
    </xf>
    <xf numFmtId="0" fontId="19" fillId="0" borderId="2" xfId="3" applyFont="1" applyBorder="1"/>
    <xf numFmtId="0" fontId="10" fillId="0" borderId="5" xfId="0" applyFont="1" applyBorder="1" applyAlignment="1">
      <alignment horizontal="left"/>
    </xf>
    <xf numFmtId="0" fontId="10" fillId="0" borderId="5" xfId="0" applyFont="1" applyBorder="1"/>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6" fillId="0" borderId="0" xfId="0" applyFont="1" applyAlignment="1">
      <alignment vertical="top" wrapText="1"/>
    </xf>
    <xf numFmtId="0" fontId="0" fillId="0" borderId="17" xfId="0" applyBorder="1" applyAlignment="1">
      <alignment vertical="top" wrapText="1"/>
    </xf>
    <xf numFmtId="0" fontId="0" fillId="0" borderId="25" xfId="0" applyBorder="1"/>
    <xf numFmtId="0" fontId="0" fillId="0" borderId="18" xfId="0" applyBorder="1"/>
    <xf numFmtId="0" fontId="10" fillId="0" borderId="0" xfId="0" applyFont="1" applyAlignment="1">
      <alignment horizontal="left"/>
    </xf>
    <xf numFmtId="0" fontId="11" fillId="5" borderId="0" xfId="2" applyFill="1"/>
    <xf numFmtId="1" fontId="10" fillId="0" borderId="5" xfId="0" applyNumberFormat="1" applyFont="1" applyBorder="1" applyAlignment="1">
      <alignment horizontal="center"/>
    </xf>
    <xf numFmtId="1"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4" borderId="5" xfId="0" applyFont="1" applyFill="1" applyBorder="1" applyAlignment="1">
      <alignment horizontal="center" vertical="center" wrapText="1"/>
    </xf>
    <xf numFmtId="14" fontId="3" fillId="0" borderId="5" xfId="0" applyNumberFormat="1" applyFont="1" applyBorder="1" applyAlignment="1" applyProtection="1">
      <alignment horizontal="center" vertical="center"/>
      <protection locked="0"/>
    </xf>
    <xf numFmtId="0" fontId="3" fillId="3" borderId="5" xfId="0" applyFont="1" applyFill="1" applyBorder="1" applyAlignment="1">
      <alignment horizontal="center" vertical="center"/>
    </xf>
    <xf numFmtId="10"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164" fontId="3" fillId="4" borderId="5" xfId="0" applyNumberFormat="1" applyFont="1" applyFill="1" applyBorder="1" applyAlignment="1">
      <alignment horizontal="center" vertical="center"/>
    </xf>
    <xf numFmtId="0" fontId="3" fillId="4" borderId="5" xfId="0" applyFont="1" applyFill="1" applyBorder="1" applyAlignment="1">
      <alignment horizontal="left" vertical="top"/>
    </xf>
    <xf numFmtId="0" fontId="3"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5" xfId="0" applyBorder="1" applyAlignment="1">
      <alignment horizontal="center"/>
    </xf>
    <xf numFmtId="0" fontId="16" fillId="0" borderId="0" xfId="0" applyFont="1" applyAlignment="1">
      <alignment vertical="top" wrapText="1"/>
    </xf>
    <xf numFmtId="0" fontId="0" fillId="0" borderId="0" xfId="0" applyAlignment="1">
      <alignment horizontal="center"/>
    </xf>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0" fillId="0" borderId="38" xfId="0" applyFont="1" applyBorder="1" applyAlignment="1">
      <alignment horizontal="right"/>
    </xf>
    <xf numFmtId="0" fontId="10" fillId="0" borderId="0" xfId="0" applyFont="1" applyAlignment="1">
      <alignment horizontal="right"/>
    </xf>
    <xf numFmtId="0" fontId="10" fillId="0" borderId="9" xfId="0" applyFont="1" applyBorder="1" applyAlignment="1">
      <alignment horizontal="right"/>
    </xf>
    <xf numFmtId="0" fontId="10" fillId="0" borderId="39" xfId="0" applyFont="1" applyBorder="1" applyAlignment="1">
      <alignment horizontal="right"/>
    </xf>
    <xf numFmtId="0" fontId="10" fillId="0" borderId="1" xfId="0" applyFont="1" applyBorder="1" applyAlignment="1">
      <alignment horizontal="right"/>
    </xf>
    <xf numFmtId="0" fontId="10" fillId="0" borderId="11" xfId="0" applyFont="1" applyBorder="1" applyAlignment="1">
      <alignment horizontal="right"/>
    </xf>
    <xf numFmtId="0" fontId="10" fillId="0" borderId="40" xfId="0" applyFont="1" applyBorder="1" applyAlignment="1">
      <alignment horizontal="right"/>
    </xf>
    <xf numFmtId="0" fontId="10" fillId="0" borderId="41" xfId="0" applyFont="1" applyBorder="1" applyAlignment="1">
      <alignment horizontal="right"/>
    </xf>
    <xf numFmtId="0" fontId="10" fillId="0" borderId="42" xfId="0" applyFont="1" applyBorder="1" applyAlignment="1">
      <alignment horizontal="right"/>
    </xf>
    <xf numFmtId="0" fontId="10" fillId="0" borderId="44" xfId="0" applyFont="1" applyBorder="1" applyAlignment="1">
      <alignment horizontal="center"/>
    </xf>
    <xf numFmtId="0" fontId="10" fillId="0" borderId="41" xfId="0" applyFont="1" applyBorder="1" applyAlignment="1">
      <alignment horizontal="center"/>
    </xf>
    <xf numFmtId="0" fontId="10" fillId="0" borderId="45" xfId="0" applyFont="1" applyBorder="1" applyAlignment="1">
      <alignment horizontal="center"/>
    </xf>
    <xf numFmtId="0" fontId="10" fillId="0" borderId="33" xfId="0" applyFont="1" applyBorder="1" applyAlignment="1">
      <alignment horizontal="right"/>
    </xf>
    <xf numFmtId="0" fontId="10" fillId="0" borderId="28" xfId="0" applyFont="1" applyBorder="1" applyAlignment="1">
      <alignment horizontal="right"/>
    </xf>
    <xf numFmtId="0" fontId="10" fillId="0" borderId="37" xfId="0" applyFont="1" applyBorder="1" applyAlignment="1">
      <alignment horizontal="right"/>
    </xf>
    <xf numFmtId="0" fontId="10" fillId="0" borderId="12" xfId="0" applyFont="1" applyBorder="1" applyAlignment="1">
      <alignment horizontal="left"/>
    </xf>
    <xf numFmtId="0" fontId="10" fillId="0" borderId="13" xfId="0" applyFont="1" applyBorder="1"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0" fillId="0" borderId="27" xfId="0" applyFont="1" applyBorder="1" applyAlignment="1">
      <alignment horizontal="left"/>
    </xf>
    <xf numFmtId="0" fontId="10" fillId="0" borderId="28"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33" xfId="0" applyFont="1" applyBorder="1" applyAlignment="1">
      <alignment horizontal="center"/>
    </xf>
    <xf numFmtId="0" fontId="10" fillId="0" borderId="28" xfId="0" applyFont="1" applyBorder="1" applyAlignment="1">
      <alignment horizontal="center"/>
    </xf>
    <xf numFmtId="0" fontId="10" fillId="0" borderId="34" xfId="0" applyFont="1" applyBorder="1" applyAlignment="1">
      <alignment horizontal="center"/>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0" fillId="0" borderId="5" xfId="0" applyFont="1" applyBorder="1" applyAlignment="1">
      <alignment horizontal="left"/>
    </xf>
    <xf numFmtId="0" fontId="10" fillId="0" borderId="5" xfId="0" applyFont="1" applyBorder="1"/>
    <xf numFmtId="0" fontId="16" fillId="0" borderId="5" xfId="0" applyFont="1" applyBorder="1" applyAlignment="1">
      <alignment horizontal="center"/>
    </xf>
    <xf numFmtId="0" fontId="14" fillId="0" borderId="5" xfId="0" applyFont="1" applyBorder="1" applyAlignment="1">
      <alignment horizontal="center"/>
    </xf>
    <xf numFmtId="0" fontId="15" fillId="0" borderId="5" xfId="0" applyFont="1" applyBorder="1" applyAlignment="1">
      <alignment horizontal="center"/>
    </xf>
    <xf numFmtId="0" fontId="0" fillId="0" borderId="5" xfId="0" applyBorder="1" applyAlignment="1">
      <alignment horizontal="center" wrapText="1"/>
    </xf>
    <xf numFmtId="0" fontId="18" fillId="0" borderId="5" xfId="0" applyFont="1" applyBorder="1" applyAlignment="1">
      <alignment horizontal="center"/>
    </xf>
    <xf numFmtId="0" fontId="18" fillId="0" borderId="5" xfId="3" applyFont="1" applyBorder="1" applyAlignment="1">
      <alignment horizontal="center"/>
    </xf>
    <xf numFmtId="0" fontId="18" fillId="0" borderId="2" xfId="3" applyFont="1" applyBorder="1" applyAlignment="1">
      <alignment horizontal="center"/>
    </xf>
    <xf numFmtId="0" fontId="18" fillId="0" borderId="4" xfId="3" applyFont="1" applyBorder="1" applyAlignment="1">
      <alignment horizontal="center"/>
    </xf>
  </cellXfs>
  <cellStyles count="4">
    <cellStyle name="Excel Built-in Normal" xfId="2" xr:uid="{00000000-0005-0000-0000-000000000000}"/>
    <cellStyle name="Normal" xfId="0" builtinId="0"/>
    <cellStyle name="Normal 3" xfId="3"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67236</xdr:colOff>
      <xdr:row>2</xdr:row>
      <xdr:rowOff>22412</xdr:rowOff>
    </xdr:from>
    <xdr:to>
      <xdr:col>28</xdr:col>
      <xdr:colOff>438471</xdr:colOff>
      <xdr:row>23</xdr:row>
      <xdr:rowOff>112033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312589" y="1199030"/>
          <a:ext cx="6400000" cy="4695238"/>
        </a:xfrm>
        <a:prstGeom prst="rect">
          <a:avLst/>
        </a:prstGeom>
      </xdr:spPr>
    </xdr:pic>
    <xdr:clientData/>
  </xdr:twoCellAnchor>
  <xdr:twoCellAnchor editAs="oneCell">
    <xdr:from>
      <xdr:col>1</xdr:col>
      <xdr:colOff>0</xdr:colOff>
      <xdr:row>38</xdr:row>
      <xdr:rowOff>0</xdr:rowOff>
    </xdr:from>
    <xdr:to>
      <xdr:col>19</xdr:col>
      <xdr:colOff>77936</xdr:colOff>
      <xdr:row>78</xdr:row>
      <xdr:rowOff>97698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13765" y="9424147"/>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0</xdr:row>
      <xdr:rowOff>152400</xdr:rowOff>
    </xdr:from>
    <xdr:to>
      <xdr:col>15</xdr:col>
      <xdr:colOff>342354</xdr:colOff>
      <xdr:row>16</xdr:row>
      <xdr:rowOff>104400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495925" y="152400"/>
          <a:ext cx="4371429" cy="30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tabSelected="1" view="pageLayout" zoomScale="85" zoomScaleNormal="74" zoomScalePageLayoutView="85" workbookViewId="0">
      <selection activeCell="D11" sqref="D11"/>
    </sheetView>
  </sheetViews>
  <sheetFormatPr defaultColWidth="9.140625" defaultRowHeight="15.75" x14ac:dyDescent="0.25"/>
  <cols>
    <col min="1" max="1" width="14.7109375" style="1" customWidth="1"/>
    <col min="2" max="2" width="13.28515625" style="1" customWidth="1"/>
    <col min="3" max="3" width="12" style="1" customWidth="1"/>
    <col min="4" max="4" width="15.85546875" style="1" customWidth="1"/>
    <col min="5" max="5" width="10.140625" style="1" customWidth="1"/>
    <col min="6" max="6" width="16.140625" style="1" customWidth="1"/>
    <col min="7" max="7" width="9.140625" style="1" hidden="1" customWidth="1"/>
    <col min="8" max="8" width="58" style="1" hidden="1" customWidth="1"/>
    <col min="9" max="9" width="9.140625" style="1" hidden="1" customWidth="1"/>
    <col min="10" max="10" width="40.42578125" style="1" hidden="1" customWidth="1"/>
    <col min="11" max="11" width="1.42578125" style="1" hidden="1" customWidth="1"/>
    <col min="12" max="12" width="1.7109375" style="1" hidden="1" customWidth="1"/>
    <col min="13" max="16384" width="9.140625" style="1"/>
  </cols>
  <sheetData>
    <row r="1" spans="1:11" x14ac:dyDescent="0.25">
      <c r="A1" s="122" t="s">
        <v>208</v>
      </c>
      <c r="B1" s="123"/>
      <c r="C1" s="123"/>
      <c r="D1" s="123"/>
      <c r="E1" s="123"/>
      <c r="F1" s="123"/>
    </row>
    <row r="2" spans="1:11" x14ac:dyDescent="0.25">
      <c r="A2" s="123"/>
      <c r="B2" s="123"/>
      <c r="C2" s="123"/>
      <c r="D2" s="123"/>
      <c r="E2" s="123"/>
      <c r="F2" s="123"/>
    </row>
    <row r="3" spans="1:11" ht="16.5" customHeight="1" x14ac:dyDescent="0.25">
      <c r="A3" s="123"/>
      <c r="B3" s="123"/>
      <c r="C3" s="123"/>
      <c r="D3" s="123"/>
      <c r="E3" s="123"/>
      <c r="F3" s="123"/>
    </row>
    <row r="4" spans="1:11" x14ac:dyDescent="0.25">
      <c r="A4" s="123"/>
      <c r="B4" s="123"/>
      <c r="C4" s="123"/>
      <c r="D4" s="123"/>
      <c r="E4" s="123"/>
      <c r="F4" s="123"/>
    </row>
    <row r="5" spans="1:11" hidden="1" x14ac:dyDescent="0.25">
      <c r="A5" s="123"/>
      <c r="B5" s="123"/>
      <c r="C5" s="123"/>
      <c r="D5" s="123"/>
      <c r="E5" s="123"/>
      <c r="F5" s="123"/>
    </row>
    <row r="6" spans="1:11" hidden="1" x14ac:dyDescent="0.25">
      <c r="A6" s="123"/>
      <c r="B6" s="123"/>
      <c r="C6" s="123"/>
      <c r="D6" s="123"/>
      <c r="E6" s="123"/>
      <c r="F6" s="123"/>
    </row>
    <row r="7" spans="1:11" hidden="1" x14ac:dyDescent="0.25">
      <c r="A7" s="123"/>
      <c r="B7" s="123"/>
      <c r="C7" s="123"/>
      <c r="D7" s="123"/>
      <c r="E7" s="123"/>
      <c r="F7" s="123"/>
    </row>
    <row r="8" spans="1:11" x14ac:dyDescent="0.25">
      <c r="A8" s="124" t="s">
        <v>0</v>
      </c>
      <c r="B8" s="125"/>
      <c r="C8" s="125"/>
      <c r="D8" s="125"/>
      <c r="E8" s="125"/>
      <c r="F8" s="125"/>
    </row>
    <row r="9" spans="1:11" x14ac:dyDescent="0.25">
      <c r="A9" s="126"/>
      <c r="B9" s="126"/>
      <c r="C9" s="126"/>
      <c r="D9" s="126"/>
      <c r="E9" s="126"/>
      <c r="F9" s="126"/>
      <c r="G9" s="2"/>
    </row>
    <row r="10" spans="1:11" x14ac:dyDescent="0.25">
      <c r="A10" s="127" t="s">
        <v>1</v>
      </c>
      <c r="B10" s="128"/>
      <c r="C10" s="128"/>
      <c r="D10" s="128"/>
      <c r="E10" s="129"/>
      <c r="F10" s="3" t="s">
        <v>2</v>
      </c>
    </row>
    <row r="11" spans="1:11" ht="47.25" x14ac:dyDescent="0.25">
      <c r="A11" s="4" t="s">
        <v>3</v>
      </c>
      <c r="B11" s="5" t="s">
        <v>337</v>
      </c>
      <c r="C11" s="7" t="s">
        <v>4</v>
      </c>
      <c r="D11" s="9" t="s">
        <v>338</v>
      </c>
      <c r="E11" s="7" t="s">
        <v>5</v>
      </c>
      <c r="F11" s="5" t="s">
        <v>368</v>
      </c>
    </row>
    <row r="12" spans="1:11" ht="31.5" x14ac:dyDescent="0.25">
      <c r="A12" s="4" t="s">
        <v>6</v>
      </c>
      <c r="B12" s="5" t="s">
        <v>10</v>
      </c>
      <c r="C12" s="7" t="s">
        <v>8</v>
      </c>
      <c r="D12" s="106" t="s">
        <v>21</v>
      </c>
      <c r="E12" s="106"/>
      <c r="F12" s="106"/>
      <c r="K12" s="1" t="s">
        <v>10</v>
      </c>
    </row>
    <row r="13" spans="1:11" x14ac:dyDescent="0.25">
      <c r="A13" s="104" t="s">
        <v>11</v>
      </c>
      <c r="B13" s="104"/>
      <c r="C13" s="104"/>
      <c r="D13" s="104"/>
      <c r="E13" s="104"/>
      <c r="F13" s="104"/>
      <c r="J13" s="6" t="s">
        <v>12</v>
      </c>
      <c r="K13" s="1" t="s">
        <v>13</v>
      </c>
    </row>
    <row r="14" spans="1:11" ht="63" x14ac:dyDescent="0.25">
      <c r="A14" s="7" t="s">
        <v>14</v>
      </c>
      <c r="B14" s="102" t="str">
        <f>CONCATENATE(B15," ",D15," ",F15," ",B16," ",D16," ",F16," ",B17," ",D17," ",F17," ",B18," ",D18," ",F18)</f>
        <v>FLAT NO. 205,  2ND FLOOR, KESHAV KUNJ, PLOT NO. 11, SECTOR NO. 26   TALOJA PACHNAND, NEAR KRISHNA SAGAR BUILDING, PANVEL, RAIGAD, MAHARASHTRA, 410208</v>
      </c>
      <c r="C14" s="102"/>
      <c r="D14" s="102"/>
      <c r="E14" s="102"/>
      <c r="F14" s="102"/>
      <c r="J14" s="1" t="s">
        <v>15</v>
      </c>
      <c r="K14" s="1" t="s">
        <v>7</v>
      </c>
    </row>
    <row r="15" spans="1:11" ht="63" x14ac:dyDescent="0.25">
      <c r="A15" s="7" t="s">
        <v>16</v>
      </c>
      <c r="B15" s="9" t="s">
        <v>369</v>
      </c>
      <c r="C15" s="7" t="s">
        <v>17</v>
      </c>
      <c r="D15" s="5" t="s">
        <v>331</v>
      </c>
      <c r="E15" s="7" t="s">
        <v>19</v>
      </c>
      <c r="F15" s="9" t="s">
        <v>339</v>
      </c>
      <c r="H15" s="8"/>
      <c r="J15" s="1" t="s">
        <v>20</v>
      </c>
      <c r="K15" s="1" t="s">
        <v>21</v>
      </c>
    </row>
    <row r="16" spans="1:11" ht="47.25" x14ac:dyDescent="0.25">
      <c r="A16" s="7" t="s">
        <v>22</v>
      </c>
      <c r="B16" s="9" t="s">
        <v>370</v>
      </c>
      <c r="C16" s="7" t="s">
        <v>23</v>
      </c>
      <c r="D16" s="9"/>
      <c r="E16" s="7" t="s">
        <v>24</v>
      </c>
      <c r="F16" s="9"/>
      <c r="H16" s="1" t="s">
        <v>25</v>
      </c>
      <c r="J16" s="1" t="s">
        <v>26</v>
      </c>
    </row>
    <row r="17" spans="1:12" ht="55.5" customHeight="1" x14ac:dyDescent="0.25">
      <c r="A17" s="4" t="s">
        <v>27</v>
      </c>
      <c r="B17" s="9" t="s">
        <v>341</v>
      </c>
      <c r="C17" s="4" t="s">
        <v>28</v>
      </c>
      <c r="D17" s="9" t="s">
        <v>342</v>
      </c>
      <c r="E17" s="7" t="s">
        <v>29</v>
      </c>
      <c r="F17" s="5" t="s">
        <v>315</v>
      </c>
      <c r="H17" s="1" t="s">
        <v>30</v>
      </c>
    </row>
    <row r="18" spans="1:12" x14ac:dyDescent="0.25">
      <c r="A18" s="4" t="s">
        <v>31</v>
      </c>
      <c r="B18" s="5" t="s">
        <v>316</v>
      </c>
      <c r="C18" s="4" t="s">
        <v>32</v>
      </c>
      <c r="D18" s="5" t="s">
        <v>317</v>
      </c>
      <c r="E18" s="4" t="s">
        <v>33</v>
      </c>
      <c r="F18" s="5">
        <v>410208</v>
      </c>
      <c r="H18" s="1" t="s">
        <v>34</v>
      </c>
      <c r="J18" s="1" t="s">
        <v>35</v>
      </c>
      <c r="L18" s="1" t="s">
        <v>35</v>
      </c>
    </row>
    <row r="19" spans="1:12" ht="63" x14ac:dyDescent="0.25">
      <c r="A19" s="7" t="s">
        <v>207</v>
      </c>
      <c r="B19" s="5" t="s">
        <v>328</v>
      </c>
      <c r="C19" s="7" t="s">
        <v>36</v>
      </c>
      <c r="D19" s="5" t="s">
        <v>343</v>
      </c>
      <c r="E19" s="7" t="s">
        <v>37</v>
      </c>
      <c r="F19" s="9" t="s">
        <v>15</v>
      </c>
      <c r="H19" s="1" t="s">
        <v>38</v>
      </c>
      <c r="J19" s="1" t="s">
        <v>39</v>
      </c>
      <c r="L19" s="1" t="s">
        <v>39</v>
      </c>
    </row>
    <row r="20" spans="1:12" ht="78.75" x14ac:dyDescent="0.25">
      <c r="A20" s="7" t="s">
        <v>40</v>
      </c>
      <c r="B20" s="9" t="s">
        <v>338</v>
      </c>
      <c r="C20" s="7" t="s">
        <v>41</v>
      </c>
      <c r="D20" s="9" t="s">
        <v>332</v>
      </c>
      <c r="E20" s="7" t="s">
        <v>42</v>
      </c>
      <c r="F20" s="9">
        <v>9987572477</v>
      </c>
      <c r="H20" s="1" t="s">
        <v>43</v>
      </c>
      <c r="J20" s="1" t="s">
        <v>44</v>
      </c>
      <c r="L20" s="1" t="s">
        <v>44</v>
      </c>
    </row>
    <row r="21" spans="1:12" x14ac:dyDescent="0.25">
      <c r="A21" s="104" t="s">
        <v>45</v>
      </c>
      <c r="B21" s="104"/>
      <c r="C21" s="104"/>
      <c r="D21" s="104"/>
      <c r="E21" s="104"/>
      <c r="F21" s="104"/>
      <c r="H21" s="1" t="s">
        <v>46</v>
      </c>
      <c r="J21" s="1" t="s">
        <v>47</v>
      </c>
      <c r="L21" s="1" t="s">
        <v>47</v>
      </c>
    </row>
    <row r="22" spans="1:12" x14ac:dyDescent="0.25">
      <c r="A22" s="4" t="s">
        <v>48</v>
      </c>
      <c r="B22" s="4" t="s">
        <v>49</v>
      </c>
      <c r="C22" s="4" t="s">
        <v>50</v>
      </c>
      <c r="D22" s="4" t="s">
        <v>51</v>
      </c>
      <c r="E22" s="107" t="s">
        <v>52</v>
      </c>
      <c r="F22" s="107"/>
      <c r="H22" s="1" t="s">
        <v>53</v>
      </c>
    </row>
    <row r="23" spans="1:12" ht="88.5" customHeight="1" x14ac:dyDescent="0.25">
      <c r="A23" s="7" t="s">
        <v>54</v>
      </c>
      <c r="B23" s="9" t="s">
        <v>344</v>
      </c>
      <c r="C23" s="9" t="s">
        <v>345</v>
      </c>
      <c r="D23" s="9" t="s">
        <v>346</v>
      </c>
      <c r="E23" s="106" t="s">
        <v>347</v>
      </c>
      <c r="F23" s="106"/>
      <c r="H23" s="1" t="s">
        <v>55</v>
      </c>
    </row>
    <row r="24" spans="1:12" ht="47.25" x14ac:dyDescent="0.25">
      <c r="A24" s="7" t="s">
        <v>56</v>
      </c>
      <c r="B24" s="9" t="s">
        <v>348</v>
      </c>
      <c r="C24" s="9" t="s">
        <v>349</v>
      </c>
      <c r="D24" s="9" t="s">
        <v>350</v>
      </c>
      <c r="E24" s="106" t="s">
        <v>318</v>
      </c>
      <c r="F24" s="106"/>
      <c r="H24" s="1" t="s">
        <v>57</v>
      </c>
    </row>
    <row r="25" spans="1:12" x14ac:dyDescent="0.25">
      <c r="A25" s="104" t="s">
        <v>58</v>
      </c>
      <c r="B25" s="104"/>
      <c r="C25" s="104"/>
      <c r="D25" s="104"/>
      <c r="E25" s="104"/>
      <c r="F25" s="104"/>
      <c r="H25" s="1" t="s">
        <v>59</v>
      </c>
    </row>
    <row r="26" spans="1:12" ht="71.25" customHeight="1" x14ac:dyDescent="0.25">
      <c r="A26" s="7" t="s">
        <v>60</v>
      </c>
      <c r="B26" s="9" t="s">
        <v>39</v>
      </c>
      <c r="C26" s="7" t="s">
        <v>61</v>
      </c>
      <c r="D26" s="9" t="s">
        <v>39</v>
      </c>
      <c r="E26" s="7" t="s">
        <v>62</v>
      </c>
      <c r="F26" s="5">
        <v>10</v>
      </c>
      <c r="H26" s="1" t="s">
        <v>9</v>
      </c>
    </row>
    <row r="27" spans="1:12" ht="86.25" customHeight="1" x14ac:dyDescent="0.25">
      <c r="A27" s="4" t="s">
        <v>63</v>
      </c>
      <c r="B27" s="9" t="s">
        <v>351</v>
      </c>
      <c r="C27" s="7" t="s">
        <v>64</v>
      </c>
      <c r="D27" s="9" t="s">
        <v>333</v>
      </c>
      <c r="E27" s="7" t="s">
        <v>65</v>
      </c>
      <c r="F27" s="5" t="s">
        <v>338</v>
      </c>
      <c r="H27" s="1" t="s">
        <v>66</v>
      </c>
    </row>
    <row r="28" spans="1:12" ht="78.75" x14ac:dyDescent="0.25">
      <c r="A28" s="7" t="s">
        <v>67</v>
      </c>
      <c r="B28" s="5">
        <f>IF(D75="R.C.C./FRAME STRUCTURE",60,IF(D75="LOAD BEARING",50,IF(D75="GIRDER - STONE SLAB",50,IF(D75="TIN SHADE",0,IF(D75="COMPOSITE",50,)))))-(F26)</f>
        <v>50</v>
      </c>
      <c r="C28" s="7" t="s">
        <v>68</v>
      </c>
      <c r="D28" s="9" t="s">
        <v>334</v>
      </c>
      <c r="E28" s="7" t="s">
        <v>69</v>
      </c>
      <c r="F28" s="9" t="s">
        <v>335</v>
      </c>
      <c r="H28" s="1" t="s">
        <v>21</v>
      </c>
    </row>
    <row r="29" spans="1:12" ht="87" customHeight="1" x14ac:dyDescent="0.25">
      <c r="A29" s="7" t="s">
        <v>70</v>
      </c>
      <c r="B29" s="5" t="s">
        <v>336</v>
      </c>
      <c r="C29" s="7" t="s">
        <v>71</v>
      </c>
      <c r="D29" s="5" t="s">
        <v>72</v>
      </c>
      <c r="E29" s="7" t="s">
        <v>73</v>
      </c>
      <c r="F29" s="5" t="s">
        <v>72</v>
      </c>
      <c r="H29" s="1" t="s">
        <v>74</v>
      </c>
    </row>
    <row r="30" spans="1:12" ht="84" customHeight="1" x14ac:dyDescent="0.25">
      <c r="A30" s="7" t="s">
        <v>75</v>
      </c>
      <c r="B30" s="5" t="s">
        <v>72</v>
      </c>
      <c r="C30" s="7" t="s">
        <v>76</v>
      </c>
      <c r="D30" s="5" t="s">
        <v>18</v>
      </c>
      <c r="E30" s="7" t="s">
        <v>77</v>
      </c>
      <c r="F30" s="9" t="s">
        <v>352</v>
      </c>
      <c r="H30" s="1" t="s">
        <v>78</v>
      </c>
    </row>
    <row r="31" spans="1:12" ht="35.25" customHeight="1" x14ac:dyDescent="0.25">
      <c r="A31" s="7" t="s">
        <v>79</v>
      </c>
      <c r="B31" s="5" t="s">
        <v>80</v>
      </c>
      <c r="C31" s="7" t="s">
        <v>81</v>
      </c>
      <c r="D31" s="9" t="s">
        <v>319</v>
      </c>
      <c r="E31" s="7" t="s">
        <v>82</v>
      </c>
      <c r="F31" s="9" t="s">
        <v>319</v>
      </c>
      <c r="H31" s="1" t="s">
        <v>83</v>
      </c>
    </row>
    <row r="32" spans="1:12" ht="84.75" customHeight="1" x14ac:dyDescent="0.25">
      <c r="A32" s="7" t="s">
        <v>84</v>
      </c>
      <c r="B32" s="10">
        <v>0.6</v>
      </c>
      <c r="C32" s="7" t="s">
        <v>85</v>
      </c>
      <c r="D32" s="10">
        <v>0.6</v>
      </c>
      <c r="E32" s="7" t="s">
        <v>86</v>
      </c>
      <c r="F32" s="5" t="s">
        <v>87</v>
      </c>
      <c r="H32" s="1" t="s">
        <v>88</v>
      </c>
    </row>
    <row r="33" spans="1:8" x14ac:dyDescent="0.25">
      <c r="A33" s="104" t="s">
        <v>89</v>
      </c>
      <c r="B33" s="104"/>
      <c r="C33" s="104"/>
      <c r="D33" s="104"/>
      <c r="E33" s="104"/>
      <c r="F33" s="104"/>
      <c r="H33" s="1" t="s">
        <v>90</v>
      </c>
    </row>
    <row r="34" spans="1:8" ht="63" x14ac:dyDescent="0.25">
      <c r="A34" s="4" t="s">
        <v>91</v>
      </c>
      <c r="B34" s="4" t="s">
        <v>92</v>
      </c>
      <c r="C34" s="7" t="s">
        <v>93</v>
      </c>
      <c r="D34" s="107" t="s">
        <v>94</v>
      </c>
      <c r="E34" s="107"/>
      <c r="F34" s="107"/>
    </row>
    <row r="35" spans="1:8" ht="47.25" x14ac:dyDescent="0.25">
      <c r="A35" s="4">
        <v>1</v>
      </c>
      <c r="B35" s="7" t="s">
        <v>95</v>
      </c>
      <c r="C35" s="5" t="s">
        <v>354</v>
      </c>
      <c r="D35" s="101" t="s">
        <v>353</v>
      </c>
      <c r="E35" s="101"/>
      <c r="F35" s="101"/>
    </row>
    <row r="36" spans="1:8" ht="63" x14ac:dyDescent="0.25">
      <c r="A36" s="4">
        <v>2</v>
      </c>
      <c r="B36" s="7" t="s">
        <v>96</v>
      </c>
      <c r="C36" s="5" t="s">
        <v>355</v>
      </c>
      <c r="D36" s="101" t="s">
        <v>356</v>
      </c>
      <c r="E36" s="101"/>
      <c r="F36" s="101"/>
    </row>
    <row r="37" spans="1:8" ht="94.5" x14ac:dyDescent="0.25">
      <c r="A37" s="7" t="s">
        <v>97</v>
      </c>
      <c r="B37" s="5" t="s">
        <v>18</v>
      </c>
      <c r="C37" s="7" t="s">
        <v>98</v>
      </c>
      <c r="D37" s="5" t="s">
        <v>18</v>
      </c>
      <c r="E37" s="7" t="s">
        <v>99</v>
      </c>
      <c r="F37" s="9" t="s">
        <v>357</v>
      </c>
    </row>
    <row r="38" spans="1:8" x14ac:dyDescent="0.25">
      <c r="A38" s="104" t="s">
        <v>100</v>
      </c>
      <c r="B38" s="104"/>
      <c r="C38" s="104"/>
      <c r="D38" s="104"/>
      <c r="E38" s="104"/>
      <c r="F38" s="104"/>
    </row>
    <row r="39" spans="1:8" ht="31.5" x14ac:dyDescent="0.25">
      <c r="A39" s="4" t="s">
        <v>101</v>
      </c>
      <c r="B39" s="4" t="s">
        <v>102</v>
      </c>
      <c r="C39" s="7" t="s">
        <v>103</v>
      </c>
      <c r="D39" s="107" t="s">
        <v>104</v>
      </c>
      <c r="E39" s="107"/>
      <c r="F39" s="107"/>
    </row>
    <row r="40" spans="1:8" ht="94.5" x14ac:dyDescent="0.25">
      <c r="A40" s="7" t="s">
        <v>105</v>
      </c>
      <c r="B40" s="5"/>
      <c r="C40" s="11">
        <f>B40/10.7639</f>
        <v>0</v>
      </c>
      <c r="D40" s="7" t="s">
        <v>106</v>
      </c>
      <c r="E40" s="116" t="s">
        <v>366</v>
      </c>
      <c r="F40" s="117"/>
    </row>
    <row r="41" spans="1:8" ht="36.75" customHeight="1" x14ac:dyDescent="0.25">
      <c r="A41" s="7" t="s">
        <v>107</v>
      </c>
      <c r="B41" s="5"/>
      <c r="C41" s="11">
        <f t="shared" ref="C41:C44" si="0">B41/10.7639</f>
        <v>0</v>
      </c>
      <c r="D41" s="23" t="s">
        <v>108</v>
      </c>
      <c r="E41" s="118"/>
      <c r="F41" s="119"/>
    </row>
    <row r="42" spans="1:8" ht="38.25" customHeight="1" x14ac:dyDescent="0.25">
      <c r="A42" s="7" t="s">
        <v>109</v>
      </c>
      <c r="B42" s="5"/>
      <c r="C42" s="11">
        <f t="shared" si="0"/>
        <v>0</v>
      </c>
      <c r="D42" s="7" t="s">
        <v>110</v>
      </c>
      <c r="E42" s="118"/>
      <c r="F42" s="119"/>
    </row>
    <row r="43" spans="1:8" ht="63" x14ac:dyDescent="0.25">
      <c r="A43" s="7" t="s">
        <v>111</v>
      </c>
      <c r="B43" s="5">
        <v>525</v>
      </c>
      <c r="C43" s="11">
        <f t="shared" si="0"/>
        <v>48.774143200884438</v>
      </c>
      <c r="D43" s="12" t="s">
        <v>112</v>
      </c>
      <c r="E43" s="120"/>
      <c r="F43" s="121"/>
    </row>
    <row r="44" spans="1:8" ht="63" customHeight="1" x14ac:dyDescent="0.25">
      <c r="A44" s="7" t="s">
        <v>113</v>
      </c>
      <c r="B44" s="5">
        <v>525</v>
      </c>
      <c r="C44" s="11">
        <f t="shared" si="0"/>
        <v>48.774143200884438</v>
      </c>
      <c r="D44" s="12" t="s">
        <v>114</v>
      </c>
      <c r="E44" s="112" t="s">
        <v>87</v>
      </c>
      <c r="F44" s="113"/>
    </row>
    <row r="45" spans="1:8" x14ac:dyDescent="0.25">
      <c r="A45" s="114" t="s">
        <v>115</v>
      </c>
      <c r="B45" s="114"/>
      <c r="C45" s="114"/>
      <c r="D45" s="114"/>
      <c r="E45" s="114"/>
      <c r="F45" s="114"/>
    </row>
    <row r="46" spans="1:8" x14ac:dyDescent="0.25">
      <c r="A46" s="107" t="s">
        <v>101</v>
      </c>
      <c r="B46" s="107"/>
      <c r="C46" s="4" t="s">
        <v>116</v>
      </c>
      <c r="D46" s="4" t="s">
        <v>117</v>
      </c>
      <c r="E46" s="4" t="s">
        <v>118</v>
      </c>
      <c r="F46" s="4"/>
    </row>
    <row r="47" spans="1:8" ht="94.5" x14ac:dyDescent="0.25">
      <c r="A47" s="7" t="s">
        <v>119</v>
      </c>
      <c r="B47" s="9" t="s">
        <v>105</v>
      </c>
      <c r="C47" s="4">
        <f>B40</f>
        <v>0</v>
      </c>
      <c r="D47" s="5"/>
      <c r="E47" s="4">
        <f>ROUND(C47*D47,2)</f>
        <v>0</v>
      </c>
      <c r="F47" s="4" t="s">
        <v>120</v>
      </c>
    </row>
    <row r="48" spans="1:8" ht="30" customHeight="1" x14ac:dyDescent="0.25">
      <c r="A48" s="102" t="s">
        <v>121</v>
      </c>
      <c r="B48" s="7" t="s">
        <v>122</v>
      </c>
      <c r="C48" s="4">
        <f>B42</f>
        <v>0</v>
      </c>
      <c r="D48" s="5"/>
      <c r="E48" s="4">
        <f t="shared" ref="E48:E50" si="1">ROUND(C48*D48,2)</f>
        <v>0</v>
      </c>
      <c r="F48" s="4" t="s">
        <v>120</v>
      </c>
    </row>
    <row r="49" spans="1:6" ht="63" x14ac:dyDescent="0.25">
      <c r="A49" s="102"/>
      <c r="B49" s="7" t="s">
        <v>111</v>
      </c>
      <c r="C49" s="4">
        <f>B43</f>
        <v>525</v>
      </c>
      <c r="D49" s="100">
        <f>Summary!P23</f>
        <v>6500</v>
      </c>
      <c r="E49" s="4">
        <f t="shared" si="1"/>
        <v>3412500</v>
      </c>
      <c r="F49" s="4" t="s">
        <v>120</v>
      </c>
    </row>
    <row r="50" spans="1:6" ht="47.25" x14ac:dyDescent="0.25">
      <c r="A50" s="7" t="s">
        <v>123</v>
      </c>
      <c r="B50" s="7" t="s">
        <v>124</v>
      </c>
      <c r="C50" s="5"/>
      <c r="D50" s="5"/>
      <c r="E50" s="5">
        <f t="shared" si="1"/>
        <v>0</v>
      </c>
      <c r="F50" s="5" t="s">
        <v>120</v>
      </c>
    </row>
    <row r="51" spans="1:6" x14ac:dyDescent="0.25">
      <c r="A51" s="104" t="s">
        <v>125</v>
      </c>
      <c r="B51" s="104"/>
      <c r="C51" s="104"/>
      <c r="D51" s="104"/>
      <c r="E51" s="104"/>
      <c r="F51" s="104"/>
    </row>
    <row r="52" spans="1:6" ht="31.5" x14ac:dyDescent="0.25">
      <c r="A52" s="4" t="s">
        <v>126</v>
      </c>
      <c r="B52" s="4" t="s">
        <v>127</v>
      </c>
      <c r="C52" s="7" t="s">
        <v>128</v>
      </c>
      <c r="D52" s="4" t="s">
        <v>129</v>
      </c>
      <c r="E52" s="4" t="s">
        <v>130</v>
      </c>
      <c r="F52" s="4"/>
    </row>
    <row r="53" spans="1:6" x14ac:dyDescent="0.25">
      <c r="A53" s="4">
        <v>1</v>
      </c>
      <c r="B53" s="9" t="s">
        <v>131</v>
      </c>
      <c r="C53" s="5">
        <v>0</v>
      </c>
      <c r="D53" s="5" t="s">
        <v>132</v>
      </c>
      <c r="E53" s="5">
        <v>0</v>
      </c>
      <c r="F53" s="4"/>
    </row>
    <row r="54" spans="1:6" x14ac:dyDescent="0.25">
      <c r="A54" s="4">
        <v>2</v>
      </c>
      <c r="B54" s="9" t="s">
        <v>133</v>
      </c>
      <c r="C54" s="5">
        <v>0</v>
      </c>
      <c r="D54" s="5" t="s">
        <v>132</v>
      </c>
      <c r="E54" s="5">
        <v>0</v>
      </c>
      <c r="F54" s="4"/>
    </row>
    <row r="55" spans="1:6" x14ac:dyDescent="0.25">
      <c r="A55" s="107" t="s">
        <v>134</v>
      </c>
      <c r="B55" s="107"/>
      <c r="C55" s="107"/>
      <c r="D55" s="107"/>
      <c r="E55" s="4">
        <f>ROUND(SUM(E53:E54),2)</f>
        <v>0</v>
      </c>
      <c r="F55" s="4" t="s">
        <v>120</v>
      </c>
    </row>
    <row r="56" spans="1:6" x14ac:dyDescent="0.25">
      <c r="A56" s="115" t="s">
        <v>135</v>
      </c>
      <c r="B56" s="115"/>
      <c r="C56" s="115"/>
      <c r="D56" s="115"/>
      <c r="E56" s="4">
        <f>ROUND(E47+E48+E49+E55,2)</f>
        <v>3412500</v>
      </c>
      <c r="F56" s="4" t="s">
        <v>120</v>
      </c>
    </row>
    <row r="57" spans="1:6" x14ac:dyDescent="0.25">
      <c r="A57" s="104" t="s">
        <v>136</v>
      </c>
      <c r="B57" s="104"/>
      <c r="C57" s="104"/>
      <c r="D57" s="104"/>
      <c r="E57" s="104"/>
      <c r="F57" s="104"/>
    </row>
    <row r="58" spans="1:6" ht="15" customHeight="1" x14ac:dyDescent="0.25">
      <c r="A58" s="104" t="s">
        <v>137</v>
      </c>
      <c r="B58" s="104"/>
      <c r="C58" s="13" t="s">
        <v>138</v>
      </c>
      <c r="D58" s="13" t="s">
        <v>139</v>
      </c>
      <c r="E58" s="104" t="s">
        <v>140</v>
      </c>
      <c r="F58" s="104"/>
    </row>
    <row r="59" spans="1:6" ht="31.5" x14ac:dyDescent="0.25">
      <c r="A59" s="4" t="s">
        <v>141</v>
      </c>
      <c r="B59" s="7" t="s">
        <v>142</v>
      </c>
      <c r="C59" s="5">
        <v>0</v>
      </c>
      <c r="D59" s="5">
        <v>0</v>
      </c>
      <c r="E59" s="106" t="s">
        <v>358</v>
      </c>
      <c r="F59" s="106"/>
    </row>
    <row r="60" spans="1:6" ht="63" x14ac:dyDescent="0.25">
      <c r="A60" s="4" t="s">
        <v>143</v>
      </c>
      <c r="B60" s="7" t="s">
        <v>144</v>
      </c>
      <c r="C60" s="5">
        <v>1</v>
      </c>
      <c r="D60" s="5">
        <v>1</v>
      </c>
      <c r="E60" s="106"/>
      <c r="F60" s="106"/>
    </row>
    <row r="61" spans="1:6" ht="47.25" x14ac:dyDescent="0.25">
      <c r="A61" s="4" t="s">
        <v>145</v>
      </c>
      <c r="B61" s="7" t="s">
        <v>146</v>
      </c>
      <c r="C61" s="5">
        <v>6</v>
      </c>
      <c r="D61" s="5">
        <v>6</v>
      </c>
      <c r="E61" s="106"/>
      <c r="F61" s="106"/>
    </row>
    <row r="62" spans="1:6" ht="31.5" x14ac:dyDescent="0.25">
      <c r="A62" s="4" t="s">
        <v>147</v>
      </c>
      <c r="B62" s="7" t="s">
        <v>148</v>
      </c>
      <c r="C62" s="5">
        <f>SUM(C60:C61)</f>
        <v>7</v>
      </c>
      <c r="D62" s="14">
        <f>SUM(D60:D61)</f>
        <v>7</v>
      </c>
      <c r="E62" s="106"/>
      <c r="F62" s="106"/>
    </row>
    <row r="63" spans="1:6" x14ac:dyDescent="0.25">
      <c r="A63" s="104" t="s">
        <v>149</v>
      </c>
      <c r="B63" s="104"/>
      <c r="C63" s="104"/>
      <c r="D63" s="104"/>
      <c r="E63" s="104"/>
      <c r="F63" s="104"/>
    </row>
    <row r="64" spans="1:6" ht="50.25" customHeight="1" x14ac:dyDescent="0.25">
      <c r="A64" s="107" t="s">
        <v>150</v>
      </c>
      <c r="B64" s="107"/>
      <c r="C64" s="7" t="s">
        <v>151</v>
      </c>
      <c r="D64" s="7" t="s">
        <v>152</v>
      </c>
      <c r="E64" s="7" t="s">
        <v>153</v>
      </c>
      <c r="F64" s="7" t="s">
        <v>154</v>
      </c>
    </row>
    <row r="65" spans="1:6" x14ac:dyDescent="0.25">
      <c r="A65" s="107" t="s">
        <v>155</v>
      </c>
      <c r="B65" s="107"/>
      <c r="C65" s="5" t="s">
        <v>18</v>
      </c>
      <c r="D65" s="5" t="s">
        <v>18</v>
      </c>
      <c r="E65" s="9" t="s">
        <v>18</v>
      </c>
      <c r="F65" s="5" t="s">
        <v>18</v>
      </c>
    </row>
    <row r="66" spans="1:6" ht="88.5" customHeight="1" x14ac:dyDescent="0.25">
      <c r="A66" s="107" t="s">
        <v>156</v>
      </c>
      <c r="B66" s="107"/>
      <c r="C66" s="9" t="s">
        <v>18</v>
      </c>
      <c r="D66" s="15" t="s">
        <v>18</v>
      </c>
      <c r="E66" s="9"/>
      <c r="F66" s="9" t="s">
        <v>18</v>
      </c>
    </row>
    <row r="67" spans="1:6" ht="76.5" customHeight="1" x14ac:dyDescent="0.25">
      <c r="A67" s="102" t="s">
        <v>157</v>
      </c>
      <c r="B67" s="102"/>
      <c r="C67" s="9" t="s">
        <v>359</v>
      </c>
      <c r="D67" s="15">
        <v>41024</v>
      </c>
      <c r="E67" s="9" t="s">
        <v>39</v>
      </c>
      <c r="F67" s="9" t="s">
        <v>360</v>
      </c>
    </row>
    <row r="68" spans="1:6" ht="51.75" customHeight="1" x14ac:dyDescent="0.25">
      <c r="A68" s="102" t="s">
        <v>158</v>
      </c>
      <c r="B68" s="102"/>
      <c r="C68" s="5" t="s">
        <v>18</v>
      </c>
      <c r="D68" s="5" t="s">
        <v>18</v>
      </c>
      <c r="E68" s="5" t="s">
        <v>18</v>
      </c>
      <c r="F68" s="5" t="s">
        <v>18</v>
      </c>
    </row>
    <row r="69" spans="1:6" ht="68.25" customHeight="1" x14ac:dyDescent="0.25">
      <c r="A69" s="102" t="s">
        <v>159</v>
      </c>
      <c r="B69" s="102"/>
      <c r="C69" s="9" t="s">
        <v>362</v>
      </c>
      <c r="D69" s="15">
        <v>42074</v>
      </c>
      <c r="E69" s="9" t="s">
        <v>39</v>
      </c>
      <c r="F69" s="9" t="s">
        <v>360</v>
      </c>
    </row>
    <row r="70" spans="1:6" ht="65.25" customHeight="1" x14ac:dyDescent="0.25">
      <c r="A70" s="102" t="s">
        <v>160</v>
      </c>
      <c r="B70" s="102"/>
      <c r="C70" s="5" t="s">
        <v>18</v>
      </c>
      <c r="D70" s="5" t="s">
        <v>18</v>
      </c>
      <c r="E70" s="9" t="s">
        <v>39</v>
      </c>
      <c r="F70" s="5" t="s">
        <v>18</v>
      </c>
    </row>
    <row r="71" spans="1:6" ht="44.25" customHeight="1" x14ac:dyDescent="0.25">
      <c r="A71" s="102" t="s">
        <v>161</v>
      </c>
      <c r="B71" s="102"/>
      <c r="C71" s="5" t="s">
        <v>18</v>
      </c>
      <c r="D71" s="5" t="s">
        <v>18</v>
      </c>
      <c r="E71" s="5" t="s">
        <v>18</v>
      </c>
      <c r="F71" s="5" t="s">
        <v>18</v>
      </c>
    </row>
    <row r="72" spans="1:6" ht="69" customHeight="1" x14ac:dyDescent="0.25">
      <c r="A72" s="102" t="s">
        <v>162</v>
      </c>
      <c r="B72" s="102"/>
      <c r="C72" s="9" t="s">
        <v>18</v>
      </c>
      <c r="D72" s="15" t="s">
        <v>18</v>
      </c>
      <c r="E72" s="9" t="s">
        <v>18</v>
      </c>
      <c r="F72" s="5" t="s">
        <v>18</v>
      </c>
    </row>
    <row r="73" spans="1:6" ht="83.25" customHeight="1" x14ac:dyDescent="0.25">
      <c r="A73" s="102" t="s">
        <v>163</v>
      </c>
      <c r="B73" s="102"/>
      <c r="C73" s="111" t="s">
        <v>361</v>
      </c>
      <c r="D73" s="111"/>
      <c r="E73" s="111"/>
      <c r="F73" s="111"/>
    </row>
    <row r="74" spans="1:6" x14ac:dyDescent="0.25">
      <c r="A74" s="104" t="s">
        <v>164</v>
      </c>
      <c r="B74" s="104"/>
      <c r="C74" s="104"/>
      <c r="D74" s="104"/>
      <c r="E74" s="104"/>
      <c r="F74" s="104"/>
    </row>
    <row r="75" spans="1:6" ht="63" x14ac:dyDescent="0.25">
      <c r="A75" s="4" t="s">
        <v>165</v>
      </c>
      <c r="B75" s="5" t="s">
        <v>329</v>
      </c>
      <c r="C75" s="7" t="s">
        <v>166</v>
      </c>
      <c r="D75" s="6" t="s">
        <v>167</v>
      </c>
      <c r="E75" s="7" t="s">
        <v>168</v>
      </c>
      <c r="F75" s="9" t="s">
        <v>320</v>
      </c>
    </row>
    <row r="76" spans="1:6" ht="31.5" x14ac:dyDescent="0.25">
      <c r="A76" s="4" t="s">
        <v>169</v>
      </c>
      <c r="B76" s="5" t="s">
        <v>170</v>
      </c>
      <c r="C76" s="7" t="s">
        <v>171</v>
      </c>
      <c r="D76" s="9" t="s">
        <v>172</v>
      </c>
      <c r="E76" s="4" t="s">
        <v>173</v>
      </c>
      <c r="F76" s="5" t="s">
        <v>174</v>
      </c>
    </row>
    <row r="77" spans="1:6" ht="78.75" x14ac:dyDescent="0.25">
      <c r="A77" s="7" t="s">
        <v>175</v>
      </c>
      <c r="B77" s="5">
        <v>44</v>
      </c>
      <c r="C77" s="7" t="s">
        <v>176</v>
      </c>
      <c r="D77" s="5" t="s">
        <v>177</v>
      </c>
      <c r="E77" s="7" t="s">
        <v>178</v>
      </c>
      <c r="F77" s="9" t="s">
        <v>179</v>
      </c>
    </row>
    <row r="78" spans="1:6" x14ac:dyDescent="0.25">
      <c r="A78" s="104" t="s">
        <v>180</v>
      </c>
      <c r="B78" s="104"/>
      <c r="C78" s="104"/>
      <c r="D78" s="104"/>
      <c r="E78" s="104"/>
      <c r="F78" s="104"/>
    </row>
    <row r="79" spans="1:6" ht="63" x14ac:dyDescent="0.25">
      <c r="A79" s="4" t="s">
        <v>181</v>
      </c>
      <c r="B79" s="4" t="s">
        <v>182</v>
      </c>
      <c r="C79" s="16" t="s">
        <v>183</v>
      </c>
      <c r="D79" s="7" t="s">
        <v>184</v>
      </c>
      <c r="E79" s="7" t="s">
        <v>185</v>
      </c>
      <c r="F79" s="7" t="s">
        <v>186</v>
      </c>
    </row>
    <row r="80" spans="1:6" x14ac:dyDescent="0.25">
      <c r="A80" s="4">
        <v>1</v>
      </c>
      <c r="B80" s="4" t="s">
        <v>187</v>
      </c>
      <c r="C80" s="17">
        <v>0.05</v>
      </c>
      <c r="D80" s="18">
        <f>(C80*E80)/D62</f>
        <v>0.05</v>
      </c>
      <c r="E80" s="19">
        <v>7</v>
      </c>
      <c r="F80" s="105">
        <v>1</v>
      </c>
    </row>
    <row r="81" spans="1:6" x14ac:dyDescent="0.25">
      <c r="A81" s="4">
        <v>2</v>
      </c>
      <c r="B81" s="7" t="s">
        <v>188</v>
      </c>
      <c r="C81" s="17">
        <v>0.1</v>
      </c>
      <c r="D81" s="18">
        <f>(C81*E81)/D62</f>
        <v>0.1</v>
      </c>
      <c r="E81" s="20">
        <v>7</v>
      </c>
      <c r="F81" s="106"/>
    </row>
    <row r="82" spans="1:6" ht="31.5" x14ac:dyDescent="0.25">
      <c r="A82" s="4">
        <v>3</v>
      </c>
      <c r="B82" s="7" t="s">
        <v>189</v>
      </c>
      <c r="C82" s="17">
        <v>0.1</v>
      </c>
      <c r="D82" s="18">
        <f>(C82*E82)/D62</f>
        <v>0.1</v>
      </c>
      <c r="E82" s="20">
        <v>7</v>
      </c>
      <c r="F82" s="106"/>
    </row>
    <row r="83" spans="1:6" ht="31.5" x14ac:dyDescent="0.25">
      <c r="A83" s="4">
        <v>4</v>
      </c>
      <c r="B83" s="7" t="s">
        <v>190</v>
      </c>
      <c r="C83" s="17">
        <v>0.25</v>
      </c>
      <c r="D83" s="18">
        <f>(C83*E83)/D62</f>
        <v>0.25</v>
      </c>
      <c r="E83" s="20">
        <v>7</v>
      </c>
      <c r="F83" s="106"/>
    </row>
    <row r="84" spans="1:6" ht="31.5" x14ac:dyDescent="0.25">
      <c r="A84" s="4">
        <v>5</v>
      </c>
      <c r="B84" s="7" t="s">
        <v>191</v>
      </c>
      <c r="C84" s="17">
        <v>0.2</v>
      </c>
      <c r="D84" s="18">
        <f>(C84*E84)/D62</f>
        <v>0.2</v>
      </c>
      <c r="E84" s="20">
        <v>7</v>
      </c>
      <c r="F84" s="106"/>
    </row>
    <row r="85" spans="1:6" ht="31.5" x14ac:dyDescent="0.25">
      <c r="A85" s="4">
        <v>6</v>
      </c>
      <c r="B85" s="7" t="s">
        <v>192</v>
      </c>
      <c r="C85" s="17">
        <v>0.1</v>
      </c>
      <c r="D85" s="18">
        <f>(C85*E85)/D62</f>
        <v>0.1</v>
      </c>
      <c r="E85" s="20">
        <v>7</v>
      </c>
      <c r="F85" s="106"/>
    </row>
    <row r="86" spans="1:6" ht="31.5" x14ac:dyDescent="0.25">
      <c r="A86" s="4">
        <v>7</v>
      </c>
      <c r="B86" s="7" t="s">
        <v>193</v>
      </c>
      <c r="C86" s="17">
        <v>0.1</v>
      </c>
      <c r="D86" s="18">
        <f>(C86*E86)/D62</f>
        <v>0.1</v>
      </c>
      <c r="E86" s="20">
        <v>7</v>
      </c>
      <c r="F86" s="106"/>
    </row>
    <row r="87" spans="1:6" ht="47.25" x14ac:dyDescent="0.25">
      <c r="A87" s="4">
        <v>8</v>
      </c>
      <c r="B87" s="7" t="s">
        <v>194</v>
      </c>
      <c r="C87" s="17">
        <v>0.1</v>
      </c>
      <c r="D87" s="18">
        <f>(C87*E87)/D62</f>
        <v>0.1</v>
      </c>
      <c r="E87" s="20">
        <v>7</v>
      </c>
      <c r="F87" s="106"/>
    </row>
    <row r="88" spans="1:6" x14ac:dyDescent="0.25">
      <c r="A88" s="107" t="s">
        <v>195</v>
      </c>
      <c r="B88" s="107"/>
      <c r="C88" s="21">
        <f>C80+C81+C82+C83+C84+C85+C86+C87</f>
        <v>0.99999999999999989</v>
      </c>
      <c r="D88" s="18">
        <f>SUM(D80:D87)</f>
        <v>0.99999999999999989</v>
      </c>
      <c r="E88" s="108"/>
      <c r="F88" s="108"/>
    </row>
    <row r="89" spans="1:6" x14ac:dyDescent="0.25">
      <c r="A89" s="109"/>
      <c r="B89" s="109"/>
      <c r="C89" s="109"/>
      <c r="D89" s="109"/>
      <c r="E89" s="22"/>
      <c r="F89" s="22"/>
    </row>
    <row r="90" spans="1:6" x14ac:dyDescent="0.25">
      <c r="A90" s="102" t="s">
        <v>196</v>
      </c>
      <c r="B90" s="102"/>
      <c r="C90" s="5" t="s">
        <v>87</v>
      </c>
      <c r="D90" s="102" t="s">
        <v>197</v>
      </c>
      <c r="E90" s="102"/>
      <c r="F90" s="5" t="s">
        <v>319</v>
      </c>
    </row>
    <row r="91" spans="1:6" x14ac:dyDescent="0.25">
      <c r="A91" s="104" t="s">
        <v>198</v>
      </c>
      <c r="B91" s="104"/>
      <c r="C91" s="104"/>
      <c r="D91" s="104"/>
      <c r="E91" s="104"/>
      <c r="F91" s="104"/>
    </row>
    <row r="92" spans="1:6" x14ac:dyDescent="0.25">
      <c r="A92" s="110" t="s">
        <v>367</v>
      </c>
      <c r="B92" s="110"/>
      <c r="C92" s="110"/>
      <c r="D92" s="110"/>
      <c r="E92" s="110"/>
      <c r="F92" s="110"/>
    </row>
    <row r="93" spans="1:6" x14ac:dyDescent="0.25">
      <c r="A93" s="110"/>
      <c r="B93" s="110"/>
      <c r="C93" s="110"/>
      <c r="D93" s="110"/>
      <c r="E93" s="110"/>
      <c r="F93" s="110"/>
    </row>
    <row r="94" spans="1:6" x14ac:dyDescent="0.25">
      <c r="A94" s="110"/>
      <c r="B94" s="110"/>
      <c r="C94" s="110"/>
      <c r="D94" s="110"/>
      <c r="E94" s="110"/>
      <c r="F94" s="110"/>
    </row>
    <row r="95" spans="1:6" ht="87.75" customHeight="1" x14ac:dyDescent="0.25">
      <c r="A95" s="110"/>
      <c r="B95" s="110"/>
      <c r="C95" s="110"/>
      <c r="D95" s="110"/>
      <c r="E95" s="110"/>
      <c r="F95" s="110"/>
    </row>
    <row r="96" spans="1:6" x14ac:dyDescent="0.25">
      <c r="A96" s="104" t="s">
        <v>199</v>
      </c>
      <c r="B96" s="104"/>
      <c r="C96" s="104"/>
      <c r="D96" s="104"/>
      <c r="E96" s="104"/>
      <c r="F96" s="104"/>
    </row>
    <row r="97" spans="1:6" x14ac:dyDescent="0.25">
      <c r="A97" s="4" t="s">
        <v>200</v>
      </c>
      <c r="B97" s="107" t="s">
        <v>201</v>
      </c>
      <c r="C97" s="107"/>
      <c r="D97" s="107"/>
      <c r="E97" s="107"/>
      <c r="F97" s="107"/>
    </row>
    <row r="98" spans="1:6" ht="31.5" x14ac:dyDescent="0.25">
      <c r="A98" s="4" t="s">
        <v>91</v>
      </c>
      <c r="B98" s="7" t="s">
        <v>202</v>
      </c>
      <c r="C98" s="107" t="s">
        <v>127</v>
      </c>
      <c r="D98" s="107"/>
      <c r="E98" s="107"/>
      <c r="F98" s="107"/>
    </row>
    <row r="99" spans="1:6" x14ac:dyDescent="0.25">
      <c r="A99" s="4">
        <v>1</v>
      </c>
      <c r="B99" s="5" t="s">
        <v>203</v>
      </c>
      <c r="C99" s="101"/>
      <c r="D99" s="101"/>
      <c r="E99" s="101"/>
      <c r="F99" s="101"/>
    </row>
    <row r="100" spans="1:6" x14ac:dyDescent="0.25">
      <c r="A100" s="4">
        <v>2</v>
      </c>
      <c r="B100" s="5"/>
      <c r="C100" s="101"/>
      <c r="D100" s="101"/>
      <c r="E100" s="101"/>
      <c r="F100" s="101"/>
    </row>
    <row r="101" spans="1:6" x14ac:dyDescent="0.25">
      <c r="A101" s="4">
        <v>3</v>
      </c>
      <c r="B101" s="5"/>
      <c r="C101" s="101"/>
      <c r="D101" s="101"/>
      <c r="E101" s="101"/>
      <c r="F101" s="101"/>
    </row>
    <row r="102" spans="1:6" x14ac:dyDescent="0.25">
      <c r="A102" s="4">
        <v>4</v>
      </c>
      <c r="B102" s="5"/>
      <c r="C102" s="101"/>
      <c r="D102" s="101"/>
      <c r="E102" s="101"/>
      <c r="F102" s="101"/>
    </row>
    <row r="103" spans="1:6" ht="47.25" x14ac:dyDescent="0.25">
      <c r="A103" s="102" t="s">
        <v>204</v>
      </c>
      <c r="B103" s="102"/>
      <c r="C103" s="101" t="s">
        <v>209</v>
      </c>
      <c r="D103" s="101"/>
      <c r="E103" s="4" t="s">
        <v>205</v>
      </c>
      <c r="F103" s="7" t="s">
        <v>206</v>
      </c>
    </row>
    <row r="104" spans="1:6" x14ac:dyDescent="0.25">
      <c r="A104" s="102"/>
      <c r="B104" s="102"/>
      <c r="C104" s="101"/>
      <c r="D104" s="101"/>
      <c r="E104" s="103">
        <v>45864</v>
      </c>
      <c r="F104" s="103">
        <v>45867</v>
      </c>
    </row>
    <row r="105" spans="1:6" x14ac:dyDescent="0.25">
      <c r="A105" s="102"/>
      <c r="B105" s="102"/>
      <c r="C105" s="101"/>
      <c r="D105" s="101"/>
      <c r="E105" s="101"/>
      <c r="F105" s="101"/>
    </row>
  </sheetData>
  <sheetProtection algorithmName="SHA-512" hashValue="yD4XYQpbP0p0L3WjVW9bjt4mHnzO8pOiXRcerw92ZvfccqRC7A3YOfXP8ysauHK0KlESNjt7q9bX0efdPmF1vg==" saltValue="zRrjE+WDlLdWpn0+zFn4iQ==" spinCount="100000" sheet="1" scenarios="1" formatCells="0" formatColumns="0" formatRows="0" insertHyperlinks="0" autoFilter="0"/>
  <mergeCells count="62">
    <mergeCell ref="B14:F14"/>
    <mergeCell ref="A1:F7"/>
    <mergeCell ref="A8:F9"/>
    <mergeCell ref="A10:E10"/>
    <mergeCell ref="D12:F12"/>
    <mergeCell ref="A13:F13"/>
    <mergeCell ref="E40:F43"/>
    <mergeCell ref="A21:F21"/>
    <mergeCell ref="E22:F22"/>
    <mergeCell ref="E23:F23"/>
    <mergeCell ref="E24:F24"/>
    <mergeCell ref="A25:F25"/>
    <mergeCell ref="A33:F33"/>
    <mergeCell ref="D34:F34"/>
    <mergeCell ref="D35:F35"/>
    <mergeCell ref="D36:F36"/>
    <mergeCell ref="A38:F38"/>
    <mergeCell ref="D39:F39"/>
    <mergeCell ref="A63:F63"/>
    <mergeCell ref="E44:F44"/>
    <mergeCell ref="A45:F45"/>
    <mergeCell ref="A46:B46"/>
    <mergeCell ref="A48:A49"/>
    <mergeCell ref="A51:F51"/>
    <mergeCell ref="A55:D55"/>
    <mergeCell ref="A56:D56"/>
    <mergeCell ref="A57:F57"/>
    <mergeCell ref="A58:B58"/>
    <mergeCell ref="E58:F58"/>
    <mergeCell ref="E59:F62"/>
    <mergeCell ref="A74:F74"/>
    <mergeCell ref="A64:B64"/>
    <mergeCell ref="A65:B65"/>
    <mergeCell ref="A66:B66"/>
    <mergeCell ref="A67:B67"/>
    <mergeCell ref="A68:B68"/>
    <mergeCell ref="A69:B69"/>
    <mergeCell ref="A70:B70"/>
    <mergeCell ref="A71:B71"/>
    <mergeCell ref="A72:B72"/>
    <mergeCell ref="A73:B73"/>
    <mergeCell ref="C73:F73"/>
    <mergeCell ref="C99:F99"/>
    <mergeCell ref="A78:F78"/>
    <mergeCell ref="F80:F87"/>
    <mergeCell ref="A88:B88"/>
    <mergeCell ref="E88:F88"/>
    <mergeCell ref="A89:D89"/>
    <mergeCell ref="A90:B90"/>
    <mergeCell ref="D90:E90"/>
    <mergeCell ref="A91:F91"/>
    <mergeCell ref="A92:F95"/>
    <mergeCell ref="A96:F96"/>
    <mergeCell ref="B97:F97"/>
    <mergeCell ref="C98:F98"/>
    <mergeCell ref="C100:F100"/>
    <mergeCell ref="C101:F101"/>
    <mergeCell ref="C102:F102"/>
    <mergeCell ref="A103:B105"/>
    <mergeCell ref="C103:D105"/>
    <mergeCell ref="E104:E105"/>
    <mergeCell ref="F104:F105"/>
  </mergeCells>
  <dataValidations count="5">
    <dataValidation type="list" allowBlank="1" showInputMessage="1" showErrorMessage="1" sqref="B26 E70 E65:E67" xr:uid="{00000000-0002-0000-0000-000000000000}">
      <formula1>$J$18:$J$25</formula1>
    </dataValidation>
    <dataValidation type="list" allowBlank="1" showInputMessage="1" showErrorMessage="1" sqref="D26" xr:uid="{00000000-0002-0000-0000-000001000000}">
      <formula1>$L$18:$L$21</formula1>
    </dataValidation>
    <dataValidation type="list" allowBlank="1" showInputMessage="1" showErrorMessage="1" sqref="D12:F12" xr:uid="{00000000-0002-0000-0000-000002000000}">
      <formula1>$H$16:$H$33</formula1>
    </dataValidation>
    <dataValidation type="list" allowBlank="1" showInputMessage="1" showErrorMessage="1" sqref="F19" xr:uid="{00000000-0002-0000-0000-000003000000}">
      <formula1>$J$14:$J$16</formula1>
    </dataValidation>
    <dataValidation type="list" allowBlank="1" showInputMessage="1" showErrorMessage="1" sqref="B12" xr:uid="{00000000-0002-0000-0000-000004000000}">
      <formula1>$K$12:$K$14</formula1>
    </dataValidation>
  </dataValidations>
  <pageMargins left="0.7" right="6.25E-2" top="0.75" bottom="0.75" header="0.3" footer="0.3"/>
  <pageSetup paperSize="9" orientation="portrait" verticalDpi="0" r:id="rId1"/>
  <headerFooter>
    <oddHeader>&amp;C&amp;G</oddHeader>
    <oddFooter>&amp;L&amp;8VSJCVNM-THF-RTL-JUL-25-15556&amp;C&amp;8Page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45"/>
  <sheetViews>
    <sheetView zoomScale="85" zoomScaleNormal="85" workbookViewId="0">
      <selection activeCell="E6" sqref="E6"/>
    </sheetView>
  </sheetViews>
  <sheetFormatPr defaultRowHeight="15" x14ac:dyDescent="0.25"/>
  <cols>
    <col min="1" max="1" width="4.140625" customWidth="1"/>
    <col min="2" max="2" width="20.85546875" bestFit="1" customWidth="1"/>
    <col min="3" max="3" width="14.5703125" customWidth="1"/>
    <col min="4" max="4" width="8.5703125" customWidth="1"/>
    <col min="5" max="5" width="8.42578125" customWidth="1"/>
    <col min="6" max="6" width="6.28515625" customWidth="1"/>
    <col min="7" max="7" width="4.42578125" customWidth="1"/>
    <col min="8" max="8" width="5.7109375" customWidth="1"/>
    <col min="9" max="9" width="10.28515625" customWidth="1"/>
    <col min="10" max="10" width="8.140625" customWidth="1"/>
    <col min="11" max="13" width="7.5703125" customWidth="1"/>
    <col min="14" max="14" width="7.28515625" customWidth="1"/>
    <col min="15" max="15" width="8" customWidth="1"/>
    <col min="16" max="16" width="8.85546875" customWidth="1"/>
    <col min="17" max="17" width="9.42578125" customWidth="1"/>
    <col min="18" max="18" width="11.140625" customWidth="1"/>
    <col min="19" max="19" width="14.7109375" customWidth="1"/>
    <col min="23" max="23" width="7.42578125" customWidth="1"/>
  </cols>
  <sheetData>
    <row r="1" spans="2:19" x14ac:dyDescent="0.25">
      <c r="B1" s="151" t="s">
        <v>210</v>
      </c>
      <c r="C1" s="152"/>
      <c r="D1" s="152"/>
      <c r="E1" s="152"/>
      <c r="F1" s="152"/>
      <c r="G1" s="152"/>
      <c r="H1" s="152"/>
      <c r="I1" s="152"/>
      <c r="J1" s="152"/>
      <c r="K1" s="152"/>
      <c r="L1" s="152"/>
      <c r="M1" s="152"/>
      <c r="N1" s="152"/>
      <c r="O1" s="152"/>
      <c r="P1" s="152"/>
      <c r="Q1" s="152"/>
      <c r="R1" s="152"/>
      <c r="S1" s="24"/>
    </row>
    <row r="2" spans="2:19" ht="78" customHeight="1" thickBot="1" x14ac:dyDescent="0.3">
      <c r="B2" s="25" t="s">
        <v>211</v>
      </c>
      <c r="C2" s="26" t="s">
        <v>211</v>
      </c>
      <c r="D2" s="26" t="s">
        <v>212</v>
      </c>
      <c r="E2" s="26" t="s">
        <v>213</v>
      </c>
      <c r="F2" s="26" t="s">
        <v>214</v>
      </c>
      <c r="G2" s="26" t="s">
        <v>215</v>
      </c>
      <c r="H2" s="26" t="s">
        <v>216</v>
      </c>
      <c r="I2" s="26" t="s">
        <v>217</v>
      </c>
      <c r="J2" s="26" t="s">
        <v>218</v>
      </c>
      <c r="K2" s="26" t="s">
        <v>219</v>
      </c>
      <c r="L2" s="26" t="s">
        <v>220</v>
      </c>
      <c r="M2" s="26" t="s">
        <v>221</v>
      </c>
      <c r="N2" s="26" t="s">
        <v>222</v>
      </c>
      <c r="O2" s="26" t="s">
        <v>223</v>
      </c>
      <c r="P2" s="26" t="s">
        <v>224</v>
      </c>
      <c r="Q2" s="26" t="s">
        <v>225</v>
      </c>
      <c r="R2" s="26" t="s">
        <v>226</v>
      </c>
      <c r="S2" s="94" t="s">
        <v>227</v>
      </c>
    </row>
    <row r="3" spans="2:19" ht="42.75" customHeight="1" thickBot="1" x14ac:dyDescent="0.3">
      <c r="B3" s="27" t="s">
        <v>228</v>
      </c>
      <c r="C3" s="153" t="s">
        <v>340</v>
      </c>
      <c r="D3" s="154"/>
      <c r="E3" s="154"/>
      <c r="F3" s="154"/>
      <c r="G3" s="154"/>
      <c r="H3" s="154"/>
      <c r="I3" s="154"/>
      <c r="J3" s="154"/>
      <c r="K3" s="154"/>
      <c r="L3" s="154"/>
      <c r="M3" s="154"/>
      <c r="N3" s="154"/>
      <c r="O3" s="154"/>
      <c r="P3" s="154"/>
      <c r="Q3" s="154"/>
      <c r="R3" s="154"/>
      <c r="S3" s="155"/>
    </row>
    <row r="4" spans="2:19" x14ac:dyDescent="0.25">
      <c r="B4" s="28" t="s">
        <v>229</v>
      </c>
      <c r="C4" s="29"/>
      <c r="D4" s="29"/>
      <c r="E4" s="30">
        <f>Measurements!I37</f>
        <v>335.78</v>
      </c>
      <c r="F4" s="30">
        <f>Measurements!I38</f>
        <v>0</v>
      </c>
      <c r="G4" s="31">
        <f>Measurements!I39</f>
        <v>66.599999999999994</v>
      </c>
      <c r="H4" s="31">
        <v>0</v>
      </c>
      <c r="I4" s="30">
        <f>E4+F4</f>
        <v>335.78</v>
      </c>
      <c r="J4" s="31">
        <f>E4*1.2</f>
        <v>402.93599999999998</v>
      </c>
      <c r="K4" s="31">
        <f>I4*1.2</f>
        <v>402.93599999999998</v>
      </c>
      <c r="L4" s="31">
        <f>I4*1.45+G4</f>
        <v>553.48099999999999</v>
      </c>
      <c r="M4" s="32"/>
      <c r="N4" s="33"/>
      <c r="O4" s="33"/>
      <c r="P4" s="29"/>
      <c r="Q4" s="29"/>
      <c r="R4" s="29"/>
      <c r="S4" s="34"/>
    </row>
    <row r="5" spans="2:19" x14ac:dyDescent="0.25">
      <c r="B5" s="95" t="s">
        <v>230</v>
      </c>
      <c r="C5" s="36"/>
      <c r="D5" s="36"/>
      <c r="E5" s="41"/>
      <c r="F5" s="41"/>
      <c r="G5" s="41"/>
      <c r="H5" s="41"/>
      <c r="I5" s="30">
        <f t="shared" ref="I5:I7" si="0">E5+F5</f>
        <v>0</v>
      </c>
      <c r="J5" s="31">
        <f t="shared" ref="J5:J7" si="1">E5*1.2</f>
        <v>0</v>
      </c>
      <c r="K5" s="31">
        <f t="shared" ref="K5:K7" si="2">I5*1.2</f>
        <v>0</v>
      </c>
      <c r="L5" s="31">
        <f t="shared" ref="L5:L7" si="3">I5*1.45+G5</f>
        <v>0</v>
      </c>
      <c r="M5" s="35"/>
      <c r="N5" s="36"/>
      <c r="O5" s="36"/>
      <c r="P5" s="36"/>
      <c r="Q5" s="36"/>
      <c r="R5" s="36"/>
      <c r="S5" s="37"/>
    </row>
    <row r="6" spans="2:19" ht="17.25" customHeight="1" x14ac:dyDescent="0.25">
      <c r="B6" s="38" t="s">
        <v>330</v>
      </c>
      <c r="C6" s="39"/>
      <c r="D6" s="39"/>
      <c r="E6" s="40">
        <f>29.785*10.764</f>
        <v>320.60573999999997</v>
      </c>
      <c r="F6" s="41"/>
      <c r="G6" s="41">
        <f>5.573*10.764</f>
        <v>59.987772</v>
      </c>
      <c r="H6" s="41">
        <v>0</v>
      </c>
      <c r="I6" s="30">
        <f t="shared" si="0"/>
        <v>320.60573999999997</v>
      </c>
      <c r="J6" s="31">
        <f t="shared" si="1"/>
        <v>384.72688799999997</v>
      </c>
      <c r="K6" s="31">
        <f t="shared" si="2"/>
        <v>384.72688799999997</v>
      </c>
      <c r="L6" s="31">
        <f t="shared" si="3"/>
        <v>524.86609499999997</v>
      </c>
      <c r="M6" s="35"/>
      <c r="N6" s="36"/>
      <c r="O6" s="36"/>
      <c r="P6" s="36"/>
      <c r="Q6" s="36"/>
      <c r="R6" s="36"/>
      <c r="S6" s="37"/>
    </row>
    <row r="7" spans="2:19" x14ac:dyDescent="0.25">
      <c r="B7" s="42" t="s">
        <v>231</v>
      </c>
      <c r="C7" s="36"/>
      <c r="D7" s="36"/>
      <c r="E7" s="41">
        <f>29.785*10.764</f>
        <v>320.60573999999997</v>
      </c>
      <c r="F7" s="41"/>
      <c r="G7" s="41">
        <f>5.573*10.764</f>
        <v>59.987772</v>
      </c>
      <c r="H7" s="41"/>
      <c r="I7" s="30">
        <f t="shared" si="0"/>
        <v>320.60573999999997</v>
      </c>
      <c r="J7" s="31">
        <f t="shared" si="1"/>
        <v>384.72688799999997</v>
      </c>
      <c r="K7" s="31">
        <f t="shared" si="2"/>
        <v>384.72688799999997</v>
      </c>
      <c r="L7" s="31">
        <f t="shared" si="3"/>
        <v>524.86609499999997</v>
      </c>
      <c r="M7" s="35"/>
      <c r="N7" s="36"/>
      <c r="O7" s="36"/>
      <c r="P7" s="36"/>
      <c r="Q7" s="36"/>
      <c r="R7" s="36"/>
      <c r="S7" s="37"/>
    </row>
    <row r="8" spans="2:19" ht="15.75" thickBot="1" x14ac:dyDescent="0.3">
      <c r="B8" s="43"/>
      <c r="C8" s="44"/>
      <c r="D8" s="44"/>
      <c r="E8" s="45"/>
      <c r="F8" s="45"/>
      <c r="G8" s="45"/>
      <c r="H8" s="45"/>
      <c r="I8" s="45">
        <f>I4-I7</f>
        <v>15.174260000000004</v>
      </c>
      <c r="J8" s="45">
        <f t="shared" ref="J8:L8" si="4">J4-J7</f>
        <v>18.209112000000005</v>
      </c>
      <c r="K8" s="45">
        <f t="shared" si="4"/>
        <v>18.209112000000005</v>
      </c>
      <c r="L8" s="45">
        <f t="shared" si="4"/>
        <v>28.614905000000022</v>
      </c>
      <c r="M8" s="46"/>
      <c r="N8" s="46"/>
      <c r="O8" s="46"/>
      <c r="P8" s="46"/>
      <c r="Q8" s="46"/>
      <c r="R8" s="46"/>
      <c r="S8" s="47"/>
    </row>
    <row r="9" spans="2:19" ht="15.75" thickBot="1" x14ac:dyDescent="0.3">
      <c r="B9" s="156" t="s">
        <v>232</v>
      </c>
      <c r="C9" s="157"/>
      <c r="D9" s="157"/>
      <c r="E9" s="157"/>
      <c r="F9" s="157"/>
      <c r="G9" s="157"/>
      <c r="H9" s="157"/>
      <c r="I9" s="157"/>
      <c r="J9" s="157"/>
      <c r="K9" s="157"/>
      <c r="L9" s="157"/>
      <c r="M9" s="157"/>
      <c r="N9" s="157"/>
      <c r="O9" s="157"/>
      <c r="P9" s="157"/>
      <c r="Q9" s="157"/>
      <c r="R9" s="158"/>
      <c r="S9" s="159"/>
    </row>
    <row r="10" spans="2:19" ht="15.75" thickBot="1" x14ac:dyDescent="0.3">
      <c r="B10" s="48" t="s">
        <v>233</v>
      </c>
      <c r="C10" s="36"/>
      <c r="D10" s="36"/>
      <c r="E10" s="36"/>
      <c r="F10" s="36"/>
      <c r="G10" s="36"/>
      <c r="H10" s="36"/>
      <c r="I10" s="41">
        <v>305</v>
      </c>
      <c r="J10" s="36"/>
      <c r="K10" s="41"/>
      <c r="L10" s="41">
        <f>I10*1.45</f>
        <v>442.25</v>
      </c>
      <c r="M10" s="36"/>
      <c r="N10" s="41">
        <f>Q10/I10</f>
        <v>7501.6393442622948</v>
      </c>
      <c r="O10" s="41"/>
      <c r="P10" s="41">
        <f>Q10/L10</f>
        <v>5173.5443753533073</v>
      </c>
      <c r="Q10" s="36">
        <v>2288000</v>
      </c>
      <c r="R10" s="49"/>
      <c r="S10" s="24"/>
    </row>
    <row r="11" spans="2:19" ht="15.75" thickBot="1" x14ac:dyDescent="0.3">
      <c r="B11" s="48" t="s">
        <v>233</v>
      </c>
      <c r="C11" s="36"/>
      <c r="D11" s="36"/>
      <c r="E11" s="36"/>
      <c r="F11" s="36"/>
      <c r="G11" s="36"/>
      <c r="H11" s="36"/>
      <c r="I11" s="41">
        <v>385</v>
      </c>
      <c r="J11" s="36"/>
      <c r="K11" s="41"/>
      <c r="L11" s="41">
        <f>I11*1.45</f>
        <v>558.25</v>
      </c>
      <c r="M11" s="36"/>
      <c r="N11" s="41">
        <f>Q11/I11</f>
        <v>7501.2987012987014</v>
      </c>
      <c r="O11" s="41"/>
      <c r="P11" s="41">
        <f>Q11/L11</f>
        <v>5173.3094491715183</v>
      </c>
      <c r="Q11" s="36">
        <v>2888000</v>
      </c>
      <c r="R11" s="36"/>
      <c r="S11" s="37"/>
    </row>
    <row r="12" spans="2:19" ht="15.75" thickBot="1" x14ac:dyDescent="0.3">
      <c r="B12" s="48" t="s">
        <v>234</v>
      </c>
      <c r="C12" s="36"/>
      <c r="D12" s="36"/>
      <c r="E12" s="36"/>
      <c r="F12" s="36"/>
      <c r="G12" s="36"/>
      <c r="H12" s="36"/>
      <c r="I12" s="41"/>
      <c r="J12" s="36"/>
      <c r="K12" s="41"/>
      <c r="L12" s="41"/>
      <c r="M12" s="36"/>
      <c r="N12" s="41"/>
      <c r="O12" s="41"/>
      <c r="P12" s="41"/>
      <c r="Q12" s="36"/>
      <c r="R12" s="36"/>
      <c r="S12" s="37"/>
    </row>
    <row r="13" spans="2:19" ht="15.75" thickBot="1" x14ac:dyDescent="0.3">
      <c r="B13" s="48" t="s">
        <v>235</v>
      </c>
      <c r="C13" s="36"/>
      <c r="D13" s="36"/>
      <c r="E13" s="41"/>
      <c r="F13" s="36"/>
      <c r="G13" s="36"/>
      <c r="I13" s="41"/>
      <c r="J13" s="36"/>
      <c r="K13" s="41"/>
      <c r="L13" s="41"/>
      <c r="M13" s="36"/>
      <c r="N13" s="41"/>
      <c r="O13" s="41"/>
      <c r="P13" s="41"/>
      <c r="Q13" s="36"/>
      <c r="R13" s="36"/>
      <c r="S13" s="37"/>
    </row>
    <row r="14" spans="2:19" ht="15.75" thickBot="1" x14ac:dyDescent="0.3">
      <c r="B14" s="48" t="s">
        <v>236</v>
      </c>
      <c r="C14" s="36"/>
      <c r="D14" s="36"/>
      <c r="E14" s="36"/>
      <c r="F14" s="36"/>
      <c r="G14" s="36"/>
      <c r="H14" s="36"/>
      <c r="I14" s="41"/>
      <c r="J14" s="36"/>
      <c r="K14" s="41"/>
      <c r="L14" s="41"/>
      <c r="M14" s="36"/>
      <c r="N14" s="41"/>
      <c r="O14" s="41"/>
      <c r="P14" s="41"/>
      <c r="Q14" s="36"/>
      <c r="R14" s="36"/>
      <c r="S14" s="37"/>
    </row>
    <row r="15" spans="2:19" ht="15.75" thickBot="1" x14ac:dyDescent="0.3">
      <c r="B15" s="48" t="s">
        <v>237</v>
      </c>
      <c r="C15" s="36"/>
      <c r="D15" s="36"/>
      <c r="E15" s="36"/>
      <c r="F15" s="36"/>
      <c r="G15" s="36"/>
      <c r="H15" s="36"/>
      <c r="I15" s="41"/>
      <c r="J15" s="36"/>
      <c r="K15" s="41"/>
      <c r="L15" s="41"/>
      <c r="M15" s="36"/>
      <c r="N15" s="41"/>
      <c r="O15" s="41"/>
      <c r="P15" s="41"/>
      <c r="Q15" s="36"/>
      <c r="R15" s="36"/>
      <c r="S15" s="37"/>
    </row>
    <row r="16" spans="2:19" ht="15.75" thickBot="1" x14ac:dyDescent="0.3">
      <c r="B16" s="48" t="s">
        <v>238</v>
      </c>
      <c r="C16" s="36"/>
      <c r="D16" s="36"/>
      <c r="E16" s="36"/>
      <c r="F16" s="36"/>
      <c r="G16" s="36"/>
      <c r="H16" s="36"/>
      <c r="I16" s="41"/>
      <c r="J16" s="36"/>
      <c r="K16" s="41"/>
      <c r="L16" s="36"/>
      <c r="M16" s="36"/>
      <c r="N16" s="41"/>
      <c r="O16" s="41"/>
      <c r="P16" s="41"/>
      <c r="Q16" s="36"/>
      <c r="R16" s="36"/>
      <c r="S16" s="37"/>
    </row>
    <row r="17" spans="2:19" ht="15.75" thickBot="1" x14ac:dyDescent="0.3">
      <c r="B17" s="48" t="s">
        <v>239</v>
      </c>
      <c r="C17" s="36"/>
      <c r="D17" s="36"/>
      <c r="E17" s="36"/>
      <c r="F17" s="36"/>
      <c r="G17" s="36"/>
      <c r="H17" s="36"/>
      <c r="I17" s="41"/>
      <c r="J17" s="36"/>
      <c r="K17" s="41"/>
      <c r="L17" s="36"/>
      <c r="M17" s="36"/>
      <c r="N17" s="41"/>
      <c r="O17" s="41"/>
      <c r="P17" s="41"/>
      <c r="Q17" s="36"/>
      <c r="R17" s="36"/>
      <c r="S17" s="37"/>
    </row>
    <row r="18" spans="2:19" ht="15.75" thickBot="1" x14ac:dyDescent="0.3">
      <c r="B18" s="48" t="s">
        <v>240</v>
      </c>
      <c r="C18" s="36"/>
      <c r="D18" s="36"/>
      <c r="E18" s="36"/>
      <c r="F18" s="36"/>
      <c r="G18" s="36"/>
      <c r="H18" s="36"/>
      <c r="I18" s="41"/>
      <c r="J18" s="36"/>
      <c r="K18" s="41"/>
      <c r="L18" s="36"/>
      <c r="M18" s="36"/>
      <c r="N18" s="41"/>
      <c r="O18" s="41"/>
      <c r="P18" s="41"/>
      <c r="Q18" s="36"/>
      <c r="R18" s="36"/>
      <c r="S18" s="37"/>
    </row>
    <row r="19" spans="2:19" ht="15.75" thickBot="1" x14ac:dyDescent="0.3">
      <c r="B19" s="48" t="s">
        <v>241</v>
      </c>
      <c r="C19" s="50"/>
      <c r="D19" s="50"/>
      <c r="E19" s="50"/>
      <c r="F19" s="50"/>
      <c r="G19" s="50"/>
      <c r="H19" s="50"/>
      <c r="I19" s="51"/>
      <c r="J19" s="50"/>
      <c r="K19" s="51"/>
      <c r="L19" s="50"/>
      <c r="M19" s="50"/>
      <c r="N19" s="51"/>
      <c r="O19" s="51"/>
      <c r="P19" s="51"/>
      <c r="Q19" s="50"/>
      <c r="R19" s="50"/>
      <c r="S19" s="52"/>
    </row>
    <row r="20" spans="2:19" ht="15.75" thickBot="1" x14ac:dyDescent="0.3">
      <c r="B20" s="53" t="s">
        <v>242</v>
      </c>
      <c r="C20" s="54"/>
      <c r="D20" s="54"/>
      <c r="E20" s="54"/>
      <c r="F20" s="54"/>
      <c r="G20" s="54"/>
      <c r="H20" s="54"/>
      <c r="I20" s="54"/>
      <c r="J20" s="54"/>
      <c r="K20" s="54"/>
      <c r="L20" s="54"/>
      <c r="M20" s="54"/>
      <c r="N20" s="55">
        <f>AVERAGE(N10:N19)</f>
        <v>7501.4690227804986</v>
      </c>
      <c r="O20" s="55">
        <f>N20/1.2</f>
        <v>6251.2241856504161</v>
      </c>
      <c r="P20" s="55"/>
      <c r="Q20" s="54"/>
      <c r="R20" s="56"/>
      <c r="S20" s="57"/>
    </row>
    <row r="21" spans="2:19" ht="15.75" thickBot="1" x14ac:dyDescent="0.3">
      <c r="B21" s="160"/>
      <c r="C21" s="161"/>
      <c r="D21" s="161"/>
      <c r="E21" s="161"/>
      <c r="F21" s="161"/>
      <c r="G21" s="161"/>
      <c r="H21" s="161"/>
      <c r="I21" s="161"/>
      <c r="J21" s="161"/>
      <c r="K21" s="161"/>
      <c r="L21" s="161"/>
      <c r="M21" s="161"/>
      <c r="N21" s="161"/>
      <c r="O21" s="161"/>
      <c r="P21" s="161"/>
      <c r="Q21" s="161"/>
      <c r="R21" s="161"/>
      <c r="S21" s="162"/>
    </row>
    <row r="22" spans="2:19" ht="30.75" thickBot="1" x14ac:dyDescent="0.3">
      <c r="B22" s="96"/>
      <c r="C22" s="54"/>
      <c r="D22" s="54"/>
      <c r="E22" s="54"/>
      <c r="F22" s="54"/>
      <c r="G22" s="54"/>
      <c r="H22" s="54"/>
      <c r="I22" s="54"/>
      <c r="J22" s="54"/>
      <c r="K22" s="54"/>
      <c r="L22" s="54"/>
      <c r="M22" s="54"/>
      <c r="N22" s="54"/>
      <c r="O22" s="58" t="s">
        <v>243</v>
      </c>
      <c r="P22" s="58" t="s">
        <v>243</v>
      </c>
      <c r="Q22" s="59" t="s">
        <v>244</v>
      </c>
      <c r="R22" s="60" t="s">
        <v>245</v>
      </c>
      <c r="S22" s="61" t="s">
        <v>246</v>
      </c>
    </row>
    <row r="23" spans="2:19" x14ac:dyDescent="0.25">
      <c r="B23" s="148" t="s">
        <v>247</v>
      </c>
      <c r="C23" s="149"/>
      <c r="D23" s="149"/>
      <c r="E23" s="149"/>
      <c r="F23" s="149"/>
      <c r="G23" s="149"/>
      <c r="H23" s="149"/>
      <c r="I23" s="149"/>
      <c r="J23" s="149"/>
      <c r="K23" s="149"/>
      <c r="L23" s="149"/>
      <c r="M23" s="149"/>
      <c r="N23" s="150"/>
      <c r="O23" s="36">
        <v>525</v>
      </c>
      <c r="P23" s="41">
        <v>6500</v>
      </c>
      <c r="Q23" s="41">
        <f>P23*O23</f>
        <v>3412500</v>
      </c>
      <c r="R23" s="41"/>
      <c r="S23" s="36">
        <f>Q23*0.8</f>
        <v>2730000</v>
      </c>
    </row>
    <row r="24" spans="2:19" x14ac:dyDescent="0.25">
      <c r="B24" s="136" t="s">
        <v>248</v>
      </c>
      <c r="C24" s="137"/>
      <c r="D24" s="137"/>
      <c r="E24" s="137"/>
      <c r="F24" s="137"/>
      <c r="G24" s="137"/>
      <c r="H24" s="137"/>
      <c r="I24" s="137"/>
      <c r="J24" s="137"/>
      <c r="K24" s="137"/>
      <c r="L24" s="137"/>
      <c r="M24" s="137"/>
      <c r="N24" s="138"/>
      <c r="O24" s="36"/>
      <c r="P24" s="89"/>
      <c r="Q24" s="89"/>
      <c r="R24" s="89"/>
      <c r="S24" s="36"/>
    </row>
    <row r="25" spans="2:19" x14ac:dyDescent="0.25">
      <c r="B25" s="136" t="s">
        <v>249</v>
      </c>
      <c r="C25" s="137"/>
      <c r="D25" s="137"/>
      <c r="E25" s="137"/>
      <c r="F25" s="137"/>
      <c r="G25" s="137"/>
      <c r="H25" s="137"/>
      <c r="I25" s="137"/>
      <c r="J25" s="137"/>
      <c r="K25" s="137"/>
      <c r="L25" s="137"/>
      <c r="M25" s="137"/>
      <c r="N25" s="138"/>
      <c r="O25" s="36"/>
      <c r="P25" s="89"/>
      <c r="Q25" s="62"/>
      <c r="R25" s="89"/>
      <c r="S25" s="63"/>
    </row>
    <row r="26" spans="2:19" x14ac:dyDescent="0.25">
      <c r="B26" s="139" t="s">
        <v>250</v>
      </c>
      <c r="C26" s="140"/>
      <c r="D26" s="140"/>
      <c r="E26" s="140"/>
      <c r="F26" s="140"/>
      <c r="G26" s="140"/>
      <c r="H26" s="140"/>
      <c r="I26" s="140"/>
      <c r="J26" s="140"/>
      <c r="K26" s="140"/>
      <c r="L26" s="140"/>
      <c r="M26" s="140"/>
      <c r="N26" s="141"/>
      <c r="O26" s="36"/>
      <c r="P26" s="89"/>
      <c r="Q26" s="89"/>
      <c r="R26" s="89"/>
      <c r="S26" s="36"/>
    </row>
    <row r="27" spans="2:19" ht="15.75" thickBot="1" x14ac:dyDescent="0.3">
      <c r="B27" s="142" t="s">
        <v>251</v>
      </c>
      <c r="C27" s="143"/>
      <c r="D27" s="143"/>
      <c r="E27" s="143"/>
      <c r="F27" s="143"/>
      <c r="G27" s="143"/>
      <c r="H27" s="143"/>
      <c r="I27" s="143"/>
      <c r="J27" s="143"/>
      <c r="K27" s="143"/>
      <c r="L27" s="143"/>
      <c r="M27" s="143"/>
      <c r="N27" s="144"/>
      <c r="O27" s="64"/>
      <c r="P27" s="64"/>
      <c r="Q27" s="64"/>
      <c r="R27" s="64"/>
      <c r="S27" s="52"/>
    </row>
    <row r="28" spans="2:19" ht="45" customHeight="1" thickBot="1" x14ac:dyDescent="0.35">
      <c r="B28" s="65" t="s">
        <v>252</v>
      </c>
      <c r="C28" s="145"/>
      <c r="D28" s="146"/>
      <c r="E28" s="146"/>
      <c r="F28" s="146"/>
      <c r="G28" s="146"/>
      <c r="H28" s="146"/>
      <c r="I28" s="146"/>
      <c r="J28" s="146"/>
      <c r="K28" s="146"/>
      <c r="L28" s="146"/>
      <c r="M28" s="146"/>
      <c r="N28" s="146"/>
      <c r="O28" s="146"/>
      <c r="P28" s="146"/>
      <c r="Q28" s="146"/>
      <c r="R28" s="146"/>
      <c r="S28" s="147"/>
    </row>
    <row r="29" spans="2:19" ht="45" customHeight="1" x14ac:dyDescent="0.25">
      <c r="B29" s="163" t="s">
        <v>253</v>
      </c>
      <c r="C29" s="164"/>
      <c r="D29" s="97"/>
      <c r="E29" s="165" t="s">
        <v>254</v>
      </c>
      <c r="F29" s="165"/>
      <c r="G29" s="165"/>
      <c r="H29" s="165"/>
      <c r="I29" s="165"/>
      <c r="J29" s="165"/>
      <c r="K29" s="97"/>
      <c r="L29" s="97"/>
      <c r="M29" s="97"/>
      <c r="N29" s="97"/>
      <c r="O29" s="97"/>
      <c r="P29" s="97"/>
      <c r="Q29" s="97"/>
      <c r="R29" s="97"/>
    </row>
    <row r="30" spans="2:19" x14ac:dyDescent="0.25">
      <c r="B30" s="88" t="s">
        <v>255</v>
      </c>
      <c r="C30" s="99">
        <f>K7</f>
        <v>384.72688799999997</v>
      </c>
      <c r="D30" s="97"/>
      <c r="E30" s="166" t="s">
        <v>255</v>
      </c>
      <c r="F30" s="166"/>
      <c r="G30" s="166"/>
      <c r="H30" s="167"/>
      <c r="I30" s="167"/>
      <c r="J30" s="167"/>
      <c r="K30" s="97"/>
      <c r="L30" s="97"/>
      <c r="M30" s="97"/>
      <c r="N30" s="97"/>
      <c r="O30" s="97"/>
      <c r="P30" s="97"/>
      <c r="Q30" s="97"/>
      <c r="R30" s="97"/>
    </row>
    <row r="31" spans="2:19" x14ac:dyDescent="0.25">
      <c r="B31" s="88" t="s">
        <v>256</v>
      </c>
      <c r="C31" s="66">
        <f>75900/10.764</f>
        <v>7051.2820512820517</v>
      </c>
      <c r="D31" s="97"/>
      <c r="E31" s="166" t="s">
        <v>257</v>
      </c>
      <c r="F31" s="166"/>
      <c r="G31" s="166"/>
      <c r="H31" s="167"/>
      <c r="I31" s="167"/>
      <c r="J31" s="167"/>
      <c r="K31" s="97"/>
      <c r="L31" s="97"/>
      <c r="M31" s="97"/>
      <c r="N31" s="97"/>
      <c r="O31" s="97"/>
      <c r="P31" s="97"/>
      <c r="Q31" s="97"/>
      <c r="R31" s="97"/>
    </row>
    <row r="32" spans="2:19" x14ac:dyDescent="0.25">
      <c r="B32" s="88" t="s">
        <v>258</v>
      </c>
      <c r="C32" s="66">
        <f>C31*C30</f>
        <v>2712817.8</v>
      </c>
      <c r="D32" s="97"/>
      <c r="E32" s="166" t="s">
        <v>259</v>
      </c>
      <c r="F32" s="166"/>
      <c r="G32" s="166"/>
      <c r="H32" s="167">
        <f>H31*H30</f>
        <v>0</v>
      </c>
      <c r="I32" s="167"/>
      <c r="J32" s="167"/>
      <c r="K32" s="97"/>
      <c r="L32" s="97"/>
      <c r="M32" s="97"/>
      <c r="N32" s="97"/>
      <c r="O32" s="97"/>
      <c r="P32" s="97"/>
      <c r="Q32" s="97"/>
      <c r="R32" s="97"/>
    </row>
    <row r="33" spans="2:18" ht="18.75" x14ac:dyDescent="0.3">
      <c r="B33" s="67" t="s">
        <v>260</v>
      </c>
      <c r="C33" s="169" t="s">
        <v>261</v>
      </c>
      <c r="D33" s="169"/>
      <c r="E33" s="169"/>
      <c r="F33" s="169"/>
      <c r="G33" s="169" t="s">
        <v>262</v>
      </c>
      <c r="H33" s="170"/>
      <c r="I33" s="170"/>
      <c r="J33" s="169" t="s">
        <v>263</v>
      </c>
      <c r="K33" s="170"/>
      <c r="L33" s="170"/>
      <c r="M33" s="170"/>
      <c r="N33" s="170"/>
      <c r="O33" s="170"/>
      <c r="P33" s="170"/>
    </row>
    <row r="34" spans="2:18" x14ac:dyDescent="0.25">
      <c r="B34" s="89" t="s">
        <v>264</v>
      </c>
      <c r="C34" s="171"/>
      <c r="D34" s="130"/>
      <c r="E34" s="130"/>
      <c r="F34" s="130"/>
      <c r="G34" s="130"/>
      <c r="H34" s="130"/>
      <c r="I34" s="130"/>
      <c r="J34" s="130"/>
      <c r="K34" s="130"/>
      <c r="L34" s="130"/>
      <c r="M34" s="130"/>
      <c r="N34" s="130"/>
      <c r="O34" s="130"/>
      <c r="P34" s="130"/>
    </row>
    <row r="35" spans="2:18" x14ac:dyDescent="0.25">
      <c r="B35" s="36" t="s">
        <v>265</v>
      </c>
      <c r="C35" s="130" t="s">
        <v>364</v>
      </c>
      <c r="D35" s="130"/>
      <c r="E35" s="130"/>
      <c r="F35" s="130"/>
      <c r="G35" s="130">
        <v>7666255604</v>
      </c>
      <c r="H35" s="130"/>
      <c r="I35" s="130"/>
      <c r="J35" s="130" t="s">
        <v>363</v>
      </c>
      <c r="K35" s="130"/>
      <c r="L35" s="130"/>
      <c r="M35" s="130"/>
      <c r="N35" s="130"/>
      <c r="O35" s="130"/>
      <c r="P35" s="130"/>
      <c r="Q35">
        <f>3000000/390</f>
        <v>7692.3076923076924</v>
      </c>
    </row>
    <row r="36" spans="2:18" x14ac:dyDescent="0.25">
      <c r="B36" s="36" t="s">
        <v>266</v>
      </c>
      <c r="C36" s="130"/>
      <c r="D36" s="130"/>
      <c r="E36" s="130"/>
      <c r="F36" s="130"/>
      <c r="G36" s="130"/>
      <c r="H36" s="130"/>
      <c r="I36" s="130"/>
      <c r="J36" s="130" t="s">
        <v>365</v>
      </c>
      <c r="K36" s="130"/>
      <c r="L36" s="130"/>
      <c r="M36" s="130"/>
      <c r="N36" s="130"/>
      <c r="O36" s="130"/>
      <c r="P36" s="130"/>
      <c r="Q36">
        <f>4500000/450</f>
        <v>10000</v>
      </c>
      <c r="R36">
        <f>3500000/320</f>
        <v>10937.5</v>
      </c>
    </row>
    <row r="37" spans="2:18" x14ac:dyDescent="0.25">
      <c r="B37" s="36"/>
      <c r="C37" s="130"/>
      <c r="D37" s="130"/>
      <c r="E37" s="130"/>
      <c r="F37" s="130"/>
      <c r="G37" s="168"/>
      <c r="H37" s="168"/>
      <c r="I37" s="168"/>
      <c r="J37" s="130"/>
      <c r="K37" s="130"/>
      <c r="L37" s="130"/>
      <c r="M37" s="130"/>
      <c r="N37" s="130"/>
      <c r="O37" s="130"/>
      <c r="P37" s="130"/>
    </row>
    <row r="38" spans="2:18" x14ac:dyDescent="0.25">
      <c r="C38" s="132"/>
      <c r="D38" s="132"/>
      <c r="E38" s="132"/>
      <c r="F38" s="132"/>
      <c r="G38" s="68"/>
      <c r="H38" s="68"/>
      <c r="I38" s="68"/>
    </row>
    <row r="39" spans="2:18" x14ac:dyDescent="0.25">
      <c r="C39" s="132"/>
      <c r="D39" s="132"/>
      <c r="E39" s="132"/>
      <c r="F39" s="69"/>
      <c r="G39" s="92"/>
      <c r="H39" s="70"/>
      <c r="I39" s="71"/>
    </row>
    <row r="40" spans="2:18" x14ac:dyDescent="0.25">
      <c r="E40" s="90"/>
      <c r="F40" s="91"/>
      <c r="G40" s="92"/>
      <c r="H40" s="91"/>
      <c r="I40" s="93"/>
    </row>
    <row r="41" spans="2:18" ht="14.25" customHeight="1" x14ac:dyDescent="0.25">
      <c r="E41" s="90"/>
      <c r="F41" s="91"/>
      <c r="G41" s="92"/>
      <c r="H41" s="92"/>
      <c r="I41" s="93"/>
    </row>
    <row r="42" spans="2:18" ht="14.25" customHeight="1" x14ac:dyDescent="0.25">
      <c r="E42" s="133"/>
      <c r="F42" s="134"/>
      <c r="G42" s="135"/>
      <c r="H42" s="135"/>
      <c r="I42" s="131"/>
    </row>
    <row r="43" spans="2:18" x14ac:dyDescent="0.25">
      <c r="E43" s="133"/>
      <c r="F43" s="134"/>
      <c r="G43" s="135"/>
      <c r="H43" s="135"/>
      <c r="I43" s="131"/>
    </row>
    <row r="44" spans="2:18" x14ac:dyDescent="0.25">
      <c r="E44" s="72"/>
    </row>
    <row r="45" spans="2:18" x14ac:dyDescent="0.25">
      <c r="E45" s="72"/>
    </row>
  </sheetData>
  <mergeCells count="40">
    <mergeCell ref="B29:C29"/>
    <mergeCell ref="E29:J29"/>
    <mergeCell ref="E32:G32"/>
    <mergeCell ref="H32:J32"/>
    <mergeCell ref="G37:I37"/>
    <mergeCell ref="J37:P37"/>
    <mergeCell ref="E30:G30"/>
    <mergeCell ref="H30:J30"/>
    <mergeCell ref="E31:G31"/>
    <mergeCell ref="H31:J31"/>
    <mergeCell ref="C33:F33"/>
    <mergeCell ref="G33:I33"/>
    <mergeCell ref="J33:P33"/>
    <mergeCell ref="C34:F34"/>
    <mergeCell ref="G34:I34"/>
    <mergeCell ref="J34:P34"/>
    <mergeCell ref="B23:N23"/>
    <mergeCell ref="B1:R1"/>
    <mergeCell ref="C3:S3"/>
    <mergeCell ref="B9:S9"/>
    <mergeCell ref="B21:S21"/>
    <mergeCell ref="B24:N24"/>
    <mergeCell ref="B25:N25"/>
    <mergeCell ref="B26:N26"/>
    <mergeCell ref="B27:N27"/>
    <mergeCell ref="C28:S28"/>
    <mergeCell ref="C35:F35"/>
    <mergeCell ref="G35:I35"/>
    <mergeCell ref="J35:P35"/>
    <mergeCell ref="I42:I43"/>
    <mergeCell ref="C36:F36"/>
    <mergeCell ref="G36:I36"/>
    <mergeCell ref="J36:P36"/>
    <mergeCell ref="C37:F37"/>
    <mergeCell ref="C38:F38"/>
    <mergeCell ref="C39:E39"/>
    <mergeCell ref="E42:E43"/>
    <mergeCell ref="F42:F43"/>
    <mergeCell ref="G42:G43"/>
    <mergeCell ref="H42:H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1"/>
  <sheetViews>
    <sheetView topLeftCell="A25" workbookViewId="0">
      <selection activeCell="C32" sqref="C32"/>
    </sheetView>
  </sheetViews>
  <sheetFormatPr defaultColWidth="9" defaultRowHeight="15" x14ac:dyDescent="0.25"/>
  <cols>
    <col min="1" max="1" width="9" style="73"/>
    <col min="2" max="2" width="17" style="73" customWidth="1"/>
    <col min="3" max="3" width="9" style="73"/>
    <col min="4" max="4" width="0" style="73" hidden="1" customWidth="1"/>
    <col min="5" max="5" width="9" style="73"/>
    <col min="6" max="6" width="0" style="73" hidden="1" customWidth="1"/>
    <col min="7" max="16384" width="9" style="73"/>
  </cols>
  <sheetData>
    <row r="2" spans="1:9" x14ac:dyDescent="0.25">
      <c r="A2" s="172" t="s">
        <v>267</v>
      </c>
      <c r="B2" s="172" t="s">
        <v>268</v>
      </c>
      <c r="C2" s="172" t="s">
        <v>269</v>
      </c>
      <c r="D2" s="172"/>
      <c r="E2" s="172" t="s">
        <v>270</v>
      </c>
      <c r="F2" s="172"/>
      <c r="G2" s="172" t="s">
        <v>271</v>
      </c>
      <c r="H2" s="172" t="s">
        <v>272</v>
      </c>
      <c r="I2" s="172" t="s">
        <v>273</v>
      </c>
    </row>
    <row r="3" spans="1:9" x14ac:dyDescent="0.25">
      <c r="A3" s="172"/>
      <c r="B3" s="172"/>
      <c r="C3" s="74" t="s">
        <v>274</v>
      </c>
      <c r="D3" s="74" t="s">
        <v>275</v>
      </c>
      <c r="E3" s="74" t="s">
        <v>274</v>
      </c>
      <c r="F3" s="74" t="s">
        <v>275</v>
      </c>
      <c r="G3" s="172"/>
      <c r="H3" s="172"/>
      <c r="I3" s="172"/>
    </row>
    <row r="4" spans="1:9" x14ac:dyDescent="0.25">
      <c r="A4" s="75">
        <v>1</v>
      </c>
      <c r="B4" s="75" t="s">
        <v>276</v>
      </c>
      <c r="C4" s="75">
        <v>16.100000000000001</v>
      </c>
      <c r="D4" s="75"/>
      <c r="E4" s="75">
        <v>8.6999999999999993</v>
      </c>
      <c r="F4" s="75"/>
      <c r="G4" s="76">
        <f>(E4+F4/10)</f>
        <v>8.6999999999999993</v>
      </c>
      <c r="H4" s="76">
        <f>(C4+D4/10)</f>
        <v>16.100000000000001</v>
      </c>
      <c r="I4" s="76">
        <f>G4*H4</f>
        <v>140.07</v>
      </c>
    </row>
    <row r="5" spans="1:9" x14ac:dyDescent="0.25">
      <c r="A5" s="75"/>
      <c r="B5" s="75" t="s">
        <v>277</v>
      </c>
      <c r="C5" s="75">
        <v>10.5</v>
      </c>
      <c r="D5" s="75"/>
      <c r="E5" s="75">
        <v>6.1</v>
      </c>
      <c r="F5" s="75"/>
      <c r="G5" s="76">
        <f t="shared" ref="G5:G34" si="0">(E5+F5/10)</f>
        <v>6.1</v>
      </c>
      <c r="H5" s="76">
        <f t="shared" ref="H5:H36" si="1">(C5+D5/10)</f>
        <v>10.5</v>
      </c>
      <c r="I5" s="76">
        <f>G5*H5</f>
        <v>64.05</v>
      </c>
    </row>
    <row r="6" spans="1:9" x14ac:dyDescent="0.25">
      <c r="A6" s="75">
        <v>2</v>
      </c>
      <c r="B6" s="75" t="s">
        <v>278</v>
      </c>
      <c r="C6" s="75">
        <v>4.8</v>
      </c>
      <c r="D6" s="75"/>
      <c r="E6" s="75">
        <v>3.8</v>
      </c>
      <c r="F6" s="75"/>
      <c r="G6" s="76">
        <f t="shared" si="0"/>
        <v>3.8</v>
      </c>
      <c r="H6" s="76">
        <f t="shared" si="1"/>
        <v>4.8</v>
      </c>
      <c r="I6" s="76">
        <f t="shared" ref="I6:I34" si="2">G6*H6</f>
        <v>18.239999999999998</v>
      </c>
    </row>
    <row r="7" spans="1:9" x14ac:dyDescent="0.25">
      <c r="A7" s="75">
        <v>3</v>
      </c>
      <c r="B7" s="75" t="s">
        <v>279</v>
      </c>
      <c r="C7" s="75">
        <v>4.2</v>
      </c>
      <c r="D7" s="75"/>
      <c r="E7" s="75">
        <v>3.4</v>
      </c>
      <c r="F7" s="75"/>
      <c r="G7" s="76">
        <f t="shared" si="0"/>
        <v>3.4</v>
      </c>
      <c r="H7" s="76">
        <f t="shared" si="1"/>
        <v>4.2</v>
      </c>
      <c r="I7" s="76">
        <f t="shared" si="2"/>
        <v>14.28</v>
      </c>
    </row>
    <row r="8" spans="1:9" x14ac:dyDescent="0.25">
      <c r="A8" s="75"/>
      <c r="B8" s="75" t="s">
        <v>280</v>
      </c>
      <c r="C8" s="75"/>
      <c r="D8" s="75"/>
      <c r="E8" s="75"/>
      <c r="F8" s="75"/>
      <c r="G8" s="76">
        <f t="shared" si="0"/>
        <v>0</v>
      </c>
      <c r="H8" s="76">
        <f t="shared" si="1"/>
        <v>0</v>
      </c>
      <c r="I8" s="76">
        <f t="shared" si="2"/>
        <v>0</v>
      </c>
    </row>
    <row r="9" spans="1:9" x14ac:dyDescent="0.25">
      <c r="A9" s="75"/>
      <c r="B9" s="75" t="s">
        <v>281</v>
      </c>
      <c r="C9" s="75"/>
      <c r="D9" s="75"/>
      <c r="E9" s="75"/>
      <c r="F9" s="75"/>
      <c r="G9" s="76">
        <f t="shared" si="0"/>
        <v>0</v>
      </c>
      <c r="H9" s="76">
        <f t="shared" si="1"/>
        <v>0</v>
      </c>
      <c r="I9" s="76">
        <f t="shared" si="2"/>
        <v>0</v>
      </c>
    </row>
    <row r="10" spans="1:9" x14ac:dyDescent="0.25">
      <c r="A10" s="75"/>
      <c r="B10" s="75" t="s">
        <v>282</v>
      </c>
      <c r="C10" s="75"/>
      <c r="D10" s="75"/>
      <c r="E10" s="75"/>
      <c r="F10" s="75"/>
      <c r="G10" s="76">
        <f t="shared" si="0"/>
        <v>0</v>
      </c>
      <c r="H10" s="76">
        <f t="shared" si="1"/>
        <v>0</v>
      </c>
      <c r="I10" s="76">
        <f t="shared" si="2"/>
        <v>0</v>
      </c>
    </row>
    <row r="11" spans="1:9" x14ac:dyDescent="0.25">
      <c r="A11" s="75">
        <v>4</v>
      </c>
      <c r="B11" s="75" t="s">
        <v>283</v>
      </c>
      <c r="C11" s="75">
        <v>10.7</v>
      </c>
      <c r="D11" s="75"/>
      <c r="E11" s="75">
        <v>8.1999999999999993</v>
      </c>
      <c r="F11" s="75"/>
      <c r="G11" s="76">
        <f t="shared" si="0"/>
        <v>8.1999999999999993</v>
      </c>
      <c r="H11" s="76">
        <f t="shared" si="1"/>
        <v>10.7</v>
      </c>
      <c r="I11" s="76">
        <f t="shared" si="2"/>
        <v>87.739999999999981</v>
      </c>
    </row>
    <row r="12" spans="1:9" x14ac:dyDescent="0.25">
      <c r="A12" s="75"/>
      <c r="B12" s="75" t="s">
        <v>284</v>
      </c>
      <c r="C12" s="75"/>
      <c r="D12" s="75"/>
      <c r="E12" s="75"/>
      <c r="F12" s="75"/>
      <c r="G12" s="76">
        <f t="shared" si="0"/>
        <v>0</v>
      </c>
      <c r="H12" s="76">
        <f t="shared" si="1"/>
        <v>0</v>
      </c>
      <c r="I12" s="76">
        <f t="shared" si="2"/>
        <v>0</v>
      </c>
    </row>
    <row r="13" spans="1:9" x14ac:dyDescent="0.25">
      <c r="A13" s="75"/>
      <c r="B13" s="75" t="s">
        <v>285</v>
      </c>
      <c r="C13" s="75"/>
      <c r="D13" s="75"/>
      <c r="E13" s="75"/>
      <c r="F13" s="75"/>
      <c r="G13" s="76">
        <f t="shared" si="0"/>
        <v>0</v>
      </c>
      <c r="H13" s="76">
        <f t="shared" si="1"/>
        <v>0</v>
      </c>
      <c r="I13" s="76">
        <f t="shared" si="2"/>
        <v>0</v>
      </c>
    </row>
    <row r="14" spans="1:9" x14ac:dyDescent="0.25">
      <c r="A14" s="75"/>
      <c r="B14" s="75" t="s">
        <v>286</v>
      </c>
      <c r="C14" s="75"/>
      <c r="D14" s="75"/>
      <c r="E14" s="75"/>
      <c r="F14" s="75"/>
      <c r="G14" s="76">
        <f t="shared" si="0"/>
        <v>0</v>
      </c>
      <c r="H14" s="76">
        <f t="shared" si="1"/>
        <v>0</v>
      </c>
      <c r="I14" s="76">
        <f t="shared" si="2"/>
        <v>0</v>
      </c>
    </row>
    <row r="15" spans="1:9" x14ac:dyDescent="0.25">
      <c r="A15" s="75"/>
      <c r="B15" s="75" t="s">
        <v>287</v>
      </c>
      <c r="C15" s="75"/>
      <c r="D15" s="75"/>
      <c r="E15" s="75"/>
      <c r="F15" s="75"/>
      <c r="G15" s="76">
        <f t="shared" si="0"/>
        <v>0</v>
      </c>
      <c r="H15" s="76">
        <f t="shared" si="1"/>
        <v>0</v>
      </c>
      <c r="I15" s="76">
        <f t="shared" si="2"/>
        <v>0</v>
      </c>
    </row>
    <row r="16" spans="1:9" x14ac:dyDescent="0.25">
      <c r="A16" s="75"/>
      <c r="B16" s="75" t="s">
        <v>288</v>
      </c>
      <c r="C16" s="75"/>
      <c r="D16" s="75"/>
      <c r="E16" s="75"/>
      <c r="F16" s="75"/>
      <c r="G16" s="76">
        <f t="shared" si="0"/>
        <v>0</v>
      </c>
      <c r="H16" s="76">
        <f t="shared" si="1"/>
        <v>0</v>
      </c>
      <c r="I16" s="76">
        <f t="shared" si="2"/>
        <v>0</v>
      </c>
    </row>
    <row r="17" spans="1:9" x14ac:dyDescent="0.25">
      <c r="A17" s="75">
        <v>5</v>
      </c>
      <c r="B17" s="75" t="s">
        <v>289</v>
      </c>
      <c r="C17" s="75">
        <v>3.8</v>
      </c>
      <c r="D17" s="75"/>
      <c r="E17" s="75">
        <v>3</v>
      </c>
      <c r="F17" s="75"/>
      <c r="G17" s="76">
        <f t="shared" si="0"/>
        <v>3</v>
      </c>
      <c r="H17" s="76">
        <f t="shared" si="1"/>
        <v>3.8</v>
      </c>
      <c r="I17" s="76">
        <f t="shared" si="2"/>
        <v>11.399999999999999</v>
      </c>
    </row>
    <row r="18" spans="1:9" x14ac:dyDescent="0.25">
      <c r="A18" s="75"/>
      <c r="B18" s="75" t="s">
        <v>290</v>
      </c>
      <c r="C18" s="77"/>
      <c r="D18" s="77"/>
      <c r="E18" s="77"/>
      <c r="F18" s="77"/>
      <c r="G18" s="76">
        <f t="shared" si="0"/>
        <v>0</v>
      </c>
      <c r="H18" s="76">
        <f t="shared" si="1"/>
        <v>0</v>
      </c>
      <c r="I18" s="76">
        <f t="shared" si="2"/>
        <v>0</v>
      </c>
    </row>
    <row r="19" spans="1:9" x14ac:dyDescent="0.25">
      <c r="A19" s="75"/>
      <c r="B19" s="75" t="s">
        <v>291</v>
      </c>
      <c r="C19" s="75"/>
      <c r="D19" s="75"/>
      <c r="E19" s="75"/>
      <c r="F19" s="78"/>
      <c r="G19" s="76">
        <f t="shared" si="0"/>
        <v>0</v>
      </c>
      <c r="H19" s="76">
        <f t="shared" si="1"/>
        <v>0</v>
      </c>
      <c r="I19" s="76">
        <f t="shared" si="2"/>
        <v>0</v>
      </c>
    </row>
    <row r="20" spans="1:9" x14ac:dyDescent="0.25">
      <c r="A20" s="75">
        <v>6</v>
      </c>
      <c r="B20" s="75" t="s">
        <v>292</v>
      </c>
      <c r="C20" s="75"/>
      <c r="D20" s="75"/>
      <c r="E20" s="75"/>
      <c r="F20" s="78"/>
      <c r="G20" s="76">
        <f t="shared" si="0"/>
        <v>0</v>
      </c>
      <c r="H20" s="76">
        <f t="shared" si="1"/>
        <v>0</v>
      </c>
      <c r="I20" s="76">
        <f t="shared" si="2"/>
        <v>0</v>
      </c>
    </row>
    <row r="21" spans="1:9" x14ac:dyDescent="0.25">
      <c r="A21" s="75"/>
      <c r="B21" s="75" t="s">
        <v>293</v>
      </c>
      <c r="C21" s="75"/>
      <c r="D21" s="75"/>
      <c r="E21" s="75"/>
      <c r="F21" s="78"/>
      <c r="G21" s="76">
        <f t="shared" si="0"/>
        <v>0</v>
      </c>
      <c r="H21" s="76">
        <f t="shared" si="1"/>
        <v>0</v>
      </c>
      <c r="I21" s="76">
        <f t="shared" si="2"/>
        <v>0</v>
      </c>
    </row>
    <row r="22" spans="1:9" x14ac:dyDescent="0.25">
      <c r="A22" s="75"/>
      <c r="B22" s="75" t="s">
        <v>294</v>
      </c>
      <c r="C22" s="75"/>
      <c r="D22" s="75"/>
      <c r="E22" s="75"/>
      <c r="F22" s="78"/>
      <c r="G22" s="76">
        <f t="shared" si="0"/>
        <v>0</v>
      </c>
      <c r="H22" s="76">
        <f t="shared" si="1"/>
        <v>0</v>
      </c>
      <c r="I22" s="76">
        <f t="shared" si="2"/>
        <v>0</v>
      </c>
    </row>
    <row r="23" spans="1:9" x14ac:dyDescent="0.25">
      <c r="A23" s="75"/>
      <c r="B23" s="75" t="s">
        <v>313</v>
      </c>
      <c r="C23" s="75"/>
      <c r="D23" s="75"/>
      <c r="E23" s="75"/>
      <c r="F23" s="78"/>
      <c r="G23" s="76">
        <f t="shared" si="0"/>
        <v>0</v>
      </c>
      <c r="H23" s="76">
        <f t="shared" si="1"/>
        <v>0</v>
      </c>
      <c r="I23" s="76">
        <f t="shared" si="2"/>
        <v>0</v>
      </c>
    </row>
    <row r="24" spans="1:9" x14ac:dyDescent="0.25">
      <c r="A24" s="75"/>
      <c r="B24" s="75" t="s">
        <v>314</v>
      </c>
      <c r="C24" s="75"/>
      <c r="D24" s="75"/>
      <c r="E24" s="75"/>
      <c r="F24" s="78"/>
      <c r="G24" s="76">
        <f t="shared" si="0"/>
        <v>0</v>
      </c>
      <c r="H24" s="76">
        <f t="shared" si="1"/>
        <v>0</v>
      </c>
      <c r="I24" s="76">
        <f t="shared" si="2"/>
        <v>0</v>
      </c>
    </row>
    <row r="25" spans="1:9" x14ac:dyDescent="0.25">
      <c r="A25" s="75">
        <v>7</v>
      </c>
      <c r="B25" s="75" t="s">
        <v>296</v>
      </c>
      <c r="C25" s="75"/>
      <c r="D25" s="75"/>
      <c r="E25" s="75"/>
      <c r="F25" s="78"/>
      <c r="G25" s="76">
        <f t="shared" si="0"/>
        <v>0</v>
      </c>
      <c r="H25" s="76">
        <f t="shared" si="1"/>
        <v>0</v>
      </c>
      <c r="I25" s="76">
        <f t="shared" si="2"/>
        <v>0</v>
      </c>
    </row>
    <row r="26" spans="1:9" x14ac:dyDescent="0.25">
      <c r="A26" s="75"/>
      <c r="B26" s="75" t="s">
        <v>295</v>
      </c>
      <c r="C26" s="75"/>
      <c r="D26" s="75"/>
      <c r="E26" s="75"/>
      <c r="F26" s="78"/>
      <c r="G26" s="76">
        <f t="shared" si="0"/>
        <v>0</v>
      </c>
      <c r="H26" s="76">
        <f t="shared" si="1"/>
        <v>0</v>
      </c>
      <c r="I26" s="76">
        <f t="shared" si="2"/>
        <v>0</v>
      </c>
    </row>
    <row r="27" spans="1:9" x14ac:dyDescent="0.25">
      <c r="A27" s="75"/>
      <c r="B27" s="75" t="s">
        <v>296</v>
      </c>
      <c r="C27" s="75"/>
      <c r="D27" s="75"/>
      <c r="E27" s="75"/>
      <c r="F27" s="78"/>
      <c r="G27" s="76">
        <f t="shared" si="0"/>
        <v>0</v>
      </c>
      <c r="H27" s="76">
        <f t="shared" si="1"/>
        <v>0</v>
      </c>
      <c r="I27" s="76">
        <f t="shared" si="2"/>
        <v>0</v>
      </c>
    </row>
    <row r="28" spans="1:9" x14ac:dyDescent="0.25">
      <c r="A28" s="75">
        <v>8</v>
      </c>
      <c r="B28" s="75" t="s">
        <v>297</v>
      </c>
      <c r="C28" s="75"/>
      <c r="D28" s="75"/>
      <c r="E28" s="75"/>
      <c r="F28" s="78"/>
      <c r="G28" s="76">
        <f t="shared" si="0"/>
        <v>0</v>
      </c>
      <c r="H28" s="76">
        <f t="shared" si="1"/>
        <v>0</v>
      </c>
      <c r="I28" s="76">
        <f t="shared" si="2"/>
        <v>0</v>
      </c>
    </row>
    <row r="29" spans="1:9" x14ac:dyDescent="0.25">
      <c r="A29" s="75"/>
      <c r="B29" s="75" t="s">
        <v>298</v>
      </c>
      <c r="C29" s="75"/>
      <c r="D29" s="75"/>
      <c r="E29" s="75"/>
      <c r="F29" s="78"/>
      <c r="G29" s="76">
        <f t="shared" si="0"/>
        <v>0</v>
      </c>
      <c r="H29" s="76">
        <f t="shared" si="1"/>
        <v>0</v>
      </c>
      <c r="I29" s="76">
        <f t="shared" si="2"/>
        <v>0</v>
      </c>
    </row>
    <row r="30" spans="1:9" x14ac:dyDescent="0.25">
      <c r="A30" s="75"/>
      <c r="B30" s="75" t="s">
        <v>299</v>
      </c>
      <c r="C30" s="75"/>
      <c r="D30" s="75"/>
      <c r="E30" s="75"/>
      <c r="F30" s="78"/>
      <c r="G30" s="76">
        <f t="shared" si="0"/>
        <v>0</v>
      </c>
      <c r="H30" s="76">
        <f t="shared" si="1"/>
        <v>0</v>
      </c>
      <c r="I30" s="76">
        <f t="shared" si="2"/>
        <v>0</v>
      </c>
    </row>
    <row r="31" spans="1:9" x14ac:dyDescent="0.25">
      <c r="A31" s="75">
        <v>9</v>
      </c>
      <c r="B31" s="75" t="s">
        <v>300</v>
      </c>
      <c r="C31" s="75">
        <v>8.1999999999999993</v>
      </c>
      <c r="D31" s="75"/>
      <c r="E31" s="75">
        <v>4.7</v>
      </c>
      <c r="F31" s="78"/>
      <c r="G31" s="76">
        <f t="shared" si="0"/>
        <v>4.7</v>
      </c>
      <c r="H31" s="76">
        <f t="shared" si="1"/>
        <v>8.1999999999999993</v>
      </c>
      <c r="I31" s="76">
        <f t="shared" si="2"/>
        <v>38.54</v>
      </c>
    </row>
    <row r="32" spans="1:9" x14ac:dyDescent="0.25">
      <c r="A32" s="75"/>
      <c r="B32" s="75" t="s">
        <v>301</v>
      </c>
      <c r="C32" s="75">
        <v>6.1</v>
      </c>
      <c r="D32" s="75"/>
      <c r="E32" s="75">
        <v>4.5999999999999996</v>
      </c>
      <c r="F32" s="78"/>
      <c r="G32" s="76">
        <f t="shared" si="0"/>
        <v>4.5999999999999996</v>
      </c>
      <c r="H32" s="76">
        <f t="shared" si="1"/>
        <v>6.1</v>
      </c>
      <c r="I32" s="76">
        <f t="shared" si="2"/>
        <v>28.059999999999995</v>
      </c>
    </row>
    <row r="33" spans="1:9" x14ac:dyDescent="0.25">
      <c r="A33" s="75"/>
      <c r="B33" s="75" t="s">
        <v>302</v>
      </c>
      <c r="C33" s="75"/>
      <c r="D33" s="75"/>
      <c r="E33" s="75"/>
      <c r="F33" s="78"/>
      <c r="G33" s="76">
        <f t="shared" si="0"/>
        <v>0</v>
      </c>
      <c r="H33" s="76">
        <f t="shared" si="1"/>
        <v>0</v>
      </c>
      <c r="I33" s="76">
        <f t="shared" si="2"/>
        <v>0</v>
      </c>
    </row>
    <row r="34" spans="1:9" x14ac:dyDescent="0.25">
      <c r="A34" s="75">
        <v>10</v>
      </c>
      <c r="B34" s="75" t="s">
        <v>303</v>
      </c>
      <c r="C34" s="75"/>
      <c r="D34" s="75"/>
      <c r="E34" s="75"/>
      <c r="F34" s="78"/>
      <c r="G34" s="76">
        <f t="shared" si="0"/>
        <v>0</v>
      </c>
      <c r="H34" s="76">
        <f t="shared" si="1"/>
        <v>0</v>
      </c>
      <c r="I34" s="76">
        <f t="shared" si="2"/>
        <v>0</v>
      </c>
    </row>
    <row r="35" spans="1:9" x14ac:dyDescent="0.25">
      <c r="A35" s="75"/>
      <c r="B35" s="75" t="s">
        <v>304</v>
      </c>
      <c r="C35" s="75"/>
      <c r="D35" s="75"/>
      <c r="E35" s="75"/>
      <c r="F35" s="78"/>
      <c r="G35" s="76"/>
      <c r="H35" s="76">
        <f t="shared" si="1"/>
        <v>0</v>
      </c>
      <c r="I35" s="75"/>
    </row>
    <row r="36" spans="1:9" x14ac:dyDescent="0.25">
      <c r="A36" s="75"/>
      <c r="B36" s="75" t="s">
        <v>304</v>
      </c>
      <c r="C36" s="75"/>
      <c r="D36" s="75"/>
      <c r="E36" s="75"/>
      <c r="F36" s="78"/>
      <c r="G36" s="76"/>
      <c r="H36" s="76">
        <f t="shared" si="1"/>
        <v>0</v>
      </c>
      <c r="I36" s="75"/>
    </row>
    <row r="37" spans="1:9" x14ac:dyDescent="0.25">
      <c r="A37" s="75"/>
      <c r="B37" s="74" t="s">
        <v>305</v>
      </c>
      <c r="C37" s="75"/>
      <c r="D37" s="75"/>
      <c r="E37" s="75"/>
      <c r="F37" s="78"/>
      <c r="G37" s="75"/>
      <c r="H37" s="77"/>
      <c r="I37" s="76">
        <f>SUM(I4:I22)</f>
        <v>335.78</v>
      </c>
    </row>
    <row r="38" spans="1:9" x14ac:dyDescent="0.25">
      <c r="A38" s="75"/>
      <c r="B38" s="74" t="s">
        <v>306</v>
      </c>
      <c r="C38" s="75"/>
      <c r="D38" s="75"/>
      <c r="E38" s="75"/>
      <c r="F38" s="78"/>
      <c r="G38" s="75"/>
      <c r="H38" s="77"/>
      <c r="I38" s="76">
        <f>SUM(I23:I30)</f>
        <v>0</v>
      </c>
    </row>
    <row r="39" spans="1:9" x14ac:dyDescent="0.25">
      <c r="A39" s="75"/>
      <c r="B39" s="74" t="s">
        <v>307</v>
      </c>
      <c r="C39" s="75"/>
      <c r="D39" s="75"/>
      <c r="E39" s="75"/>
      <c r="F39" s="78"/>
      <c r="G39" s="75"/>
      <c r="H39" s="77"/>
      <c r="I39" s="79">
        <f>SUM(I31:I33)</f>
        <v>66.599999999999994</v>
      </c>
    </row>
    <row r="40" spans="1:9" x14ac:dyDescent="0.25">
      <c r="A40" s="75"/>
      <c r="B40" s="74" t="s">
        <v>308</v>
      </c>
      <c r="C40" s="75"/>
      <c r="D40" s="75"/>
      <c r="E40" s="75"/>
      <c r="F40" s="78"/>
      <c r="G40" s="75"/>
      <c r="H40" s="77"/>
      <c r="I40" s="79">
        <f>I34+I35+I36</f>
        <v>0</v>
      </c>
    </row>
    <row r="41" spans="1:9" x14ac:dyDescent="0.25">
      <c r="A41" s="75"/>
      <c r="B41" s="74" t="s">
        <v>309</v>
      </c>
      <c r="C41" s="75"/>
      <c r="D41" s="75"/>
      <c r="E41" s="75"/>
      <c r="F41" s="78"/>
      <c r="G41" s="75"/>
      <c r="H41" s="77"/>
      <c r="I41" s="76">
        <f>SUM(I4:I30)</f>
        <v>335.78</v>
      </c>
    </row>
  </sheetData>
  <mergeCells count="7">
    <mergeCell ref="I2:I3"/>
    <mergeCell ref="A2:A3"/>
    <mergeCell ref="B2:B3"/>
    <mergeCell ref="C2:D2"/>
    <mergeCell ref="E2:F2"/>
    <mergeCell ref="G2:G3"/>
    <mergeCell ref="H2: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40"/>
  <sheetViews>
    <sheetView workbookViewId="0">
      <selection activeCell="C5" sqref="C5:E16"/>
    </sheetView>
  </sheetViews>
  <sheetFormatPr defaultColWidth="7.5703125" defaultRowHeight="15" x14ac:dyDescent="0.25"/>
  <cols>
    <col min="1" max="1" width="7.5703125" style="81"/>
    <col min="2" max="2" width="15.28515625" style="81" customWidth="1"/>
    <col min="3" max="3" width="7.5703125" style="81"/>
    <col min="4" max="4" width="0" style="81" hidden="1" customWidth="1"/>
    <col min="5" max="5" width="7.5703125" style="81"/>
    <col min="6" max="6" width="0" style="81" hidden="1" customWidth="1"/>
    <col min="7" max="7" width="8.140625" style="81" customWidth="1"/>
    <col min="8" max="257" width="7.5703125" style="81"/>
    <col min="258" max="258" width="15.28515625" style="81" customWidth="1"/>
    <col min="259" max="262" width="7.5703125" style="81"/>
    <col min="263" max="263" width="8.140625" style="81" customWidth="1"/>
    <col min="264" max="513" width="7.5703125" style="81"/>
    <col min="514" max="514" width="15.28515625" style="81" customWidth="1"/>
    <col min="515" max="518" width="7.5703125" style="81"/>
    <col min="519" max="519" width="8.140625" style="81" customWidth="1"/>
    <col min="520" max="769" width="7.5703125" style="81"/>
    <col min="770" max="770" width="15.28515625" style="81" customWidth="1"/>
    <col min="771" max="774" width="7.5703125" style="81"/>
    <col min="775" max="775" width="8.140625" style="81" customWidth="1"/>
    <col min="776" max="1025" width="7.5703125" style="81"/>
    <col min="1026" max="1026" width="15.28515625" style="81" customWidth="1"/>
    <col min="1027" max="1030" width="7.5703125" style="81"/>
    <col min="1031" max="1031" width="8.140625" style="81" customWidth="1"/>
    <col min="1032" max="1281" width="7.5703125" style="81"/>
    <col min="1282" max="1282" width="15.28515625" style="81" customWidth="1"/>
    <col min="1283" max="1286" width="7.5703125" style="81"/>
    <col min="1287" max="1287" width="8.140625" style="81" customWidth="1"/>
    <col min="1288" max="1537" width="7.5703125" style="81"/>
    <col min="1538" max="1538" width="15.28515625" style="81" customWidth="1"/>
    <col min="1539" max="1542" width="7.5703125" style="81"/>
    <col min="1543" max="1543" width="8.140625" style="81" customWidth="1"/>
    <col min="1544" max="1793" width="7.5703125" style="81"/>
    <col min="1794" max="1794" width="15.28515625" style="81" customWidth="1"/>
    <col min="1795" max="1798" width="7.5703125" style="81"/>
    <col min="1799" max="1799" width="8.140625" style="81" customWidth="1"/>
    <col min="1800" max="2049" width="7.5703125" style="81"/>
    <col min="2050" max="2050" width="15.28515625" style="81" customWidth="1"/>
    <col min="2051" max="2054" width="7.5703125" style="81"/>
    <col min="2055" max="2055" width="8.140625" style="81" customWidth="1"/>
    <col min="2056" max="2305" width="7.5703125" style="81"/>
    <col min="2306" max="2306" width="15.28515625" style="81" customWidth="1"/>
    <col min="2307" max="2310" width="7.5703125" style="81"/>
    <col min="2311" max="2311" width="8.140625" style="81" customWidth="1"/>
    <col min="2312" max="2561" width="7.5703125" style="81"/>
    <col min="2562" max="2562" width="15.28515625" style="81" customWidth="1"/>
    <col min="2563" max="2566" width="7.5703125" style="81"/>
    <col min="2567" max="2567" width="8.140625" style="81" customWidth="1"/>
    <col min="2568" max="2817" width="7.5703125" style="81"/>
    <col min="2818" max="2818" width="15.28515625" style="81" customWidth="1"/>
    <col min="2819" max="2822" width="7.5703125" style="81"/>
    <col min="2823" max="2823" width="8.140625" style="81" customWidth="1"/>
    <col min="2824" max="3073" width="7.5703125" style="81"/>
    <col min="3074" max="3074" width="15.28515625" style="81" customWidth="1"/>
    <col min="3075" max="3078" width="7.5703125" style="81"/>
    <col min="3079" max="3079" width="8.140625" style="81" customWidth="1"/>
    <col min="3080" max="3329" width="7.5703125" style="81"/>
    <col min="3330" max="3330" width="15.28515625" style="81" customWidth="1"/>
    <col min="3331" max="3334" width="7.5703125" style="81"/>
    <col min="3335" max="3335" width="8.140625" style="81" customWidth="1"/>
    <col min="3336" max="3585" width="7.5703125" style="81"/>
    <col min="3586" max="3586" width="15.28515625" style="81" customWidth="1"/>
    <col min="3587" max="3590" width="7.5703125" style="81"/>
    <col min="3591" max="3591" width="8.140625" style="81" customWidth="1"/>
    <col min="3592" max="3841" width="7.5703125" style="81"/>
    <col min="3842" max="3842" width="15.28515625" style="81" customWidth="1"/>
    <col min="3843" max="3846" width="7.5703125" style="81"/>
    <col min="3847" max="3847" width="8.140625" style="81" customWidth="1"/>
    <col min="3848" max="4097" width="7.5703125" style="81"/>
    <col min="4098" max="4098" width="15.28515625" style="81" customWidth="1"/>
    <col min="4099" max="4102" width="7.5703125" style="81"/>
    <col min="4103" max="4103" width="8.140625" style="81" customWidth="1"/>
    <col min="4104" max="4353" width="7.5703125" style="81"/>
    <col min="4354" max="4354" width="15.28515625" style="81" customWidth="1"/>
    <col min="4355" max="4358" width="7.5703125" style="81"/>
    <col min="4359" max="4359" width="8.140625" style="81" customWidth="1"/>
    <col min="4360" max="4609" width="7.5703125" style="81"/>
    <col min="4610" max="4610" width="15.28515625" style="81" customWidth="1"/>
    <col min="4611" max="4614" width="7.5703125" style="81"/>
    <col min="4615" max="4615" width="8.140625" style="81" customWidth="1"/>
    <col min="4616" max="4865" width="7.5703125" style="81"/>
    <col min="4866" max="4866" width="15.28515625" style="81" customWidth="1"/>
    <col min="4867" max="4870" width="7.5703125" style="81"/>
    <col min="4871" max="4871" width="8.140625" style="81" customWidth="1"/>
    <col min="4872" max="5121" width="7.5703125" style="81"/>
    <col min="5122" max="5122" width="15.28515625" style="81" customWidth="1"/>
    <col min="5123" max="5126" width="7.5703125" style="81"/>
    <col min="5127" max="5127" width="8.140625" style="81" customWidth="1"/>
    <col min="5128" max="5377" width="7.5703125" style="81"/>
    <col min="5378" max="5378" width="15.28515625" style="81" customWidth="1"/>
    <col min="5379" max="5382" width="7.5703125" style="81"/>
    <col min="5383" max="5383" width="8.140625" style="81" customWidth="1"/>
    <col min="5384" max="5633" width="7.5703125" style="81"/>
    <col min="5634" max="5634" width="15.28515625" style="81" customWidth="1"/>
    <col min="5635" max="5638" width="7.5703125" style="81"/>
    <col min="5639" max="5639" width="8.140625" style="81" customWidth="1"/>
    <col min="5640" max="5889" width="7.5703125" style="81"/>
    <col min="5890" max="5890" width="15.28515625" style="81" customWidth="1"/>
    <col min="5891" max="5894" width="7.5703125" style="81"/>
    <col min="5895" max="5895" width="8.140625" style="81" customWidth="1"/>
    <col min="5896" max="6145" width="7.5703125" style="81"/>
    <col min="6146" max="6146" width="15.28515625" style="81" customWidth="1"/>
    <col min="6147" max="6150" width="7.5703125" style="81"/>
    <col min="6151" max="6151" width="8.140625" style="81" customWidth="1"/>
    <col min="6152" max="6401" width="7.5703125" style="81"/>
    <col min="6402" max="6402" width="15.28515625" style="81" customWidth="1"/>
    <col min="6403" max="6406" width="7.5703125" style="81"/>
    <col min="6407" max="6407" width="8.140625" style="81" customWidth="1"/>
    <col min="6408" max="6657" width="7.5703125" style="81"/>
    <col min="6658" max="6658" width="15.28515625" style="81" customWidth="1"/>
    <col min="6659" max="6662" width="7.5703125" style="81"/>
    <col min="6663" max="6663" width="8.140625" style="81" customWidth="1"/>
    <col min="6664" max="6913" width="7.5703125" style="81"/>
    <col min="6914" max="6914" width="15.28515625" style="81" customWidth="1"/>
    <col min="6915" max="6918" width="7.5703125" style="81"/>
    <col min="6919" max="6919" width="8.140625" style="81" customWidth="1"/>
    <col min="6920" max="7169" width="7.5703125" style="81"/>
    <col min="7170" max="7170" width="15.28515625" style="81" customWidth="1"/>
    <col min="7171" max="7174" width="7.5703125" style="81"/>
    <col min="7175" max="7175" width="8.140625" style="81" customWidth="1"/>
    <col min="7176" max="7425" width="7.5703125" style="81"/>
    <col min="7426" max="7426" width="15.28515625" style="81" customWidth="1"/>
    <col min="7427" max="7430" width="7.5703125" style="81"/>
    <col min="7431" max="7431" width="8.140625" style="81" customWidth="1"/>
    <col min="7432" max="7681" width="7.5703125" style="81"/>
    <col min="7682" max="7682" width="15.28515625" style="81" customWidth="1"/>
    <col min="7683" max="7686" width="7.5703125" style="81"/>
    <col min="7687" max="7687" width="8.140625" style="81" customWidth="1"/>
    <col min="7688" max="7937" width="7.5703125" style="81"/>
    <col min="7938" max="7938" width="15.28515625" style="81" customWidth="1"/>
    <col min="7939" max="7942" width="7.5703125" style="81"/>
    <col min="7943" max="7943" width="8.140625" style="81" customWidth="1"/>
    <col min="7944" max="8193" width="7.5703125" style="81"/>
    <col min="8194" max="8194" width="15.28515625" style="81" customWidth="1"/>
    <col min="8195" max="8198" width="7.5703125" style="81"/>
    <col min="8199" max="8199" width="8.140625" style="81" customWidth="1"/>
    <col min="8200" max="8449" width="7.5703125" style="81"/>
    <col min="8450" max="8450" width="15.28515625" style="81" customWidth="1"/>
    <col min="8451" max="8454" width="7.5703125" style="81"/>
    <col min="8455" max="8455" width="8.140625" style="81" customWidth="1"/>
    <col min="8456" max="8705" width="7.5703125" style="81"/>
    <col min="8706" max="8706" width="15.28515625" style="81" customWidth="1"/>
    <col min="8707" max="8710" width="7.5703125" style="81"/>
    <col min="8711" max="8711" width="8.140625" style="81" customWidth="1"/>
    <col min="8712" max="8961" width="7.5703125" style="81"/>
    <col min="8962" max="8962" width="15.28515625" style="81" customWidth="1"/>
    <col min="8963" max="8966" width="7.5703125" style="81"/>
    <col min="8967" max="8967" width="8.140625" style="81" customWidth="1"/>
    <col min="8968" max="9217" width="7.5703125" style="81"/>
    <col min="9218" max="9218" width="15.28515625" style="81" customWidth="1"/>
    <col min="9219" max="9222" width="7.5703125" style="81"/>
    <col min="9223" max="9223" width="8.140625" style="81" customWidth="1"/>
    <col min="9224" max="9473" width="7.5703125" style="81"/>
    <col min="9474" max="9474" width="15.28515625" style="81" customWidth="1"/>
    <col min="9475" max="9478" width="7.5703125" style="81"/>
    <col min="9479" max="9479" width="8.140625" style="81" customWidth="1"/>
    <col min="9480" max="9729" width="7.5703125" style="81"/>
    <col min="9730" max="9730" width="15.28515625" style="81" customWidth="1"/>
    <col min="9731" max="9734" width="7.5703125" style="81"/>
    <col min="9735" max="9735" width="8.140625" style="81" customWidth="1"/>
    <col min="9736" max="9985" width="7.5703125" style="81"/>
    <col min="9986" max="9986" width="15.28515625" style="81" customWidth="1"/>
    <col min="9987" max="9990" width="7.5703125" style="81"/>
    <col min="9991" max="9991" width="8.140625" style="81" customWidth="1"/>
    <col min="9992" max="10241" width="7.5703125" style="81"/>
    <col min="10242" max="10242" width="15.28515625" style="81" customWidth="1"/>
    <col min="10243" max="10246" width="7.5703125" style="81"/>
    <col min="10247" max="10247" width="8.140625" style="81" customWidth="1"/>
    <col min="10248" max="10497" width="7.5703125" style="81"/>
    <col min="10498" max="10498" width="15.28515625" style="81" customWidth="1"/>
    <col min="10499" max="10502" width="7.5703125" style="81"/>
    <col min="10503" max="10503" width="8.140625" style="81" customWidth="1"/>
    <col min="10504" max="10753" width="7.5703125" style="81"/>
    <col min="10754" max="10754" width="15.28515625" style="81" customWidth="1"/>
    <col min="10755" max="10758" width="7.5703125" style="81"/>
    <col min="10759" max="10759" width="8.140625" style="81" customWidth="1"/>
    <col min="10760" max="11009" width="7.5703125" style="81"/>
    <col min="11010" max="11010" width="15.28515625" style="81" customWidth="1"/>
    <col min="11011" max="11014" width="7.5703125" style="81"/>
    <col min="11015" max="11015" width="8.140625" style="81" customWidth="1"/>
    <col min="11016" max="11265" width="7.5703125" style="81"/>
    <col min="11266" max="11266" width="15.28515625" style="81" customWidth="1"/>
    <col min="11267" max="11270" width="7.5703125" style="81"/>
    <col min="11271" max="11271" width="8.140625" style="81" customWidth="1"/>
    <col min="11272" max="11521" width="7.5703125" style="81"/>
    <col min="11522" max="11522" width="15.28515625" style="81" customWidth="1"/>
    <col min="11523" max="11526" width="7.5703125" style="81"/>
    <col min="11527" max="11527" width="8.140625" style="81" customWidth="1"/>
    <col min="11528" max="11777" width="7.5703125" style="81"/>
    <col min="11778" max="11778" width="15.28515625" style="81" customWidth="1"/>
    <col min="11779" max="11782" width="7.5703125" style="81"/>
    <col min="11783" max="11783" width="8.140625" style="81" customWidth="1"/>
    <col min="11784" max="12033" width="7.5703125" style="81"/>
    <col min="12034" max="12034" width="15.28515625" style="81" customWidth="1"/>
    <col min="12035" max="12038" width="7.5703125" style="81"/>
    <col min="12039" max="12039" width="8.140625" style="81" customWidth="1"/>
    <col min="12040" max="12289" width="7.5703125" style="81"/>
    <col min="12290" max="12290" width="15.28515625" style="81" customWidth="1"/>
    <col min="12291" max="12294" width="7.5703125" style="81"/>
    <col min="12295" max="12295" width="8.140625" style="81" customWidth="1"/>
    <col min="12296" max="12545" width="7.5703125" style="81"/>
    <col min="12546" max="12546" width="15.28515625" style="81" customWidth="1"/>
    <col min="12547" max="12550" width="7.5703125" style="81"/>
    <col min="12551" max="12551" width="8.140625" style="81" customWidth="1"/>
    <col min="12552" max="12801" width="7.5703125" style="81"/>
    <col min="12802" max="12802" width="15.28515625" style="81" customWidth="1"/>
    <col min="12803" max="12806" width="7.5703125" style="81"/>
    <col min="12807" max="12807" width="8.140625" style="81" customWidth="1"/>
    <col min="12808" max="13057" width="7.5703125" style="81"/>
    <col min="13058" max="13058" width="15.28515625" style="81" customWidth="1"/>
    <col min="13059" max="13062" width="7.5703125" style="81"/>
    <col min="13063" max="13063" width="8.140625" style="81" customWidth="1"/>
    <col min="13064" max="13313" width="7.5703125" style="81"/>
    <col min="13314" max="13314" width="15.28515625" style="81" customWidth="1"/>
    <col min="13315" max="13318" width="7.5703125" style="81"/>
    <col min="13319" max="13319" width="8.140625" style="81" customWidth="1"/>
    <col min="13320" max="13569" width="7.5703125" style="81"/>
    <col min="13570" max="13570" width="15.28515625" style="81" customWidth="1"/>
    <col min="13571" max="13574" width="7.5703125" style="81"/>
    <col min="13575" max="13575" width="8.140625" style="81" customWidth="1"/>
    <col min="13576" max="13825" width="7.5703125" style="81"/>
    <col min="13826" max="13826" width="15.28515625" style="81" customWidth="1"/>
    <col min="13827" max="13830" width="7.5703125" style="81"/>
    <col min="13831" max="13831" width="8.140625" style="81" customWidth="1"/>
    <col min="13832" max="14081" width="7.5703125" style="81"/>
    <col min="14082" max="14082" width="15.28515625" style="81" customWidth="1"/>
    <col min="14083" max="14086" width="7.5703125" style="81"/>
    <col min="14087" max="14087" width="8.140625" style="81" customWidth="1"/>
    <col min="14088" max="14337" width="7.5703125" style="81"/>
    <col min="14338" max="14338" width="15.28515625" style="81" customWidth="1"/>
    <col min="14339" max="14342" width="7.5703125" style="81"/>
    <col min="14343" max="14343" width="8.140625" style="81" customWidth="1"/>
    <col min="14344" max="14593" width="7.5703125" style="81"/>
    <col min="14594" max="14594" width="15.28515625" style="81" customWidth="1"/>
    <col min="14595" max="14598" width="7.5703125" style="81"/>
    <col min="14599" max="14599" width="8.140625" style="81" customWidth="1"/>
    <col min="14600" max="14849" width="7.5703125" style="81"/>
    <col min="14850" max="14850" width="15.28515625" style="81" customWidth="1"/>
    <col min="14851" max="14854" width="7.5703125" style="81"/>
    <col min="14855" max="14855" width="8.140625" style="81" customWidth="1"/>
    <col min="14856" max="15105" width="7.5703125" style="81"/>
    <col min="15106" max="15106" width="15.28515625" style="81" customWidth="1"/>
    <col min="15107" max="15110" width="7.5703125" style="81"/>
    <col min="15111" max="15111" width="8.140625" style="81" customWidth="1"/>
    <col min="15112" max="15361" width="7.5703125" style="81"/>
    <col min="15362" max="15362" width="15.28515625" style="81" customWidth="1"/>
    <col min="15363" max="15366" width="7.5703125" style="81"/>
    <col min="15367" max="15367" width="8.140625" style="81" customWidth="1"/>
    <col min="15368" max="15617" width="7.5703125" style="81"/>
    <col min="15618" max="15618" width="15.28515625" style="81" customWidth="1"/>
    <col min="15619" max="15622" width="7.5703125" style="81"/>
    <col min="15623" max="15623" width="8.140625" style="81" customWidth="1"/>
    <col min="15624" max="15873" width="7.5703125" style="81"/>
    <col min="15874" max="15874" width="15.28515625" style="81" customWidth="1"/>
    <col min="15875" max="15878" width="7.5703125" style="81"/>
    <col min="15879" max="15879" width="8.140625" style="81" customWidth="1"/>
    <col min="15880" max="16129" width="7.5703125" style="81"/>
    <col min="16130" max="16130" width="15.28515625" style="81" customWidth="1"/>
    <col min="16131" max="16134" width="7.5703125" style="81"/>
    <col min="16135" max="16135" width="8.140625" style="81" customWidth="1"/>
    <col min="16136" max="16384" width="7.5703125" style="81"/>
  </cols>
  <sheetData>
    <row r="2" spans="1:17" x14ac:dyDescent="0.25">
      <c r="A2" s="80"/>
      <c r="B2" s="80"/>
      <c r="C2" s="80"/>
      <c r="D2" s="80"/>
      <c r="E2" s="80"/>
      <c r="F2" s="80"/>
      <c r="G2" s="80"/>
      <c r="H2" s="80"/>
      <c r="I2" s="80"/>
    </row>
    <row r="3" spans="1:17" x14ac:dyDescent="0.25">
      <c r="A3" s="173" t="s">
        <v>267</v>
      </c>
      <c r="B3" s="173" t="s">
        <v>268</v>
      </c>
      <c r="C3" s="174" t="s">
        <v>269</v>
      </c>
      <c r="D3" s="175"/>
      <c r="E3" s="173" t="s">
        <v>270</v>
      </c>
      <c r="F3" s="173"/>
      <c r="G3" s="173" t="s">
        <v>271</v>
      </c>
      <c r="H3" s="173" t="s">
        <v>272</v>
      </c>
      <c r="I3" s="173" t="s">
        <v>273</v>
      </c>
    </row>
    <row r="4" spans="1:17" x14ac:dyDescent="0.25">
      <c r="A4" s="173"/>
      <c r="B4" s="173"/>
      <c r="C4" s="82" t="s">
        <v>274</v>
      </c>
      <c r="D4" s="82" t="s">
        <v>275</v>
      </c>
      <c r="E4" s="82" t="s">
        <v>274</v>
      </c>
      <c r="F4" s="82" t="s">
        <v>275</v>
      </c>
      <c r="G4" s="173"/>
      <c r="H4" s="173"/>
      <c r="I4" s="173"/>
      <c r="L4" s="98" t="s">
        <v>321</v>
      </c>
    </row>
    <row r="5" spans="1:17" x14ac:dyDescent="0.25">
      <c r="A5" s="83">
        <v>1</v>
      </c>
      <c r="B5" s="83" t="s">
        <v>310</v>
      </c>
      <c r="C5" s="83"/>
      <c r="D5" s="83"/>
      <c r="E5" s="83"/>
      <c r="F5" s="83"/>
      <c r="G5" s="84">
        <f>E5+F5</f>
        <v>0</v>
      </c>
      <c r="H5" s="84">
        <f>(C5+D5)</f>
        <v>0</v>
      </c>
      <c r="I5" s="84">
        <f>G5*H5</f>
        <v>0</v>
      </c>
    </row>
    <row r="6" spans="1:17" x14ac:dyDescent="0.25">
      <c r="A6" s="83"/>
      <c r="B6" s="83" t="s">
        <v>322</v>
      </c>
      <c r="C6" s="83"/>
      <c r="D6" s="83"/>
      <c r="E6" s="83"/>
      <c r="F6" s="83"/>
      <c r="G6" s="84">
        <f>E6+F6</f>
        <v>0</v>
      </c>
      <c r="H6" s="84">
        <f>(C6+D6)</f>
        <v>0</v>
      </c>
      <c r="I6" s="84">
        <f>G6*H6</f>
        <v>0</v>
      </c>
    </row>
    <row r="7" spans="1:17" x14ac:dyDescent="0.25">
      <c r="A7" s="83">
        <v>2</v>
      </c>
      <c r="B7" s="83" t="s">
        <v>323</v>
      </c>
      <c r="C7" s="83"/>
      <c r="D7" s="83"/>
      <c r="E7" s="83"/>
      <c r="F7" s="83"/>
      <c r="G7" s="84">
        <f t="shared" ref="G7:G32" si="0">E7+F7</f>
        <v>0</v>
      </c>
      <c r="H7" s="84">
        <f t="shared" ref="H7:H32" si="1">(C7+D7)</f>
        <v>0</v>
      </c>
      <c r="I7" s="84">
        <f t="shared" ref="I7:I32" si="2">G7*H7</f>
        <v>0</v>
      </c>
    </row>
    <row r="8" spans="1:17" x14ac:dyDescent="0.25">
      <c r="A8" s="83">
        <v>3</v>
      </c>
      <c r="B8" s="83" t="s">
        <v>277</v>
      </c>
      <c r="C8" s="83"/>
      <c r="D8" s="83"/>
      <c r="E8" s="83"/>
      <c r="F8" s="83"/>
      <c r="G8" s="84">
        <f t="shared" si="0"/>
        <v>0</v>
      </c>
      <c r="H8" s="84">
        <f t="shared" si="1"/>
        <v>0</v>
      </c>
      <c r="I8" s="84">
        <f t="shared" si="2"/>
        <v>0</v>
      </c>
      <c r="K8" s="85"/>
      <c r="L8" s="85"/>
      <c r="M8" s="85"/>
      <c r="N8" s="85"/>
      <c r="O8" s="85"/>
      <c r="P8" s="85"/>
      <c r="Q8" s="85"/>
    </row>
    <row r="9" spans="1:17" x14ac:dyDescent="0.25">
      <c r="A9" s="83"/>
      <c r="B9" s="83" t="s">
        <v>289</v>
      </c>
      <c r="C9" s="83"/>
      <c r="D9" s="83"/>
      <c r="E9" s="83"/>
      <c r="F9" s="83"/>
      <c r="G9" s="84">
        <f t="shared" si="0"/>
        <v>0</v>
      </c>
      <c r="H9" s="84">
        <f t="shared" si="1"/>
        <v>0</v>
      </c>
      <c r="I9" s="84">
        <f t="shared" si="2"/>
        <v>0</v>
      </c>
      <c r="K9" s="85"/>
      <c r="L9" s="85"/>
      <c r="M9" s="85"/>
      <c r="N9" s="85"/>
      <c r="O9" s="85"/>
      <c r="P9" s="85"/>
      <c r="Q9" s="85"/>
    </row>
    <row r="10" spans="1:17" x14ac:dyDescent="0.25">
      <c r="A10" s="83"/>
      <c r="B10" s="83" t="s">
        <v>280</v>
      </c>
      <c r="C10" s="83"/>
      <c r="D10" s="83"/>
      <c r="E10" s="83"/>
      <c r="F10" s="83"/>
      <c r="G10" s="84">
        <f t="shared" si="0"/>
        <v>0</v>
      </c>
      <c r="H10" s="84">
        <f t="shared" si="1"/>
        <v>0</v>
      </c>
      <c r="I10" s="84">
        <f t="shared" si="2"/>
        <v>0</v>
      </c>
      <c r="K10" s="80"/>
      <c r="L10" s="80"/>
      <c r="M10" s="86"/>
      <c r="N10" s="80"/>
      <c r="O10" s="80"/>
      <c r="P10" s="86"/>
      <c r="Q10" s="86"/>
    </row>
    <row r="11" spans="1:17" x14ac:dyDescent="0.25">
      <c r="A11" s="83"/>
      <c r="B11" s="83" t="s">
        <v>281</v>
      </c>
      <c r="C11" s="83"/>
      <c r="D11" s="83"/>
      <c r="E11" s="83"/>
      <c r="F11" s="83"/>
      <c r="G11" s="84">
        <f t="shared" si="0"/>
        <v>0</v>
      </c>
      <c r="H11" s="84">
        <f t="shared" si="1"/>
        <v>0</v>
      </c>
      <c r="I11" s="84">
        <f t="shared" si="2"/>
        <v>0</v>
      </c>
    </row>
    <row r="12" spans="1:17" x14ac:dyDescent="0.25">
      <c r="A12" s="83">
        <v>4</v>
      </c>
      <c r="B12" s="83" t="s">
        <v>324</v>
      </c>
      <c r="C12" s="83"/>
      <c r="D12" s="83"/>
      <c r="E12" s="83"/>
      <c r="F12" s="83"/>
      <c r="G12" s="84">
        <f t="shared" si="0"/>
        <v>0</v>
      </c>
      <c r="H12" s="84">
        <f t="shared" si="1"/>
        <v>0</v>
      </c>
      <c r="I12" s="84">
        <f t="shared" si="2"/>
        <v>0</v>
      </c>
    </row>
    <row r="13" spans="1:17" x14ac:dyDescent="0.25">
      <c r="A13" s="83"/>
      <c r="B13" s="83" t="s">
        <v>324</v>
      </c>
      <c r="C13" s="83"/>
      <c r="D13" s="83"/>
      <c r="E13" s="83"/>
      <c r="F13" s="83"/>
      <c r="G13" s="84">
        <f t="shared" si="0"/>
        <v>0</v>
      </c>
      <c r="H13" s="84">
        <f t="shared" si="1"/>
        <v>0</v>
      </c>
      <c r="I13" s="84">
        <f t="shared" si="2"/>
        <v>0</v>
      </c>
    </row>
    <row r="14" spans="1:17" x14ac:dyDescent="0.25">
      <c r="A14" s="83"/>
      <c r="B14" s="83" t="s">
        <v>285</v>
      </c>
      <c r="C14" s="83"/>
      <c r="D14" s="83"/>
      <c r="E14" s="83"/>
      <c r="F14" s="83"/>
      <c r="G14" s="84">
        <f t="shared" si="0"/>
        <v>0</v>
      </c>
      <c r="H14" s="84">
        <f t="shared" si="1"/>
        <v>0</v>
      </c>
      <c r="I14" s="84">
        <f t="shared" si="2"/>
        <v>0</v>
      </c>
    </row>
    <row r="15" spans="1:17" x14ac:dyDescent="0.25">
      <c r="A15" s="83"/>
      <c r="B15" s="83" t="s">
        <v>311</v>
      </c>
      <c r="C15" s="83"/>
      <c r="D15" s="83"/>
      <c r="E15" s="83"/>
      <c r="F15" s="83"/>
      <c r="G15" s="84">
        <f t="shared" si="0"/>
        <v>0</v>
      </c>
      <c r="H15" s="84">
        <f t="shared" si="1"/>
        <v>0</v>
      </c>
      <c r="I15" s="84">
        <f t="shared" si="2"/>
        <v>0</v>
      </c>
    </row>
    <row r="16" spans="1:17" x14ac:dyDescent="0.25">
      <c r="A16" s="83">
        <v>5</v>
      </c>
      <c r="B16" s="83" t="s">
        <v>289</v>
      </c>
      <c r="C16" s="83"/>
      <c r="D16" s="83"/>
      <c r="E16" s="83"/>
      <c r="F16" s="83"/>
      <c r="G16" s="84">
        <f t="shared" si="0"/>
        <v>0</v>
      </c>
      <c r="H16" s="84">
        <f t="shared" si="1"/>
        <v>0</v>
      </c>
      <c r="I16" s="84">
        <f t="shared" si="2"/>
        <v>0</v>
      </c>
    </row>
    <row r="17" spans="1:9" x14ac:dyDescent="0.25">
      <c r="A17" s="83"/>
      <c r="B17" s="83" t="s">
        <v>290</v>
      </c>
      <c r="C17" s="77"/>
      <c r="D17" s="77"/>
      <c r="E17" s="77"/>
      <c r="F17" s="77"/>
      <c r="G17" s="84">
        <f t="shared" si="0"/>
        <v>0</v>
      </c>
      <c r="H17" s="84">
        <f t="shared" si="1"/>
        <v>0</v>
      </c>
      <c r="I17" s="84">
        <f t="shared" si="2"/>
        <v>0</v>
      </c>
    </row>
    <row r="18" spans="1:9" x14ac:dyDescent="0.25">
      <c r="A18" s="83"/>
      <c r="B18" s="83" t="s">
        <v>291</v>
      </c>
      <c r="C18" s="83"/>
      <c r="D18" s="83"/>
      <c r="E18" s="83"/>
      <c r="F18" s="87"/>
      <c r="G18" s="84">
        <f t="shared" si="0"/>
        <v>0</v>
      </c>
      <c r="H18" s="84">
        <f t="shared" si="1"/>
        <v>0</v>
      </c>
      <c r="I18" s="84">
        <f t="shared" si="2"/>
        <v>0</v>
      </c>
    </row>
    <row r="19" spans="1:9" x14ac:dyDescent="0.25">
      <c r="A19" s="83">
        <v>6</v>
      </c>
      <c r="B19" s="83" t="s">
        <v>325</v>
      </c>
      <c r="C19" s="83"/>
      <c r="D19" s="83"/>
      <c r="E19" s="83"/>
      <c r="F19" s="87"/>
      <c r="G19" s="84">
        <f t="shared" si="0"/>
        <v>0</v>
      </c>
      <c r="H19" s="84">
        <f t="shared" si="1"/>
        <v>0</v>
      </c>
      <c r="I19" s="84">
        <f t="shared" si="2"/>
        <v>0</v>
      </c>
    </row>
    <row r="20" spans="1:9" x14ac:dyDescent="0.25">
      <c r="A20" s="83"/>
      <c r="B20" s="83" t="s">
        <v>326</v>
      </c>
      <c r="C20" s="83"/>
      <c r="D20" s="83"/>
      <c r="E20" s="83"/>
      <c r="F20" s="87"/>
      <c r="G20" s="84">
        <f t="shared" si="0"/>
        <v>0</v>
      </c>
      <c r="H20" s="84">
        <f t="shared" si="1"/>
        <v>0</v>
      </c>
      <c r="I20" s="84">
        <f t="shared" si="2"/>
        <v>0</v>
      </c>
    </row>
    <row r="21" spans="1:9" x14ac:dyDescent="0.25">
      <c r="A21" s="83"/>
      <c r="B21" s="83" t="s">
        <v>327</v>
      </c>
      <c r="C21" s="83"/>
      <c r="D21" s="83"/>
      <c r="E21" s="83"/>
      <c r="F21" s="87"/>
      <c r="G21" s="84">
        <f t="shared" si="0"/>
        <v>0</v>
      </c>
      <c r="H21" s="84">
        <f t="shared" si="1"/>
        <v>0</v>
      </c>
      <c r="I21" s="84">
        <f t="shared" si="2"/>
        <v>0</v>
      </c>
    </row>
    <row r="22" spans="1:9" x14ac:dyDescent="0.25">
      <c r="A22" s="83"/>
      <c r="B22" s="83" t="s">
        <v>312</v>
      </c>
      <c r="C22" s="83"/>
      <c r="D22" s="83"/>
      <c r="E22" s="83"/>
      <c r="F22" s="87"/>
      <c r="G22" s="84">
        <f t="shared" si="0"/>
        <v>0</v>
      </c>
      <c r="H22" s="84">
        <f t="shared" si="1"/>
        <v>0</v>
      </c>
      <c r="I22" s="84">
        <f t="shared" si="2"/>
        <v>0</v>
      </c>
    </row>
    <row r="23" spans="1:9" x14ac:dyDescent="0.25">
      <c r="A23" s="83">
        <v>7</v>
      </c>
      <c r="B23" s="83" t="s">
        <v>313</v>
      </c>
      <c r="C23" s="83"/>
      <c r="D23" s="83"/>
      <c r="E23" s="83"/>
      <c r="F23" s="87"/>
      <c r="G23" s="84">
        <f t="shared" si="0"/>
        <v>0</v>
      </c>
      <c r="H23" s="84">
        <f t="shared" si="1"/>
        <v>0</v>
      </c>
      <c r="I23" s="84">
        <f t="shared" si="2"/>
        <v>0</v>
      </c>
    </row>
    <row r="24" spans="1:9" x14ac:dyDescent="0.25">
      <c r="A24" s="83"/>
      <c r="B24" s="83" t="s">
        <v>314</v>
      </c>
      <c r="C24" s="83"/>
      <c r="D24" s="83"/>
      <c r="E24" s="83"/>
      <c r="F24" s="87"/>
      <c r="G24" s="84">
        <f t="shared" si="0"/>
        <v>0</v>
      </c>
      <c r="H24" s="84">
        <f t="shared" si="1"/>
        <v>0</v>
      </c>
      <c r="I24" s="84">
        <f t="shared" si="2"/>
        <v>0</v>
      </c>
    </row>
    <row r="25" spans="1:9" x14ac:dyDescent="0.25">
      <c r="A25" s="83"/>
      <c r="B25" s="83" t="s">
        <v>296</v>
      </c>
      <c r="C25" s="83"/>
      <c r="D25" s="83"/>
      <c r="E25" s="83"/>
      <c r="F25" s="87"/>
      <c r="G25" s="84">
        <f t="shared" si="0"/>
        <v>0</v>
      </c>
      <c r="H25" s="84">
        <f t="shared" si="1"/>
        <v>0</v>
      </c>
      <c r="I25" s="84">
        <f t="shared" si="2"/>
        <v>0</v>
      </c>
    </row>
    <row r="26" spans="1:9" x14ac:dyDescent="0.25">
      <c r="A26" s="83">
        <v>8</v>
      </c>
      <c r="B26" s="83" t="s">
        <v>297</v>
      </c>
      <c r="C26" s="83"/>
      <c r="D26" s="83"/>
      <c r="E26" s="83"/>
      <c r="F26" s="87"/>
      <c r="G26" s="84">
        <f t="shared" si="0"/>
        <v>0</v>
      </c>
      <c r="H26" s="84">
        <f t="shared" si="1"/>
        <v>0</v>
      </c>
      <c r="I26" s="84">
        <f t="shared" si="2"/>
        <v>0</v>
      </c>
    </row>
    <row r="27" spans="1:9" x14ac:dyDescent="0.25">
      <c r="A27" s="83"/>
      <c r="B27" s="83" t="s">
        <v>298</v>
      </c>
      <c r="C27" s="83"/>
      <c r="D27" s="83"/>
      <c r="E27" s="83"/>
      <c r="F27" s="87"/>
      <c r="G27" s="84">
        <f t="shared" si="0"/>
        <v>0</v>
      </c>
      <c r="H27" s="84">
        <f t="shared" si="1"/>
        <v>0</v>
      </c>
      <c r="I27" s="84">
        <f t="shared" si="2"/>
        <v>0</v>
      </c>
    </row>
    <row r="28" spans="1:9" x14ac:dyDescent="0.25">
      <c r="A28" s="83"/>
      <c r="B28" s="83" t="s">
        <v>299</v>
      </c>
      <c r="C28" s="83"/>
      <c r="D28" s="83"/>
      <c r="E28" s="83"/>
      <c r="F28" s="87"/>
      <c r="G28" s="84">
        <f t="shared" si="0"/>
        <v>0</v>
      </c>
      <c r="H28" s="84">
        <f t="shared" si="1"/>
        <v>0</v>
      </c>
      <c r="I28" s="84">
        <f t="shared" si="2"/>
        <v>0</v>
      </c>
    </row>
    <row r="29" spans="1:9" x14ac:dyDescent="0.25">
      <c r="A29" s="83">
        <v>9</v>
      </c>
      <c r="B29" s="83" t="s">
        <v>300</v>
      </c>
      <c r="C29" s="83"/>
      <c r="D29" s="83"/>
      <c r="E29" s="83"/>
      <c r="F29" s="87"/>
      <c r="G29" s="84">
        <f t="shared" si="0"/>
        <v>0</v>
      </c>
      <c r="H29" s="84">
        <f t="shared" si="1"/>
        <v>0</v>
      </c>
      <c r="I29" s="84">
        <f t="shared" si="2"/>
        <v>0</v>
      </c>
    </row>
    <row r="30" spans="1:9" x14ac:dyDescent="0.25">
      <c r="A30" s="83"/>
      <c r="B30" s="83" t="s">
        <v>301</v>
      </c>
      <c r="C30" s="83"/>
      <c r="D30" s="83"/>
      <c r="E30" s="83"/>
      <c r="F30" s="87"/>
      <c r="G30" s="84">
        <f t="shared" si="0"/>
        <v>0</v>
      </c>
      <c r="H30" s="84">
        <f t="shared" si="1"/>
        <v>0</v>
      </c>
      <c r="I30" s="84">
        <f t="shared" si="2"/>
        <v>0</v>
      </c>
    </row>
    <row r="31" spans="1:9" x14ac:dyDescent="0.25">
      <c r="A31" s="83"/>
      <c r="B31" s="83" t="s">
        <v>302</v>
      </c>
      <c r="C31" s="83"/>
      <c r="D31" s="83"/>
      <c r="E31" s="83"/>
      <c r="F31" s="87"/>
      <c r="G31" s="84">
        <f t="shared" si="0"/>
        <v>0</v>
      </c>
      <c r="H31" s="84">
        <f t="shared" si="1"/>
        <v>0</v>
      </c>
      <c r="I31" s="84">
        <f t="shared" si="2"/>
        <v>0</v>
      </c>
    </row>
    <row r="32" spans="1:9" x14ac:dyDescent="0.25">
      <c r="A32" s="83">
        <v>10</v>
      </c>
      <c r="B32" s="83" t="s">
        <v>304</v>
      </c>
      <c r="C32" s="83"/>
      <c r="D32" s="83"/>
      <c r="E32" s="83"/>
      <c r="F32" s="87"/>
      <c r="G32" s="84">
        <f t="shared" si="0"/>
        <v>0</v>
      </c>
      <c r="H32" s="84">
        <f t="shared" si="1"/>
        <v>0</v>
      </c>
      <c r="I32" s="84">
        <f t="shared" si="2"/>
        <v>0</v>
      </c>
    </row>
    <row r="33" spans="1:10" x14ac:dyDescent="0.25">
      <c r="A33" s="83"/>
      <c r="B33" s="83"/>
      <c r="C33" s="83"/>
      <c r="D33" s="83"/>
      <c r="E33" s="83"/>
      <c r="F33" s="87"/>
      <c r="G33" s="84"/>
      <c r="H33" s="77"/>
      <c r="I33" s="83"/>
    </row>
    <row r="34" spans="1:10" x14ac:dyDescent="0.25">
      <c r="A34" s="83"/>
      <c r="B34" s="83"/>
      <c r="C34" s="83"/>
      <c r="D34" s="83"/>
      <c r="E34" s="83"/>
      <c r="F34" s="87"/>
      <c r="G34" s="84"/>
      <c r="H34" s="83"/>
      <c r="I34" s="83"/>
    </row>
    <row r="35" spans="1:10" x14ac:dyDescent="0.25">
      <c r="A35" s="83"/>
      <c r="B35" s="82" t="s">
        <v>305</v>
      </c>
      <c r="C35" s="83"/>
      <c r="D35" s="83"/>
      <c r="E35" s="83"/>
      <c r="F35" s="87"/>
      <c r="G35" s="83"/>
      <c r="H35" s="77"/>
      <c r="I35" s="84">
        <f>SUM(I5:I18)</f>
        <v>0</v>
      </c>
      <c r="J35" s="81">
        <f>I35*10.764</f>
        <v>0</v>
      </c>
    </row>
    <row r="36" spans="1:10" x14ac:dyDescent="0.25">
      <c r="A36" s="83"/>
      <c r="B36" s="82" t="s">
        <v>306</v>
      </c>
      <c r="C36" s="83"/>
      <c r="D36" s="83"/>
      <c r="E36" s="83"/>
      <c r="F36" s="87"/>
      <c r="G36" s="83"/>
      <c r="H36" s="77"/>
      <c r="I36" s="84">
        <f>SUM(I19:I28)</f>
        <v>0</v>
      </c>
      <c r="J36" s="81">
        <f>I36*10.764</f>
        <v>0</v>
      </c>
    </row>
    <row r="37" spans="1:10" x14ac:dyDescent="0.25">
      <c r="A37" s="83"/>
      <c r="B37" s="82" t="s">
        <v>307</v>
      </c>
      <c r="C37" s="83"/>
      <c r="D37" s="83"/>
      <c r="E37" s="83"/>
      <c r="F37" s="87"/>
      <c r="G37" s="83"/>
      <c r="H37" s="77"/>
      <c r="I37" s="79">
        <f>SUM(I29:I31)</f>
        <v>0</v>
      </c>
      <c r="J37" s="81">
        <f>I37*10.764</f>
        <v>0</v>
      </c>
    </row>
    <row r="38" spans="1:10" x14ac:dyDescent="0.25">
      <c r="A38" s="83"/>
      <c r="B38" s="82" t="s">
        <v>309</v>
      </c>
      <c r="C38" s="83"/>
      <c r="D38" s="83"/>
      <c r="E38" s="83"/>
      <c r="F38" s="87"/>
      <c r="G38" s="83"/>
      <c r="H38" s="77"/>
      <c r="I38" s="84">
        <f>SUM(I5:I28)</f>
        <v>0</v>
      </c>
      <c r="J38" s="81">
        <f>I38*10.764</f>
        <v>0</v>
      </c>
    </row>
    <row r="39" spans="1:10" x14ac:dyDescent="0.25">
      <c r="A39" s="80"/>
      <c r="B39" s="80"/>
      <c r="C39" s="80"/>
      <c r="D39" s="80"/>
      <c r="E39" s="80"/>
      <c r="F39" s="80"/>
      <c r="G39" s="80"/>
      <c r="H39" s="80"/>
      <c r="I39" s="80"/>
    </row>
    <row r="40" spans="1:10" x14ac:dyDescent="0.25">
      <c r="A40" s="80"/>
      <c r="B40" s="80"/>
      <c r="C40" s="80"/>
      <c r="D40" s="80"/>
      <c r="E40" s="80"/>
      <c r="F40" s="80"/>
      <c r="G40" s="80"/>
      <c r="H40" s="80"/>
      <c r="I40" s="80"/>
    </row>
  </sheetData>
  <mergeCells count="7">
    <mergeCell ref="I3:I4"/>
    <mergeCell ref="A3:A4"/>
    <mergeCell ref="B3:B4"/>
    <mergeCell ref="C3:D3"/>
    <mergeCell ref="E3:F3"/>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Summary</vt:lpstr>
      <vt:lpstr>Measurements</vt:lpstr>
      <vt:lpstr>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Prasad</dc:creator>
  <cp:lastModifiedBy>VS JADON</cp:lastModifiedBy>
  <cp:lastPrinted>2025-07-31T15:36:18Z</cp:lastPrinted>
  <dcterms:created xsi:type="dcterms:W3CDTF">2025-06-11T05:41:35Z</dcterms:created>
  <dcterms:modified xsi:type="dcterms:W3CDTF">2025-07-31T15:36:24Z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cbc44b-c3dc-48f1-b66e-9f943acc5a48_Enabled">
    <vt:lpwstr>true</vt:lpwstr>
  </property>
  <property fmtid="{D5CDD505-2E9C-101B-9397-08002B2CF9AE}" pid="3" name="MSIP_Label_32cbc44b-c3dc-48f1-b66e-9f943acc5a48_SetDate">
    <vt:lpwstr>2025-06-11T05:43:51Z</vt:lpwstr>
  </property>
  <property fmtid="{D5CDD505-2E9C-101B-9397-08002B2CF9AE}" pid="4" name="MSIP_Label_32cbc44b-c3dc-48f1-b66e-9f943acc5a48_Method">
    <vt:lpwstr>Privileged</vt:lpwstr>
  </property>
  <property fmtid="{D5CDD505-2E9C-101B-9397-08002B2CF9AE}" pid="5" name="MSIP_Label_32cbc44b-c3dc-48f1-b66e-9f943acc5a48_Name">
    <vt:lpwstr>Internal</vt:lpwstr>
  </property>
  <property fmtid="{D5CDD505-2E9C-101B-9397-08002B2CF9AE}" pid="6" name="MSIP_Label_32cbc44b-c3dc-48f1-b66e-9f943acc5a48_SiteId">
    <vt:lpwstr>38bb34e6-2129-44b2-b9a6-2a262d863fd5</vt:lpwstr>
  </property>
  <property fmtid="{D5CDD505-2E9C-101B-9397-08002B2CF9AE}" pid="7" name="MSIP_Label_32cbc44b-c3dc-48f1-b66e-9f943acc5a48_ActionId">
    <vt:lpwstr>c72ee934-e514-4325-a8f0-b5db094f6873</vt:lpwstr>
  </property>
  <property fmtid="{D5CDD505-2E9C-101B-9397-08002B2CF9AE}" pid="8" name="MSIP_Label_32cbc44b-c3dc-48f1-b66e-9f943acc5a48_ContentBits">
    <vt:lpwstr>0</vt:lpwstr>
  </property>
  <property fmtid="{D5CDD505-2E9C-101B-9397-08002B2CF9AE}" pid="9" name="MSIP_Label_32cbc44b-c3dc-48f1-b66e-9f943acc5a48_Tag">
    <vt:lpwstr>10, 0, 1, 1</vt:lpwstr>
  </property>
</Properties>
</file>