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VSJCV\Making\AXIS\2025-26\Axis\APF Old\July 2025\31-07-2025\"/>
    </mc:Choice>
  </mc:AlternateContent>
  <bookViews>
    <workbookView xWindow="0" yWindow="0" windowWidth="19200" windowHeight="6640" tabRatio="725"/>
  </bookViews>
  <sheets>
    <sheet name="Report" sheetId="1" r:id="rId1"/>
    <sheet name="Flat detail" sheetId="3" r:id="rId2"/>
    <sheet name="valuation" sheetId="5" r:id="rId3"/>
    <sheet name="Note" sheetId="4" r:id="rId4"/>
  </sheets>
  <definedNames>
    <definedName name="_xlnm.Print_Area" localSheetId="0">Report!$A$1:$H$593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53" i="1" l="1"/>
  <c r="J252" i="1"/>
  <c r="J251" i="1"/>
  <c r="J250" i="1"/>
  <c r="J342" i="1"/>
  <c r="H243" i="1"/>
  <c r="J247" i="1" l="1"/>
  <c r="C246" i="1" s="1"/>
  <c r="J245" i="1"/>
  <c r="D251" i="1"/>
  <c r="D250" i="1"/>
  <c r="J246" i="1"/>
  <c r="D249" i="1"/>
  <c r="D252" i="1"/>
  <c r="D248" i="1"/>
  <c r="D255" i="1"/>
  <c r="D254" i="1"/>
  <c r="D253" i="1"/>
  <c r="J248" i="1"/>
  <c r="J249" i="1" s="1"/>
  <c r="J254" i="1" s="1"/>
  <c r="J255" i="1" s="1"/>
  <c r="C247" i="1" s="1"/>
  <c r="D465" i="1"/>
  <c r="J169" i="1"/>
  <c r="J168" i="1"/>
  <c r="J167" i="1"/>
  <c r="J166" i="1"/>
  <c r="J127" i="1"/>
  <c r="J126" i="1"/>
  <c r="J125" i="1"/>
  <c r="J124" i="1"/>
  <c r="J113" i="1"/>
  <c r="J112" i="1"/>
  <c r="J111" i="1"/>
  <c r="J110" i="1"/>
  <c r="H159" i="1"/>
  <c r="H117" i="1"/>
  <c r="H103" i="1"/>
  <c r="E246" i="1" l="1"/>
  <c r="D247" i="1"/>
  <c r="G246" i="1"/>
  <c r="D246" i="1"/>
  <c r="D169" i="1"/>
  <c r="D165" i="1"/>
  <c r="J164" i="1"/>
  <c r="J165" i="1" s="1"/>
  <c r="J170" i="1" s="1"/>
  <c r="J171" i="1" s="1"/>
  <c r="C163" i="1" s="1"/>
  <c r="J161" i="1"/>
  <c r="D167" i="1"/>
  <c r="D166" i="1"/>
  <c r="D168" i="1"/>
  <c r="D164" i="1"/>
  <c r="J163" i="1"/>
  <c r="C162" i="1" s="1"/>
  <c r="D171" i="1"/>
  <c r="D170" i="1"/>
  <c r="J162" i="1"/>
  <c r="J122" i="1"/>
  <c r="J123" i="1" s="1"/>
  <c r="J128" i="1" s="1"/>
  <c r="J129" i="1" s="1"/>
  <c r="C121" i="1" s="1"/>
  <c r="D126" i="1"/>
  <c r="D122" i="1"/>
  <c r="J121" i="1"/>
  <c r="C120" i="1" s="1"/>
  <c r="D120" i="1" s="1"/>
  <c r="J119" i="1"/>
  <c r="D129" i="1"/>
  <c r="D125" i="1"/>
  <c r="D128" i="1"/>
  <c r="D124" i="1"/>
  <c r="J120" i="1"/>
  <c r="D127" i="1"/>
  <c r="D123" i="1"/>
  <c r="D114" i="1"/>
  <c r="D110" i="1"/>
  <c r="J106" i="1"/>
  <c r="D113" i="1"/>
  <c r="D109" i="1"/>
  <c r="J107" i="1"/>
  <c r="C106" i="1" s="1"/>
  <c r="D106" i="1" s="1"/>
  <c r="J105" i="1"/>
  <c r="D115" i="1"/>
  <c r="D111" i="1"/>
  <c r="J108" i="1"/>
  <c r="J109" i="1" s="1"/>
  <c r="J114" i="1" s="1"/>
  <c r="J115" i="1" s="1"/>
  <c r="C107" i="1" s="1"/>
  <c r="D112" i="1"/>
  <c r="D108" i="1"/>
  <c r="J197" i="1"/>
  <c r="J196" i="1"/>
  <c r="J195" i="1"/>
  <c r="J194" i="1"/>
  <c r="J267" i="1"/>
  <c r="J266" i="1"/>
  <c r="J265" i="1"/>
  <c r="J264" i="1"/>
  <c r="J281" i="1"/>
  <c r="J280" i="1"/>
  <c r="J279" i="1"/>
  <c r="J278" i="1"/>
  <c r="J183" i="1"/>
  <c r="J182" i="1"/>
  <c r="J181" i="1"/>
  <c r="J180" i="1"/>
  <c r="H173" i="1"/>
  <c r="H271" i="1"/>
  <c r="H187" i="1"/>
  <c r="H257" i="1"/>
  <c r="I242" i="1" l="1"/>
  <c r="C244" i="1" s="1"/>
  <c r="E162" i="1"/>
  <c r="D163" i="1"/>
  <c r="G162" i="1"/>
  <c r="D162" i="1"/>
  <c r="E120" i="1"/>
  <c r="I116" i="1" s="1"/>
  <c r="C118" i="1" s="1"/>
  <c r="D121" i="1"/>
  <c r="G120" i="1"/>
  <c r="E106" i="1"/>
  <c r="I102" i="1" s="1"/>
  <c r="C104" i="1" s="1"/>
  <c r="D107" i="1"/>
  <c r="G106" i="1"/>
  <c r="J191" i="1"/>
  <c r="C190" i="1" s="1"/>
  <c r="J189" i="1"/>
  <c r="D193" i="1"/>
  <c r="J192" i="1"/>
  <c r="J193" i="1" s="1"/>
  <c r="J198" i="1" s="1"/>
  <c r="D198" i="1"/>
  <c r="D196" i="1"/>
  <c r="D194" i="1"/>
  <c r="D192" i="1"/>
  <c r="J190" i="1"/>
  <c r="D199" i="1"/>
  <c r="D197" i="1"/>
  <c r="D195" i="1"/>
  <c r="J261" i="1"/>
  <c r="E260" i="1"/>
  <c r="D269" i="1"/>
  <c r="D267" i="1"/>
  <c r="D265" i="1"/>
  <c r="D263" i="1"/>
  <c r="D261" i="1"/>
  <c r="D260" i="1"/>
  <c r="D268" i="1"/>
  <c r="G260" i="1"/>
  <c r="J262" i="1"/>
  <c r="J263" i="1" s="1"/>
  <c r="J268" i="1" s="1"/>
  <c r="J269" i="1" s="1"/>
  <c r="J260" i="1"/>
  <c r="J259" i="1"/>
  <c r="D266" i="1"/>
  <c r="D264" i="1"/>
  <c r="D262" i="1"/>
  <c r="D283" i="1"/>
  <c r="D281" i="1"/>
  <c r="D279" i="1"/>
  <c r="D277" i="1"/>
  <c r="D275" i="1"/>
  <c r="D274" i="1"/>
  <c r="J276" i="1"/>
  <c r="J277" i="1" s="1"/>
  <c r="J282" i="1" s="1"/>
  <c r="J283" i="1" s="1"/>
  <c r="J274" i="1"/>
  <c r="J273" i="1"/>
  <c r="D282" i="1"/>
  <c r="D280" i="1"/>
  <c r="D278" i="1"/>
  <c r="D276" i="1"/>
  <c r="G274" i="1"/>
  <c r="J275" i="1"/>
  <c r="E274" i="1"/>
  <c r="J177" i="1"/>
  <c r="D182" i="1"/>
  <c r="D178" i="1"/>
  <c r="D185" i="1"/>
  <c r="D183" i="1"/>
  <c r="D181" i="1"/>
  <c r="D179" i="1"/>
  <c r="J178" i="1"/>
  <c r="J179" i="1" s="1"/>
  <c r="D176" i="1"/>
  <c r="D184" i="1"/>
  <c r="D180" i="1"/>
  <c r="J176" i="1"/>
  <c r="J175" i="1"/>
  <c r="J155" i="1"/>
  <c r="J154" i="1"/>
  <c r="J153" i="1"/>
  <c r="J152" i="1"/>
  <c r="J99" i="1"/>
  <c r="J98" i="1"/>
  <c r="J97" i="1"/>
  <c r="J96" i="1"/>
  <c r="J85" i="1"/>
  <c r="J84" i="1"/>
  <c r="J83" i="1"/>
  <c r="J82" i="1"/>
  <c r="H75" i="1"/>
  <c r="H89" i="1"/>
  <c r="H145" i="1"/>
  <c r="I158" i="1" l="1"/>
  <c r="C160" i="1" s="1"/>
  <c r="J199" i="1"/>
  <c r="C191" i="1" s="1"/>
  <c r="D190" i="1"/>
  <c r="I256" i="1"/>
  <c r="C258" i="1" s="1"/>
  <c r="I270" i="1"/>
  <c r="C272" i="1" s="1"/>
  <c r="C177" i="1"/>
  <c r="J184" i="1"/>
  <c r="J185" i="1" s="1"/>
  <c r="J149" i="1"/>
  <c r="C148" i="1" s="1"/>
  <c r="D148" i="1" s="1"/>
  <c r="J147" i="1"/>
  <c r="D150" i="1"/>
  <c r="D157" i="1"/>
  <c r="D155" i="1"/>
  <c r="D153" i="1"/>
  <c r="D151" i="1"/>
  <c r="J150" i="1"/>
  <c r="J151" i="1" s="1"/>
  <c r="J156" i="1" s="1"/>
  <c r="D156" i="1"/>
  <c r="D154" i="1"/>
  <c r="D152" i="1"/>
  <c r="J148" i="1"/>
  <c r="J93" i="1"/>
  <c r="D101" i="1"/>
  <c r="D99" i="1"/>
  <c r="D97" i="1"/>
  <c r="D95" i="1"/>
  <c r="D92" i="1"/>
  <c r="J94" i="1"/>
  <c r="J95" i="1" s="1"/>
  <c r="J92" i="1"/>
  <c r="J91" i="1"/>
  <c r="D100" i="1"/>
  <c r="D98" i="1"/>
  <c r="D96" i="1"/>
  <c r="D94" i="1"/>
  <c r="J79" i="1"/>
  <c r="C78" i="1" s="1"/>
  <c r="D78" i="1" s="1"/>
  <c r="J77" i="1"/>
  <c r="D87" i="1"/>
  <c r="D85" i="1"/>
  <c r="D83" i="1"/>
  <c r="D81" i="1"/>
  <c r="J80" i="1"/>
  <c r="J81" i="1" s="1"/>
  <c r="J86" i="1" s="1"/>
  <c r="D86" i="1"/>
  <c r="D84" i="1"/>
  <c r="D82" i="1"/>
  <c r="D80" i="1"/>
  <c r="J78" i="1"/>
  <c r="J225" i="1"/>
  <c r="J224" i="1"/>
  <c r="J223" i="1"/>
  <c r="J222" i="1"/>
  <c r="J141" i="1"/>
  <c r="J140" i="1"/>
  <c r="J139" i="1"/>
  <c r="J138" i="1"/>
  <c r="J71" i="1"/>
  <c r="J70" i="1"/>
  <c r="J69" i="1"/>
  <c r="J68" i="1"/>
  <c r="K321" i="1"/>
  <c r="H61" i="1"/>
  <c r="H215" i="1"/>
  <c r="H131" i="1"/>
  <c r="E190" i="1" l="1"/>
  <c r="I186" i="1" s="1"/>
  <c r="C188" i="1" s="1"/>
  <c r="D191" i="1"/>
  <c r="G190" i="1"/>
  <c r="E176" i="1"/>
  <c r="I172" i="1" s="1"/>
  <c r="C174" i="1" s="1"/>
  <c r="G176" i="1"/>
  <c r="D177" i="1"/>
  <c r="J157" i="1"/>
  <c r="C149" i="1"/>
  <c r="G148" i="1" s="1"/>
  <c r="J100" i="1"/>
  <c r="J101" i="1" s="1"/>
  <c r="C93" i="1" s="1"/>
  <c r="J87" i="1"/>
  <c r="C79" i="1" s="1"/>
  <c r="G78" i="1" s="1"/>
  <c r="J220" i="1"/>
  <c r="J219" i="1"/>
  <c r="J218" i="1"/>
  <c r="E218" i="1"/>
  <c r="J217" i="1"/>
  <c r="D227" i="1"/>
  <c r="D226" i="1"/>
  <c r="D225" i="1"/>
  <c r="D224" i="1"/>
  <c r="D223" i="1"/>
  <c r="D222" i="1"/>
  <c r="D221" i="1"/>
  <c r="D220" i="1"/>
  <c r="D219" i="1"/>
  <c r="J136" i="1"/>
  <c r="J135" i="1"/>
  <c r="C134" i="1" s="1"/>
  <c r="J133" i="1"/>
  <c r="D143" i="1"/>
  <c r="D142" i="1"/>
  <c r="D141" i="1"/>
  <c r="D140" i="1"/>
  <c r="D139" i="1"/>
  <c r="D138" i="1"/>
  <c r="D137" i="1"/>
  <c r="D136" i="1"/>
  <c r="J134" i="1"/>
  <c r="J66" i="1"/>
  <c r="J65" i="1"/>
  <c r="J64" i="1"/>
  <c r="J63" i="1"/>
  <c r="D73" i="1"/>
  <c r="D72" i="1"/>
  <c r="D71" i="1"/>
  <c r="D70" i="1"/>
  <c r="D69" i="1"/>
  <c r="D68" i="1"/>
  <c r="D67" i="1"/>
  <c r="D66" i="1"/>
  <c r="J295" i="1"/>
  <c r="J294" i="1"/>
  <c r="J293" i="1"/>
  <c r="J292" i="1"/>
  <c r="I333" i="1"/>
  <c r="I342" i="1"/>
  <c r="I330" i="1"/>
  <c r="I321" i="1"/>
  <c r="D333" i="1"/>
  <c r="J333" i="1" s="1"/>
  <c r="H285" i="1"/>
  <c r="D149" i="1" l="1"/>
  <c r="E148" i="1"/>
  <c r="I144" i="1" s="1"/>
  <c r="C146" i="1" s="1"/>
  <c r="G92" i="1"/>
  <c r="E92" i="1"/>
  <c r="I88" i="1" s="1"/>
  <c r="C90" i="1" s="1"/>
  <c r="D93" i="1"/>
  <c r="E78" i="1"/>
  <c r="I74" i="1" s="1"/>
  <c r="C76" i="1" s="1"/>
  <c r="D79" i="1"/>
  <c r="J221" i="1"/>
  <c r="J226" i="1" s="1"/>
  <c r="J227" i="1" s="1"/>
  <c r="J137" i="1"/>
  <c r="J142" i="1" s="1"/>
  <c r="D64" i="1"/>
  <c r="J67" i="1"/>
  <c r="D134" i="1"/>
  <c r="D295" i="1"/>
  <c r="D291" i="1"/>
  <c r="J290" i="1"/>
  <c r="J291" i="1" s="1"/>
  <c r="J296" i="1" s="1"/>
  <c r="J297" i="1" s="1"/>
  <c r="D294" i="1"/>
  <c r="D290" i="1"/>
  <c r="J287" i="1"/>
  <c r="E288" i="1"/>
  <c r="J289" i="1"/>
  <c r="D296" i="1"/>
  <c r="D292" i="1"/>
  <c r="D297" i="1"/>
  <c r="D293" i="1"/>
  <c r="D289" i="1"/>
  <c r="J288" i="1"/>
  <c r="G288" i="1" s="1"/>
  <c r="G314" i="1"/>
  <c r="G390" i="1"/>
  <c r="D390" i="1"/>
  <c r="D389" i="1"/>
  <c r="G386" i="1"/>
  <c r="D386" i="1"/>
  <c r="D385" i="1"/>
  <c r="G382" i="1"/>
  <c r="D382" i="1"/>
  <c r="D381" i="1"/>
  <c r="G378" i="1"/>
  <c r="D378" i="1"/>
  <c r="D377" i="1"/>
  <c r="G374" i="1"/>
  <c r="D374" i="1"/>
  <c r="D373" i="1"/>
  <c r="G370" i="1"/>
  <c r="D370" i="1"/>
  <c r="D369" i="1"/>
  <c r="G366" i="1"/>
  <c r="D366" i="1"/>
  <c r="D365" i="1"/>
  <c r="G362" i="1"/>
  <c r="D362" i="1"/>
  <c r="D361" i="1"/>
  <c r="G358" i="1"/>
  <c r="D358" i="1"/>
  <c r="D357" i="1"/>
  <c r="G354" i="1"/>
  <c r="D354" i="1"/>
  <c r="D353" i="1"/>
  <c r="G350" i="1"/>
  <c r="D350" i="1"/>
  <c r="D349" i="1"/>
  <c r="G346" i="1"/>
  <c r="D346" i="1"/>
  <c r="D345" i="1"/>
  <c r="G342" i="1"/>
  <c r="D342" i="1"/>
  <c r="D341" i="1"/>
  <c r="G338" i="1"/>
  <c r="D338" i="1"/>
  <c r="D337" i="1"/>
  <c r="D325" i="1"/>
  <c r="D334" i="1"/>
  <c r="J334" i="1" s="1"/>
  <c r="G334" i="1"/>
  <c r="D330" i="1"/>
  <c r="G330" i="1"/>
  <c r="D329" i="1"/>
  <c r="G326" i="1"/>
  <c r="D326" i="1"/>
  <c r="D322" i="1"/>
  <c r="J322" i="1" s="1"/>
  <c r="D321" i="1"/>
  <c r="J72" i="1" l="1"/>
  <c r="J73" i="1" s="1"/>
  <c r="C65" i="1"/>
  <c r="D65" i="1" s="1"/>
  <c r="J143" i="1"/>
  <c r="G134" i="1"/>
  <c r="G218" i="1"/>
  <c r="D218" i="1"/>
  <c r="I214" i="1" s="1"/>
  <c r="C216" i="1" s="1"/>
  <c r="J321" i="1"/>
  <c r="C314" i="1"/>
  <c r="D288" i="1"/>
  <c r="I284" i="1" s="1"/>
  <c r="C286" i="1" s="1"/>
  <c r="E314" i="1"/>
  <c r="D57" i="1"/>
  <c r="G64" i="1" l="1"/>
  <c r="E64" i="1"/>
  <c r="I60" i="1" s="1"/>
  <c r="C62" i="1" s="1"/>
  <c r="E134" i="1"/>
  <c r="I130" i="1" s="1"/>
  <c r="C132" i="1" s="1"/>
  <c r="D135" i="1"/>
  <c r="J239" i="1"/>
  <c r="J238" i="1"/>
  <c r="J211" i="1"/>
  <c r="J210" i="1"/>
  <c r="H201" i="1"/>
  <c r="H229" i="1"/>
  <c r="D234" i="1" l="1"/>
  <c r="J232" i="1"/>
  <c r="J234" i="1"/>
  <c r="J235" i="1" s="1"/>
  <c r="J240" i="1" s="1"/>
  <c r="D241" i="1"/>
  <c r="D237" i="1"/>
  <c r="J233" i="1"/>
  <c r="C232" i="1" s="1"/>
  <c r="J231" i="1"/>
  <c r="D239" i="1"/>
  <c r="D235" i="1"/>
  <c r="D238" i="1"/>
  <c r="D240" i="1"/>
  <c r="D236" i="1"/>
  <c r="D206" i="1"/>
  <c r="D212" i="1"/>
  <c r="J204" i="1"/>
  <c r="D213" i="1"/>
  <c r="D209" i="1"/>
  <c r="J205" i="1"/>
  <c r="C204" i="1" s="1"/>
  <c r="J203" i="1"/>
  <c r="D208" i="1"/>
  <c r="D211" i="1"/>
  <c r="D207" i="1"/>
  <c r="J206" i="1"/>
  <c r="J207" i="1" s="1"/>
  <c r="J212" i="1" s="1"/>
  <c r="D210" i="1"/>
  <c r="G46" i="1"/>
  <c r="G47" i="1" s="1"/>
  <c r="D232" i="1" l="1"/>
  <c r="D204" i="1"/>
  <c r="J236" i="1"/>
  <c r="J237" i="1" s="1"/>
  <c r="J208" i="1"/>
  <c r="J209" i="1" s="1"/>
  <c r="J241" i="1" l="1"/>
  <c r="C233" i="1" s="1"/>
  <c r="J213" i="1"/>
  <c r="E232" i="1" l="1"/>
  <c r="D233" i="1"/>
  <c r="G232" i="1"/>
  <c r="E204" i="1"/>
  <c r="D205" i="1"/>
  <c r="G204" i="1"/>
  <c r="I200" i="1" l="1"/>
  <c r="C202" i="1" s="1"/>
  <c r="I228" i="1"/>
  <c r="C230" i="1" s="1"/>
  <c r="D59" i="1"/>
  <c r="F298" i="1" s="1"/>
  <c r="C13" i="1" l="1"/>
  <c r="E40" i="1" l="1"/>
  <c r="E41" i="1" s="1"/>
  <c r="E3" i="1" l="1"/>
  <c r="G322" i="1" l="1"/>
  <c r="E24" i="1"/>
  <c r="E22" i="1"/>
  <c r="F6" i="5" l="1"/>
  <c r="G6" i="5" s="1"/>
  <c r="F7" i="5"/>
  <c r="G7" i="5" s="1"/>
  <c r="F8" i="5"/>
  <c r="G8" i="5" s="1"/>
  <c r="F9" i="5"/>
  <c r="G9" i="5" s="1"/>
  <c r="F10" i="5"/>
  <c r="G10" i="5" s="1"/>
  <c r="F11" i="5"/>
  <c r="G11" i="5" s="1"/>
  <c r="F5" i="5"/>
  <c r="G5" i="5" s="1"/>
  <c r="G12" i="5" l="1"/>
  <c r="E7" i="1" l="1"/>
  <c r="D422" i="1" l="1"/>
  <c r="F311" i="1"/>
  <c r="C46" i="1"/>
  <c r="D51" i="1"/>
  <c r="L33" i="3" l="1"/>
  <c r="I33" i="3"/>
  <c r="E33" i="3"/>
  <c r="L32" i="3"/>
  <c r="I32" i="3"/>
  <c r="E32" i="3"/>
  <c r="L31" i="3"/>
  <c r="I31" i="3"/>
  <c r="E31" i="3"/>
  <c r="L30" i="3"/>
  <c r="I30" i="3"/>
  <c r="E30" i="3"/>
  <c r="L29" i="3"/>
  <c r="I29" i="3"/>
  <c r="E29" i="3"/>
  <c r="L28" i="3"/>
  <c r="I28" i="3"/>
  <c r="E28" i="3"/>
  <c r="L27" i="3"/>
  <c r="I27" i="3"/>
  <c r="E27" i="3"/>
  <c r="L26" i="3"/>
  <c r="I26" i="3"/>
  <c r="E26" i="3"/>
  <c r="L25" i="3"/>
  <c r="I25" i="3"/>
  <c r="E25" i="3"/>
  <c r="L24" i="3"/>
  <c r="I24" i="3"/>
  <c r="E24" i="3"/>
  <c r="L23" i="3"/>
  <c r="I23" i="3"/>
  <c r="E23" i="3"/>
  <c r="L22" i="3"/>
  <c r="I22" i="3"/>
  <c r="E22" i="3"/>
  <c r="L21" i="3"/>
  <c r="I21" i="3"/>
  <c r="E21" i="3"/>
  <c r="L20" i="3"/>
  <c r="I20" i="3"/>
  <c r="E20" i="3"/>
  <c r="L19" i="3"/>
  <c r="I19" i="3"/>
  <c r="E19" i="3"/>
  <c r="L18" i="3"/>
  <c r="I18" i="3"/>
  <c r="E18" i="3"/>
  <c r="L17" i="3"/>
  <c r="I17" i="3"/>
  <c r="E17" i="3"/>
  <c r="L16" i="3"/>
  <c r="I16" i="3"/>
  <c r="E16" i="3"/>
  <c r="L15" i="3"/>
  <c r="I15" i="3"/>
  <c r="E15" i="3"/>
  <c r="L14" i="3"/>
  <c r="I14" i="3"/>
  <c r="E14" i="3"/>
  <c r="L13" i="3"/>
  <c r="I13" i="3"/>
  <c r="E13" i="3"/>
  <c r="L12" i="3"/>
  <c r="I12" i="3"/>
  <c r="E12" i="3"/>
  <c r="L11" i="3"/>
  <c r="I11" i="3"/>
  <c r="E11" i="3"/>
  <c r="L10" i="3"/>
  <c r="I10" i="3"/>
  <c r="E10" i="3"/>
  <c r="L9" i="3"/>
  <c r="I9" i="3"/>
  <c r="E9" i="3"/>
  <c r="L8" i="3"/>
  <c r="I8" i="3"/>
  <c r="E8" i="3"/>
  <c r="L7" i="3"/>
  <c r="I7" i="3"/>
  <c r="E7" i="3"/>
  <c r="L6" i="3"/>
  <c r="I6" i="3"/>
  <c r="E6" i="3"/>
  <c r="L34" i="3" l="1"/>
  <c r="K34" i="3" s="1"/>
  <c r="E34" i="3"/>
  <c r="I34" i="3"/>
  <c r="H34" i="3" s="1"/>
  <c r="D34" i="3" l="1"/>
  <c r="D36" i="3" s="1"/>
  <c r="E36" i="3"/>
</calcChain>
</file>

<file path=xl/sharedStrings.xml><?xml version="1.0" encoding="utf-8"?>
<sst xmlns="http://schemas.openxmlformats.org/spreadsheetml/2006/main" count="1086" uniqueCount="326">
  <si>
    <t xml:space="preserve">Valuation Report </t>
  </si>
  <si>
    <t>Date:</t>
  </si>
  <si>
    <t>CPC Name:</t>
  </si>
  <si>
    <t>Date Of Property Visit</t>
  </si>
  <si>
    <t>Name of the builder group</t>
  </si>
  <si>
    <t>Name of the builder company</t>
  </si>
  <si>
    <t>Name of the Project</t>
  </si>
  <si>
    <t>Name / No of the Building</t>
  </si>
  <si>
    <t>Docouments Provided</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</si>
  <si>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</si>
  <si>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</si>
  <si>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</si>
  <si>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</si>
  <si>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</si>
  <si>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</si>
  <si>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</si>
  <si>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</si>
  <si>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</si>
  <si>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</si>
  <si>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</si>
  <si>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</si>
  <si>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</si>
  <si>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</si>
  <si>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</si>
  <si>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</si>
  <si>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</si>
  <si>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</si>
  <si>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</si>
  <si>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</si>
  <si>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As per deed</t>
  </si>
  <si>
    <t>NA</t>
  </si>
  <si>
    <t>At site</t>
  </si>
  <si>
    <t>Does the boundaries at site match, as mentioned in the Docoumentation: NA</t>
  </si>
  <si>
    <t>Latitude</t>
  </si>
  <si>
    <t>Longitude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</si>
  <si>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</si>
  <si>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</si>
  <si>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</si>
  <si>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</si>
  <si>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</si>
  <si>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</si>
  <si>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</si>
  <si>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</si>
  <si>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</si>
  <si>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</si>
  <si>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</si>
  <si>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</si>
  <si>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Commencement Certificate No.</t>
  </si>
  <si>
    <t xml:space="preserve">O. Certificate No.: </t>
  </si>
  <si>
    <t xml:space="preserve">Date of approval: </t>
  </si>
  <si>
    <t>Expected Completion</t>
  </si>
  <si>
    <t>Building wise Construction details</t>
  </si>
  <si>
    <t>Approved no of units</t>
  </si>
  <si>
    <t>Approved no of Floors</t>
  </si>
  <si>
    <t>Type of Work</t>
  </si>
  <si>
    <t>Plinth</t>
  </si>
  <si>
    <t>Violations Observed if any : NA</t>
  </si>
  <si>
    <t>Recommended Rates of the Property :</t>
  </si>
  <si>
    <t xml:space="preserve">Recommended rate of Parking </t>
  </si>
  <si>
    <t>Distressed valuation of the Property</t>
  </si>
  <si>
    <t>Building &amp; Wing</t>
  </si>
  <si>
    <t>Total Carpet Area</t>
  </si>
  <si>
    <t>Total Saleable Area</t>
  </si>
  <si>
    <t>A</t>
  </si>
  <si>
    <t>Total</t>
  </si>
  <si>
    <t>Building details Floor Wise</t>
  </si>
  <si>
    <t xml:space="preserve">Details of Flats in Building   </t>
  </si>
  <si>
    <t>Description</t>
  </si>
  <si>
    <t>Gross Carpet area</t>
  </si>
  <si>
    <t>Attached Terrace area</t>
  </si>
  <si>
    <t>Floor</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</si>
  <si>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</si>
  <si>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</si>
  <si>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</si>
  <si>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</si>
  <si>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</si>
  <si>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</si>
  <si>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</si>
  <si>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</si>
  <si>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 xml:space="preserve">Floor No </t>
  </si>
  <si>
    <t>Flat</t>
  </si>
  <si>
    <t>Discription</t>
  </si>
  <si>
    <t>Carpet</t>
  </si>
  <si>
    <t>Fungible</t>
  </si>
  <si>
    <t>Terrace</t>
  </si>
  <si>
    <t>L</t>
  </si>
  <si>
    <t>W</t>
  </si>
  <si>
    <t>Hall</t>
  </si>
  <si>
    <t>CB</t>
  </si>
  <si>
    <t>FB</t>
  </si>
  <si>
    <t>kitch</t>
  </si>
  <si>
    <t>Bed1</t>
  </si>
  <si>
    <t>Bed2</t>
  </si>
  <si>
    <t>toilet1</t>
  </si>
  <si>
    <t>DB</t>
  </si>
  <si>
    <t>toilet2</t>
  </si>
  <si>
    <t>toilet3</t>
  </si>
  <si>
    <t>passage1</t>
  </si>
  <si>
    <t>passage2</t>
  </si>
  <si>
    <t>passage3</t>
  </si>
  <si>
    <t>passage4</t>
  </si>
  <si>
    <t>Residential Area Details :</t>
  </si>
  <si>
    <t>Podium</t>
  </si>
  <si>
    <t>Ground</t>
  </si>
  <si>
    <t>Locality/Village</t>
  </si>
  <si>
    <t>Taluka</t>
  </si>
  <si>
    <r>
      <t xml:space="preserve">Proposed Amenities :                                                                                                                                                                                                                      </t>
    </r>
    <r>
      <rPr>
        <sz val="12"/>
        <rFont val="Times New Roman"/>
        <family val="1"/>
      </rPr>
      <t xml:space="preserve">   </t>
    </r>
    <r>
      <rPr>
        <b/>
        <sz val="12"/>
        <rFont val="Times New Roman"/>
        <family val="1"/>
      </rPr>
      <t xml:space="preserve">                                               </t>
    </r>
  </si>
  <si>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</si>
  <si>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</si>
  <si>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</si>
  <si>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</si>
  <si>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</si>
  <si>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</si>
  <si>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</si>
  <si>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</si>
  <si>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</si>
  <si>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</si>
  <si>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</si>
  <si>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</si>
  <si>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</si>
  <si>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</si>
  <si>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</si>
  <si>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</si>
  <si>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</si>
  <si>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</si>
  <si>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</si>
  <si>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</si>
  <si>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</si>
  <si>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Legal Services Charges</t>
  </si>
  <si>
    <t>Gas Connection Charges</t>
  </si>
  <si>
    <t>Water, Electricity, Drainages, Sewerage Connection</t>
  </si>
  <si>
    <t>Society Formation Charges</t>
  </si>
  <si>
    <t>Excavation in process</t>
  </si>
  <si>
    <t>Excavation Completed</t>
  </si>
  <si>
    <t>Footing in Process</t>
  </si>
  <si>
    <t>Footing Completed</t>
  </si>
  <si>
    <t>Plinth completed</t>
  </si>
  <si>
    <t>All work Completed. OC Received.</t>
  </si>
  <si>
    <t>Approved Plans, CC, Sale Plans, Builder Saleable Area, Cost Sheet</t>
  </si>
  <si>
    <t>NA
Approved upto : NA</t>
  </si>
  <si>
    <t>Report By :</t>
  </si>
  <si>
    <t>Market Research Data</t>
  </si>
  <si>
    <t>Source</t>
  </si>
  <si>
    <t>Distance from proposed property</t>
  </si>
  <si>
    <t>Net Carpet</t>
  </si>
  <si>
    <t>Market Value</t>
  </si>
  <si>
    <t>Magic Brick</t>
  </si>
  <si>
    <t>3BHK</t>
  </si>
  <si>
    <t>99 Acres</t>
  </si>
  <si>
    <t>Average</t>
  </si>
  <si>
    <t xml:space="preserve">Valuation Adopted </t>
  </si>
  <si>
    <t>Saleable Area</t>
  </si>
  <si>
    <t>Rate on Saleable</t>
  </si>
  <si>
    <t xml:space="preserve">Wheather the construction is as per approved Building plan : </t>
  </si>
  <si>
    <t>Contact Details ( Name &amp; Contact No.)</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</si>
  <si>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</si>
  <si>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</si>
  <si>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</si>
  <si>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</si>
  <si>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</si>
  <si>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</si>
  <si>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</si>
  <si>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</si>
  <si>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</si>
  <si>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</si>
  <si>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</si>
  <si>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</si>
  <si>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</si>
  <si>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</si>
  <si>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</si>
  <si>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</si>
  <si>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</si>
  <si>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</si>
  <si>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</si>
  <si>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</si>
  <si>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</si>
  <si>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</si>
  <si>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</si>
  <si>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</si>
  <si>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Basement 1</t>
  </si>
  <si>
    <t>Plinth in process</t>
  </si>
  <si>
    <t>M/s.Aditya Creations And Developers LLP</t>
  </si>
  <si>
    <t xml:space="preserve">P99000029054
</t>
  </si>
  <si>
    <t>Survey No</t>
  </si>
  <si>
    <t>Valve</t>
  </si>
  <si>
    <t>Palghar</t>
  </si>
  <si>
    <t>Valve Village Road</t>
  </si>
  <si>
    <t>Internal Road</t>
  </si>
  <si>
    <t>9.3 Km  from Boisar Railway Station</t>
  </si>
  <si>
    <t xml:space="preserve">Residential </t>
  </si>
  <si>
    <t>Open Land</t>
  </si>
  <si>
    <t>Open land</t>
  </si>
  <si>
    <t>MAHSUL/KS-1/MJ-1/BSP/SR/CR/20/2020</t>
  </si>
  <si>
    <t>MAHSUL/KS-1/T-1/NAP/SR-28/2020</t>
  </si>
  <si>
    <t>As per RERA - 30/06/2025</t>
  </si>
  <si>
    <t>Type - 1</t>
  </si>
  <si>
    <t>Type - 2</t>
  </si>
  <si>
    <t>R -1</t>
  </si>
  <si>
    <t>2 BHK</t>
  </si>
  <si>
    <t>R -2</t>
  </si>
  <si>
    <t>Type - 3</t>
  </si>
  <si>
    <t>R -3</t>
  </si>
  <si>
    <t>R -4</t>
  </si>
  <si>
    <t>R -5</t>
  </si>
  <si>
    <t>R -6</t>
  </si>
  <si>
    <t>R -7</t>
  </si>
  <si>
    <t>R -8</t>
  </si>
  <si>
    <t>Type - 4</t>
  </si>
  <si>
    <t>3 BHK</t>
  </si>
  <si>
    <t>R -9</t>
  </si>
  <si>
    <t>R -10</t>
  </si>
  <si>
    <t>R -11</t>
  </si>
  <si>
    <t>R -12</t>
  </si>
  <si>
    <t>R -13</t>
  </si>
  <si>
    <t>R -14</t>
  </si>
  <si>
    <t>R -15</t>
  </si>
  <si>
    <t>R -16</t>
  </si>
  <si>
    <t>R -17</t>
  </si>
  <si>
    <t>R -18</t>
  </si>
  <si>
    <t>R -19</t>
  </si>
  <si>
    <t>R -20</t>
  </si>
  <si>
    <t>R -21</t>
  </si>
  <si>
    <t>R -22</t>
  </si>
  <si>
    <t>R -23</t>
  </si>
  <si>
    <t>R -24</t>
  </si>
  <si>
    <t>R -25</t>
  </si>
  <si>
    <t>R -26</t>
  </si>
  <si>
    <t>R -27</t>
  </si>
  <si>
    <t>R -28</t>
  </si>
  <si>
    <t>R -29</t>
  </si>
  <si>
    <t>R -30</t>
  </si>
  <si>
    <t>R -31</t>
  </si>
  <si>
    <t>R -32</t>
  </si>
  <si>
    <t>R -33</t>
  </si>
  <si>
    <t>R -34</t>
  </si>
  <si>
    <t>R -35</t>
  </si>
  <si>
    <t>R -36</t>
  </si>
  <si>
    <t>Row House Type</t>
  </si>
  <si>
    <t xml:space="preserve">Row House No.
</t>
  </si>
  <si>
    <t>We considered Gross carpet area = Net carpet + Enclose balcony.</t>
  </si>
  <si>
    <t>Axis Goregaon</t>
  </si>
  <si>
    <t>Narang Civilization</t>
  </si>
  <si>
    <t xml:space="preserve">Bungalow No.(1,2,3,5,8,10,17 &amp; 18)  - G + 1st Floor </t>
  </si>
  <si>
    <t xml:space="preserve">1.Vitrified tiles Flooring 2. Granite Kitchen Platform  3. Decorative Enternace  etc.                                                                                                                                                                                                                                                                                   </t>
  </si>
  <si>
    <t>Ground Floor &amp; 1st Floor</t>
  </si>
  <si>
    <t>Bungalow No.(4,6,7,9,11,12,13,14,15 &amp; 16)  - G + 1st &amp; 2nd Floor</t>
  </si>
  <si>
    <t>36 Rowhouses</t>
  </si>
  <si>
    <t xml:space="preserve">Valid Up to: Building No.(1,2,3,5,8,10,17 &amp; 18)  - G + 1st Floor
Building No.(4,6,7,9,11,12,13,14,15 &amp; 16)  - G + 1st &amp; 2nd Floor
</t>
  </si>
  <si>
    <t>Building No. 1</t>
  </si>
  <si>
    <t>Building No. 2</t>
  </si>
  <si>
    <t>Building No. 3</t>
  </si>
  <si>
    <t>Building No. 4</t>
  </si>
  <si>
    <t>Building No. 5</t>
  </si>
  <si>
    <t>Building No. 6</t>
  </si>
  <si>
    <t>Building No. 7</t>
  </si>
  <si>
    <t>Building No. 8</t>
  </si>
  <si>
    <t>Building No. 9</t>
  </si>
  <si>
    <t>Building No. 10</t>
  </si>
  <si>
    <t>Building No. 11</t>
  </si>
  <si>
    <t>Building No. 12</t>
  </si>
  <si>
    <t>Building No. 13</t>
  </si>
  <si>
    <t>Building No. 14</t>
  </si>
  <si>
    <t>Building No. 15</t>
  </si>
  <si>
    <t>Building No. 16</t>
  </si>
  <si>
    <t>Building No. 17</t>
  </si>
  <si>
    <t>Building No. 18</t>
  </si>
  <si>
    <t>Ground Floor, 1st &amp; 2nd Floor</t>
  </si>
  <si>
    <t>Builder Saleable area</t>
  </si>
  <si>
    <t>Recommended Rate on Plot + Rowhouse + Infra Cost 
Per Sq. Ft. ( on Saleable area)</t>
  </si>
  <si>
    <t>3,00,000/-</t>
  </si>
  <si>
    <t>We considered  Saleable area as per Builder area sheet.</t>
  </si>
  <si>
    <t>70,000/-</t>
  </si>
  <si>
    <t>Advance Maintenance Charges For 2yrs</t>
  </si>
  <si>
    <t>Recommended rate should be considered as all inclusive rate if other charges are not mentioned. (Excluding GST &amp; other government Taxes).</t>
  </si>
  <si>
    <t>On Site, we meet Mr.Ashish - 7020745144.</t>
  </si>
  <si>
    <t>Construction work was in process at the time of visit.</t>
  </si>
  <si>
    <t>Work not yet started.</t>
  </si>
  <si>
    <t>Building</t>
  </si>
  <si>
    <t>Ocean Homes -The Pearl</t>
  </si>
  <si>
    <t>Boisar East</t>
  </si>
  <si>
    <t xml:space="preserve">Office No. 1031, Wing J, Akshar Business Park, Plot No. 03 Sector 25, Near APMC Market, Vashi, Navi Mumbai, Maharashtra 400703 TEL: 022-46090378/79/80                                                                                                               Email : vsjcapf@gmail.com. Web site : www.vsjadon.com
</t>
  </si>
  <si>
    <t>Location Link</t>
  </si>
  <si>
    <t>https://maps.app.goo.gl/aHuCiLPCd5MxTr4A7</t>
  </si>
  <si>
    <t xml:space="preserve">Building No. 1 (Row House 1 &amp; 2) - G + 1st Floor </t>
  </si>
  <si>
    <t xml:space="preserve">Building No.2 (Row House 3 &amp; 4) - G + 1st Floor </t>
  </si>
  <si>
    <t xml:space="preserve">Building No. 3 (Row House 5 &amp; 6)  - G + 1st Floor </t>
  </si>
  <si>
    <t xml:space="preserve">Building No.5 (Row House 9 &amp; 10) = G + 1st Floor </t>
  </si>
  <si>
    <t xml:space="preserve">Building No. 8  (Row House 15 &amp; 16) = G + 1st Floor </t>
  </si>
  <si>
    <t xml:space="preserve">Building No.10 (Row House 19 &amp; 20) - G + 1st Floor </t>
  </si>
  <si>
    <t xml:space="preserve">Building No. 17 (Row House 33 &amp; 34) = G + 1st Floor </t>
  </si>
  <si>
    <t xml:space="preserve">Building No. 18 (Row House 35 &amp; 36)= G + 1st Floor </t>
  </si>
  <si>
    <t>Building No. 11 (Row House 21 &amp; 22) = G + 1st &amp; 2nd Floor
Building No. 12 (Row House 23 &amp; 24) = G + 1st &amp; 2nd Floor
Building No. 14 (Row House 27 &amp; 28) = G + 1st &amp; 2nd Floor</t>
  </si>
  <si>
    <t>Building No. 16 (Row House 31 &amp; 32) = G + 1st &amp; 2nd Floor</t>
  </si>
  <si>
    <t>Building No.9 (Row House 17 &amp; 18) = G + 1st &amp; 2nd Floor</t>
  </si>
  <si>
    <t>Building No. 6 (Row House 11 &amp; 12) = G + 1st &amp; 2nd Floor</t>
  </si>
  <si>
    <t>Building No.4 (Row House 8) = G + 1st to 2nd Floor</t>
  </si>
  <si>
    <t>Building No.4 (Row House 7) = G + 1st to 2nd Floor</t>
  </si>
  <si>
    <t>Building No.7 (Row House 13 &amp; 14) = G + 1st to 2nd Floor</t>
  </si>
  <si>
    <t>Building No.1 = Type 2, R1 &amp; Type 1, R2 - G + 1st Floor
Building No.2 = Type 2, R3 &amp; Type 1, R4 - G + 1st Floor
Building No.3 = Type 2, R5 &amp; Type 1, R6 - G + 1st Floor
Building No.4 = Type 4, R7 &amp; Type 3, R8 - G + 2nd Floor
Building No.5 = Type 2, R9 &amp; Type 1, R10 - G + 1st Floor
Building No.6 = Type 4, R11 &amp; Type 3, R12 - G + 2nd Floor
Building No.7 = Type 4, R13 &amp; Type 3, R14 - G + 2nd Floor
Building No.8 = Type 2, R15 &amp; Type 1, R16 - G + 1st Floor
Building No.9 = Type 4, R17 &amp; Type 3, R18 - G + 2nd Floor
Building No.10 = Type 2, R19 &amp; Type 1, R20 - G + 1st Floor
Building No.11 = Type 4, R21 &amp; Type 3, R22 - G + 2nd Floor
Building No.12 = Type 4, R23 &amp; Type 3, R24 - G + 2nd Floor
Building No.13 = Type 4, R25 &amp; Type 3, R26 - G + 2nd Floor
Building No.14 = Type 4, R27 &amp; Type 3, R28 - G + 2nd Floor
Building No.15 = Type 4, R29 &amp; Type 3, R30 - G + 2nd Floor
Building No.16 = Type 4, R31 &amp; Type 3, R32 - G + 2nd Floor
Building No.17 = Type 2, R33 &amp; Type 1, R34 - G + 1st Floor
Building No.18 = Type 2, R35 &amp; Type 1, R36 - G + 1st Floor</t>
  </si>
  <si>
    <t>As per Site visit dtd 30/07/2025 , Plinth completed</t>
  </si>
  <si>
    <t>Construction work was not active at the time of visit.</t>
  </si>
  <si>
    <t>Pooja Kawale</t>
  </si>
  <si>
    <t>Yadnyesh Patil</t>
  </si>
  <si>
    <t xml:space="preserve">Layout : </t>
  </si>
  <si>
    <t>As per RERA, completion period of project Ocean Homes -The Pearl is expired on 30/06/2025 but still project is under construction</t>
  </si>
  <si>
    <t>*</t>
  </si>
  <si>
    <t>Rowhouse No.</t>
  </si>
  <si>
    <t>As per Visit
Dtd. 30/07/2025</t>
  </si>
  <si>
    <t xml:space="preserve">As per Visit
Dtd. 14/08/2024
</t>
  </si>
  <si>
    <t>1 &amp; 2</t>
  </si>
  <si>
    <t>Plinth Completed</t>
  </si>
  <si>
    <t>3 &amp; 4</t>
  </si>
  <si>
    <t>RCC, Plaster, Flooring &amp; upto Painting Work Completd</t>
  </si>
  <si>
    <t>1st Slab Completed</t>
  </si>
  <si>
    <t>9 &amp; 10</t>
  </si>
  <si>
    <t>Work is not yet started</t>
  </si>
  <si>
    <t>31 &amp; 32</t>
  </si>
  <si>
    <t>Fotting Completed</t>
  </si>
  <si>
    <t>R7 &amp; R8, R11 &amp; R12, R13 &amp; R14</t>
  </si>
  <si>
    <t>RCC Completed</t>
  </si>
  <si>
    <t>Up to the site visit dtd 14/08/2024, we were misguided with the nomenclature of the rowhouse; therefore, an incorrect stage of construction for a few rowhouses was given till the previous report.
As per the visit dtd 30/07/2025, we have received a sale plan from the site met person &amp; the nomenclature of the rowhouses were considered as per it. Hence, we have rectified our errors, and the rectified stage construction of the particular rowhouse is shared below. The sale plan is attached below..</t>
  </si>
  <si>
    <t>Building No.15 (Row House 29 &amp; 30) = G + 1st to 2nd Floor</t>
  </si>
  <si>
    <t>Building No.13 (Row House 25 &amp; 26) = G + 1st to 2nd Floor</t>
  </si>
  <si>
    <t>33 &amp; 34</t>
  </si>
  <si>
    <t>R1 &amp; R2 , R3 &amp; R4, R5 &amp; R6, R9 &amp; R10, R15 &amp; R16, R17 &amp; R18, R19 &amp; R20, R25, R26, R29 &amp; R30</t>
  </si>
  <si>
    <t>R21 to R24, R27, R28 &amp; R31 to R36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</si>
</sst>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_(* #,##0.00_);_(* \(#,##0.00\);_(* &quot;-&quot;??_);_(@_)"/>
    <numFmt numFmtId="166" formatCode="_(* #,##0_);_(* \(#,##0\);_(* &quot;-&quot;??_);_(@_)"/>
    <numFmt numFmtId="167" formatCode="dd\/mm\/yyyy"/>
  </numFmts>
  <fonts count="23"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u/>
      <sz val="11"/>
      <color theme="10"/>
      <name val="Calibri"/>
      <family val="2"/>
    </font>
    <font>
      <b/>
      <sz val="12"/>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9">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0" fillId="0" borderId="0"/>
    <xf numFmtId="0" fontId="21" fillId="0" borderId="0" applyNumberFormat="0" applyFill="0" applyBorder="0" applyAlignment="0" applyProtection="0"/>
  </cellStyleXfs>
  <cellXfs count="207">
    <xf numFmtId="0" fontId="0" fillId="0" borderId="0" xfId="0"/>
    <xf numFmtId="0" fontId="7" fillId="0" borderId="0" xfId="0" applyFont="1" applyAlignment="1">
      <alignment horizontal="center" vertical="center"/>
    </xf>
    <xf numFmtId="0" fontId="7" fillId="0" borderId="0" xfId="1" applyFont="1" applyAlignment="1">
      <alignment horizontal="center" vertical="center"/>
    </xf>
    <xf numFmtId="0" fontId="0" fillId="3" borderId="1" xfId="0" applyFill="1" applyBorder="1"/>
    <xf numFmtId="0" fontId="0" fillId="0" borderId="2" xfId="0" applyBorder="1" applyAlignment="1"/>
    <xf numFmtId="0" fontId="9" fillId="0" borderId="1" xfId="0" applyFont="1" applyBorder="1"/>
    <xf numFmtId="0" fontId="9" fillId="0" borderId="1" xfId="0" applyFont="1" applyBorder="1" applyAlignment="1">
      <alignment horizontal="center"/>
    </xf>
    <xf numFmtId="0" fontId="0" fillId="0" borderId="1" xfId="0" applyBorder="1"/>
    <xf numFmtId="0" fontId="7" fillId="0" borderId="0" xfId="1" applyFont="1"/>
    <xf numFmtId="0" fontId="6" fillId="0" borderId="0" xfId="2" applyFont="1"/>
    <xf numFmtId="0" fontId="12" fillId="0" borderId="0" xfId="1" applyFont="1"/>
    <xf numFmtId="0" fontId="15" fillId="0" borderId="0" xfId="1" applyFont="1"/>
    <xf numFmtId="0" fontId="16" fillId="0" borderId="0" xfId="1" applyFont="1"/>
    <xf numFmtId="0" fontId="12" fillId="2" borderId="1" xfId="1" applyFont="1" applyFill="1" applyBorder="1" applyAlignment="1" applyProtection="1">
      <alignment vertical="top"/>
      <protection locked="0"/>
    </xf>
    <xf numFmtId="0" fontId="8" fillId="2" borderId="1" xfId="1" applyFont="1" applyFill="1" applyBorder="1" applyAlignment="1" applyProtection="1">
      <alignment horizontal="left" vertical="top"/>
      <protection locked="0"/>
    </xf>
    <xf numFmtId="0" fontId="8" fillId="0" borderId="0" xfId="1" applyFont="1" applyBorder="1" applyAlignment="1" applyProtection="1">
      <alignment vertical="top"/>
      <protection locked="0"/>
    </xf>
    <xf numFmtId="0" fontId="8" fillId="0" borderId="0" xfId="1" applyFont="1" applyBorder="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0" fontId="7" fillId="0" borderId="0" xfId="1" applyFont="1" applyProtection="1">
      <protection hidden="1"/>
    </xf>
    <xf numFmtId="1" fontId="6" fillId="0" borderId="1" xfId="1" applyNumberFormat="1" applyFont="1" applyFill="1" applyBorder="1" applyAlignment="1" applyProtection="1">
      <alignment horizontal="center" vertical="center" wrapText="1"/>
      <protection locked="0"/>
    </xf>
    <xf numFmtId="0" fontId="7" fillId="0" borderId="12" xfId="1" applyFont="1" applyBorder="1" applyProtection="1">
      <protection hidden="1"/>
    </xf>
    <xf numFmtId="0" fontId="7" fillId="0" borderId="13" xfId="1" applyFont="1" applyBorder="1" applyProtection="1">
      <protection hidden="1"/>
    </xf>
    <xf numFmtId="0" fontId="7" fillId="0" borderId="13" xfId="1" applyFont="1" applyBorder="1"/>
    <xf numFmtId="0" fontId="5" fillId="0" borderId="0" xfId="4" applyFont="1"/>
    <xf numFmtId="0" fontId="5" fillId="0" borderId="0" xfId="4"/>
    <xf numFmtId="0" fontId="1" fillId="0" borderId="0" xfId="5"/>
    <xf numFmtId="0" fontId="9" fillId="0" borderId="1" xfId="5" applyFont="1" applyBorder="1" applyAlignment="1">
      <alignment horizontal="center" vertical="top" wrapText="1"/>
    </xf>
    <xf numFmtId="0" fontId="19"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8" fillId="0" borderId="1" xfId="5" applyNumberFormat="1" applyFont="1" applyBorder="1" applyAlignment="1">
      <alignment horizontal="center" vertical="center"/>
    </xf>
    <xf numFmtId="0" fontId="1" fillId="0" borderId="1" xfId="5" applyFont="1" applyBorder="1" applyAlignment="1">
      <alignment horizontal="center" vertical="center"/>
    </xf>
    <xf numFmtId="0" fontId="5" fillId="0" borderId="1" xfId="4" applyFont="1" applyBorder="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1" fontId="6" fillId="0" borderId="1" xfId="1" applyNumberFormat="1" applyFont="1" applyBorder="1" applyAlignment="1" applyProtection="1">
      <alignment horizontal="center" vertical="center" wrapText="1"/>
      <protection locked="0"/>
    </xf>
    <xf numFmtId="0" fontId="17" fillId="0" borderId="0" xfId="0" applyFont="1" applyFill="1" applyBorder="1" applyProtection="1">
      <protection hidden="1"/>
    </xf>
    <xf numFmtId="14" fontId="7" fillId="0" borderId="0" xfId="1" applyNumberFormat="1" applyFont="1"/>
    <xf numFmtId="1" fontId="7" fillId="0" borderId="0" xfId="1" applyNumberFormat="1" applyFont="1"/>
    <xf numFmtId="0" fontId="7" fillId="0" borderId="0" xfId="1" applyNumberFormat="1" applyFont="1"/>
    <xf numFmtId="0" fontId="7" fillId="0" borderId="0" xfId="1" applyFont="1" applyAlignment="1">
      <alignment horizontal="center" vertical="center"/>
    </xf>
    <xf numFmtId="1" fontId="6" fillId="0" borderId="1" xfId="1" applyNumberFormat="1" applyFont="1" applyFill="1" applyBorder="1" applyAlignment="1" applyProtection="1">
      <alignment horizontal="center" vertical="center" wrapText="1"/>
      <protection locked="0"/>
    </xf>
    <xf numFmtId="0" fontId="17" fillId="0" borderId="13" xfId="0" applyNumberFormat="1" applyFont="1" applyBorder="1" applyProtection="1">
      <protection hidden="1"/>
    </xf>
    <xf numFmtId="0" fontId="7" fillId="0" borderId="11" xfId="1" applyFont="1" applyFill="1" applyBorder="1" applyProtection="1">
      <protection hidden="1"/>
    </xf>
    <xf numFmtId="0" fontId="7" fillId="0" borderId="0" xfId="1" applyFont="1" applyFill="1" applyBorder="1" applyProtection="1">
      <protection hidden="1"/>
    </xf>
    <xf numFmtId="0" fontId="17" fillId="0" borderId="14" xfId="0" applyFont="1" applyFill="1" applyBorder="1" applyProtection="1">
      <protection hidden="1"/>
    </xf>
    <xf numFmtId="1" fontId="0" fillId="0" borderId="13" xfId="0" applyNumberFormat="1" applyBorder="1"/>
    <xf numFmtId="1" fontId="0" fillId="0" borderId="13" xfId="0" applyNumberFormat="1" applyBorder="1" applyAlignment="1">
      <alignment horizontal="right"/>
    </xf>
    <xf numFmtId="1" fontId="0" fillId="0" borderId="15" xfId="0" applyNumberFormat="1" applyBorder="1"/>
    <xf numFmtId="0" fontId="12" fillId="0" borderId="4" xfId="1" applyFont="1" applyFill="1" applyBorder="1" applyAlignment="1" applyProtection="1">
      <alignment horizontal="center" vertical="top"/>
      <protection locked="0"/>
    </xf>
    <xf numFmtId="1" fontId="8" fillId="0" borderId="1" xfId="0" applyNumberFormat="1" applyFont="1" applyFill="1" applyBorder="1" applyAlignment="1" applyProtection="1">
      <alignment horizontal="center" vertical="center" wrapText="1"/>
      <protection locked="0"/>
    </xf>
    <xf numFmtId="0" fontId="12" fillId="0" borderId="5" xfId="1" applyFont="1" applyFill="1" applyBorder="1" applyAlignment="1" applyProtection="1">
      <alignment horizontal="center" vertical="top"/>
      <protection locked="0"/>
    </xf>
    <xf numFmtId="1" fontId="6" fillId="0" borderId="1" xfId="1" applyNumberFormat="1" applyFont="1" applyFill="1" applyBorder="1" applyAlignment="1" applyProtection="1">
      <alignment horizontal="center" vertical="center" wrapText="1"/>
      <protection locked="0"/>
    </xf>
    <xf numFmtId="0" fontId="7" fillId="0" borderId="0" xfId="1" applyFont="1" applyAlignment="1">
      <alignment horizontal="center" vertical="center"/>
    </xf>
    <xf numFmtId="1" fontId="6" fillId="0" borderId="1" xfId="1" applyNumberFormat="1" applyFont="1" applyFill="1" applyBorder="1" applyAlignment="1" applyProtection="1">
      <alignment horizontal="center" vertical="center" wrapText="1"/>
      <protection locked="0"/>
    </xf>
    <xf numFmtId="0" fontId="12" fillId="2" borderId="1" xfId="1" applyFont="1" applyFill="1" applyBorder="1" applyAlignment="1" applyProtection="1">
      <alignment horizontal="left" vertical="top"/>
      <protection locked="0"/>
    </xf>
    <xf numFmtId="0" fontId="12" fillId="0" borderId="1" xfId="1" applyFont="1" applyFill="1" applyBorder="1" applyAlignment="1" applyProtection="1">
      <alignment horizontal="center" vertical="top"/>
      <protection locked="0"/>
    </xf>
    <xf numFmtId="0" fontId="12" fillId="0" borderId="1" xfId="1" applyFont="1" applyFill="1" applyBorder="1" applyAlignment="1" applyProtection="1">
      <alignment horizontal="center" vertical="top"/>
      <protection locked="0"/>
    </xf>
    <xf numFmtId="2" fontId="7" fillId="0" borderId="0" xfId="1" applyNumberFormat="1" applyFont="1" applyAlignment="1">
      <alignment horizontal="center" vertical="center"/>
    </xf>
    <xf numFmtId="1" fontId="6" fillId="0" borderId="0" xfId="2" applyNumberFormat="1" applyFont="1" applyAlignment="1">
      <alignment horizontal="center"/>
    </xf>
    <xf numFmtId="0" fontId="12" fillId="0" borderId="1" xfId="1" applyFont="1" applyBorder="1" applyAlignment="1" applyProtection="1">
      <alignment horizontal="center" vertical="top" wrapText="1"/>
      <protection locked="0"/>
    </xf>
    <xf numFmtId="0" fontId="12" fillId="0" borderId="1" xfId="1" applyFont="1" applyFill="1" applyBorder="1" applyAlignment="1" applyProtection="1">
      <alignment horizontal="center" vertical="top" wrapText="1"/>
      <protection locked="0"/>
    </xf>
    <xf numFmtId="0" fontId="12" fillId="0" borderId="1" xfId="1" applyFont="1" applyBorder="1" applyAlignment="1" applyProtection="1">
      <alignment horizontal="center" wrapText="1"/>
      <protection locked="0"/>
    </xf>
    <xf numFmtId="9" fontId="12" fillId="2" borderId="1" xfId="1" applyNumberFormat="1" applyFont="1" applyFill="1" applyBorder="1" applyAlignment="1" applyProtection="1">
      <alignment horizontal="center" vertical="center" wrapText="1"/>
      <protection hidden="1"/>
    </xf>
    <xf numFmtId="9" fontId="12" fillId="2" borderId="1" xfId="1" applyNumberFormat="1" applyFont="1" applyFill="1" applyBorder="1" applyAlignment="1" applyProtection="1">
      <alignment horizontal="center" vertical="center" wrapText="1"/>
      <protection hidden="1"/>
    </xf>
    <xf numFmtId="1" fontId="12" fillId="0" borderId="1" xfId="1" applyNumberFormat="1" applyFont="1" applyBorder="1" applyAlignment="1" applyProtection="1">
      <alignment horizontal="center" wrapText="1"/>
      <protection locked="0"/>
    </xf>
    <xf numFmtId="0" fontId="12" fillId="0" borderId="7" xfId="1" applyFont="1" applyBorder="1" applyAlignment="1" applyProtection="1">
      <alignment horizontal="center" wrapText="1"/>
      <protection locked="0"/>
    </xf>
    <xf numFmtId="9" fontId="12" fillId="2" borderId="7" xfId="1" applyNumberFormat="1" applyFont="1" applyFill="1" applyBorder="1" applyAlignment="1" applyProtection="1">
      <alignment horizontal="center" vertical="center" wrapText="1"/>
      <protection hidden="1"/>
    </xf>
    <xf numFmtId="9" fontId="12" fillId="2" borderId="7" xfId="1" applyNumberFormat="1" applyFont="1" applyFill="1" applyBorder="1" applyAlignment="1" applyProtection="1">
      <alignment horizontal="center" vertical="center" wrapText="1"/>
      <protection hidden="1"/>
    </xf>
    <xf numFmtId="0" fontId="12" fillId="0" borderId="1" xfId="1" applyFont="1" applyFill="1" applyBorder="1" applyAlignment="1" applyProtection="1">
      <alignment horizontal="center" vertical="top" wrapText="1"/>
      <protection locked="0"/>
    </xf>
    <xf numFmtId="9" fontId="12" fillId="2" borderId="1" xfId="1" applyNumberFormat="1" applyFont="1" applyFill="1" applyBorder="1" applyAlignment="1" applyProtection="1">
      <alignment horizontal="center" vertical="center" wrapText="1"/>
      <protection hidden="1"/>
    </xf>
    <xf numFmtId="9" fontId="12" fillId="2" borderId="7" xfId="1" applyNumberFormat="1" applyFont="1" applyFill="1" applyBorder="1" applyAlignment="1" applyProtection="1">
      <alignment horizontal="center" vertical="center" wrapText="1"/>
      <protection hidden="1"/>
    </xf>
    <xf numFmtId="0" fontId="12" fillId="0" borderId="1" xfId="1" applyFont="1" applyFill="1" applyBorder="1" applyAlignment="1" applyProtection="1">
      <alignment horizontal="center" vertical="top"/>
      <protection locked="0"/>
    </xf>
    <xf numFmtId="0" fontId="12" fillId="0" borderId="1" xfId="1" applyFont="1" applyFill="1" applyBorder="1" applyAlignment="1" applyProtection="1">
      <alignment horizontal="center" vertical="top" wrapText="1"/>
      <protection locked="0"/>
    </xf>
    <xf numFmtId="9" fontId="12" fillId="2" borderId="1" xfId="1" applyNumberFormat="1" applyFont="1" applyFill="1" applyBorder="1" applyAlignment="1" applyProtection="1">
      <alignment horizontal="center" vertical="center" wrapText="1"/>
      <protection hidden="1"/>
    </xf>
    <xf numFmtId="9" fontId="12" fillId="2" borderId="7" xfId="1" applyNumberFormat="1" applyFont="1" applyFill="1" applyBorder="1" applyAlignment="1" applyProtection="1">
      <alignment horizontal="center" vertical="center" wrapText="1"/>
      <protection hidden="1"/>
    </xf>
    <xf numFmtId="0" fontId="12" fillId="0" borderId="4" xfId="1" applyFont="1" applyFill="1" applyBorder="1" applyAlignment="1" applyProtection="1">
      <alignment horizontal="center" vertical="top"/>
      <protection locked="0"/>
    </xf>
    <xf numFmtId="0" fontId="12" fillId="0" borderId="1" xfId="1" applyFont="1" applyFill="1" applyBorder="1" applyAlignment="1" applyProtection="1">
      <alignment horizontal="center" vertical="top"/>
      <protection locked="0"/>
    </xf>
    <xf numFmtId="0" fontId="12" fillId="0" borderId="1" xfId="1" applyFont="1" applyFill="1" applyBorder="1" applyAlignment="1" applyProtection="1">
      <alignment horizontal="center" vertical="top" wrapText="1"/>
      <protection locked="0"/>
    </xf>
    <xf numFmtId="9" fontId="12" fillId="2" borderId="1" xfId="1" applyNumberFormat="1" applyFont="1" applyFill="1" applyBorder="1" applyAlignment="1" applyProtection="1">
      <alignment horizontal="center" vertical="center" wrapText="1"/>
      <protection hidden="1"/>
    </xf>
    <xf numFmtId="9" fontId="12" fillId="2" borderId="7" xfId="1" applyNumberFormat="1" applyFont="1" applyFill="1" applyBorder="1" applyAlignment="1" applyProtection="1">
      <alignment horizontal="center" vertical="center" wrapText="1"/>
      <protection hidden="1"/>
    </xf>
    <xf numFmtId="1" fontId="8" fillId="0" borderId="1" xfId="0" applyNumberFormat="1" applyFont="1" applyFill="1" applyBorder="1" applyAlignment="1" applyProtection="1">
      <alignment horizontal="center" vertical="center" wrapText="1"/>
      <protection locked="0"/>
    </xf>
    <xf numFmtId="0" fontId="12" fillId="0" borderId="4" xfId="1" applyFont="1" applyFill="1" applyBorder="1" applyAlignment="1" applyProtection="1">
      <alignment horizontal="center" vertical="top"/>
      <protection locked="0"/>
    </xf>
    <xf numFmtId="0" fontId="12" fillId="0" borderId="1" xfId="1" applyFont="1" applyFill="1" applyBorder="1" applyAlignment="1" applyProtection="1">
      <alignment horizontal="center" vertical="top"/>
      <protection locked="0"/>
    </xf>
    <xf numFmtId="0" fontId="12" fillId="0" borderId="1" xfId="1" applyFont="1" applyFill="1" applyBorder="1" applyAlignment="1" applyProtection="1">
      <alignment horizontal="center" vertical="top" wrapText="1"/>
      <protection locked="0"/>
    </xf>
    <xf numFmtId="9" fontId="12" fillId="2" borderId="1" xfId="1" applyNumberFormat="1" applyFont="1" applyFill="1" applyBorder="1" applyAlignment="1" applyProtection="1">
      <alignment horizontal="center" vertical="center" wrapText="1"/>
      <protection hidden="1"/>
    </xf>
    <xf numFmtId="9" fontId="12" fillId="2" borderId="7" xfId="1" applyNumberFormat="1" applyFont="1" applyFill="1" applyBorder="1" applyAlignment="1" applyProtection="1">
      <alignment horizontal="center" vertical="center" wrapText="1"/>
      <protection hidden="1"/>
    </xf>
    <xf numFmtId="0" fontId="12" fillId="0" borderId="1" xfId="1" applyFont="1" applyFill="1" applyBorder="1" applyAlignment="1" applyProtection="1">
      <alignment horizontal="center" vertical="top"/>
      <protection locked="0"/>
    </xf>
    <xf numFmtId="0" fontId="12" fillId="0" borderId="4" xfId="1" applyFont="1" applyFill="1" applyBorder="1" applyAlignment="1" applyProtection="1">
      <alignment horizontal="center" vertical="top"/>
      <protection locked="0"/>
    </xf>
    <xf numFmtId="1" fontId="8" fillId="0" borderId="1" xfId="0" applyNumberFormat="1" applyFont="1" applyFill="1" applyBorder="1" applyAlignment="1" applyProtection="1">
      <alignment horizontal="center" vertical="center" wrapText="1"/>
      <protection locked="0"/>
    </xf>
    <xf numFmtId="1" fontId="8" fillId="0" borderId="1" xfId="0" applyNumberFormat="1" applyFont="1" applyFill="1" applyBorder="1" applyAlignment="1" applyProtection="1">
      <alignment horizontal="center" vertical="top" wrapText="1"/>
      <protection locked="0"/>
    </xf>
    <xf numFmtId="1" fontId="6" fillId="0" borderId="1" xfId="1" applyNumberFormat="1" applyFont="1" applyFill="1" applyBorder="1" applyAlignment="1" applyProtection="1">
      <alignment horizontal="center" vertical="center" wrapText="1"/>
      <protection locked="0"/>
    </xf>
    <xf numFmtId="1" fontId="8" fillId="0" borderId="1" xfId="0" applyNumberFormat="1" applyFont="1" applyFill="1" applyBorder="1" applyAlignment="1" applyProtection="1">
      <alignment horizontal="center" vertical="center" wrapText="1"/>
      <protection locked="0"/>
    </xf>
    <xf numFmtId="1" fontId="8" fillId="0" borderId="1" xfId="0" applyNumberFormat="1" applyFont="1" applyFill="1" applyBorder="1" applyAlignment="1" applyProtection="1">
      <alignment horizontal="center" vertical="top" wrapText="1"/>
      <protection locked="0"/>
    </xf>
    <xf numFmtId="0" fontId="13" fillId="0" borderId="22" xfId="1" applyFont="1" applyFill="1" applyBorder="1" applyAlignment="1" applyProtection="1">
      <alignment horizontal="left" vertical="top" wrapText="1"/>
      <protection locked="0"/>
    </xf>
    <xf numFmtId="0" fontId="13" fillId="0" borderId="18" xfId="1" applyFont="1" applyFill="1" applyBorder="1" applyAlignment="1" applyProtection="1">
      <alignment horizontal="left" vertical="top" wrapText="1"/>
      <protection locked="0"/>
    </xf>
    <xf numFmtId="0" fontId="13" fillId="0" borderId="16" xfId="1" applyFont="1" applyFill="1" applyBorder="1" applyAlignment="1" applyProtection="1">
      <alignment horizontal="left" vertical="top" wrapText="1"/>
      <protection locked="0"/>
    </xf>
    <xf numFmtId="0" fontId="13" fillId="0" borderId="17" xfId="1" applyFont="1" applyFill="1" applyBorder="1" applyAlignment="1" applyProtection="1">
      <alignment horizontal="left" vertical="top" wrapText="1"/>
      <protection locked="0"/>
    </xf>
    <xf numFmtId="0" fontId="13" fillId="0" borderId="23" xfId="1" applyFont="1" applyFill="1" applyBorder="1" applyAlignment="1" applyProtection="1">
      <alignment horizontal="left" vertical="top" wrapText="1"/>
      <protection locked="0"/>
    </xf>
    <xf numFmtId="0" fontId="13" fillId="0" borderId="4" xfId="1" applyFont="1" applyFill="1" applyBorder="1" applyAlignment="1" applyProtection="1">
      <alignment horizontal="left" vertical="top"/>
      <protection locked="0"/>
    </xf>
    <xf numFmtId="0" fontId="13" fillId="0" borderId="1" xfId="1" applyFont="1" applyFill="1" applyBorder="1" applyAlignment="1" applyProtection="1">
      <alignment horizontal="left" vertical="top"/>
      <protection locked="0"/>
    </xf>
    <xf numFmtId="0" fontId="13" fillId="0" borderId="1" xfId="1" applyFont="1" applyFill="1" applyBorder="1" applyAlignment="1" applyProtection="1">
      <alignment horizontal="left" vertical="top" wrapText="1"/>
      <protection locked="0"/>
    </xf>
    <xf numFmtId="0" fontId="13" fillId="0" borderId="5" xfId="1" applyFont="1" applyFill="1" applyBorder="1" applyAlignment="1" applyProtection="1">
      <alignment horizontal="left" vertical="top" wrapText="1"/>
      <protection locked="0"/>
    </xf>
    <xf numFmtId="0" fontId="12" fillId="0" borderId="4" xfId="1" applyFont="1" applyFill="1" applyBorder="1" applyAlignment="1" applyProtection="1">
      <alignment horizontal="center" vertical="top" wrapText="1"/>
      <protection locked="0"/>
    </xf>
    <xf numFmtId="0" fontId="12" fillId="0" borderId="1" xfId="1" applyFont="1" applyFill="1" applyBorder="1" applyAlignment="1" applyProtection="1">
      <alignment horizontal="center" vertical="top" wrapText="1"/>
      <protection locked="0"/>
    </xf>
    <xf numFmtId="0" fontId="12" fillId="0" borderId="5" xfId="1" applyFont="1" applyFill="1" applyBorder="1" applyAlignment="1" applyProtection="1">
      <alignment horizontal="center" vertical="top" wrapText="1"/>
      <protection locked="0"/>
    </xf>
    <xf numFmtId="9" fontId="12" fillId="2" borderId="1" xfId="1" applyNumberFormat="1" applyFont="1" applyFill="1" applyBorder="1" applyAlignment="1" applyProtection="1">
      <alignment horizontal="center" vertical="center" wrapText="1"/>
      <protection hidden="1"/>
    </xf>
    <xf numFmtId="9" fontId="12" fillId="2" borderId="7" xfId="1" applyNumberFormat="1" applyFont="1" applyFill="1" applyBorder="1" applyAlignment="1" applyProtection="1">
      <alignment horizontal="center" vertical="center" wrapText="1"/>
      <protection hidden="1"/>
    </xf>
    <xf numFmtId="9" fontId="12" fillId="2" borderId="5" xfId="1" applyNumberFormat="1" applyFont="1" applyFill="1" applyBorder="1" applyAlignment="1" applyProtection="1">
      <alignment horizontal="center" vertical="center" wrapText="1"/>
      <protection hidden="1"/>
    </xf>
    <xf numFmtId="9" fontId="12" fillId="2" borderId="8" xfId="1" applyNumberFormat="1" applyFont="1" applyFill="1" applyBorder="1" applyAlignment="1" applyProtection="1">
      <alignment horizontal="center" vertical="center" wrapText="1"/>
      <protection hidden="1"/>
    </xf>
    <xf numFmtId="0" fontId="12" fillId="0" borderId="6" xfId="1" applyFont="1" applyFill="1" applyBorder="1" applyAlignment="1" applyProtection="1">
      <alignment horizontal="center" vertical="top" wrapText="1"/>
      <protection locked="0"/>
    </xf>
    <xf numFmtId="0" fontId="12" fillId="0" borderId="7" xfId="1" applyFont="1" applyFill="1" applyBorder="1" applyAlignment="1" applyProtection="1">
      <alignment horizontal="center" vertical="top" wrapText="1"/>
      <protection locked="0"/>
    </xf>
    <xf numFmtId="1" fontId="8" fillId="0" borderId="1" xfId="0" applyNumberFormat="1" applyFont="1" applyFill="1" applyBorder="1" applyAlignment="1" applyProtection="1">
      <alignment horizontal="center" vertical="center" wrapText="1"/>
      <protection locked="0"/>
    </xf>
    <xf numFmtId="1" fontId="6" fillId="0" borderId="1" xfId="1" applyNumberFormat="1" applyFont="1" applyFill="1" applyBorder="1" applyAlignment="1" applyProtection="1">
      <alignment horizontal="center" vertical="center" wrapText="1"/>
      <protection locked="0"/>
    </xf>
    <xf numFmtId="0" fontId="12" fillId="2" borderId="1" xfId="1" applyFont="1" applyFill="1" applyBorder="1" applyAlignment="1" applyProtection="1">
      <alignment horizontal="left" vertical="top"/>
      <protection locked="0"/>
    </xf>
    <xf numFmtId="0" fontId="6" fillId="0" borderId="1" xfId="1" applyFont="1" applyFill="1" applyBorder="1" applyAlignment="1" applyProtection="1">
      <alignment horizontal="left" vertical="top"/>
      <protection locked="0"/>
    </xf>
    <xf numFmtId="0" fontId="8" fillId="0" borderId="1" xfId="1" applyFont="1" applyFill="1" applyBorder="1" applyAlignment="1" applyProtection="1">
      <alignment horizontal="center" vertical="top"/>
      <protection locked="0"/>
    </xf>
    <xf numFmtId="1"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1" fontId="7" fillId="0" borderId="1" xfId="0" applyNumberFormat="1" applyFont="1" applyBorder="1" applyAlignment="1" applyProtection="1">
      <alignment horizontal="center" vertical="top" wrapText="1"/>
      <protection locked="0"/>
    </xf>
    <xf numFmtId="0" fontId="7" fillId="0" borderId="1" xfId="0" applyFont="1" applyBorder="1" applyAlignment="1" applyProtection="1">
      <alignment horizontal="center" vertical="top" wrapText="1"/>
      <protection locked="0"/>
    </xf>
    <xf numFmtId="0" fontId="6" fillId="0" borderId="1" xfId="1" applyFont="1" applyFill="1" applyBorder="1" applyAlignment="1" applyProtection="1">
      <alignment horizontal="left" vertical="top" wrapText="1"/>
      <protection locked="0"/>
    </xf>
    <xf numFmtId="2" fontId="12" fillId="0" borderId="1" xfId="1" applyNumberFormat="1" applyFont="1" applyFill="1" applyBorder="1" applyAlignment="1" applyProtection="1">
      <alignment horizontal="left" vertical="top" wrapText="1"/>
      <protection locked="0"/>
    </xf>
    <xf numFmtId="0" fontId="12" fillId="0" borderId="1" xfId="1" applyFont="1" applyFill="1" applyBorder="1" applyAlignment="1" applyProtection="1">
      <alignment horizontal="center" vertical="top"/>
      <protection locked="0"/>
    </xf>
    <xf numFmtId="0" fontId="13" fillId="0" borderId="1" xfId="1" applyFont="1" applyFill="1" applyBorder="1" applyAlignment="1" applyProtection="1">
      <alignment horizontal="center" vertical="top"/>
      <protection locked="0"/>
    </xf>
    <xf numFmtId="0" fontId="7" fillId="0" borderId="1" xfId="1" applyFont="1" applyBorder="1" applyAlignment="1" applyProtection="1">
      <alignment horizontal="center"/>
      <protection locked="0"/>
    </xf>
    <xf numFmtId="0" fontId="6" fillId="0" borderId="1" xfId="1" applyFont="1" applyFill="1" applyBorder="1" applyAlignment="1" applyProtection="1">
      <alignment horizontal="center" vertical="top"/>
      <protection locked="0"/>
    </xf>
    <xf numFmtId="0" fontId="12" fillId="0" borderId="1" xfId="1" applyFont="1" applyBorder="1" applyAlignment="1" applyProtection="1">
      <alignment horizontal="center"/>
      <protection locked="0"/>
    </xf>
    <xf numFmtId="0" fontId="13" fillId="0" borderId="1" xfId="1" applyFont="1" applyBorder="1" applyAlignment="1" applyProtection="1">
      <alignment horizontal="center"/>
      <protection locked="0"/>
    </xf>
    <xf numFmtId="0" fontId="8" fillId="0" borderId="1" xfId="1" applyFont="1" applyFill="1" applyBorder="1" applyAlignment="1" applyProtection="1">
      <alignment horizontal="left" vertical="top"/>
      <protection locked="0"/>
    </xf>
    <xf numFmtId="0" fontId="21" fillId="0" borderId="1" xfId="8" applyBorder="1" applyAlignment="1" applyProtection="1">
      <alignment horizontal="left"/>
      <protection locked="0"/>
    </xf>
    <xf numFmtId="0" fontId="7" fillId="0" borderId="1" xfId="1" applyFont="1" applyBorder="1" applyAlignment="1" applyProtection="1">
      <alignment horizontal="left"/>
      <protection locked="0"/>
    </xf>
    <xf numFmtId="0" fontId="12" fillId="0" borderId="1" xfId="1" applyFont="1" applyFill="1" applyBorder="1" applyAlignment="1" applyProtection="1">
      <alignment horizontal="left" vertical="top" wrapText="1"/>
      <protection locked="0"/>
    </xf>
    <xf numFmtId="0" fontId="12" fillId="0" borderId="1" xfId="1" applyFont="1" applyFill="1" applyBorder="1" applyAlignment="1" applyProtection="1">
      <alignment horizontal="left" vertical="center" wrapText="1"/>
      <protection locked="0"/>
    </xf>
    <xf numFmtId="0" fontId="12" fillId="0" borderId="1" xfId="1" applyFont="1" applyFill="1" applyBorder="1" applyAlignment="1" applyProtection="1">
      <alignment horizontal="left" vertical="top"/>
      <protection locked="0"/>
    </xf>
    <xf numFmtId="0" fontId="12" fillId="0" borderId="1" xfId="1" applyFont="1" applyBorder="1" applyAlignment="1" applyProtection="1">
      <alignment horizontal="left" vertical="top" wrapText="1"/>
      <protection locked="0"/>
    </xf>
    <xf numFmtId="0" fontId="12" fillId="0" borderId="1" xfId="1" applyFont="1" applyBorder="1" applyAlignment="1" applyProtection="1">
      <alignment horizontal="left" vertical="top"/>
      <protection locked="0"/>
    </xf>
    <xf numFmtId="0" fontId="6" fillId="0" borderId="1" xfId="1" applyFont="1" applyBorder="1" applyAlignment="1" applyProtection="1">
      <alignment horizontal="left" vertical="top" wrapText="1"/>
      <protection locked="0"/>
    </xf>
    <xf numFmtId="0" fontId="12" fillId="0" borderId="1" xfId="1" applyFont="1" applyBorder="1" applyAlignment="1" applyProtection="1">
      <alignment horizontal="left"/>
      <protection locked="0"/>
    </xf>
    <xf numFmtId="0" fontId="6" fillId="2"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protection locked="0"/>
    </xf>
    <xf numFmtId="167" fontId="6" fillId="0" borderId="1" xfId="1" applyNumberFormat="1" applyFont="1" applyBorder="1" applyAlignment="1" applyProtection="1">
      <alignment horizontal="left" vertical="top"/>
      <protection locked="0"/>
    </xf>
    <xf numFmtId="0" fontId="11" fillId="0" borderId="1" xfId="1" applyFont="1" applyBorder="1" applyAlignment="1" applyProtection="1">
      <alignment horizontal="center" vertical="top" wrapText="1"/>
      <protection locked="0"/>
    </xf>
    <xf numFmtId="0" fontId="8" fillId="0" borderId="1" xfId="1" applyFont="1" applyBorder="1" applyAlignment="1" applyProtection="1">
      <alignment horizontal="center" vertical="top"/>
      <protection locked="0"/>
    </xf>
    <xf numFmtId="0" fontId="8" fillId="0" borderId="1" xfId="1" applyFont="1" applyBorder="1" applyAlignment="1" applyProtection="1">
      <alignment horizontal="left" vertical="top"/>
      <protection locked="0"/>
    </xf>
    <xf numFmtId="1" fontId="6" fillId="0" borderId="1" xfId="1" applyNumberFormat="1" applyFont="1" applyFill="1" applyBorder="1" applyAlignment="1" applyProtection="1">
      <alignment horizontal="left" vertical="top" wrapText="1"/>
      <protection locked="0"/>
    </xf>
    <xf numFmtId="164" fontId="12" fillId="0" borderId="1" xfId="1" applyNumberFormat="1" applyFont="1" applyFill="1" applyBorder="1" applyAlignment="1" applyProtection="1">
      <alignment horizontal="left" vertical="top"/>
      <protection locked="0"/>
    </xf>
    <xf numFmtId="2" fontId="12" fillId="0" borderId="1" xfId="1" applyNumberFormat="1" applyFont="1" applyFill="1" applyBorder="1" applyAlignment="1" applyProtection="1">
      <alignment horizontal="left" vertical="top"/>
      <protection locked="0"/>
    </xf>
    <xf numFmtId="0" fontId="12" fillId="0" borderId="3" xfId="1" applyFont="1" applyFill="1" applyBorder="1" applyAlignment="1" applyProtection="1">
      <alignment horizontal="left" vertical="top" wrapText="1"/>
      <protection locked="0"/>
    </xf>
    <xf numFmtId="0" fontId="12" fillId="0" borderId="3" xfId="1" applyFont="1" applyFill="1" applyBorder="1" applyAlignment="1" applyProtection="1">
      <alignment horizontal="left" vertical="top"/>
      <protection locked="0"/>
    </xf>
    <xf numFmtId="0" fontId="12" fillId="0" borderId="19" xfId="1" applyFont="1" applyFill="1" applyBorder="1" applyAlignment="1" applyProtection="1">
      <alignment horizontal="left" vertical="top" wrapText="1"/>
      <protection locked="0"/>
    </xf>
    <xf numFmtId="0" fontId="12" fillId="0" borderId="24" xfId="1" applyFont="1" applyFill="1" applyBorder="1" applyAlignment="1" applyProtection="1">
      <alignment horizontal="left" vertical="top" wrapText="1"/>
      <protection locked="0"/>
    </xf>
    <xf numFmtId="0" fontId="12" fillId="0" borderId="20" xfId="1" applyFont="1" applyFill="1" applyBorder="1" applyAlignment="1" applyProtection="1">
      <alignment horizontal="left" vertical="top" wrapText="1"/>
      <protection locked="0"/>
    </xf>
    <xf numFmtId="167" fontId="12" fillId="0" borderId="1" xfId="1" applyNumberFormat="1" applyFont="1" applyFill="1" applyBorder="1" applyAlignment="1" applyProtection="1">
      <alignment horizontal="left" vertical="top" wrapText="1"/>
      <protection locked="0"/>
    </xf>
    <xf numFmtId="0" fontId="12" fillId="0" borderId="4" xfId="1" applyFont="1" applyFill="1" applyBorder="1" applyAlignment="1" applyProtection="1">
      <alignment horizontal="center" vertical="top"/>
      <protection locked="0"/>
    </xf>
    <xf numFmtId="0" fontId="13" fillId="0" borderId="25" xfId="1" applyFont="1" applyFill="1" applyBorder="1" applyAlignment="1" applyProtection="1">
      <alignment horizontal="left" vertical="top" wrapText="1"/>
      <protection locked="0"/>
    </xf>
    <xf numFmtId="0" fontId="13" fillId="0" borderId="26" xfId="1" applyFont="1" applyFill="1" applyBorder="1" applyAlignment="1" applyProtection="1">
      <alignment horizontal="left" vertical="top" wrapText="1"/>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12" fillId="2" borderId="1" xfId="1" applyFont="1" applyFill="1" applyBorder="1" applyAlignment="1" applyProtection="1">
      <alignment horizontal="left" vertical="top" wrapText="1"/>
      <protection locked="0"/>
    </xf>
    <xf numFmtId="1" fontId="6" fillId="0" borderId="1" xfId="0" applyNumberFormat="1" applyFont="1" applyFill="1" applyBorder="1" applyAlignment="1" applyProtection="1">
      <alignment horizontal="center" vertical="center" wrapText="1"/>
      <protection locked="0"/>
    </xf>
    <xf numFmtId="1" fontId="8" fillId="0" borderId="1" xfId="0" applyNumberFormat="1" applyFont="1" applyFill="1" applyBorder="1" applyAlignment="1" applyProtection="1">
      <alignment horizontal="left" vertical="top" wrapText="1"/>
      <protection locked="0"/>
    </xf>
    <xf numFmtId="0" fontId="10" fillId="0" borderId="1" xfId="0" applyFont="1" applyBorder="1" applyAlignment="1" applyProtection="1">
      <alignment horizontal="center" vertical="center"/>
      <protection locked="0"/>
    </xf>
    <xf numFmtId="0" fontId="8" fillId="0" borderId="1" xfId="1" applyFont="1" applyBorder="1" applyAlignment="1" applyProtection="1">
      <alignment vertical="top"/>
      <protection locked="0"/>
    </xf>
    <xf numFmtId="0" fontId="10" fillId="0" borderId="1" xfId="0" applyFont="1" applyBorder="1" applyAlignment="1" applyProtection="1">
      <alignment horizontal="center" vertical="top" wrapText="1"/>
      <protection locked="0"/>
    </xf>
    <xf numFmtId="0" fontId="12" fillId="0" borderId="16" xfId="1" applyFont="1" applyFill="1" applyBorder="1" applyAlignment="1" applyProtection="1">
      <alignment horizontal="left" vertical="top"/>
      <protection locked="0"/>
    </xf>
    <xf numFmtId="0" fontId="12" fillId="0" borderId="17" xfId="1" applyFont="1" applyFill="1" applyBorder="1" applyAlignment="1" applyProtection="1">
      <alignment horizontal="left" vertical="top"/>
      <protection locked="0"/>
    </xf>
    <xf numFmtId="0" fontId="12" fillId="0" borderId="18" xfId="1" applyFont="1" applyFill="1" applyBorder="1" applyAlignment="1" applyProtection="1">
      <alignment horizontal="left" vertical="top"/>
      <protection locked="0"/>
    </xf>
    <xf numFmtId="1" fontId="8" fillId="0" borderId="9" xfId="0" applyNumberFormat="1" applyFont="1" applyFill="1" applyBorder="1" applyAlignment="1" applyProtection="1">
      <alignment vertical="top" wrapText="1"/>
      <protection locked="0"/>
    </xf>
    <xf numFmtId="1" fontId="8" fillId="0" borderId="21" xfId="0" applyNumberFormat="1" applyFont="1" applyFill="1" applyBorder="1" applyAlignment="1" applyProtection="1">
      <alignment vertical="top" wrapText="1"/>
      <protection locked="0"/>
    </xf>
    <xf numFmtId="1" fontId="8" fillId="0" borderId="10" xfId="0" applyNumberFormat="1" applyFont="1" applyFill="1" applyBorder="1" applyAlignment="1" applyProtection="1">
      <alignment vertical="top" wrapText="1"/>
      <protection locked="0"/>
    </xf>
    <xf numFmtId="1" fontId="10" fillId="0" borderId="9" xfId="0" applyNumberFormat="1" applyFont="1" applyFill="1" applyBorder="1" applyAlignment="1" applyProtection="1">
      <alignment vertical="top" wrapText="1"/>
      <protection locked="0"/>
    </xf>
    <xf numFmtId="1" fontId="10" fillId="0" borderId="21" xfId="0" applyNumberFormat="1" applyFont="1" applyFill="1" applyBorder="1" applyAlignment="1" applyProtection="1">
      <alignment vertical="top" wrapText="1"/>
      <protection locked="0"/>
    </xf>
    <xf numFmtId="1" fontId="10" fillId="0" borderId="10" xfId="0" applyNumberFormat="1" applyFont="1" applyFill="1" applyBorder="1" applyAlignment="1" applyProtection="1">
      <alignment vertical="top" wrapText="1"/>
      <protection locked="0"/>
    </xf>
    <xf numFmtId="0" fontId="6" fillId="0" borderId="1" xfId="1" applyFont="1" applyBorder="1" applyAlignment="1" applyProtection="1">
      <alignment vertical="top"/>
      <protection locked="0"/>
    </xf>
    <xf numFmtId="1" fontId="13" fillId="0" borderId="9" xfId="0" applyNumberFormat="1" applyFont="1" applyFill="1" applyBorder="1" applyAlignment="1" applyProtection="1">
      <alignment vertical="top" wrapText="1"/>
      <protection locked="0"/>
    </xf>
    <xf numFmtId="1" fontId="13" fillId="0" borderId="21" xfId="0" applyNumberFormat="1" applyFont="1" applyFill="1" applyBorder="1" applyAlignment="1" applyProtection="1">
      <alignment vertical="top" wrapText="1"/>
      <protection locked="0"/>
    </xf>
    <xf numFmtId="1" fontId="13" fillId="0" borderId="10" xfId="0" applyNumberFormat="1" applyFont="1" applyFill="1" applyBorder="1" applyAlignment="1" applyProtection="1">
      <alignment vertical="top" wrapText="1"/>
      <protection locked="0"/>
    </xf>
    <xf numFmtId="0" fontId="8" fillId="0" borderId="1" xfId="1" applyFont="1" applyFill="1" applyBorder="1" applyAlignment="1" applyProtection="1">
      <alignment horizontal="left" vertical="top" wrapText="1"/>
      <protection locked="0"/>
    </xf>
    <xf numFmtId="0" fontId="13" fillId="2" borderId="1" xfId="1" applyFont="1" applyFill="1" applyBorder="1" applyAlignment="1" applyProtection="1">
      <alignment horizontal="left" vertical="top" wrapText="1"/>
      <protection locked="0"/>
    </xf>
    <xf numFmtId="0" fontId="13" fillId="2" borderId="1" xfId="1" applyFont="1" applyFill="1" applyBorder="1" applyAlignment="1" applyProtection="1">
      <alignment horizontal="left" vertical="top"/>
      <protection locked="0"/>
    </xf>
    <xf numFmtId="0" fontId="8" fillId="0" borderId="1" xfId="1" applyFont="1" applyFill="1" applyBorder="1" applyAlignment="1" applyProtection="1">
      <alignment vertical="top"/>
      <protection locked="0"/>
    </xf>
    <xf numFmtId="167" fontId="13" fillId="0" borderId="1" xfId="1" applyNumberFormat="1" applyFont="1" applyFill="1" applyBorder="1" applyAlignment="1" applyProtection="1">
      <alignment horizontal="left" vertical="top" wrapText="1"/>
      <protection locked="0"/>
    </xf>
    <xf numFmtId="0" fontId="12" fillId="2" borderId="9" xfId="1" applyFont="1" applyFill="1" applyBorder="1" applyAlignment="1" applyProtection="1">
      <alignment horizontal="left" vertical="top" wrapText="1"/>
      <protection locked="0"/>
    </xf>
    <xf numFmtId="0" fontId="12" fillId="2" borderId="21" xfId="1" applyFont="1" applyFill="1" applyBorder="1" applyAlignment="1" applyProtection="1">
      <alignment horizontal="left" vertical="top" wrapText="1"/>
      <protection locked="0"/>
    </xf>
    <xf numFmtId="0" fontId="12" fillId="2" borderId="10" xfId="1" applyFont="1" applyFill="1" applyBorder="1" applyAlignment="1" applyProtection="1">
      <alignment horizontal="left" vertical="top" wrapText="1"/>
      <protection locked="0"/>
    </xf>
    <xf numFmtId="1" fontId="13" fillId="0" borderId="1" xfId="0" applyNumberFormat="1" applyFont="1" applyFill="1" applyBorder="1" applyAlignment="1" applyProtection="1">
      <alignment horizontal="left" vertical="top" wrapText="1"/>
      <protection locked="0"/>
    </xf>
    <xf numFmtId="1" fontId="22" fillId="0" borderId="9" xfId="0" applyNumberFormat="1" applyFont="1" applyFill="1" applyBorder="1" applyAlignment="1" applyProtection="1">
      <alignment vertical="top" wrapText="1"/>
      <protection locked="0"/>
    </xf>
    <xf numFmtId="1" fontId="22" fillId="0" borderId="21" xfId="0" applyNumberFormat="1" applyFont="1" applyFill="1" applyBorder="1" applyAlignment="1" applyProtection="1">
      <alignment vertical="top" wrapText="1"/>
      <protection locked="0"/>
    </xf>
    <xf numFmtId="1" fontId="22" fillId="0" borderId="10" xfId="0" applyNumberFormat="1" applyFont="1" applyFill="1" applyBorder="1" applyAlignment="1" applyProtection="1">
      <alignment vertical="top" wrapText="1"/>
      <protection locked="0"/>
    </xf>
    <xf numFmtId="1" fontId="10" fillId="0" borderId="1" xfId="0" applyNumberFormat="1" applyFont="1" applyFill="1" applyBorder="1" applyAlignment="1" applyProtection="1">
      <alignment horizontal="left" vertical="top" wrapText="1"/>
      <protection locked="0"/>
    </xf>
    <xf numFmtId="0" fontId="0" fillId="3" borderId="1" xfId="0" applyFill="1" applyBorder="1" applyAlignment="1">
      <alignment horizontal="center" wrapText="1"/>
    </xf>
    <xf numFmtId="0" fontId="9" fillId="0" borderId="1" xfId="0" applyFont="1" applyBorder="1" applyAlignment="1">
      <alignment horizontal="center"/>
    </xf>
    <xf numFmtId="0" fontId="9" fillId="0" borderId="1" xfId="5" applyFont="1" applyBorder="1" applyAlignment="1">
      <alignment horizontal="left"/>
    </xf>
    <xf numFmtId="0" fontId="13" fillId="0" borderId="27" xfId="1" applyFont="1" applyFill="1" applyBorder="1" applyAlignment="1" applyProtection="1">
      <alignment horizontal="left" vertical="top" wrapText="1"/>
      <protection locked="0"/>
    </xf>
    <xf numFmtId="0" fontId="13" fillId="0" borderId="2" xfId="1" applyFont="1" applyFill="1" applyBorder="1" applyAlignment="1" applyProtection="1">
      <alignment horizontal="left" vertical="top" wrapText="1"/>
      <protection locked="0"/>
    </xf>
    <xf numFmtId="0" fontId="13" fillId="0" borderId="28" xfId="1" applyFont="1" applyFill="1" applyBorder="1" applyAlignment="1" applyProtection="1">
      <alignment horizontal="left" vertical="top" wrapText="1"/>
      <protection locked="0"/>
    </xf>
    <xf numFmtId="1" fontId="13" fillId="0" borderId="1" xfId="0" applyNumberFormat="1" applyFont="1" applyFill="1" applyBorder="1" applyAlignment="1" applyProtection="1">
      <alignment vertical="top" wrapText="1"/>
      <protection locked="0"/>
    </xf>
    <xf numFmtId="1" fontId="8" fillId="0" borderId="1" xfId="0" applyNumberFormat="1" applyFont="1" applyFill="1" applyBorder="1" applyAlignment="1" applyProtection="1">
      <alignment vertical="top" wrapText="1"/>
      <protection locked="0"/>
    </xf>
    <xf numFmtId="1" fontId="8" fillId="0" borderId="1" xfId="1" applyNumberFormat="1" applyFont="1" applyFill="1" applyBorder="1" applyAlignment="1" applyProtection="1">
      <alignment horizontal="center" vertical="top" wrapText="1"/>
      <protection locked="0"/>
    </xf>
    <xf numFmtId="1" fontId="4" fillId="0" borderId="1" xfId="1" applyNumberFormat="1" applyFont="1" applyFill="1" applyBorder="1" applyAlignment="1" applyProtection="1">
      <alignment horizontal="center" vertical="top" wrapText="1"/>
      <protection locked="0"/>
    </xf>
    <xf numFmtId="1" fontId="8" fillId="0" borderId="1" xfId="1" applyNumberFormat="1" applyFont="1" applyFill="1" applyBorder="1" applyAlignment="1" applyProtection="1">
      <alignment horizontal="center" vertical="top" wrapText="1"/>
      <protection locked="0"/>
    </xf>
  </cellXfs>
  <cellStyles count="9">
    <cellStyle name="Comma 2" xfId="6"/>
    <cellStyle name="Excel Built-in Normal" xfId="2"/>
    <cellStyle name="Excel Built-in Normal 2" xfId="4"/>
    <cellStyle name="Hyperlink" xfId="8" builtinId="8"/>
    <cellStyle name="Normal" xfId="0" builtinId="0"/>
    <cellStyle name="Normal 2" xfId="3"/>
    <cellStyle name="Normal 3" xfId="1"/>
    <cellStyle name="Normal 3 3" xfId="7"/>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jpeg"/><Relationship Id="rId5" Type="http://schemas.openxmlformats.org/officeDocument/2006/relationships/image" Target="../media/image5.jpe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jpeg"/><Relationship Id="rId3"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9.png"/><Relationship Id="rId1"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xdr:from>
      <xdr:col>8</xdr:col>
      <xdr:colOff>25400</xdr:colOff>
      <xdr:row>423</xdr:row>
      <xdr:rowOff>104775</xdr:rowOff>
    </xdr:from>
    <xdr:to>
      <xdr:col>19</xdr:col>
      <xdr:colOff>532585</xdr:colOff>
      <xdr:row>465</xdr:row>
      <xdr:rowOff>150235</xdr:rowOff>
    </xdr:to>
    <xdr:grpSp>
      <xdr:nvGrpSpPr>
        <xdr:cNvPr id="58" name="Group 57"/>
        <xdr:cNvGrpSpPr/>
      </xdr:nvGrpSpPr>
      <xdr:grpSpPr>
        <a:xfrm>
          <a:off x="6870700" y="92592525"/>
          <a:ext cx="6749235" cy="8306810"/>
          <a:chOff x="0" y="86788625"/>
          <a:chExt cx="6787335" cy="8306810"/>
        </a:xfrm>
      </xdr:grpSpPr>
      <xdr:pic>
        <xdr:nvPicPr>
          <xdr:cNvPr id="59" name="Picture 58" descr="https://vsjcllp.vsjadon.com/upload/insp-198079-844.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9115" y="88534209"/>
            <a:ext cx="2189090" cy="15226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grpSp>
        <xdr:nvGrpSpPr>
          <xdr:cNvPr id="60" name="Group 59"/>
          <xdr:cNvGrpSpPr/>
        </xdr:nvGrpSpPr>
        <xdr:grpSpPr>
          <a:xfrm>
            <a:off x="0" y="86788625"/>
            <a:ext cx="6787335" cy="8306810"/>
            <a:chOff x="0" y="86788625"/>
            <a:chExt cx="6787335" cy="8306810"/>
          </a:xfrm>
        </xdr:grpSpPr>
        <xdr:pic>
          <xdr:nvPicPr>
            <xdr:cNvPr id="61" name="Picture 60" descr="https://vsjcllp.vsjadon.com/upload/insp-198079-847.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18386" y="88500483"/>
              <a:ext cx="2138290" cy="15226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62" name="Picture 61" descr="https://vsjcllp.vsjadon.com/upload/insp-198079-849.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279" y="90195820"/>
              <a:ext cx="2138290" cy="15257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63" name="Picture 62" descr="https://vsjcllp.vsjadon.com/upload/insp-198079-851.jpg"/>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429390" y="93572835"/>
              <a:ext cx="2185915" cy="15226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64" name="Picture 63" descr="https://vsjcllp.vsjadon.com/upload/insp-198079-861.jpg"/>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9279" y="88519533"/>
              <a:ext cx="2138290" cy="15226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65" name="Picture 64" descr="https://vsjcllp.vsjadon.com/upload/insp-198079-862.jpg"/>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606432" y="86788625"/>
              <a:ext cx="2138290" cy="15257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66" name="Picture 65" descr="https://vsjcllp.vsjadon.com/upload/insp-198079-860.jpg"/>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319406" y="86804500"/>
              <a:ext cx="2189090" cy="15289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67" name="Picture 66" descr="https://vsjcllp.vsjadon.com/upload/insp-198079-871.jpg"/>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86804500"/>
              <a:ext cx="2138290" cy="15289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68" name="Picture 67" descr="https://vsjcllp.vsjadon.com/upload/insp-198079-874.jpg"/>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309115" y="90198596"/>
              <a:ext cx="2189090" cy="15226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69" name="Picture 68" descr="https://vsjcllp.vsjadon.com/upload/insp-198079-880.jpg"/>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570701" y="91856232"/>
              <a:ext cx="2138290" cy="15226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70" name="Picture 69" descr="https://vsjcllp.vsjadon.com/upload/insp-198079-883.jpg"/>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588141" y="90155504"/>
              <a:ext cx="2138290" cy="15257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71" name="Picture 70" descr="https://vsjcllp.vsjadon.com/upload/insp-198079-931.jpg"/>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279" y="91875282"/>
              <a:ext cx="2138290" cy="15226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72" name="Picture 71" descr="https://vsjcllp.vsjadon.com/upload/insp-198079-916.jpg"/>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309115" y="91875282"/>
              <a:ext cx="2189090" cy="15226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73" name="Picture 72" descr="https://vsjcllp.vsjadon.com/upload/insp-198079-928.jpg"/>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949992" y="93572835"/>
              <a:ext cx="2141465" cy="15226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74" name="Rectangle 73"/>
            <xdr:cNvSpPr/>
          </xdr:nvSpPr>
          <xdr:spPr>
            <a:xfrm>
              <a:off x="408684" y="87747359"/>
              <a:ext cx="1229616" cy="35779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en-US" sz="1800" b="1" kern="1200">
                  <a:solidFill>
                    <a:srgbClr val="FFFF00"/>
                  </a:solidFill>
                  <a:latin typeface="Times New Roman" panose="02020603050405020304" pitchFamily="18" charset="0"/>
                  <a:ea typeface="+mn-ea"/>
                  <a:cs typeface="Times New Roman" panose="02020603050405020304" pitchFamily="18" charset="0"/>
                </a:rPr>
                <a:t>Bldg No.1</a:t>
              </a:r>
              <a:endParaRPr lang="en-IN" sz="1800" b="1" kern="1200">
                <a:solidFill>
                  <a:srgbClr val="FFFF00"/>
                </a:solidFill>
                <a:latin typeface="Times New Roman" panose="02020603050405020304" pitchFamily="18" charset="0"/>
                <a:ea typeface="+mn-ea"/>
                <a:cs typeface="Times New Roman" panose="02020603050405020304" pitchFamily="18" charset="0"/>
              </a:endParaRPr>
            </a:p>
          </xdr:txBody>
        </xdr:sp>
        <xdr:sp macro="" textlink="">
          <xdr:nvSpPr>
            <xdr:cNvPr id="75" name="Rectangle 74"/>
            <xdr:cNvSpPr/>
          </xdr:nvSpPr>
          <xdr:spPr>
            <a:xfrm>
              <a:off x="3123073" y="87727495"/>
              <a:ext cx="2209231" cy="152260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en-US" sz="1800" b="1" kern="1200">
                  <a:solidFill>
                    <a:srgbClr val="FFFF00"/>
                  </a:solidFill>
                  <a:latin typeface="Times New Roman" panose="02020603050405020304" pitchFamily="18" charset="0"/>
                  <a:ea typeface="+mn-ea"/>
                  <a:cs typeface="Times New Roman" panose="02020603050405020304" pitchFamily="18" charset="0"/>
                </a:rPr>
                <a:t>Bldg  No.2</a:t>
              </a:r>
              <a:endParaRPr lang="en-IN" sz="1800" b="1" kern="1200">
                <a:solidFill>
                  <a:srgbClr val="FFFF00"/>
                </a:solidFill>
                <a:latin typeface="Times New Roman" panose="02020603050405020304" pitchFamily="18" charset="0"/>
                <a:ea typeface="+mn-ea"/>
                <a:cs typeface="Times New Roman" panose="02020603050405020304" pitchFamily="18" charset="0"/>
              </a:endParaRPr>
            </a:p>
          </xdr:txBody>
        </xdr:sp>
        <xdr:sp macro="" textlink="">
          <xdr:nvSpPr>
            <xdr:cNvPr id="76" name="Rectangle 75"/>
            <xdr:cNvSpPr/>
          </xdr:nvSpPr>
          <xdr:spPr>
            <a:xfrm>
              <a:off x="4578497" y="87728308"/>
              <a:ext cx="1989764" cy="152260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kern="1200">
                  <a:solidFill>
                    <a:srgbClr val="FFFF00"/>
                  </a:solidFill>
                  <a:effectLst/>
                  <a:latin typeface="Times New Roman" panose="02020603050405020304" pitchFamily="18" charset="0"/>
                  <a:ea typeface="+mn-ea"/>
                  <a:cs typeface="Times New Roman" panose="02020603050405020304" pitchFamily="18" charset="0"/>
                </a:rPr>
                <a:t>Bldg</a:t>
              </a:r>
              <a:r>
                <a:rPr lang="en-US" b="1">
                  <a:solidFill>
                    <a:srgbClr val="FFFF00"/>
                  </a:solidFill>
                  <a:latin typeface="Times New Roman" panose="02020603050405020304" pitchFamily="18" charset="0"/>
                  <a:cs typeface="Times New Roman" panose="02020603050405020304" pitchFamily="18" charset="0"/>
                </a:rPr>
                <a:t> </a:t>
              </a:r>
              <a:r>
                <a:rPr lang="en-US" sz="1800" b="1" kern="1200">
                  <a:solidFill>
                    <a:srgbClr val="FFFF00"/>
                  </a:solidFill>
                  <a:latin typeface="Times New Roman" panose="02020603050405020304" pitchFamily="18" charset="0"/>
                  <a:ea typeface="+mn-ea"/>
                  <a:cs typeface="Times New Roman" panose="02020603050405020304" pitchFamily="18" charset="0"/>
                </a:rPr>
                <a:t>No.2</a:t>
              </a:r>
            </a:p>
            <a:p>
              <a:endParaRPr lang="en-IN" sz="1800" b="1" kern="1200">
                <a:solidFill>
                  <a:srgbClr val="FFFF00"/>
                </a:solidFill>
                <a:latin typeface="Times New Roman" panose="02020603050405020304" pitchFamily="18" charset="0"/>
                <a:ea typeface="+mn-ea"/>
                <a:cs typeface="Times New Roman" panose="02020603050405020304" pitchFamily="18" charset="0"/>
              </a:endParaRPr>
            </a:p>
          </xdr:txBody>
        </xdr:sp>
        <xdr:sp macro="" textlink="">
          <xdr:nvSpPr>
            <xdr:cNvPr id="77" name="Rectangle 76"/>
            <xdr:cNvSpPr/>
          </xdr:nvSpPr>
          <xdr:spPr>
            <a:xfrm>
              <a:off x="352990" y="89365825"/>
              <a:ext cx="2353010" cy="152577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kern="1200">
                  <a:solidFill>
                    <a:srgbClr val="FFFF00"/>
                  </a:solidFill>
                  <a:effectLst/>
                  <a:latin typeface="Times New Roman" panose="02020603050405020304" pitchFamily="18" charset="0"/>
                  <a:ea typeface="+mn-ea"/>
                  <a:cs typeface="Times New Roman" panose="02020603050405020304" pitchFamily="18" charset="0"/>
                </a:rPr>
                <a:t>Bldg</a:t>
              </a:r>
              <a:r>
                <a:rPr lang="en-US" b="1">
                  <a:solidFill>
                    <a:srgbClr val="FFFF00"/>
                  </a:solidFill>
                  <a:latin typeface="Times New Roman" panose="02020603050405020304" pitchFamily="18" charset="0"/>
                  <a:cs typeface="Times New Roman" panose="02020603050405020304" pitchFamily="18" charset="0"/>
                </a:rPr>
                <a:t> No.3</a:t>
              </a:r>
              <a:endParaRPr lang="en-IN" b="1">
                <a:solidFill>
                  <a:srgbClr val="FFFF00"/>
                </a:solidFill>
                <a:latin typeface="Times New Roman" panose="02020603050405020304" pitchFamily="18" charset="0"/>
                <a:cs typeface="Times New Roman" panose="02020603050405020304" pitchFamily="18" charset="0"/>
              </a:endParaRPr>
            </a:p>
          </xdr:txBody>
        </xdr:sp>
        <xdr:sp macro="" textlink="">
          <xdr:nvSpPr>
            <xdr:cNvPr id="78" name="Rectangle 77"/>
            <xdr:cNvSpPr/>
          </xdr:nvSpPr>
          <xdr:spPr>
            <a:xfrm>
              <a:off x="3160771" y="89753528"/>
              <a:ext cx="2133834" cy="152577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kern="1200">
                  <a:solidFill>
                    <a:srgbClr val="FFFF00"/>
                  </a:solidFill>
                  <a:effectLst/>
                  <a:latin typeface="Times New Roman" panose="02020603050405020304" pitchFamily="18" charset="0"/>
                  <a:ea typeface="+mn-ea"/>
                  <a:cs typeface="Times New Roman" panose="02020603050405020304" pitchFamily="18" charset="0"/>
                </a:rPr>
                <a:t>Bldg</a:t>
              </a:r>
              <a:r>
                <a:rPr lang="en-US" b="1">
                  <a:solidFill>
                    <a:srgbClr val="FFFF00"/>
                  </a:solidFill>
                  <a:latin typeface="Times New Roman" panose="02020603050405020304" pitchFamily="18" charset="0"/>
                  <a:cs typeface="Times New Roman" panose="02020603050405020304" pitchFamily="18" charset="0"/>
                </a:rPr>
                <a:t> No.4</a:t>
              </a:r>
              <a:endParaRPr lang="en-IN" b="1">
                <a:solidFill>
                  <a:srgbClr val="FFFF00"/>
                </a:solidFill>
                <a:latin typeface="Times New Roman" panose="02020603050405020304" pitchFamily="18" charset="0"/>
                <a:cs typeface="Times New Roman" panose="02020603050405020304" pitchFamily="18" charset="0"/>
              </a:endParaRPr>
            </a:p>
          </xdr:txBody>
        </xdr:sp>
        <xdr:sp macro="" textlink="">
          <xdr:nvSpPr>
            <xdr:cNvPr id="79" name="Rectangle 78"/>
            <xdr:cNvSpPr/>
          </xdr:nvSpPr>
          <xdr:spPr>
            <a:xfrm>
              <a:off x="4825488" y="89419311"/>
              <a:ext cx="1961847" cy="152260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kern="1200">
                  <a:solidFill>
                    <a:srgbClr val="FFFF00"/>
                  </a:solidFill>
                  <a:effectLst/>
                  <a:latin typeface="Times New Roman" panose="02020603050405020304" pitchFamily="18" charset="0"/>
                  <a:ea typeface="+mn-ea"/>
                  <a:cs typeface="Times New Roman" panose="02020603050405020304" pitchFamily="18" charset="0"/>
                </a:rPr>
                <a:t>Bldg</a:t>
              </a:r>
              <a:r>
                <a:rPr lang="en-US" b="1">
                  <a:solidFill>
                    <a:srgbClr val="FFFF00"/>
                  </a:solidFill>
                  <a:latin typeface="Times New Roman" panose="02020603050405020304" pitchFamily="18" charset="0"/>
                  <a:cs typeface="Times New Roman" panose="02020603050405020304" pitchFamily="18" charset="0"/>
                </a:rPr>
                <a:t> No.5</a:t>
              </a:r>
              <a:endParaRPr lang="en-IN" b="1">
                <a:solidFill>
                  <a:srgbClr val="FFFF00"/>
                </a:solidFill>
                <a:latin typeface="Times New Roman" panose="02020603050405020304" pitchFamily="18" charset="0"/>
                <a:cs typeface="Times New Roman" panose="02020603050405020304" pitchFamily="18" charset="0"/>
              </a:endParaRPr>
            </a:p>
          </xdr:txBody>
        </xdr:sp>
        <xdr:sp macro="" textlink="">
          <xdr:nvSpPr>
            <xdr:cNvPr id="80" name="Rectangle 79"/>
            <xdr:cNvSpPr/>
          </xdr:nvSpPr>
          <xdr:spPr>
            <a:xfrm>
              <a:off x="415709" y="91053321"/>
              <a:ext cx="1994337" cy="152260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kern="1200">
                  <a:solidFill>
                    <a:srgbClr val="FFFF00"/>
                  </a:solidFill>
                  <a:effectLst/>
                  <a:latin typeface="Times New Roman" panose="02020603050405020304" pitchFamily="18" charset="0"/>
                  <a:ea typeface="+mn-ea"/>
                  <a:cs typeface="Times New Roman" panose="02020603050405020304" pitchFamily="18" charset="0"/>
                </a:rPr>
                <a:t>Bldg</a:t>
              </a:r>
              <a:r>
                <a:rPr lang="en-US" b="1">
                  <a:solidFill>
                    <a:srgbClr val="FFFF00"/>
                  </a:solidFill>
                  <a:latin typeface="Times New Roman" panose="02020603050405020304" pitchFamily="18" charset="0"/>
                  <a:cs typeface="Times New Roman" panose="02020603050405020304" pitchFamily="18" charset="0"/>
                </a:rPr>
                <a:t> No.6</a:t>
              </a:r>
              <a:endParaRPr lang="en-IN" b="1">
                <a:solidFill>
                  <a:srgbClr val="FFFF00"/>
                </a:solidFill>
                <a:latin typeface="Times New Roman" panose="02020603050405020304" pitchFamily="18" charset="0"/>
                <a:cs typeface="Times New Roman" panose="02020603050405020304" pitchFamily="18" charset="0"/>
              </a:endParaRPr>
            </a:p>
          </xdr:txBody>
        </xdr:sp>
        <xdr:sp macro="" textlink="">
          <xdr:nvSpPr>
            <xdr:cNvPr id="81" name="Rectangle 80"/>
            <xdr:cNvSpPr/>
          </xdr:nvSpPr>
          <xdr:spPr>
            <a:xfrm>
              <a:off x="2531209" y="90979946"/>
              <a:ext cx="1983675" cy="152577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kern="1200">
                  <a:solidFill>
                    <a:srgbClr val="FFFF00"/>
                  </a:solidFill>
                  <a:effectLst/>
                  <a:latin typeface="Times New Roman" panose="02020603050405020304" pitchFamily="18" charset="0"/>
                  <a:ea typeface="+mn-ea"/>
                  <a:cs typeface="Times New Roman" panose="02020603050405020304" pitchFamily="18" charset="0"/>
                </a:rPr>
                <a:t>Bldg</a:t>
              </a:r>
              <a:r>
                <a:rPr lang="en-US" b="1">
                  <a:solidFill>
                    <a:srgbClr val="FFFF00"/>
                  </a:solidFill>
                  <a:latin typeface="Times New Roman" panose="02020603050405020304" pitchFamily="18" charset="0"/>
                  <a:cs typeface="Times New Roman" panose="02020603050405020304" pitchFamily="18" charset="0"/>
                </a:rPr>
                <a:t> No.8</a:t>
              </a:r>
              <a:endParaRPr lang="en-IN" b="1">
                <a:solidFill>
                  <a:srgbClr val="FFFF00"/>
                </a:solidFill>
                <a:latin typeface="Times New Roman" panose="02020603050405020304" pitchFamily="18" charset="0"/>
                <a:cs typeface="Times New Roman" panose="02020603050405020304" pitchFamily="18" charset="0"/>
              </a:endParaRPr>
            </a:p>
          </xdr:txBody>
        </xdr:sp>
        <xdr:sp macro="" textlink="">
          <xdr:nvSpPr>
            <xdr:cNvPr id="82" name="Rectangle 81"/>
            <xdr:cNvSpPr/>
          </xdr:nvSpPr>
          <xdr:spPr>
            <a:xfrm>
              <a:off x="4860854" y="90975373"/>
              <a:ext cx="1804338" cy="152577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kern="1200">
                  <a:solidFill>
                    <a:srgbClr val="FFFF00"/>
                  </a:solidFill>
                  <a:effectLst/>
                  <a:latin typeface="Times New Roman" panose="02020603050405020304" pitchFamily="18" charset="0"/>
                  <a:ea typeface="+mn-ea"/>
                  <a:cs typeface="Times New Roman" panose="02020603050405020304" pitchFamily="18" charset="0"/>
                </a:rPr>
                <a:t>Bldg</a:t>
              </a:r>
              <a:r>
                <a:rPr lang="en-US" b="1">
                  <a:solidFill>
                    <a:srgbClr val="FFFF00"/>
                  </a:solidFill>
                  <a:latin typeface="Times New Roman" panose="02020603050405020304" pitchFamily="18" charset="0"/>
                  <a:cs typeface="Times New Roman" panose="02020603050405020304" pitchFamily="18" charset="0"/>
                </a:rPr>
                <a:t> No.9</a:t>
              </a:r>
              <a:endParaRPr lang="en-IN" b="1">
                <a:solidFill>
                  <a:srgbClr val="FFFF00"/>
                </a:solidFill>
                <a:latin typeface="Times New Roman" panose="02020603050405020304" pitchFamily="18" charset="0"/>
                <a:cs typeface="Times New Roman" panose="02020603050405020304" pitchFamily="18" charset="0"/>
              </a:endParaRPr>
            </a:p>
          </xdr:txBody>
        </xdr:sp>
        <xdr:sp macro="" textlink="">
          <xdr:nvSpPr>
            <xdr:cNvPr id="83" name="Rectangle 82"/>
            <xdr:cNvSpPr/>
          </xdr:nvSpPr>
          <xdr:spPr>
            <a:xfrm>
              <a:off x="293269" y="92717722"/>
              <a:ext cx="2161602" cy="152577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kern="1200">
                  <a:solidFill>
                    <a:srgbClr val="FFFF00"/>
                  </a:solidFill>
                  <a:effectLst/>
                  <a:latin typeface="Times New Roman" panose="02020603050405020304" pitchFamily="18" charset="0"/>
                  <a:ea typeface="+mn-ea"/>
                  <a:cs typeface="Times New Roman" panose="02020603050405020304" pitchFamily="18" charset="0"/>
                </a:rPr>
                <a:t>Bldg</a:t>
              </a:r>
              <a:r>
                <a:rPr lang="en-US" b="1">
                  <a:solidFill>
                    <a:srgbClr val="FFFF00"/>
                  </a:solidFill>
                  <a:latin typeface="Times New Roman" panose="02020603050405020304" pitchFamily="18" charset="0"/>
                  <a:cs typeface="Times New Roman" panose="02020603050405020304" pitchFamily="18" charset="0"/>
                </a:rPr>
                <a:t> No.10</a:t>
              </a:r>
            </a:p>
          </xdr:txBody>
        </xdr:sp>
        <xdr:sp macro="" textlink="">
          <xdr:nvSpPr>
            <xdr:cNvPr id="84" name="Rectangle 83"/>
            <xdr:cNvSpPr/>
          </xdr:nvSpPr>
          <xdr:spPr>
            <a:xfrm>
              <a:off x="2542152" y="92686649"/>
              <a:ext cx="1950322" cy="152260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kern="1200">
                  <a:solidFill>
                    <a:srgbClr val="FFFF00"/>
                  </a:solidFill>
                  <a:effectLst/>
                  <a:latin typeface="Times New Roman" panose="02020603050405020304" pitchFamily="18" charset="0"/>
                  <a:ea typeface="+mn-ea"/>
                  <a:cs typeface="Times New Roman" panose="02020603050405020304" pitchFamily="18" charset="0"/>
                </a:rPr>
                <a:t>Bldg</a:t>
              </a:r>
              <a:r>
                <a:rPr lang="en-US" b="1">
                  <a:solidFill>
                    <a:srgbClr val="FFFF00"/>
                  </a:solidFill>
                  <a:latin typeface="Times New Roman" panose="02020603050405020304" pitchFamily="18" charset="0"/>
                  <a:cs typeface="Times New Roman" panose="02020603050405020304" pitchFamily="18" charset="0"/>
                </a:rPr>
                <a:t> No.16</a:t>
              </a:r>
            </a:p>
            <a:p>
              <a:endParaRPr lang="en-IN" b="1">
                <a:solidFill>
                  <a:srgbClr val="FFFF00"/>
                </a:solidFill>
                <a:latin typeface="Times New Roman" panose="02020603050405020304" pitchFamily="18" charset="0"/>
                <a:cs typeface="Times New Roman" panose="02020603050405020304" pitchFamily="18" charset="0"/>
              </a:endParaRPr>
            </a:p>
          </xdr:txBody>
        </xdr:sp>
        <xdr:sp macro="" textlink="">
          <xdr:nvSpPr>
            <xdr:cNvPr id="85" name="Rectangle 84"/>
            <xdr:cNvSpPr/>
          </xdr:nvSpPr>
          <xdr:spPr>
            <a:xfrm>
              <a:off x="4850663" y="92625282"/>
              <a:ext cx="1933312" cy="152260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kern="1200">
                  <a:solidFill>
                    <a:srgbClr val="FFFF00"/>
                  </a:solidFill>
                  <a:effectLst/>
                  <a:latin typeface="Times New Roman" panose="02020603050405020304" pitchFamily="18" charset="0"/>
                  <a:ea typeface="+mn-ea"/>
                  <a:cs typeface="Times New Roman" panose="02020603050405020304" pitchFamily="18" charset="0"/>
                </a:rPr>
                <a:t>Bldg</a:t>
              </a:r>
              <a:r>
                <a:rPr lang="en-US" b="1">
                  <a:solidFill>
                    <a:srgbClr val="FFFF00"/>
                  </a:solidFill>
                  <a:latin typeface="Times New Roman" panose="02020603050405020304" pitchFamily="18" charset="0"/>
                  <a:cs typeface="Times New Roman" panose="02020603050405020304" pitchFamily="18" charset="0"/>
                </a:rPr>
                <a:t> No.17</a:t>
              </a:r>
            </a:p>
            <a:p>
              <a:endParaRPr lang="en-IN" b="1">
                <a:solidFill>
                  <a:srgbClr val="FFFF00"/>
                </a:solidFill>
                <a:latin typeface="Times New Roman" panose="02020603050405020304" pitchFamily="18" charset="0"/>
                <a:cs typeface="Times New Roman" panose="02020603050405020304" pitchFamily="18" charset="0"/>
              </a:endParaRPr>
            </a:p>
          </xdr:txBody>
        </xdr:sp>
      </xdr:grpSp>
    </xdr:grpSp>
    <xdr:clientData/>
  </xdr:twoCellAnchor>
  <xdr:oneCellAnchor>
    <xdr:from>
      <xdr:col>9</xdr:col>
      <xdr:colOff>234950</xdr:colOff>
      <xdr:row>521</xdr:row>
      <xdr:rowOff>165100</xdr:rowOff>
    </xdr:from>
    <xdr:ext cx="332783" cy="264560"/>
    <xdr:sp macro="" textlink="">
      <xdr:nvSpPr>
        <xdr:cNvPr id="4" name="TextBox 3"/>
        <xdr:cNvSpPr txBox="1"/>
      </xdr:nvSpPr>
      <xdr:spPr>
        <a:xfrm>
          <a:off x="8299450" y="106438700"/>
          <a:ext cx="33278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100" b="1" cap="none" spc="0">
              <a:ln w="0"/>
              <a:solidFill>
                <a:sysClr val="windowText" lastClr="000000"/>
              </a:solidFill>
              <a:effectLst>
                <a:outerShdw blurRad="38100" dist="25400" dir="5400000" algn="ctr" rotWithShape="0">
                  <a:srgbClr val="6E747A">
                    <a:alpha val="43000"/>
                  </a:srgbClr>
                </a:outerShdw>
              </a:effectLst>
            </a:rPr>
            <a:t>R1</a:t>
          </a:r>
        </a:p>
      </xdr:txBody>
    </xdr:sp>
    <xdr:clientData/>
  </xdr:oneCellAnchor>
  <xdr:oneCellAnchor>
    <xdr:from>
      <xdr:col>3</xdr:col>
      <xdr:colOff>914400</xdr:colOff>
      <xdr:row>518</xdr:row>
      <xdr:rowOff>31751</xdr:rowOff>
    </xdr:from>
    <xdr:ext cx="376706" cy="311496"/>
    <xdr:sp macro="" textlink="">
      <xdr:nvSpPr>
        <xdr:cNvPr id="147" name="TextBox 146"/>
        <xdr:cNvSpPr txBox="1"/>
      </xdr:nvSpPr>
      <xdr:spPr>
        <a:xfrm>
          <a:off x="3441700" y="105714801"/>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R7</a:t>
          </a:r>
        </a:p>
      </xdr:txBody>
    </xdr:sp>
    <xdr:clientData/>
  </xdr:oneCellAnchor>
  <xdr:twoCellAnchor>
    <xdr:from>
      <xdr:col>0</xdr:col>
      <xdr:colOff>342900</xdr:colOff>
      <xdr:row>508</xdr:row>
      <xdr:rowOff>127001</xdr:rowOff>
    </xdr:from>
    <xdr:to>
      <xdr:col>7</xdr:col>
      <xdr:colOff>397717</xdr:colOff>
      <xdr:row>548</xdr:row>
      <xdr:rowOff>184151</xdr:rowOff>
    </xdr:to>
    <xdr:grpSp>
      <xdr:nvGrpSpPr>
        <xdr:cNvPr id="5" name="Group 4"/>
        <xdr:cNvGrpSpPr/>
      </xdr:nvGrpSpPr>
      <xdr:grpSpPr>
        <a:xfrm>
          <a:off x="342900" y="109334301"/>
          <a:ext cx="6030167" cy="7924800"/>
          <a:chOff x="342900" y="103847901"/>
          <a:chExt cx="6030167" cy="7924800"/>
        </a:xfrm>
      </xdr:grpSpPr>
      <xdr:pic>
        <xdr:nvPicPr>
          <xdr:cNvPr id="140" name="Picture 139"/>
          <xdr:cNvPicPr>
            <a:picLocks noChangeAspect="1"/>
          </xdr:cNvPicPr>
        </xdr:nvPicPr>
        <xdr:blipFill>
          <a:blip xmlns:r="http://schemas.openxmlformats.org/officeDocument/2006/relationships" r:embed="rId15"/>
          <a:stretch>
            <a:fillRect/>
          </a:stretch>
        </xdr:blipFill>
        <xdr:spPr>
          <a:xfrm>
            <a:off x="342900" y="103847901"/>
            <a:ext cx="6030167" cy="7924800"/>
          </a:xfrm>
          <a:prstGeom prst="rect">
            <a:avLst/>
          </a:prstGeom>
          <a:ln>
            <a:solidFill>
              <a:schemeClr val="tx1"/>
            </a:solidFill>
          </a:ln>
        </xdr:spPr>
      </xdr:pic>
      <xdr:sp macro="" textlink="">
        <xdr:nvSpPr>
          <xdr:cNvPr id="141" name="TextBox 140"/>
          <xdr:cNvSpPr txBox="1"/>
        </xdr:nvSpPr>
        <xdr:spPr>
          <a:xfrm>
            <a:off x="4540250" y="106997501"/>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a:t>
            </a:r>
          </a:p>
        </xdr:txBody>
      </xdr:sp>
      <xdr:sp macro="" textlink="">
        <xdr:nvSpPr>
          <xdr:cNvPr id="142" name="TextBox 141"/>
          <xdr:cNvSpPr txBox="1"/>
        </xdr:nvSpPr>
        <xdr:spPr>
          <a:xfrm>
            <a:off x="4102100" y="106978451"/>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a:t>
            </a:r>
          </a:p>
        </xdr:txBody>
      </xdr:sp>
      <xdr:sp macro="" textlink="">
        <xdr:nvSpPr>
          <xdr:cNvPr id="143" name="TextBox 142"/>
          <xdr:cNvSpPr txBox="1"/>
        </xdr:nvSpPr>
        <xdr:spPr>
          <a:xfrm>
            <a:off x="3663950" y="107010201"/>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R3</a:t>
            </a:r>
          </a:p>
        </xdr:txBody>
      </xdr:sp>
      <xdr:sp macro="" textlink="">
        <xdr:nvSpPr>
          <xdr:cNvPr id="144" name="TextBox 143"/>
          <xdr:cNvSpPr txBox="1"/>
        </xdr:nvSpPr>
        <xdr:spPr>
          <a:xfrm>
            <a:off x="3238500" y="107003851"/>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R4</a:t>
            </a:r>
          </a:p>
        </xdr:txBody>
      </xdr:sp>
      <xdr:sp macro="" textlink="">
        <xdr:nvSpPr>
          <xdr:cNvPr id="145" name="TextBox 144"/>
          <xdr:cNvSpPr txBox="1"/>
        </xdr:nvSpPr>
        <xdr:spPr>
          <a:xfrm>
            <a:off x="3435350" y="106521251"/>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R5</a:t>
            </a:r>
          </a:p>
        </xdr:txBody>
      </xdr:sp>
      <xdr:sp macro="" textlink="">
        <xdr:nvSpPr>
          <xdr:cNvPr id="146" name="TextBox 145"/>
          <xdr:cNvSpPr txBox="1"/>
        </xdr:nvSpPr>
        <xdr:spPr>
          <a:xfrm>
            <a:off x="3441700" y="106089451"/>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R6</a:t>
            </a:r>
          </a:p>
        </xdr:txBody>
      </xdr:sp>
      <xdr:sp macro="" textlink="">
        <xdr:nvSpPr>
          <xdr:cNvPr id="148" name="TextBox 147"/>
          <xdr:cNvSpPr txBox="1"/>
        </xdr:nvSpPr>
        <xdr:spPr>
          <a:xfrm>
            <a:off x="3429000" y="105263951"/>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R8</a:t>
            </a:r>
          </a:p>
        </xdr:txBody>
      </xdr:sp>
      <xdr:sp macro="" textlink="">
        <xdr:nvSpPr>
          <xdr:cNvPr id="149" name="TextBox 148"/>
          <xdr:cNvSpPr txBox="1"/>
        </xdr:nvSpPr>
        <xdr:spPr>
          <a:xfrm>
            <a:off x="3429000" y="104857551"/>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R9</a:t>
            </a:r>
          </a:p>
        </xdr:txBody>
      </xdr:sp>
      <xdr:sp macro="" textlink="">
        <xdr:nvSpPr>
          <xdr:cNvPr id="150" name="TextBox 149"/>
          <xdr:cNvSpPr txBox="1"/>
        </xdr:nvSpPr>
        <xdr:spPr>
          <a:xfrm>
            <a:off x="3435350" y="10439400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R10</a:t>
            </a:r>
          </a:p>
        </xdr:txBody>
      </xdr:sp>
      <xdr:sp macro="" textlink="">
        <xdr:nvSpPr>
          <xdr:cNvPr id="151" name="TextBox 150"/>
          <xdr:cNvSpPr txBox="1"/>
        </xdr:nvSpPr>
        <xdr:spPr>
          <a:xfrm>
            <a:off x="2119114" y="1060259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R11</a:t>
            </a:r>
          </a:p>
        </xdr:txBody>
      </xdr:sp>
      <xdr:sp macro="" textlink="">
        <xdr:nvSpPr>
          <xdr:cNvPr id="152" name="TextBox 151"/>
          <xdr:cNvSpPr txBox="1"/>
        </xdr:nvSpPr>
        <xdr:spPr>
          <a:xfrm>
            <a:off x="2112763" y="1064704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R12</a:t>
            </a:r>
          </a:p>
        </xdr:txBody>
      </xdr:sp>
      <xdr:sp macro="" textlink="">
        <xdr:nvSpPr>
          <xdr:cNvPr id="153" name="TextBox 152"/>
          <xdr:cNvSpPr txBox="1"/>
        </xdr:nvSpPr>
        <xdr:spPr>
          <a:xfrm>
            <a:off x="2159065" y="1068387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R13</a:t>
            </a:r>
          </a:p>
        </xdr:txBody>
      </xdr:sp>
      <xdr:sp macro="" textlink="">
        <xdr:nvSpPr>
          <xdr:cNvPr id="154" name="TextBox 153"/>
          <xdr:cNvSpPr txBox="1"/>
        </xdr:nvSpPr>
        <xdr:spPr>
          <a:xfrm>
            <a:off x="2146364" y="1072705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R14</a:t>
            </a:r>
          </a:p>
        </xdr:txBody>
      </xdr:sp>
      <xdr:sp macro="" textlink="">
        <xdr:nvSpPr>
          <xdr:cNvPr id="155" name="TextBox 154"/>
          <xdr:cNvSpPr txBox="1"/>
        </xdr:nvSpPr>
        <xdr:spPr>
          <a:xfrm>
            <a:off x="2470150" y="1084135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R15</a:t>
            </a:r>
          </a:p>
        </xdr:txBody>
      </xdr:sp>
      <xdr:sp macro="" textlink="">
        <xdr:nvSpPr>
          <xdr:cNvPr id="156" name="TextBox 155"/>
          <xdr:cNvSpPr txBox="1"/>
        </xdr:nvSpPr>
        <xdr:spPr>
          <a:xfrm>
            <a:off x="1993900" y="10845800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R16</a:t>
            </a:r>
          </a:p>
        </xdr:txBody>
      </xdr:sp>
      <xdr:sp macro="" textlink="">
        <xdr:nvSpPr>
          <xdr:cNvPr id="157" name="TextBox 156"/>
          <xdr:cNvSpPr txBox="1"/>
        </xdr:nvSpPr>
        <xdr:spPr>
          <a:xfrm>
            <a:off x="2209800" y="1088453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R17</a:t>
            </a:r>
          </a:p>
        </xdr:txBody>
      </xdr:sp>
      <xdr:sp macro="" textlink="">
        <xdr:nvSpPr>
          <xdr:cNvPr id="158" name="TextBox 157"/>
          <xdr:cNvSpPr txBox="1"/>
        </xdr:nvSpPr>
        <xdr:spPr>
          <a:xfrm>
            <a:off x="2197100" y="10929620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R18</a:t>
            </a:r>
          </a:p>
        </xdr:txBody>
      </xdr:sp>
      <xdr:sp macro="" textlink="">
        <xdr:nvSpPr>
          <xdr:cNvPr id="159" name="TextBox 158"/>
          <xdr:cNvSpPr txBox="1"/>
        </xdr:nvSpPr>
        <xdr:spPr>
          <a:xfrm>
            <a:off x="2254250" y="1097216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R19</a:t>
            </a:r>
          </a:p>
        </xdr:txBody>
      </xdr:sp>
      <xdr:sp macro="" textlink="">
        <xdr:nvSpPr>
          <xdr:cNvPr id="160" name="TextBox 159"/>
          <xdr:cNvSpPr txBox="1"/>
        </xdr:nvSpPr>
        <xdr:spPr>
          <a:xfrm>
            <a:off x="2292350" y="11015980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R20</a:t>
            </a:r>
          </a:p>
        </xdr:txBody>
      </xdr:sp>
      <xdr:sp macro="" textlink="">
        <xdr:nvSpPr>
          <xdr:cNvPr id="161" name="TextBox 160"/>
          <xdr:cNvSpPr txBox="1"/>
        </xdr:nvSpPr>
        <xdr:spPr>
          <a:xfrm>
            <a:off x="2317750" y="1106233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R21</a:t>
            </a:r>
          </a:p>
        </xdr:txBody>
      </xdr:sp>
      <xdr:sp macro="" textlink="">
        <xdr:nvSpPr>
          <xdr:cNvPr id="162" name="TextBox 161"/>
          <xdr:cNvSpPr txBox="1"/>
        </xdr:nvSpPr>
        <xdr:spPr>
          <a:xfrm>
            <a:off x="2343150" y="11107420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R22</a:t>
            </a:r>
          </a:p>
        </xdr:txBody>
      </xdr:sp>
      <xdr:sp macro="" textlink="">
        <xdr:nvSpPr>
          <xdr:cNvPr id="163" name="TextBox 162"/>
          <xdr:cNvSpPr txBox="1"/>
        </xdr:nvSpPr>
        <xdr:spPr>
          <a:xfrm>
            <a:off x="3721100" y="1108392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R23</a:t>
            </a:r>
          </a:p>
        </xdr:txBody>
      </xdr:sp>
      <xdr:sp macro="" textlink="">
        <xdr:nvSpPr>
          <xdr:cNvPr id="164" name="TextBox 163"/>
          <xdr:cNvSpPr txBox="1"/>
        </xdr:nvSpPr>
        <xdr:spPr>
          <a:xfrm>
            <a:off x="3575050" y="1103693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R24</a:t>
            </a:r>
          </a:p>
        </xdr:txBody>
      </xdr:sp>
      <xdr:sp macro="" textlink="">
        <xdr:nvSpPr>
          <xdr:cNvPr id="165" name="TextBox 164"/>
          <xdr:cNvSpPr txBox="1"/>
        </xdr:nvSpPr>
        <xdr:spPr>
          <a:xfrm>
            <a:off x="3562350" y="11000740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R25</a:t>
            </a:r>
          </a:p>
        </xdr:txBody>
      </xdr:sp>
      <xdr:sp macro="" textlink="">
        <xdr:nvSpPr>
          <xdr:cNvPr id="166" name="TextBox 165"/>
          <xdr:cNvSpPr txBox="1"/>
        </xdr:nvSpPr>
        <xdr:spPr>
          <a:xfrm>
            <a:off x="3562350" y="1095438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R26</a:t>
            </a:r>
          </a:p>
        </xdr:txBody>
      </xdr:sp>
      <xdr:sp macro="" textlink="">
        <xdr:nvSpPr>
          <xdr:cNvPr id="167" name="TextBox 166"/>
          <xdr:cNvSpPr txBox="1"/>
        </xdr:nvSpPr>
        <xdr:spPr>
          <a:xfrm>
            <a:off x="3517900" y="1091628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R27</a:t>
            </a:r>
          </a:p>
        </xdr:txBody>
      </xdr:sp>
      <xdr:sp macro="" textlink="">
        <xdr:nvSpPr>
          <xdr:cNvPr id="168" name="TextBox 167"/>
          <xdr:cNvSpPr txBox="1"/>
        </xdr:nvSpPr>
        <xdr:spPr>
          <a:xfrm>
            <a:off x="3479800" y="1087183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R28</a:t>
            </a:r>
          </a:p>
        </xdr:txBody>
      </xdr:sp>
      <xdr:sp macro="" textlink="">
        <xdr:nvSpPr>
          <xdr:cNvPr id="169" name="TextBox 168"/>
          <xdr:cNvSpPr txBox="1"/>
        </xdr:nvSpPr>
        <xdr:spPr>
          <a:xfrm>
            <a:off x="3263900" y="1083627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R29</a:t>
            </a:r>
          </a:p>
        </xdr:txBody>
      </xdr:sp>
      <xdr:sp macro="" textlink="">
        <xdr:nvSpPr>
          <xdr:cNvPr id="170" name="TextBox 169"/>
          <xdr:cNvSpPr txBox="1"/>
        </xdr:nvSpPr>
        <xdr:spPr>
          <a:xfrm>
            <a:off x="3676650" y="1083373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R30</a:t>
            </a:r>
          </a:p>
        </xdr:txBody>
      </xdr:sp>
      <xdr:sp macro="" textlink="">
        <xdr:nvSpPr>
          <xdr:cNvPr id="171" name="TextBox 170"/>
          <xdr:cNvSpPr txBox="1"/>
        </xdr:nvSpPr>
        <xdr:spPr>
          <a:xfrm>
            <a:off x="4159250" y="10831830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R31</a:t>
            </a:r>
          </a:p>
        </xdr:txBody>
      </xdr:sp>
      <xdr:sp macro="" textlink="">
        <xdr:nvSpPr>
          <xdr:cNvPr id="172" name="TextBox 171"/>
          <xdr:cNvSpPr txBox="1"/>
        </xdr:nvSpPr>
        <xdr:spPr>
          <a:xfrm>
            <a:off x="4572000" y="10829290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R32</a:t>
            </a:r>
          </a:p>
        </xdr:txBody>
      </xdr:sp>
      <xdr:sp macro="" textlink="">
        <xdr:nvSpPr>
          <xdr:cNvPr id="173" name="TextBox 172"/>
          <xdr:cNvSpPr txBox="1"/>
        </xdr:nvSpPr>
        <xdr:spPr>
          <a:xfrm>
            <a:off x="4019550" y="1091120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R33</a:t>
            </a:r>
          </a:p>
        </xdr:txBody>
      </xdr:sp>
      <xdr:sp macro="" textlink="">
        <xdr:nvSpPr>
          <xdr:cNvPr id="174" name="TextBox 173"/>
          <xdr:cNvSpPr txBox="1"/>
        </xdr:nvSpPr>
        <xdr:spPr>
          <a:xfrm>
            <a:off x="4057650" y="1094930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R34</a:t>
            </a:r>
          </a:p>
        </xdr:txBody>
      </xdr:sp>
      <xdr:sp macro="" textlink="">
        <xdr:nvSpPr>
          <xdr:cNvPr id="175" name="TextBox 174"/>
          <xdr:cNvSpPr txBox="1"/>
        </xdr:nvSpPr>
        <xdr:spPr>
          <a:xfrm>
            <a:off x="4095750" y="1098740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R35</a:t>
            </a:r>
          </a:p>
        </xdr:txBody>
      </xdr:sp>
      <xdr:sp macro="" textlink="">
        <xdr:nvSpPr>
          <xdr:cNvPr id="176" name="TextBox 175"/>
          <xdr:cNvSpPr txBox="1"/>
        </xdr:nvSpPr>
        <xdr:spPr>
          <a:xfrm>
            <a:off x="4133850" y="110305851"/>
            <a:ext cx="4676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cap="none" spc="0">
                <a:ln w="0"/>
                <a:solidFill>
                  <a:srgbClr val="FFFF00"/>
                </a:solidFill>
                <a:effectLst>
                  <a:outerShdw blurRad="38100" dist="25400" dir="5400000" algn="ctr" rotWithShape="0">
                    <a:srgbClr val="6E747A">
                      <a:alpha val="43000"/>
                    </a:srgbClr>
                  </a:outerShdw>
                </a:effectLst>
              </a:rPr>
              <a:t>R36</a:t>
            </a:r>
          </a:p>
        </xdr:txBody>
      </xdr:sp>
    </xdr:grpSp>
    <xdr:clientData/>
  </xdr:twoCellAnchor>
  <xdr:twoCellAnchor>
    <xdr:from>
      <xdr:col>0</xdr:col>
      <xdr:colOff>211846</xdr:colOff>
      <xdr:row>422</xdr:row>
      <xdr:rowOff>120650</xdr:rowOff>
    </xdr:from>
    <xdr:to>
      <xdr:col>7</xdr:col>
      <xdr:colOff>678858</xdr:colOff>
      <xdr:row>463</xdr:row>
      <xdr:rowOff>52541</xdr:rowOff>
    </xdr:to>
    <xdr:grpSp>
      <xdr:nvGrpSpPr>
        <xdr:cNvPr id="6" name="Group 5"/>
        <xdr:cNvGrpSpPr/>
      </xdr:nvGrpSpPr>
      <xdr:grpSpPr>
        <a:xfrm>
          <a:off x="211846" y="92411550"/>
          <a:ext cx="6442362" cy="7996391"/>
          <a:chOff x="211846" y="86925150"/>
          <a:chExt cx="6442362" cy="7996391"/>
        </a:xfrm>
      </xdr:grpSpPr>
      <xdr:pic>
        <xdr:nvPicPr>
          <xdr:cNvPr id="177" name="Picture 176"/>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496811" y="86925150"/>
            <a:ext cx="2877677" cy="2160000"/>
          </a:xfrm>
          <a:prstGeom prst="rect">
            <a:avLst/>
          </a:prstGeom>
          <a:ln>
            <a:solidFill>
              <a:schemeClr val="tx1"/>
            </a:solidFill>
          </a:ln>
        </xdr:spPr>
      </xdr:pic>
      <xdr:pic>
        <xdr:nvPicPr>
          <xdr:cNvPr id="178" name="Picture 177"/>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3502883" y="86925150"/>
            <a:ext cx="2877677" cy="2160000"/>
          </a:xfrm>
          <a:prstGeom prst="rect">
            <a:avLst/>
          </a:prstGeom>
          <a:ln>
            <a:solidFill>
              <a:schemeClr val="tx1"/>
            </a:solidFill>
          </a:ln>
        </xdr:spPr>
      </xdr:pic>
      <xdr:pic>
        <xdr:nvPicPr>
          <xdr:cNvPr id="179" name="Picture 178"/>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214206" y="89210802"/>
            <a:ext cx="2877677" cy="2160000"/>
          </a:xfrm>
          <a:prstGeom prst="rect">
            <a:avLst/>
          </a:prstGeom>
          <a:ln>
            <a:solidFill>
              <a:schemeClr val="tx1"/>
            </a:solidFill>
          </a:ln>
        </xdr:spPr>
      </xdr:pic>
      <xdr:pic>
        <xdr:nvPicPr>
          <xdr:cNvPr id="180" name="Picture 179"/>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3237906" y="89210802"/>
            <a:ext cx="1618313" cy="2160000"/>
          </a:xfrm>
          <a:prstGeom prst="rect">
            <a:avLst/>
          </a:prstGeom>
          <a:ln>
            <a:solidFill>
              <a:schemeClr val="tx1"/>
            </a:solidFill>
          </a:ln>
        </xdr:spPr>
      </xdr:pic>
      <xdr:pic>
        <xdr:nvPicPr>
          <xdr:cNvPr id="181" name="Picture 180"/>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5035895" y="89210802"/>
            <a:ext cx="1618313" cy="2160000"/>
          </a:xfrm>
          <a:prstGeom prst="rect">
            <a:avLst/>
          </a:prstGeom>
          <a:ln>
            <a:solidFill>
              <a:schemeClr val="tx1"/>
            </a:solidFill>
          </a:ln>
        </xdr:spPr>
      </xdr:pic>
      <xdr:pic>
        <xdr:nvPicPr>
          <xdr:cNvPr id="182" name="Picture 181"/>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211846" y="91484363"/>
            <a:ext cx="2877677" cy="1790787"/>
          </a:xfrm>
          <a:prstGeom prst="rect">
            <a:avLst/>
          </a:prstGeom>
          <a:ln>
            <a:solidFill>
              <a:schemeClr val="tx1"/>
            </a:solidFill>
          </a:ln>
        </xdr:spPr>
      </xdr:pic>
      <xdr:pic>
        <xdr:nvPicPr>
          <xdr:cNvPr id="183" name="Picture 182"/>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3237905" y="91484363"/>
            <a:ext cx="1618313" cy="1790787"/>
          </a:xfrm>
          <a:prstGeom prst="rect">
            <a:avLst/>
          </a:prstGeom>
          <a:ln>
            <a:solidFill>
              <a:schemeClr val="tx1"/>
            </a:solidFill>
          </a:ln>
        </xdr:spPr>
      </xdr:pic>
      <xdr:pic>
        <xdr:nvPicPr>
          <xdr:cNvPr id="184" name="Picture 183"/>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5035894" y="91484363"/>
            <a:ext cx="1618313" cy="1790787"/>
          </a:xfrm>
          <a:prstGeom prst="rect">
            <a:avLst/>
          </a:prstGeom>
          <a:ln>
            <a:solidFill>
              <a:schemeClr val="tx1"/>
            </a:solidFill>
          </a:ln>
        </xdr:spPr>
      </xdr:pic>
      <xdr:pic>
        <xdr:nvPicPr>
          <xdr:cNvPr id="185" name="Picture 184"/>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755651" y="93391365"/>
            <a:ext cx="1347248" cy="1530176"/>
          </a:xfrm>
          <a:prstGeom prst="rect">
            <a:avLst/>
          </a:prstGeom>
          <a:ln>
            <a:solidFill>
              <a:schemeClr val="tx1"/>
            </a:solidFill>
          </a:ln>
        </xdr:spPr>
      </xdr:pic>
      <xdr:pic>
        <xdr:nvPicPr>
          <xdr:cNvPr id="186" name="Picture 185"/>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2224853" y="93383275"/>
            <a:ext cx="1347248" cy="1530176"/>
          </a:xfrm>
          <a:prstGeom prst="rect">
            <a:avLst/>
          </a:prstGeom>
          <a:ln>
            <a:solidFill>
              <a:schemeClr val="tx1"/>
            </a:solidFill>
          </a:ln>
        </xdr:spPr>
      </xdr:pic>
      <xdr:pic>
        <xdr:nvPicPr>
          <xdr:cNvPr id="187" name="Picture 186"/>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3713031" y="93383275"/>
            <a:ext cx="2395670" cy="1530176"/>
          </a:xfrm>
          <a:prstGeom prst="rect">
            <a:avLst/>
          </a:prstGeom>
          <a:ln>
            <a:solidFill>
              <a:schemeClr val="tx1"/>
            </a:solidFill>
          </a:ln>
        </xdr:spPr>
      </xdr:pic>
    </xdr:grpSp>
    <xdr:clientData/>
  </xdr:twoCellAnchor>
  <xdr:twoCellAnchor>
    <xdr:from>
      <xdr:col>0</xdr:col>
      <xdr:colOff>209550</xdr:colOff>
      <xdr:row>465</xdr:row>
      <xdr:rowOff>165100</xdr:rowOff>
    </xdr:from>
    <xdr:to>
      <xdr:col>7</xdr:col>
      <xdr:colOff>647486</xdr:colOff>
      <xdr:row>503</xdr:row>
      <xdr:rowOff>191777</xdr:rowOff>
    </xdr:to>
    <xdr:grpSp>
      <xdr:nvGrpSpPr>
        <xdr:cNvPr id="7" name="Group 6"/>
        <xdr:cNvGrpSpPr/>
      </xdr:nvGrpSpPr>
      <xdr:grpSpPr>
        <a:xfrm>
          <a:off x="209550" y="100914200"/>
          <a:ext cx="6413286" cy="7500627"/>
          <a:chOff x="209550" y="95427800"/>
          <a:chExt cx="6413286" cy="7500627"/>
        </a:xfrm>
      </xdr:grpSpPr>
      <xdr:pic>
        <xdr:nvPicPr>
          <xdr:cNvPr id="188" name="Picture 187"/>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2741896" y="101128427"/>
            <a:ext cx="1348594" cy="1800000"/>
          </a:xfrm>
          <a:prstGeom prst="rect">
            <a:avLst/>
          </a:prstGeom>
          <a:ln>
            <a:solidFill>
              <a:schemeClr val="tx1"/>
            </a:solidFill>
          </a:ln>
        </xdr:spPr>
      </xdr:pic>
      <xdr:pic>
        <xdr:nvPicPr>
          <xdr:cNvPr id="189" name="Picture 188"/>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4224772" y="99228218"/>
            <a:ext cx="2398064" cy="1800000"/>
          </a:xfrm>
          <a:prstGeom prst="rect">
            <a:avLst/>
          </a:prstGeom>
          <a:ln>
            <a:solidFill>
              <a:schemeClr val="tx1"/>
            </a:solidFill>
          </a:ln>
        </xdr:spPr>
      </xdr:pic>
      <xdr:pic>
        <xdr:nvPicPr>
          <xdr:cNvPr id="190" name="Picture 189"/>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986163" y="95427800"/>
            <a:ext cx="2398064" cy="1800000"/>
          </a:xfrm>
          <a:prstGeom prst="rect">
            <a:avLst/>
          </a:prstGeom>
          <a:ln>
            <a:solidFill>
              <a:schemeClr val="tx1"/>
            </a:solidFill>
          </a:ln>
        </xdr:spPr>
      </xdr:pic>
      <xdr:pic>
        <xdr:nvPicPr>
          <xdr:cNvPr id="191" name="Picture 190"/>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3518509" y="95427800"/>
            <a:ext cx="2398064" cy="1800000"/>
          </a:xfrm>
          <a:prstGeom prst="rect">
            <a:avLst/>
          </a:prstGeom>
          <a:ln>
            <a:solidFill>
              <a:schemeClr val="tx1"/>
            </a:solidFill>
          </a:ln>
        </xdr:spPr>
      </xdr:pic>
      <xdr:pic>
        <xdr:nvPicPr>
          <xdr:cNvPr id="192" name="Picture 191"/>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209550" y="97328009"/>
            <a:ext cx="2398064" cy="1800000"/>
          </a:xfrm>
          <a:prstGeom prst="rect">
            <a:avLst/>
          </a:prstGeom>
          <a:ln>
            <a:solidFill>
              <a:schemeClr val="tx1"/>
            </a:solidFill>
          </a:ln>
        </xdr:spPr>
      </xdr:pic>
      <xdr:pic>
        <xdr:nvPicPr>
          <xdr:cNvPr id="193" name="Picture 192"/>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2741896" y="97328009"/>
            <a:ext cx="1348594" cy="1800000"/>
          </a:xfrm>
          <a:prstGeom prst="rect">
            <a:avLst/>
          </a:prstGeom>
          <a:ln>
            <a:solidFill>
              <a:schemeClr val="tx1"/>
            </a:solidFill>
          </a:ln>
        </xdr:spPr>
      </xdr:pic>
      <xdr:pic>
        <xdr:nvPicPr>
          <xdr:cNvPr id="194" name="Picture 193"/>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4224772" y="97328009"/>
            <a:ext cx="2398064" cy="1800000"/>
          </a:xfrm>
          <a:prstGeom prst="rect">
            <a:avLst/>
          </a:prstGeom>
          <a:ln>
            <a:solidFill>
              <a:schemeClr val="tx1"/>
            </a:solidFill>
          </a:ln>
        </xdr:spPr>
      </xdr:pic>
      <xdr:pic>
        <xdr:nvPicPr>
          <xdr:cNvPr id="195" name="Picture 194"/>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2741896" y="99228218"/>
            <a:ext cx="1348594" cy="1800000"/>
          </a:xfrm>
          <a:prstGeom prst="rect">
            <a:avLst/>
          </a:prstGeom>
          <a:ln>
            <a:solidFill>
              <a:schemeClr val="tx1"/>
            </a:solidFill>
          </a:ln>
        </xdr:spPr>
      </xdr:pic>
      <xdr:pic>
        <xdr:nvPicPr>
          <xdr:cNvPr id="196" name="Picture 195"/>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209550" y="99228218"/>
            <a:ext cx="2398064" cy="1800000"/>
          </a:xfrm>
          <a:prstGeom prst="rect">
            <a:avLst/>
          </a:prstGeom>
          <a:ln>
            <a:solidFill>
              <a:schemeClr val="tx1"/>
            </a:solidFill>
          </a:ln>
        </xdr:spPr>
      </xdr:pic>
    </xdr:grpSp>
    <xdr:clientData/>
  </xdr:twoCellAnchor>
  <xdr:twoCellAnchor>
    <xdr:from>
      <xdr:col>3</xdr:col>
      <xdr:colOff>866775</xdr:colOff>
      <xdr:row>518</xdr:row>
      <xdr:rowOff>60326</xdr:rowOff>
    </xdr:from>
    <xdr:to>
      <xdr:col>4</xdr:col>
      <xdr:colOff>283052</xdr:colOff>
      <xdr:row>519</xdr:row>
      <xdr:rowOff>176664</xdr:rowOff>
    </xdr:to>
    <xdr:sp macro="" textlink="">
      <xdr:nvSpPr>
        <xdr:cNvPr id="111" name="TextBox 110"/>
        <xdr:cNvSpPr txBox="1"/>
      </xdr:nvSpPr>
      <xdr:spPr>
        <a:xfrm>
          <a:off x="3276600" y="107597576"/>
          <a:ext cx="359252" cy="3163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R7</a:t>
          </a:r>
        </a:p>
      </xdr:txBody>
    </xdr:sp>
    <xdr:clientData/>
  </xdr:twoCellAnchor>
  <xdr:twoCellAnchor>
    <xdr:from>
      <xdr:col>1</xdr:col>
      <xdr:colOff>38100</xdr:colOff>
      <xdr:row>552</xdr:row>
      <xdr:rowOff>0</xdr:rowOff>
    </xdr:from>
    <xdr:to>
      <xdr:col>6</xdr:col>
      <xdr:colOff>748132</xdr:colOff>
      <xdr:row>590</xdr:row>
      <xdr:rowOff>70128</xdr:rowOff>
    </xdr:to>
    <xdr:grpSp>
      <xdr:nvGrpSpPr>
        <xdr:cNvPr id="2" name="Group 1"/>
        <xdr:cNvGrpSpPr/>
      </xdr:nvGrpSpPr>
      <xdr:grpSpPr>
        <a:xfrm>
          <a:off x="838200" y="117862350"/>
          <a:ext cx="5066132" cy="7550428"/>
          <a:chOff x="790575" y="114338100"/>
          <a:chExt cx="4862932" cy="7671078"/>
        </a:xfrm>
      </xdr:grpSpPr>
      <xdr:pic>
        <xdr:nvPicPr>
          <xdr:cNvPr id="11" name="Picture 10"/>
          <xdr:cNvPicPr>
            <a:picLocks noChangeAspect="1"/>
          </xdr:cNvPicPr>
        </xdr:nvPicPr>
        <xdr:blipFill rotWithShape="1">
          <a:blip xmlns:r="http://schemas.openxmlformats.org/officeDocument/2006/relationships" r:embed="rId36" cstate="screen">
            <a:extLst>
              <a:ext uri="{28A0092B-C50C-407E-A947-70E740481C1C}">
                <a14:useLocalDpi xmlns:a14="http://schemas.microsoft.com/office/drawing/2010/main"/>
              </a:ext>
            </a:extLst>
          </a:blip>
          <a:srcRect/>
          <a:stretch/>
        </xdr:blipFill>
        <xdr:spPr>
          <a:xfrm>
            <a:off x="1083606" y="119129178"/>
            <a:ext cx="4358243" cy="2880000"/>
          </a:xfrm>
          <a:prstGeom prst="rect">
            <a:avLst/>
          </a:prstGeom>
          <a:ln>
            <a:solidFill>
              <a:schemeClr val="tx1"/>
            </a:solidFill>
          </a:ln>
        </xdr:spPr>
      </xdr:pic>
      <xdr:pic>
        <xdr:nvPicPr>
          <xdr:cNvPr id="112" name="Picture 111"/>
          <xdr:cNvPicPr>
            <a:picLocks noChangeAspect="1"/>
          </xdr:cNvPicPr>
        </xdr:nvPicPr>
        <xdr:blipFill rotWithShape="1">
          <a:blip xmlns:r="http://schemas.openxmlformats.org/officeDocument/2006/relationships" r:embed="rId37" cstate="screen">
            <a:extLst>
              <a:ext uri="{28A0092B-C50C-407E-A947-70E740481C1C}">
                <a14:useLocalDpi xmlns:a14="http://schemas.microsoft.com/office/drawing/2010/main"/>
              </a:ext>
            </a:extLst>
          </a:blip>
          <a:srcRect/>
          <a:stretch/>
        </xdr:blipFill>
        <xdr:spPr>
          <a:xfrm>
            <a:off x="790575" y="114338100"/>
            <a:ext cx="4862932" cy="4680000"/>
          </a:xfrm>
          <a:prstGeom prst="rect">
            <a:avLst/>
          </a:prstGeom>
          <a:ln>
            <a:solidFill>
              <a:schemeClr val="tx1"/>
            </a:solidFill>
          </a:ln>
        </xdr:spPr>
      </xdr:pic>
    </xdr:grpSp>
    <xdr:clientData/>
  </xdr:twoCellAnchor>
  <xdr:twoCellAnchor>
    <xdr:from>
      <xdr:col>4</xdr:col>
      <xdr:colOff>507999</xdr:colOff>
      <xdr:row>559</xdr:row>
      <xdr:rowOff>114300</xdr:rowOff>
    </xdr:from>
    <xdr:to>
      <xdr:col>5</xdr:col>
      <xdr:colOff>65555</xdr:colOff>
      <xdr:row>561</xdr:row>
      <xdr:rowOff>32096</xdr:rowOff>
    </xdr:to>
    <xdr:sp macro="" textlink="">
      <xdr:nvSpPr>
        <xdr:cNvPr id="95" name="TextBox 94"/>
        <xdr:cNvSpPr txBox="1"/>
      </xdr:nvSpPr>
      <xdr:spPr>
        <a:xfrm rot="20747319">
          <a:off x="4025899" y="119602250"/>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a:t>
          </a:r>
        </a:p>
      </xdr:txBody>
    </xdr:sp>
    <xdr:clientData/>
  </xdr:twoCellAnchor>
  <xdr:twoCellAnchor>
    <xdr:from>
      <xdr:col>4</xdr:col>
      <xdr:colOff>184149</xdr:colOff>
      <xdr:row>560</xdr:row>
      <xdr:rowOff>25401</xdr:rowOff>
    </xdr:from>
    <xdr:to>
      <xdr:col>4</xdr:col>
      <xdr:colOff>560855</xdr:colOff>
      <xdr:row>561</xdr:row>
      <xdr:rowOff>140047</xdr:rowOff>
    </xdr:to>
    <xdr:sp macro="" textlink="">
      <xdr:nvSpPr>
        <xdr:cNvPr id="96" name="TextBox 95"/>
        <xdr:cNvSpPr txBox="1"/>
      </xdr:nvSpPr>
      <xdr:spPr>
        <a:xfrm rot="20675172">
          <a:off x="3702049" y="119710201"/>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a:t>
          </a:r>
        </a:p>
      </xdr:txBody>
    </xdr:sp>
    <xdr:clientData/>
  </xdr:twoCellAnchor>
  <xdr:twoCellAnchor>
    <xdr:from>
      <xdr:col>3</xdr:col>
      <xdr:colOff>901698</xdr:colOff>
      <xdr:row>560</xdr:row>
      <xdr:rowOff>63502</xdr:rowOff>
    </xdr:from>
    <xdr:to>
      <xdr:col>4</xdr:col>
      <xdr:colOff>287804</xdr:colOff>
      <xdr:row>561</xdr:row>
      <xdr:rowOff>178148</xdr:rowOff>
    </xdr:to>
    <xdr:sp macro="" textlink="">
      <xdr:nvSpPr>
        <xdr:cNvPr id="97" name="TextBox 96"/>
        <xdr:cNvSpPr txBox="1"/>
      </xdr:nvSpPr>
      <xdr:spPr>
        <a:xfrm rot="20675172">
          <a:off x="3428998" y="119748302"/>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R3</a:t>
          </a:r>
        </a:p>
      </xdr:txBody>
    </xdr:sp>
    <xdr:clientData/>
  </xdr:twoCellAnchor>
  <xdr:twoCellAnchor>
    <xdr:from>
      <xdr:col>3</xdr:col>
      <xdr:colOff>634998</xdr:colOff>
      <xdr:row>560</xdr:row>
      <xdr:rowOff>133352</xdr:rowOff>
    </xdr:from>
    <xdr:to>
      <xdr:col>4</xdr:col>
      <xdr:colOff>21104</xdr:colOff>
      <xdr:row>562</xdr:row>
      <xdr:rowOff>51148</xdr:rowOff>
    </xdr:to>
    <xdr:sp macro="" textlink="">
      <xdr:nvSpPr>
        <xdr:cNvPr id="98" name="TextBox 97"/>
        <xdr:cNvSpPr txBox="1"/>
      </xdr:nvSpPr>
      <xdr:spPr>
        <a:xfrm rot="20675172">
          <a:off x="3162298" y="119818152"/>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R4</a:t>
          </a:r>
        </a:p>
      </xdr:txBody>
    </xdr:sp>
    <xdr:clientData/>
  </xdr:twoCellAnchor>
  <xdr:twoCellAnchor>
    <xdr:from>
      <xdr:col>3</xdr:col>
      <xdr:colOff>604103</xdr:colOff>
      <xdr:row>558</xdr:row>
      <xdr:rowOff>132497</xdr:rowOff>
    </xdr:from>
    <xdr:to>
      <xdr:col>3</xdr:col>
      <xdr:colOff>915599</xdr:colOff>
      <xdr:row>560</xdr:row>
      <xdr:rowOff>115503</xdr:rowOff>
    </xdr:to>
    <xdr:sp macro="" textlink="">
      <xdr:nvSpPr>
        <xdr:cNvPr id="99" name="TextBox 98"/>
        <xdr:cNvSpPr txBox="1"/>
      </xdr:nvSpPr>
      <xdr:spPr>
        <a:xfrm rot="4064954">
          <a:off x="3098798" y="119456202"/>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R5</a:t>
          </a:r>
        </a:p>
      </xdr:txBody>
    </xdr:sp>
    <xdr:clientData/>
  </xdr:twoCellAnchor>
  <xdr:twoCellAnchor>
    <xdr:from>
      <xdr:col>3</xdr:col>
      <xdr:colOff>528758</xdr:colOff>
      <xdr:row>557</xdr:row>
      <xdr:rowOff>55443</xdr:rowOff>
    </xdr:from>
    <xdr:to>
      <xdr:col>3</xdr:col>
      <xdr:colOff>840254</xdr:colOff>
      <xdr:row>559</xdr:row>
      <xdr:rowOff>38449</xdr:rowOff>
    </xdr:to>
    <xdr:sp macro="" textlink="">
      <xdr:nvSpPr>
        <xdr:cNvPr id="100" name="TextBox 99"/>
        <xdr:cNvSpPr txBox="1"/>
      </xdr:nvSpPr>
      <xdr:spPr>
        <a:xfrm rot="4222682">
          <a:off x="3023453" y="119182298"/>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R6</a:t>
          </a:r>
        </a:p>
      </xdr:txBody>
    </xdr:sp>
    <xdr:clientData/>
  </xdr:twoCellAnchor>
  <xdr:twoCellAnchor>
    <xdr:from>
      <xdr:col>3</xdr:col>
      <xdr:colOff>293808</xdr:colOff>
      <xdr:row>555</xdr:row>
      <xdr:rowOff>195144</xdr:rowOff>
    </xdr:from>
    <xdr:to>
      <xdr:col>3</xdr:col>
      <xdr:colOff>605304</xdr:colOff>
      <xdr:row>557</xdr:row>
      <xdr:rowOff>178150</xdr:rowOff>
    </xdr:to>
    <xdr:sp macro="" textlink="">
      <xdr:nvSpPr>
        <xdr:cNvPr id="101" name="TextBox 100"/>
        <xdr:cNvSpPr txBox="1"/>
      </xdr:nvSpPr>
      <xdr:spPr>
        <a:xfrm rot="4222682">
          <a:off x="2788503" y="118928299"/>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R7</a:t>
          </a:r>
        </a:p>
      </xdr:txBody>
    </xdr:sp>
    <xdr:clientData/>
  </xdr:twoCellAnchor>
  <xdr:twoCellAnchor>
    <xdr:from>
      <xdr:col>3</xdr:col>
      <xdr:colOff>223958</xdr:colOff>
      <xdr:row>554</xdr:row>
      <xdr:rowOff>131644</xdr:rowOff>
    </xdr:from>
    <xdr:to>
      <xdr:col>3</xdr:col>
      <xdr:colOff>535454</xdr:colOff>
      <xdr:row>556</xdr:row>
      <xdr:rowOff>114650</xdr:rowOff>
    </xdr:to>
    <xdr:sp macro="" textlink="">
      <xdr:nvSpPr>
        <xdr:cNvPr id="102" name="TextBox 101"/>
        <xdr:cNvSpPr txBox="1"/>
      </xdr:nvSpPr>
      <xdr:spPr>
        <a:xfrm rot="4222682">
          <a:off x="2718653" y="118667949"/>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R8</a:t>
          </a:r>
        </a:p>
      </xdr:txBody>
    </xdr:sp>
    <xdr:clientData/>
  </xdr:twoCellAnchor>
  <xdr:twoCellAnchor>
    <xdr:from>
      <xdr:col>3</xdr:col>
      <xdr:colOff>338258</xdr:colOff>
      <xdr:row>553</xdr:row>
      <xdr:rowOff>68145</xdr:rowOff>
    </xdr:from>
    <xdr:to>
      <xdr:col>3</xdr:col>
      <xdr:colOff>649754</xdr:colOff>
      <xdr:row>555</xdr:row>
      <xdr:rowOff>51151</xdr:rowOff>
    </xdr:to>
    <xdr:sp macro="" textlink="">
      <xdr:nvSpPr>
        <xdr:cNvPr id="103" name="TextBox 102"/>
        <xdr:cNvSpPr txBox="1"/>
      </xdr:nvSpPr>
      <xdr:spPr>
        <a:xfrm rot="4222682">
          <a:off x="2832953" y="118407600"/>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R9</a:t>
          </a:r>
        </a:p>
      </xdr:txBody>
    </xdr:sp>
    <xdr:clientData/>
  </xdr:twoCellAnchor>
  <xdr:twoCellAnchor>
    <xdr:from>
      <xdr:col>3</xdr:col>
      <xdr:colOff>185859</xdr:colOff>
      <xdr:row>551</xdr:row>
      <xdr:rowOff>80844</xdr:rowOff>
    </xdr:from>
    <xdr:to>
      <xdr:col>3</xdr:col>
      <xdr:colOff>497355</xdr:colOff>
      <xdr:row>553</xdr:row>
      <xdr:rowOff>63850</xdr:rowOff>
    </xdr:to>
    <xdr:sp macro="" textlink="">
      <xdr:nvSpPr>
        <xdr:cNvPr id="104" name="TextBox 103"/>
        <xdr:cNvSpPr txBox="1"/>
      </xdr:nvSpPr>
      <xdr:spPr>
        <a:xfrm rot="4222682">
          <a:off x="2680554" y="118026599"/>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R10</a:t>
          </a:r>
        </a:p>
      </xdr:txBody>
    </xdr:sp>
    <xdr:clientData/>
  </xdr:twoCellAnchor>
  <xdr:twoCellAnchor>
    <xdr:from>
      <xdr:col>2</xdr:col>
      <xdr:colOff>662109</xdr:colOff>
      <xdr:row>557</xdr:row>
      <xdr:rowOff>23694</xdr:rowOff>
    </xdr:from>
    <xdr:to>
      <xdr:col>3</xdr:col>
      <xdr:colOff>84605</xdr:colOff>
      <xdr:row>559</xdr:row>
      <xdr:rowOff>6700</xdr:rowOff>
    </xdr:to>
    <xdr:sp macro="" textlink="">
      <xdr:nvSpPr>
        <xdr:cNvPr id="105" name="TextBox 104"/>
        <xdr:cNvSpPr txBox="1"/>
      </xdr:nvSpPr>
      <xdr:spPr>
        <a:xfrm rot="4222682">
          <a:off x="2267804" y="119150549"/>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R11</a:t>
          </a:r>
        </a:p>
      </xdr:txBody>
    </xdr:sp>
    <xdr:clientData/>
  </xdr:twoCellAnchor>
  <xdr:twoCellAnchor>
    <xdr:from>
      <xdr:col>2</xdr:col>
      <xdr:colOff>738308</xdr:colOff>
      <xdr:row>558</xdr:row>
      <xdr:rowOff>163395</xdr:rowOff>
    </xdr:from>
    <xdr:to>
      <xdr:col>3</xdr:col>
      <xdr:colOff>160804</xdr:colOff>
      <xdr:row>560</xdr:row>
      <xdr:rowOff>146401</xdr:rowOff>
    </xdr:to>
    <xdr:sp macro="" textlink="">
      <xdr:nvSpPr>
        <xdr:cNvPr id="106" name="TextBox 105"/>
        <xdr:cNvSpPr txBox="1"/>
      </xdr:nvSpPr>
      <xdr:spPr>
        <a:xfrm rot="4222682">
          <a:off x="2344003" y="119487100"/>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R12</a:t>
          </a:r>
        </a:p>
      </xdr:txBody>
    </xdr:sp>
    <xdr:clientData/>
  </xdr:twoCellAnchor>
  <xdr:twoCellAnchor>
    <xdr:from>
      <xdr:col>2</xdr:col>
      <xdr:colOff>776408</xdr:colOff>
      <xdr:row>560</xdr:row>
      <xdr:rowOff>99895</xdr:rowOff>
    </xdr:from>
    <xdr:to>
      <xdr:col>3</xdr:col>
      <xdr:colOff>198904</xdr:colOff>
      <xdr:row>562</xdr:row>
      <xdr:rowOff>82901</xdr:rowOff>
    </xdr:to>
    <xdr:sp macro="" textlink="">
      <xdr:nvSpPr>
        <xdr:cNvPr id="107" name="TextBox 106"/>
        <xdr:cNvSpPr txBox="1"/>
      </xdr:nvSpPr>
      <xdr:spPr>
        <a:xfrm rot="4222682">
          <a:off x="2382103" y="119817300"/>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R13</a:t>
          </a:r>
        </a:p>
      </xdr:txBody>
    </xdr:sp>
    <xdr:clientData/>
  </xdr:twoCellAnchor>
  <xdr:twoCellAnchor>
    <xdr:from>
      <xdr:col>3</xdr:col>
      <xdr:colOff>20758</xdr:colOff>
      <xdr:row>562</xdr:row>
      <xdr:rowOff>55444</xdr:rowOff>
    </xdr:from>
    <xdr:to>
      <xdr:col>3</xdr:col>
      <xdr:colOff>332254</xdr:colOff>
      <xdr:row>564</xdr:row>
      <xdr:rowOff>38450</xdr:rowOff>
    </xdr:to>
    <xdr:sp macro="" textlink="">
      <xdr:nvSpPr>
        <xdr:cNvPr id="108" name="TextBox 107"/>
        <xdr:cNvSpPr txBox="1"/>
      </xdr:nvSpPr>
      <xdr:spPr>
        <a:xfrm rot="4222682">
          <a:off x="2515453" y="120166549"/>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R14</a:t>
          </a:r>
        </a:p>
      </xdr:txBody>
    </xdr:sp>
    <xdr:clientData/>
  </xdr:twoCellAnchor>
  <xdr:twoCellAnchor>
    <xdr:from>
      <xdr:col>3</xdr:col>
      <xdr:colOff>458053</xdr:colOff>
      <xdr:row>565</xdr:row>
      <xdr:rowOff>18200</xdr:rowOff>
    </xdr:from>
    <xdr:to>
      <xdr:col>3</xdr:col>
      <xdr:colOff>834759</xdr:colOff>
      <xdr:row>566</xdr:row>
      <xdr:rowOff>132846</xdr:rowOff>
    </xdr:to>
    <xdr:sp macro="" textlink="">
      <xdr:nvSpPr>
        <xdr:cNvPr id="109" name="TextBox 108"/>
        <xdr:cNvSpPr txBox="1"/>
      </xdr:nvSpPr>
      <xdr:spPr>
        <a:xfrm rot="20758445">
          <a:off x="2985353" y="120687250"/>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R15</a:t>
          </a:r>
        </a:p>
      </xdr:txBody>
    </xdr:sp>
    <xdr:clientData/>
  </xdr:twoCellAnchor>
  <xdr:twoCellAnchor>
    <xdr:from>
      <xdr:col>3</xdr:col>
      <xdr:colOff>44341</xdr:colOff>
      <xdr:row>565</xdr:row>
      <xdr:rowOff>143729</xdr:rowOff>
    </xdr:from>
    <xdr:to>
      <xdr:col>3</xdr:col>
      <xdr:colOff>485593</xdr:colOff>
      <xdr:row>567</xdr:row>
      <xdr:rowOff>61525</xdr:rowOff>
    </xdr:to>
    <xdr:sp macro="" textlink="">
      <xdr:nvSpPr>
        <xdr:cNvPr id="110" name="TextBox 109"/>
        <xdr:cNvSpPr txBox="1"/>
      </xdr:nvSpPr>
      <xdr:spPr>
        <a:xfrm rot="20758445">
          <a:off x="2571641" y="120812779"/>
          <a:ext cx="44125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R16</a:t>
          </a:r>
        </a:p>
      </xdr:txBody>
    </xdr:sp>
    <xdr:clientData/>
  </xdr:twoCellAnchor>
  <xdr:twoCellAnchor>
    <xdr:from>
      <xdr:col>3</xdr:col>
      <xdr:colOff>360943</xdr:colOff>
      <xdr:row>566</xdr:row>
      <xdr:rowOff>150146</xdr:rowOff>
    </xdr:from>
    <xdr:to>
      <xdr:col>3</xdr:col>
      <xdr:colOff>846478</xdr:colOff>
      <xdr:row>568</xdr:row>
      <xdr:rowOff>67942</xdr:rowOff>
    </xdr:to>
    <xdr:sp macro="" textlink="">
      <xdr:nvSpPr>
        <xdr:cNvPr id="113" name="TextBox 112"/>
        <xdr:cNvSpPr txBox="1"/>
      </xdr:nvSpPr>
      <xdr:spPr>
        <a:xfrm rot="20698623">
          <a:off x="2888243" y="121016046"/>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R17</a:t>
          </a:r>
        </a:p>
      </xdr:txBody>
    </xdr:sp>
    <xdr:clientData/>
  </xdr:twoCellAnchor>
  <xdr:twoCellAnchor>
    <xdr:from>
      <xdr:col>3</xdr:col>
      <xdr:colOff>399042</xdr:colOff>
      <xdr:row>568</xdr:row>
      <xdr:rowOff>10447</xdr:rowOff>
    </xdr:from>
    <xdr:to>
      <xdr:col>3</xdr:col>
      <xdr:colOff>884577</xdr:colOff>
      <xdr:row>569</xdr:row>
      <xdr:rowOff>125093</xdr:rowOff>
    </xdr:to>
    <xdr:sp macro="" textlink="">
      <xdr:nvSpPr>
        <xdr:cNvPr id="114" name="TextBox 113"/>
        <xdr:cNvSpPr txBox="1"/>
      </xdr:nvSpPr>
      <xdr:spPr>
        <a:xfrm rot="20698623">
          <a:off x="2926342" y="121270047"/>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R18</a:t>
          </a:r>
        </a:p>
      </xdr:txBody>
    </xdr:sp>
    <xdr:clientData/>
  </xdr:twoCellAnchor>
  <xdr:twoCellAnchor>
    <xdr:from>
      <xdr:col>3</xdr:col>
      <xdr:colOff>494292</xdr:colOff>
      <xdr:row>569</xdr:row>
      <xdr:rowOff>73947</xdr:rowOff>
    </xdr:from>
    <xdr:to>
      <xdr:col>3</xdr:col>
      <xdr:colOff>979827</xdr:colOff>
      <xdr:row>570</xdr:row>
      <xdr:rowOff>188593</xdr:rowOff>
    </xdr:to>
    <xdr:sp macro="" textlink="">
      <xdr:nvSpPr>
        <xdr:cNvPr id="115" name="TextBox 114"/>
        <xdr:cNvSpPr txBox="1"/>
      </xdr:nvSpPr>
      <xdr:spPr>
        <a:xfrm rot="20698623">
          <a:off x="3021592" y="121530397"/>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R19</a:t>
          </a:r>
        </a:p>
      </xdr:txBody>
    </xdr:sp>
    <xdr:clientData/>
  </xdr:twoCellAnchor>
  <xdr:twoCellAnchor>
    <xdr:from>
      <xdr:col>3</xdr:col>
      <xdr:colOff>564142</xdr:colOff>
      <xdr:row>570</xdr:row>
      <xdr:rowOff>131097</xdr:rowOff>
    </xdr:from>
    <xdr:to>
      <xdr:col>4</xdr:col>
      <xdr:colOff>59077</xdr:colOff>
      <xdr:row>572</xdr:row>
      <xdr:rowOff>48893</xdr:rowOff>
    </xdr:to>
    <xdr:sp macro="" textlink="">
      <xdr:nvSpPr>
        <xdr:cNvPr id="116" name="TextBox 115"/>
        <xdr:cNvSpPr txBox="1"/>
      </xdr:nvSpPr>
      <xdr:spPr>
        <a:xfrm rot="20698623">
          <a:off x="3091442" y="121784397"/>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R20</a:t>
          </a:r>
        </a:p>
      </xdr:txBody>
    </xdr:sp>
    <xdr:clientData/>
  </xdr:twoCellAnchor>
  <xdr:twoCellAnchor>
    <xdr:from>
      <xdr:col>3</xdr:col>
      <xdr:colOff>653042</xdr:colOff>
      <xdr:row>571</xdr:row>
      <xdr:rowOff>181897</xdr:rowOff>
    </xdr:from>
    <xdr:to>
      <xdr:col>4</xdr:col>
      <xdr:colOff>147977</xdr:colOff>
      <xdr:row>573</xdr:row>
      <xdr:rowOff>99693</xdr:rowOff>
    </xdr:to>
    <xdr:sp macro="" textlink="">
      <xdr:nvSpPr>
        <xdr:cNvPr id="117" name="TextBox 116"/>
        <xdr:cNvSpPr txBox="1"/>
      </xdr:nvSpPr>
      <xdr:spPr>
        <a:xfrm rot="20698623">
          <a:off x="3180342" y="122032047"/>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R21</a:t>
          </a:r>
        </a:p>
      </xdr:txBody>
    </xdr:sp>
    <xdr:clientData/>
  </xdr:twoCellAnchor>
  <xdr:twoCellAnchor>
    <xdr:from>
      <xdr:col>3</xdr:col>
      <xdr:colOff>754642</xdr:colOff>
      <xdr:row>573</xdr:row>
      <xdr:rowOff>48547</xdr:rowOff>
    </xdr:from>
    <xdr:to>
      <xdr:col>4</xdr:col>
      <xdr:colOff>249577</xdr:colOff>
      <xdr:row>574</xdr:row>
      <xdr:rowOff>163193</xdr:rowOff>
    </xdr:to>
    <xdr:sp macro="" textlink="">
      <xdr:nvSpPr>
        <xdr:cNvPr id="118" name="TextBox 117"/>
        <xdr:cNvSpPr txBox="1"/>
      </xdr:nvSpPr>
      <xdr:spPr>
        <a:xfrm rot="20698623">
          <a:off x="3281942" y="122292397"/>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R22</a:t>
          </a:r>
        </a:p>
      </xdr:txBody>
    </xdr:sp>
    <xdr:clientData/>
  </xdr:twoCellAnchor>
  <xdr:twoCellAnchor>
    <xdr:from>
      <xdr:col>4</xdr:col>
      <xdr:colOff>303793</xdr:colOff>
      <xdr:row>571</xdr:row>
      <xdr:rowOff>23148</xdr:rowOff>
    </xdr:from>
    <xdr:to>
      <xdr:col>4</xdr:col>
      <xdr:colOff>789328</xdr:colOff>
      <xdr:row>572</xdr:row>
      <xdr:rowOff>137794</xdr:rowOff>
    </xdr:to>
    <xdr:sp macro="" textlink="">
      <xdr:nvSpPr>
        <xdr:cNvPr id="119" name="TextBox 118"/>
        <xdr:cNvSpPr txBox="1"/>
      </xdr:nvSpPr>
      <xdr:spPr>
        <a:xfrm rot="20698623">
          <a:off x="3821693" y="121873298"/>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R24</a:t>
          </a:r>
        </a:p>
      </xdr:txBody>
    </xdr:sp>
    <xdr:clientData/>
  </xdr:twoCellAnchor>
  <xdr:twoCellAnchor>
    <xdr:from>
      <xdr:col>4</xdr:col>
      <xdr:colOff>405393</xdr:colOff>
      <xdr:row>572</xdr:row>
      <xdr:rowOff>86648</xdr:rowOff>
    </xdr:from>
    <xdr:to>
      <xdr:col>5</xdr:col>
      <xdr:colOff>71778</xdr:colOff>
      <xdr:row>574</xdr:row>
      <xdr:rowOff>4444</xdr:rowOff>
    </xdr:to>
    <xdr:sp macro="" textlink="">
      <xdr:nvSpPr>
        <xdr:cNvPr id="120" name="TextBox 119"/>
        <xdr:cNvSpPr txBox="1"/>
      </xdr:nvSpPr>
      <xdr:spPr>
        <a:xfrm rot="20698623">
          <a:off x="3923293" y="122133648"/>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R23</a:t>
          </a:r>
        </a:p>
      </xdr:txBody>
    </xdr:sp>
    <xdr:clientData/>
  </xdr:twoCellAnchor>
  <xdr:twoCellAnchor>
    <xdr:from>
      <xdr:col>4</xdr:col>
      <xdr:colOff>355277</xdr:colOff>
      <xdr:row>568</xdr:row>
      <xdr:rowOff>15638</xdr:rowOff>
    </xdr:from>
    <xdr:to>
      <xdr:col>5</xdr:col>
      <xdr:colOff>21662</xdr:colOff>
      <xdr:row>569</xdr:row>
      <xdr:rowOff>125003</xdr:rowOff>
    </xdr:to>
    <xdr:sp macro="" textlink="">
      <xdr:nvSpPr>
        <xdr:cNvPr id="121" name="TextBox 120"/>
        <xdr:cNvSpPr txBox="1"/>
      </xdr:nvSpPr>
      <xdr:spPr>
        <a:xfrm rot="20698623">
          <a:off x="3873177" y="121027588"/>
          <a:ext cx="485535" cy="30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R26</a:t>
          </a:r>
        </a:p>
      </xdr:txBody>
    </xdr:sp>
    <xdr:clientData/>
  </xdr:twoCellAnchor>
  <xdr:twoCellAnchor>
    <xdr:from>
      <xdr:col>4</xdr:col>
      <xdr:colOff>386343</xdr:colOff>
      <xdr:row>569</xdr:row>
      <xdr:rowOff>54899</xdr:rowOff>
    </xdr:from>
    <xdr:to>
      <xdr:col>5</xdr:col>
      <xdr:colOff>52728</xdr:colOff>
      <xdr:row>570</xdr:row>
      <xdr:rowOff>169545</xdr:rowOff>
    </xdr:to>
    <xdr:sp macro="" textlink="">
      <xdr:nvSpPr>
        <xdr:cNvPr id="122" name="TextBox 121"/>
        <xdr:cNvSpPr txBox="1"/>
      </xdr:nvSpPr>
      <xdr:spPr>
        <a:xfrm rot="20698623">
          <a:off x="3904243" y="121263699"/>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R25</a:t>
          </a:r>
        </a:p>
      </xdr:txBody>
    </xdr:sp>
    <xdr:clientData/>
  </xdr:twoCellAnchor>
  <xdr:twoCellAnchor>
    <xdr:from>
      <xdr:col>3</xdr:col>
      <xdr:colOff>945826</xdr:colOff>
      <xdr:row>565</xdr:row>
      <xdr:rowOff>155340</xdr:rowOff>
    </xdr:from>
    <xdr:to>
      <xdr:col>4</xdr:col>
      <xdr:colOff>440761</xdr:colOff>
      <xdr:row>567</xdr:row>
      <xdr:rowOff>73136</xdr:rowOff>
    </xdr:to>
    <xdr:sp macro="" textlink="">
      <xdr:nvSpPr>
        <xdr:cNvPr id="123" name="TextBox 122"/>
        <xdr:cNvSpPr txBox="1"/>
      </xdr:nvSpPr>
      <xdr:spPr>
        <a:xfrm rot="20698623">
          <a:off x="3473126" y="120824390"/>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R27</a:t>
          </a:r>
        </a:p>
      </xdr:txBody>
    </xdr:sp>
    <xdr:clientData/>
  </xdr:twoCellAnchor>
  <xdr:twoCellAnchor>
    <xdr:from>
      <xdr:col>4</xdr:col>
      <xdr:colOff>56826</xdr:colOff>
      <xdr:row>567</xdr:row>
      <xdr:rowOff>21990</xdr:rowOff>
    </xdr:from>
    <xdr:to>
      <xdr:col>4</xdr:col>
      <xdr:colOff>542361</xdr:colOff>
      <xdr:row>568</xdr:row>
      <xdr:rowOff>136636</xdr:rowOff>
    </xdr:to>
    <xdr:sp macro="" textlink="">
      <xdr:nvSpPr>
        <xdr:cNvPr id="124" name="TextBox 123"/>
        <xdr:cNvSpPr txBox="1"/>
      </xdr:nvSpPr>
      <xdr:spPr>
        <a:xfrm rot="20698623">
          <a:off x="3574726" y="121084740"/>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R28</a:t>
          </a:r>
        </a:p>
      </xdr:txBody>
    </xdr:sp>
    <xdr:clientData/>
  </xdr:twoCellAnchor>
  <xdr:twoCellAnchor>
    <xdr:from>
      <xdr:col>4</xdr:col>
      <xdr:colOff>96103</xdr:colOff>
      <xdr:row>563</xdr:row>
      <xdr:rowOff>107100</xdr:rowOff>
    </xdr:from>
    <xdr:to>
      <xdr:col>4</xdr:col>
      <xdr:colOff>472809</xdr:colOff>
      <xdr:row>565</xdr:row>
      <xdr:rowOff>24896</xdr:rowOff>
    </xdr:to>
    <xdr:sp macro="" textlink="">
      <xdr:nvSpPr>
        <xdr:cNvPr id="125" name="TextBox 124"/>
        <xdr:cNvSpPr txBox="1"/>
      </xdr:nvSpPr>
      <xdr:spPr>
        <a:xfrm rot="20758445">
          <a:off x="3614003" y="120134800"/>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R30</a:t>
          </a:r>
        </a:p>
      </xdr:txBody>
    </xdr:sp>
    <xdr:clientData/>
  </xdr:twoCellAnchor>
  <xdr:twoCellAnchor>
    <xdr:from>
      <xdr:col>3</xdr:col>
      <xdr:colOff>749191</xdr:colOff>
      <xdr:row>563</xdr:row>
      <xdr:rowOff>181829</xdr:rowOff>
    </xdr:from>
    <xdr:to>
      <xdr:col>4</xdr:col>
      <xdr:colOff>199843</xdr:colOff>
      <xdr:row>565</xdr:row>
      <xdr:rowOff>99625</xdr:rowOff>
    </xdr:to>
    <xdr:sp macro="" textlink="">
      <xdr:nvSpPr>
        <xdr:cNvPr id="126" name="TextBox 125"/>
        <xdr:cNvSpPr txBox="1"/>
      </xdr:nvSpPr>
      <xdr:spPr>
        <a:xfrm rot="20758445">
          <a:off x="3276491" y="120209529"/>
          <a:ext cx="44125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R29</a:t>
          </a:r>
        </a:p>
      </xdr:txBody>
    </xdr:sp>
    <xdr:clientData/>
  </xdr:twoCellAnchor>
  <xdr:twoCellAnchor>
    <xdr:from>
      <xdr:col>5</xdr:col>
      <xdr:colOff>135165</xdr:colOff>
      <xdr:row>563</xdr:row>
      <xdr:rowOff>43600</xdr:rowOff>
    </xdr:from>
    <xdr:to>
      <xdr:col>5</xdr:col>
      <xdr:colOff>511871</xdr:colOff>
      <xdr:row>564</xdr:row>
      <xdr:rowOff>158246</xdr:rowOff>
    </xdr:to>
    <xdr:sp macro="" textlink="">
      <xdr:nvSpPr>
        <xdr:cNvPr id="127" name="TextBox 126"/>
        <xdr:cNvSpPr txBox="1"/>
      </xdr:nvSpPr>
      <xdr:spPr>
        <a:xfrm rot="20758445">
          <a:off x="4472215" y="120318950"/>
          <a:ext cx="37670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R32</a:t>
          </a:r>
        </a:p>
      </xdr:txBody>
    </xdr:sp>
    <xdr:clientData/>
  </xdr:twoCellAnchor>
  <xdr:twoCellAnchor>
    <xdr:from>
      <xdr:col>4</xdr:col>
      <xdr:colOff>578703</xdr:colOff>
      <xdr:row>563</xdr:row>
      <xdr:rowOff>124679</xdr:rowOff>
    </xdr:from>
    <xdr:to>
      <xdr:col>5</xdr:col>
      <xdr:colOff>200805</xdr:colOff>
      <xdr:row>565</xdr:row>
      <xdr:rowOff>42475</xdr:rowOff>
    </xdr:to>
    <xdr:sp macro="" textlink="">
      <xdr:nvSpPr>
        <xdr:cNvPr id="128" name="TextBox 127"/>
        <xdr:cNvSpPr txBox="1"/>
      </xdr:nvSpPr>
      <xdr:spPr>
        <a:xfrm rot="20758445">
          <a:off x="4096603" y="120400029"/>
          <a:ext cx="44125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R31</a:t>
          </a:r>
        </a:p>
      </xdr:txBody>
    </xdr:sp>
    <xdr:clientData/>
  </xdr:twoCellAnchor>
  <xdr:twoCellAnchor>
    <xdr:from>
      <xdr:col>4</xdr:col>
      <xdr:colOff>736276</xdr:colOff>
      <xdr:row>564</xdr:row>
      <xdr:rowOff>148989</xdr:rowOff>
    </xdr:from>
    <xdr:to>
      <xdr:col>5</xdr:col>
      <xdr:colOff>402661</xdr:colOff>
      <xdr:row>566</xdr:row>
      <xdr:rowOff>66785</xdr:rowOff>
    </xdr:to>
    <xdr:sp macro="" textlink="">
      <xdr:nvSpPr>
        <xdr:cNvPr id="129" name="TextBox 128"/>
        <xdr:cNvSpPr txBox="1"/>
      </xdr:nvSpPr>
      <xdr:spPr>
        <a:xfrm rot="20698623">
          <a:off x="4254176" y="120621189"/>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R33</a:t>
          </a:r>
        </a:p>
      </xdr:txBody>
    </xdr:sp>
    <xdr:clientData/>
  </xdr:twoCellAnchor>
  <xdr:twoCellAnchor>
    <xdr:from>
      <xdr:col>5</xdr:col>
      <xdr:colOff>18726</xdr:colOff>
      <xdr:row>566</xdr:row>
      <xdr:rowOff>15639</xdr:rowOff>
    </xdr:from>
    <xdr:to>
      <xdr:col>5</xdr:col>
      <xdr:colOff>504261</xdr:colOff>
      <xdr:row>567</xdr:row>
      <xdr:rowOff>130285</xdr:rowOff>
    </xdr:to>
    <xdr:sp macro="" textlink="">
      <xdr:nvSpPr>
        <xdr:cNvPr id="130" name="TextBox 129"/>
        <xdr:cNvSpPr txBox="1"/>
      </xdr:nvSpPr>
      <xdr:spPr>
        <a:xfrm rot="20698623">
          <a:off x="4355776" y="120881539"/>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R34</a:t>
          </a:r>
        </a:p>
      </xdr:txBody>
    </xdr:sp>
    <xdr:clientData/>
  </xdr:twoCellAnchor>
  <xdr:twoCellAnchor>
    <xdr:from>
      <xdr:col>5</xdr:col>
      <xdr:colOff>101276</xdr:colOff>
      <xdr:row>567</xdr:row>
      <xdr:rowOff>129939</xdr:rowOff>
    </xdr:from>
    <xdr:to>
      <xdr:col>5</xdr:col>
      <xdr:colOff>586811</xdr:colOff>
      <xdr:row>569</xdr:row>
      <xdr:rowOff>47735</xdr:rowOff>
    </xdr:to>
    <xdr:sp macro="" textlink="">
      <xdr:nvSpPr>
        <xdr:cNvPr id="133" name="TextBox 132"/>
        <xdr:cNvSpPr txBox="1"/>
      </xdr:nvSpPr>
      <xdr:spPr>
        <a:xfrm rot="20698623">
          <a:off x="4438326" y="121192689"/>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R35</a:t>
          </a:r>
        </a:p>
      </xdr:txBody>
    </xdr:sp>
    <xdr:clientData/>
  </xdr:twoCellAnchor>
  <xdr:twoCellAnchor>
    <xdr:from>
      <xdr:col>5</xdr:col>
      <xdr:colOff>202876</xdr:colOff>
      <xdr:row>568</xdr:row>
      <xdr:rowOff>193439</xdr:rowOff>
    </xdr:from>
    <xdr:to>
      <xdr:col>5</xdr:col>
      <xdr:colOff>688411</xdr:colOff>
      <xdr:row>570</xdr:row>
      <xdr:rowOff>111235</xdr:rowOff>
    </xdr:to>
    <xdr:sp macro="" textlink="">
      <xdr:nvSpPr>
        <xdr:cNvPr id="134" name="TextBox 133"/>
        <xdr:cNvSpPr txBox="1"/>
      </xdr:nvSpPr>
      <xdr:spPr>
        <a:xfrm rot="20698623">
          <a:off x="4539926" y="121453039"/>
          <a:ext cx="48553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cap="none" spc="0">
              <a:ln w="0"/>
              <a:solidFill>
                <a:srgbClr val="FFFF00"/>
              </a:solidFill>
              <a:effectLst>
                <a:outerShdw blurRad="38100" dist="25400" dir="5400000" algn="ctr" rotWithShape="0">
                  <a:srgbClr val="6E747A">
                    <a:alpha val="43000"/>
                  </a:srgbClr>
                </a:outerShdw>
              </a:effectLst>
            </a:rPr>
            <a:t>R36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aHuCiLPCd5MxTr4A7" TargetMode="Externa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551"/>
  <sheetViews>
    <sheetView tabSelected="1" view="pageBreakPreview" zoomScaleNormal="100" zoomScaleSheetLayoutView="100" zoomScalePageLayoutView="85" workbookViewId="0">
      <selection activeCell="J572" sqref="J572"/>
    </sheetView>
  </sheetViews>
  <sheetFormatPr defaultColWidth="9.1796875" defaultRowHeight="15.5" x14ac:dyDescent="0.35"/>
  <cols>
    <col min="1" max="1" width="11.453125" style="17" customWidth="1"/>
    <col min="2" max="2" width="12" style="17" customWidth="1"/>
    <col min="3" max="3" width="12.7265625" style="17" customWidth="1"/>
    <col min="4" max="4" width="14.1796875" style="17" customWidth="1"/>
    <col min="5" max="7" width="11.7265625" style="17" customWidth="1"/>
    <col min="8" max="8" width="12.453125" style="17" customWidth="1"/>
    <col min="9" max="9" width="17.453125" style="8" customWidth="1"/>
    <col min="10" max="10" width="11.453125" style="8" customWidth="1"/>
    <col min="11" max="11" width="10.54296875" style="8" bestFit="1" customWidth="1"/>
    <col min="12" max="12" width="10.54296875" style="8" customWidth="1"/>
    <col min="13" max="13" width="11.81640625" style="8" customWidth="1"/>
    <col min="14" max="14" width="12.54296875" style="8" hidden="1" customWidth="1"/>
    <col min="15" max="15" width="9.81640625" style="8" hidden="1" customWidth="1"/>
    <col min="16" max="16" width="10.453125" style="8" hidden="1" customWidth="1"/>
    <col min="17" max="247" width="9.1796875" style="8"/>
    <col min="248" max="248" width="8.7265625" style="8" customWidth="1"/>
    <col min="249" max="249" width="9.81640625" style="8" customWidth="1"/>
    <col min="250" max="250" width="14.453125" style="8" customWidth="1"/>
    <col min="251" max="251" width="7.26953125" style="8" customWidth="1"/>
    <col min="252" max="252" width="5.54296875" style="8" customWidth="1"/>
    <col min="253" max="253" width="9" style="8" customWidth="1"/>
    <col min="254" max="255" width="9.81640625" style="8" customWidth="1"/>
    <col min="256" max="256" width="11.1796875" style="8" customWidth="1"/>
    <col min="257" max="257" width="2.81640625" style="8" customWidth="1"/>
    <col min="258" max="258" width="3.54296875" style="8" customWidth="1"/>
    <col min="259" max="503" width="9.1796875" style="8"/>
    <col min="504" max="504" width="8.7265625" style="8" customWidth="1"/>
    <col min="505" max="505" width="9.81640625" style="8" customWidth="1"/>
    <col min="506" max="506" width="14.453125" style="8" customWidth="1"/>
    <col min="507" max="507" width="7.26953125" style="8" customWidth="1"/>
    <col min="508" max="508" width="5.54296875" style="8" customWidth="1"/>
    <col min="509" max="509" width="9" style="8" customWidth="1"/>
    <col min="510" max="511" width="9.81640625" style="8" customWidth="1"/>
    <col min="512" max="512" width="11.1796875" style="8" customWidth="1"/>
    <col min="513" max="513" width="2.81640625" style="8" customWidth="1"/>
    <col min="514" max="514" width="3.54296875" style="8" customWidth="1"/>
    <col min="515" max="759" width="9.1796875" style="8"/>
    <col min="760" max="760" width="8.7265625" style="8" customWidth="1"/>
    <col min="761" max="761" width="9.81640625" style="8" customWidth="1"/>
    <col min="762" max="762" width="14.453125" style="8" customWidth="1"/>
    <col min="763" max="763" width="7.26953125" style="8" customWidth="1"/>
    <col min="764" max="764" width="5.54296875" style="8" customWidth="1"/>
    <col min="765" max="765" width="9" style="8" customWidth="1"/>
    <col min="766" max="767" width="9.81640625" style="8" customWidth="1"/>
    <col min="768" max="768" width="11.1796875" style="8" customWidth="1"/>
    <col min="769" max="769" width="2.81640625" style="8" customWidth="1"/>
    <col min="770" max="770" width="3.54296875" style="8" customWidth="1"/>
    <col min="771" max="1015" width="9.1796875" style="8"/>
    <col min="1016" max="1016" width="8.7265625" style="8" customWidth="1"/>
    <col min="1017" max="1017" width="9.81640625" style="8" customWidth="1"/>
    <col min="1018" max="1018" width="14.453125" style="8" customWidth="1"/>
    <col min="1019" max="1019" width="7.26953125" style="8" customWidth="1"/>
    <col min="1020" max="1020" width="5.54296875" style="8" customWidth="1"/>
    <col min="1021" max="1021" width="9" style="8" customWidth="1"/>
    <col min="1022" max="1023" width="9.81640625" style="8" customWidth="1"/>
    <col min="1024" max="1024" width="11.1796875" style="8" customWidth="1"/>
    <col min="1025" max="1025" width="2.81640625" style="8" customWidth="1"/>
    <col min="1026" max="1026" width="3.54296875" style="8" customWidth="1"/>
    <col min="1027" max="1271" width="9.1796875" style="8"/>
    <col min="1272" max="1272" width="8.7265625" style="8" customWidth="1"/>
    <col min="1273" max="1273" width="9.81640625" style="8" customWidth="1"/>
    <col min="1274" max="1274" width="14.453125" style="8" customWidth="1"/>
    <col min="1275" max="1275" width="7.26953125" style="8" customWidth="1"/>
    <col min="1276" max="1276" width="5.54296875" style="8" customWidth="1"/>
    <col min="1277" max="1277" width="9" style="8" customWidth="1"/>
    <col min="1278" max="1279" width="9.81640625" style="8" customWidth="1"/>
    <col min="1280" max="1280" width="11.1796875" style="8" customWidth="1"/>
    <col min="1281" max="1281" width="2.81640625" style="8" customWidth="1"/>
    <col min="1282" max="1282" width="3.54296875" style="8" customWidth="1"/>
    <col min="1283" max="1527" width="9.1796875" style="8"/>
    <col min="1528" max="1528" width="8.7265625" style="8" customWidth="1"/>
    <col min="1529" max="1529" width="9.81640625" style="8" customWidth="1"/>
    <col min="1530" max="1530" width="14.453125" style="8" customWidth="1"/>
    <col min="1531" max="1531" width="7.26953125" style="8" customWidth="1"/>
    <col min="1532" max="1532" width="5.54296875" style="8" customWidth="1"/>
    <col min="1533" max="1533" width="9" style="8" customWidth="1"/>
    <col min="1534" max="1535" width="9.81640625" style="8" customWidth="1"/>
    <col min="1536" max="1536" width="11.1796875" style="8" customWidth="1"/>
    <col min="1537" max="1537" width="2.81640625" style="8" customWidth="1"/>
    <col min="1538" max="1538" width="3.54296875" style="8" customWidth="1"/>
    <col min="1539" max="1783" width="9.1796875" style="8"/>
    <col min="1784" max="1784" width="8.7265625" style="8" customWidth="1"/>
    <col min="1785" max="1785" width="9.81640625" style="8" customWidth="1"/>
    <col min="1786" max="1786" width="14.453125" style="8" customWidth="1"/>
    <col min="1787" max="1787" width="7.26953125" style="8" customWidth="1"/>
    <col min="1788" max="1788" width="5.54296875" style="8" customWidth="1"/>
    <col min="1789" max="1789" width="9" style="8" customWidth="1"/>
    <col min="1790" max="1791" width="9.81640625" style="8" customWidth="1"/>
    <col min="1792" max="1792" width="11.1796875" style="8" customWidth="1"/>
    <col min="1793" max="1793" width="2.81640625" style="8" customWidth="1"/>
    <col min="1794" max="1794" width="3.54296875" style="8" customWidth="1"/>
    <col min="1795" max="2039" width="9.1796875" style="8"/>
    <col min="2040" max="2040" width="8.7265625" style="8" customWidth="1"/>
    <col min="2041" max="2041" width="9.81640625" style="8" customWidth="1"/>
    <col min="2042" max="2042" width="14.453125" style="8" customWidth="1"/>
    <col min="2043" max="2043" width="7.26953125" style="8" customWidth="1"/>
    <col min="2044" max="2044" width="5.54296875" style="8" customWidth="1"/>
    <col min="2045" max="2045" width="9" style="8" customWidth="1"/>
    <col min="2046" max="2047" width="9.81640625" style="8" customWidth="1"/>
    <col min="2048" max="2048" width="11.1796875" style="8" customWidth="1"/>
    <col min="2049" max="2049" width="2.81640625" style="8" customWidth="1"/>
    <col min="2050" max="2050" width="3.54296875" style="8" customWidth="1"/>
    <col min="2051" max="2295" width="9.1796875" style="8"/>
    <col min="2296" max="2296" width="8.7265625" style="8" customWidth="1"/>
    <col min="2297" max="2297" width="9.81640625" style="8" customWidth="1"/>
    <col min="2298" max="2298" width="14.453125" style="8" customWidth="1"/>
    <col min="2299" max="2299" width="7.26953125" style="8" customWidth="1"/>
    <col min="2300" max="2300" width="5.54296875" style="8" customWidth="1"/>
    <col min="2301" max="2301" width="9" style="8" customWidth="1"/>
    <col min="2302" max="2303" width="9.81640625" style="8" customWidth="1"/>
    <col min="2304" max="2304" width="11.1796875" style="8" customWidth="1"/>
    <col min="2305" max="2305" width="2.81640625" style="8" customWidth="1"/>
    <col min="2306" max="2306" width="3.54296875" style="8" customWidth="1"/>
    <col min="2307" max="2551" width="9.1796875" style="8"/>
    <col min="2552" max="2552" width="8.7265625" style="8" customWidth="1"/>
    <col min="2553" max="2553" width="9.81640625" style="8" customWidth="1"/>
    <col min="2554" max="2554" width="14.453125" style="8" customWidth="1"/>
    <col min="2555" max="2555" width="7.26953125" style="8" customWidth="1"/>
    <col min="2556" max="2556" width="5.54296875" style="8" customWidth="1"/>
    <col min="2557" max="2557" width="9" style="8" customWidth="1"/>
    <col min="2558" max="2559" width="9.81640625" style="8" customWidth="1"/>
    <col min="2560" max="2560" width="11.1796875" style="8" customWidth="1"/>
    <col min="2561" max="2561" width="2.81640625" style="8" customWidth="1"/>
    <col min="2562" max="2562" width="3.54296875" style="8" customWidth="1"/>
    <col min="2563" max="2807" width="9.1796875" style="8"/>
    <col min="2808" max="2808" width="8.7265625" style="8" customWidth="1"/>
    <col min="2809" max="2809" width="9.81640625" style="8" customWidth="1"/>
    <col min="2810" max="2810" width="14.453125" style="8" customWidth="1"/>
    <col min="2811" max="2811" width="7.26953125" style="8" customWidth="1"/>
    <col min="2812" max="2812" width="5.54296875" style="8" customWidth="1"/>
    <col min="2813" max="2813" width="9" style="8" customWidth="1"/>
    <col min="2814" max="2815" width="9.81640625" style="8" customWidth="1"/>
    <col min="2816" max="2816" width="11.1796875" style="8" customWidth="1"/>
    <col min="2817" max="2817" width="2.81640625" style="8" customWidth="1"/>
    <col min="2818" max="2818" width="3.54296875" style="8" customWidth="1"/>
    <col min="2819" max="3063" width="9.1796875" style="8"/>
    <col min="3064" max="3064" width="8.7265625" style="8" customWidth="1"/>
    <col min="3065" max="3065" width="9.81640625" style="8" customWidth="1"/>
    <col min="3066" max="3066" width="14.453125" style="8" customWidth="1"/>
    <col min="3067" max="3067" width="7.26953125" style="8" customWidth="1"/>
    <col min="3068" max="3068" width="5.54296875" style="8" customWidth="1"/>
    <col min="3069" max="3069" width="9" style="8" customWidth="1"/>
    <col min="3070" max="3071" width="9.81640625" style="8" customWidth="1"/>
    <col min="3072" max="3072" width="11.1796875" style="8" customWidth="1"/>
    <col min="3073" max="3073" width="2.81640625" style="8" customWidth="1"/>
    <col min="3074" max="3074" width="3.54296875" style="8" customWidth="1"/>
    <col min="3075" max="3319" width="9.1796875" style="8"/>
    <col min="3320" max="3320" width="8.7265625" style="8" customWidth="1"/>
    <col min="3321" max="3321" width="9.81640625" style="8" customWidth="1"/>
    <col min="3322" max="3322" width="14.453125" style="8" customWidth="1"/>
    <col min="3323" max="3323" width="7.26953125" style="8" customWidth="1"/>
    <col min="3324" max="3324" width="5.54296875" style="8" customWidth="1"/>
    <col min="3325" max="3325" width="9" style="8" customWidth="1"/>
    <col min="3326" max="3327" width="9.81640625" style="8" customWidth="1"/>
    <col min="3328" max="3328" width="11.1796875" style="8" customWidth="1"/>
    <col min="3329" max="3329" width="2.81640625" style="8" customWidth="1"/>
    <col min="3330" max="3330" width="3.54296875" style="8" customWidth="1"/>
    <col min="3331" max="3575" width="9.1796875" style="8"/>
    <col min="3576" max="3576" width="8.7265625" style="8" customWidth="1"/>
    <col min="3577" max="3577" width="9.81640625" style="8" customWidth="1"/>
    <col min="3578" max="3578" width="14.453125" style="8" customWidth="1"/>
    <col min="3579" max="3579" width="7.26953125" style="8" customWidth="1"/>
    <col min="3580" max="3580" width="5.54296875" style="8" customWidth="1"/>
    <col min="3581" max="3581" width="9" style="8" customWidth="1"/>
    <col min="3582" max="3583" width="9.81640625" style="8" customWidth="1"/>
    <col min="3584" max="3584" width="11.1796875" style="8" customWidth="1"/>
    <col min="3585" max="3585" width="2.81640625" style="8" customWidth="1"/>
    <col min="3586" max="3586" width="3.54296875" style="8" customWidth="1"/>
    <col min="3587" max="3831" width="9.1796875" style="8"/>
    <col min="3832" max="3832" width="8.7265625" style="8" customWidth="1"/>
    <col min="3833" max="3833" width="9.81640625" style="8" customWidth="1"/>
    <col min="3834" max="3834" width="14.453125" style="8" customWidth="1"/>
    <col min="3835" max="3835" width="7.26953125" style="8" customWidth="1"/>
    <col min="3836" max="3836" width="5.54296875" style="8" customWidth="1"/>
    <col min="3837" max="3837" width="9" style="8" customWidth="1"/>
    <col min="3838" max="3839" width="9.81640625" style="8" customWidth="1"/>
    <col min="3840" max="3840" width="11.1796875" style="8" customWidth="1"/>
    <col min="3841" max="3841" width="2.81640625" style="8" customWidth="1"/>
    <col min="3842" max="3842" width="3.54296875" style="8" customWidth="1"/>
    <col min="3843" max="4087" width="9.1796875" style="8"/>
    <col min="4088" max="4088" width="8.7265625" style="8" customWidth="1"/>
    <col min="4089" max="4089" width="9.81640625" style="8" customWidth="1"/>
    <col min="4090" max="4090" width="14.453125" style="8" customWidth="1"/>
    <col min="4091" max="4091" width="7.26953125" style="8" customWidth="1"/>
    <col min="4092" max="4092" width="5.54296875" style="8" customWidth="1"/>
    <col min="4093" max="4093" width="9" style="8" customWidth="1"/>
    <col min="4094" max="4095" width="9.81640625" style="8" customWidth="1"/>
    <col min="4096" max="4096" width="11.1796875" style="8" customWidth="1"/>
    <col min="4097" max="4097" width="2.81640625" style="8" customWidth="1"/>
    <col min="4098" max="4098" width="3.54296875" style="8" customWidth="1"/>
    <col min="4099" max="4343" width="9.1796875" style="8"/>
    <col min="4344" max="4344" width="8.7265625" style="8" customWidth="1"/>
    <col min="4345" max="4345" width="9.81640625" style="8" customWidth="1"/>
    <col min="4346" max="4346" width="14.453125" style="8" customWidth="1"/>
    <col min="4347" max="4347" width="7.26953125" style="8" customWidth="1"/>
    <col min="4348" max="4348" width="5.54296875" style="8" customWidth="1"/>
    <col min="4349" max="4349" width="9" style="8" customWidth="1"/>
    <col min="4350" max="4351" width="9.81640625" style="8" customWidth="1"/>
    <col min="4352" max="4352" width="11.1796875" style="8" customWidth="1"/>
    <col min="4353" max="4353" width="2.81640625" style="8" customWidth="1"/>
    <col min="4354" max="4354" width="3.54296875" style="8" customWidth="1"/>
    <col min="4355" max="4599" width="9.1796875" style="8"/>
    <col min="4600" max="4600" width="8.7265625" style="8" customWidth="1"/>
    <col min="4601" max="4601" width="9.81640625" style="8" customWidth="1"/>
    <col min="4602" max="4602" width="14.453125" style="8" customWidth="1"/>
    <col min="4603" max="4603" width="7.26953125" style="8" customWidth="1"/>
    <col min="4604" max="4604" width="5.54296875" style="8" customWidth="1"/>
    <col min="4605" max="4605" width="9" style="8" customWidth="1"/>
    <col min="4606" max="4607" width="9.81640625" style="8" customWidth="1"/>
    <col min="4608" max="4608" width="11.1796875" style="8" customWidth="1"/>
    <col min="4609" max="4609" width="2.81640625" style="8" customWidth="1"/>
    <col min="4610" max="4610" width="3.54296875" style="8" customWidth="1"/>
    <col min="4611" max="4855" width="9.1796875" style="8"/>
    <col min="4856" max="4856" width="8.7265625" style="8" customWidth="1"/>
    <col min="4857" max="4857" width="9.81640625" style="8" customWidth="1"/>
    <col min="4858" max="4858" width="14.453125" style="8" customWidth="1"/>
    <col min="4859" max="4859" width="7.26953125" style="8" customWidth="1"/>
    <col min="4860" max="4860" width="5.54296875" style="8" customWidth="1"/>
    <col min="4861" max="4861" width="9" style="8" customWidth="1"/>
    <col min="4862" max="4863" width="9.81640625" style="8" customWidth="1"/>
    <col min="4864" max="4864" width="11.1796875" style="8" customWidth="1"/>
    <col min="4865" max="4865" width="2.81640625" style="8" customWidth="1"/>
    <col min="4866" max="4866" width="3.54296875" style="8" customWidth="1"/>
    <col min="4867" max="5111" width="9.1796875" style="8"/>
    <col min="5112" max="5112" width="8.7265625" style="8" customWidth="1"/>
    <col min="5113" max="5113" width="9.81640625" style="8" customWidth="1"/>
    <col min="5114" max="5114" width="14.453125" style="8" customWidth="1"/>
    <col min="5115" max="5115" width="7.26953125" style="8" customWidth="1"/>
    <col min="5116" max="5116" width="5.54296875" style="8" customWidth="1"/>
    <col min="5117" max="5117" width="9" style="8" customWidth="1"/>
    <col min="5118" max="5119" width="9.81640625" style="8" customWidth="1"/>
    <col min="5120" max="5120" width="11.1796875" style="8" customWidth="1"/>
    <col min="5121" max="5121" width="2.81640625" style="8" customWidth="1"/>
    <col min="5122" max="5122" width="3.54296875" style="8" customWidth="1"/>
    <col min="5123" max="5367" width="9.1796875" style="8"/>
    <col min="5368" max="5368" width="8.7265625" style="8" customWidth="1"/>
    <col min="5369" max="5369" width="9.81640625" style="8" customWidth="1"/>
    <col min="5370" max="5370" width="14.453125" style="8" customWidth="1"/>
    <col min="5371" max="5371" width="7.26953125" style="8" customWidth="1"/>
    <col min="5372" max="5372" width="5.54296875" style="8" customWidth="1"/>
    <col min="5373" max="5373" width="9" style="8" customWidth="1"/>
    <col min="5374" max="5375" width="9.81640625" style="8" customWidth="1"/>
    <col min="5376" max="5376" width="11.1796875" style="8" customWidth="1"/>
    <col min="5377" max="5377" width="2.81640625" style="8" customWidth="1"/>
    <col min="5378" max="5378" width="3.54296875" style="8" customWidth="1"/>
    <col min="5379" max="5623" width="9.1796875" style="8"/>
    <col min="5624" max="5624" width="8.7265625" style="8" customWidth="1"/>
    <col min="5625" max="5625" width="9.81640625" style="8" customWidth="1"/>
    <col min="5626" max="5626" width="14.453125" style="8" customWidth="1"/>
    <col min="5627" max="5627" width="7.26953125" style="8" customWidth="1"/>
    <col min="5628" max="5628" width="5.54296875" style="8" customWidth="1"/>
    <col min="5629" max="5629" width="9" style="8" customWidth="1"/>
    <col min="5630" max="5631" width="9.81640625" style="8" customWidth="1"/>
    <col min="5632" max="5632" width="11.1796875" style="8" customWidth="1"/>
    <col min="5633" max="5633" width="2.81640625" style="8" customWidth="1"/>
    <col min="5634" max="5634" width="3.54296875" style="8" customWidth="1"/>
    <col min="5635" max="5879" width="9.1796875" style="8"/>
    <col min="5880" max="5880" width="8.7265625" style="8" customWidth="1"/>
    <col min="5881" max="5881" width="9.81640625" style="8" customWidth="1"/>
    <col min="5882" max="5882" width="14.453125" style="8" customWidth="1"/>
    <col min="5883" max="5883" width="7.26953125" style="8" customWidth="1"/>
    <col min="5884" max="5884" width="5.54296875" style="8" customWidth="1"/>
    <col min="5885" max="5885" width="9" style="8" customWidth="1"/>
    <col min="5886" max="5887" width="9.81640625" style="8" customWidth="1"/>
    <col min="5888" max="5888" width="11.1796875" style="8" customWidth="1"/>
    <col min="5889" max="5889" width="2.81640625" style="8" customWidth="1"/>
    <col min="5890" max="5890" width="3.54296875" style="8" customWidth="1"/>
    <col min="5891" max="6135" width="9.1796875" style="8"/>
    <col min="6136" max="6136" width="8.7265625" style="8" customWidth="1"/>
    <col min="6137" max="6137" width="9.81640625" style="8" customWidth="1"/>
    <col min="6138" max="6138" width="14.453125" style="8" customWidth="1"/>
    <col min="6139" max="6139" width="7.26953125" style="8" customWidth="1"/>
    <col min="6140" max="6140" width="5.54296875" style="8" customWidth="1"/>
    <col min="6141" max="6141" width="9" style="8" customWidth="1"/>
    <col min="6142" max="6143" width="9.81640625" style="8" customWidth="1"/>
    <col min="6144" max="6144" width="11.1796875" style="8" customWidth="1"/>
    <col min="6145" max="6145" width="2.81640625" style="8" customWidth="1"/>
    <col min="6146" max="6146" width="3.54296875" style="8" customWidth="1"/>
    <col min="6147" max="6391" width="9.1796875" style="8"/>
    <col min="6392" max="6392" width="8.7265625" style="8" customWidth="1"/>
    <col min="6393" max="6393" width="9.81640625" style="8" customWidth="1"/>
    <col min="6394" max="6394" width="14.453125" style="8" customWidth="1"/>
    <col min="6395" max="6395" width="7.26953125" style="8" customWidth="1"/>
    <col min="6396" max="6396" width="5.54296875" style="8" customWidth="1"/>
    <col min="6397" max="6397" width="9" style="8" customWidth="1"/>
    <col min="6398" max="6399" width="9.81640625" style="8" customWidth="1"/>
    <col min="6400" max="6400" width="11.1796875" style="8" customWidth="1"/>
    <col min="6401" max="6401" width="2.81640625" style="8" customWidth="1"/>
    <col min="6402" max="6402" width="3.54296875" style="8" customWidth="1"/>
    <col min="6403" max="6647" width="9.1796875" style="8"/>
    <col min="6648" max="6648" width="8.7265625" style="8" customWidth="1"/>
    <col min="6649" max="6649" width="9.81640625" style="8" customWidth="1"/>
    <col min="6650" max="6650" width="14.453125" style="8" customWidth="1"/>
    <col min="6651" max="6651" width="7.26953125" style="8" customWidth="1"/>
    <col min="6652" max="6652" width="5.54296875" style="8" customWidth="1"/>
    <col min="6653" max="6653" width="9" style="8" customWidth="1"/>
    <col min="6654" max="6655" width="9.81640625" style="8" customWidth="1"/>
    <col min="6656" max="6656" width="11.1796875" style="8" customWidth="1"/>
    <col min="6657" max="6657" width="2.81640625" style="8" customWidth="1"/>
    <col min="6658" max="6658" width="3.54296875" style="8" customWidth="1"/>
    <col min="6659" max="6903" width="9.1796875" style="8"/>
    <col min="6904" max="6904" width="8.7265625" style="8" customWidth="1"/>
    <col min="6905" max="6905" width="9.81640625" style="8" customWidth="1"/>
    <col min="6906" max="6906" width="14.453125" style="8" customWidth="1"/>
    <col min="6907" max="6907" width="7.26953125" style="8" customWidth="1"/>
    <col min="6908" max="6908" width="5.54296875" style="8" customWidth="1"/>
    <col min="6909" max="6909" width="9" style="8" customWidth="1"/>
    <col min="6910" max="6911" width="9.81640625" style="8" customWidth="1"/>
    <col min="6912" max="6912" width="11.1796875" style="8" customWidth="1"/>
    <col min="6913" max="6913" width="2.81640625" style="8" customWidth="1"/>
    <col min="6914" max="6914" width="3.54296875" style="8" customWidth="1"/>
    <col min="6915" max="7159" width="9.1796875" style="8"/>
    <col min="7160" max="7160" width="8.7265625" style="8" customWidth="1"/>
    <col min="7161" max="7161" width="9.81640625" style="8" customWidth="1"/>
    <col min="7162" max="7162" width="14.453125" style="8" customWidth="1"/>
    <col min="7163" max="7163" width="7.26953125" style="8" customWidth="1"/>
    <col min="7164" max="7164" width="5.54296875" style="8" customWidth="1"/>
    <col min="7165" max="7165" width="9" style="8" customWidth="1"/>
    <col min="7166" max="7167" width="9.81640625" style="8" customWidth="1"/>
    <col min="7168" max="7168" width="11.1796875" style="8" customWidth="1"/>
    <col min="7169" max="7169" width="2.81640625" style="8" customWidth="1"/>
    <col min="7170" max="7170" width="3.54296875" style="8" customWidth="1"/>
    <col min="7171" max="7415" width="9.1796875" style="8"/>
    <col min="7416" max="7416" width="8.7265625" style="8" customWidth="1"/>
    <col min="7417" max="7417" width="9.81640625" style="8" customWidth="1"/>
    <col min="7418" max="7418" width="14.453125" style="8" customWidth="1"/>
    <col min="7419" max="7419" width="7.26953125" style="8" customWidth="1"/>
    <col min="7420" max="7420" width="5.54296875" style="8" customWidth="1"/>
    <col min="7421" max="7421" width="9" style="8" customWidth="1"/>
    <col min="7422" max="7423" width="9.81640625" style="8" customWidth="1"/>
    <col min="7424" max="7424" width="11.1796875" style="8" customWidth="1"/>
    <col min="7425" max="7425" width="2.81640625" style="8" customWidth="1"/>
    <col min="7426" max="7426" width="3.54296875" style="8" customWidth="1"/>
    <col min="7427" max="7671" width="9.1796875" style="8"/>
    <col min="7672" max="7672" width="8.7265625" style="8" customWidth="1"/>
    <col min="7673" max="7673" width="9.81640625" style="8" customWidth="1"/>
    <col min="7674" max="7674" width="14.453125" style="8" customWidth="1"/>
    <col min="7675" max="7675" width="7.26953125" style="8" customWidth="1"/>
    <col min="7676" max="7676" width="5.54296875" style="8" customWidth="1"/>
    <col min="7677" max="7677" width="9" style="8" customWidth="1"/>
    <col min="7678" max="7679" width="9.81640625" style="8" customWidth="1"/>
    <col min="7680" max="7680" width="11.1796875" style="8" customWidth="1"/>
    <col min="7681" max="7681" width="2.81640625" style="8" customWidth="1"/>
    <col min="7682" max="7682" width="3.54296875" style="8" customWidth="1"/>
    <col min="7683" max="7927" width="9.1796875" style="8"/>
    <col min="7928" max="7928" width="8.7265625" style="8" customWidth="1"/>
    <col min="7929" max="7929" width="9.81640625" style="8" customWidth="1"/>
    <col min="7930" max="7930" width="14.453125" style="8" customWidth="1"/>
    <col min="7931" max="7931" width="7.26953125" style="8" customWidth="1"/>
    <col min="7932" max="7932" width="5.54296875" style="8" customWidth="1"/>
    <col min="7933" max="7933" width="9" style="8" customWidth="1"/>
    <col min="7934" max="7935" width="9.81640625" style="8" customWidth="1"/>
    <col min="7936" max="7936" width="11.1796875" style="8" customWidth="1"/>
    <col min="7937" max="7937" width="2.81640625" style="8" customWidth="1"/>
    <col min="7938" max="7938" width="3.54296875" style="8" customWidth="1"/>
    <col min="7939" max="8183" width="9.1796875" style="8"/>
    <col min="8184" max="8184" width="8.7265625" style="8" customWidth="1"/>
    <col min="8185" max="8185" width="9.81640625" style="8" customWidth="1"/>
    <col min="8186" max="8186" width="14.453125" style="8" customWidth="1"/>
    <col min="8187" max="8187" width="7.26953125" style="8" customWidth="1"/>
    <col min="8188" max="8188" width="5.54296875" style="8" customWidth="1"/>
    <col min="8189" max="8189" width="9" style="8" customWidth="1"/>
    <col min="8190" max="8191" width="9.81640625" style="8" customWidth="1"/>
    <col min="8192" max="8192" width="11.1796875" style="8" customWidth="1"/>
    <col min="8193" max="8193" width="2.81640625" style="8" customWidth="1"/>
    <col min="8194" max="8194" width="3.54296875" style="8" customWidth="1"/>
    <col min="8195" max="8439" width="9.1796875" style="8"/>
    <col min="8440" max="8440" width="8.7265625" style="8" customWidth="1"/>
    <col min="8441" max="8441" width="9.81640625" style="8" customWidth="1"/>
    <col min="8442" max="8442" width="14.453125" style="8" customWidth="1"/>
    <col min="8443" max="8443" width="7.26953125" style="8" customWidth="1"/>
    <col min="8444" max="8444" width="5.54296875" style="8" customWidth="1"/>
    <col min="8445" max="8445" width="9" style="8" customWidth="1"/>
    <col min="8446" max="8447" width="9.81640625" style="8" customWidth="1"/>
    <col min="8448" max="8448" width="11.1796875" style="8" customWidth="1"/>
    <col min="8449" max="8449" width="2.81640625" style="8" customWidth="1"/>
    <col min="8450" max="8450" width="3.54296875" style="8" customWidth="1"/>
    <col min="8451" max="8695" width="9.1796875" style="8"/>
    <col min="8696" max="8696" width="8.7265625" style="8" customWidth="1"/>
    <col min="8697" max="8697" width="9.81640625" style="8" customWidth="1"/>
    <col min="8698" max="8698" width="14.453125" style="8" customWidth="1"/>
    <col min="8699" max="8699" width="7.26953125" style="8" customWidth="1"/>
    <col min="8700" max="8700" width="5.54296875" style="8" customWidth="1"/>
    <col min="8701" max="8701" width="9" style="8" customWidth="1"/>
    <col min="8702" max="8703" width="9.81640625" style="8" customWidth="1"/>
    <col min="8704" max="8704" width="11.1796875" style="8" customWidth="1"/>
    <col min="8705" max="8705" width="2.81640625" style="8" customWidth="1"/>
    <col min="8706" max="8706" width="3.54296875" style="8" customWidth="1"/>
    <col min="8707" max="8951" width="9.1796875" style="8"/>
    <col min="8952" max="8952" width="8.7265625" style="8" customWidth="1"/>
    <col min="8953" max="8953" width="9.81640625" style="8" customWidth="1"/>
    <col min="8954" max="8954" width="14.453125" style="8" customWidth="1"/>
    <col min="8955" max="8955" width="7.26953125" style="8" customWidth="1"/>
    <col min="8956" max="8956" width="5.54296875" style="8" customWidth="1"/>
    <col min="8957" max="8957" width="9" style="8" customWidth="1"/>
    <col min="8958" max="8959" width="9.81640625" style="8" customWidth="1"/>
    <col min="8960" max="8960" width="11.1796875" style="8" customWidth="1"/>
    <col min="8961" max="8961" width="2.81640625" style="8" customWidth="1"/>
    <col min="8962" max="8962" width="3.54296875" style="8" customWidth="1"/>
    <col min="8963" max="9207" width="9.1796875" style="8"/>
    <col min="9208" max="9208" width="8.7265625" style="8" customWidth="1"/>
    <col min="9209" max="9209" width="9.81640625" style="8" customWidth="1"/>
    <col min="9210" max="9210" width="14.453125" style="8" customWidth="1"/>
    <col min="9211" max="9211" width="7.26953125" style="8" customWidth="1"/>
    <col min="9212" max="9212" width="5.54296875" style="8" customWidth="1"/>
    <col min="9213" max="9213" width="9" style="8" customWidth="1"/>
    <col min="9214" max="9215" width="9.81640625" style="8" customWidth="1"/>
    <col min="9216" max="9216" width="11.1796875" style="8" customWidth="1"/>
    <col min="9217" max="9217" width="2.81640625" style="8" customWidth="1"/>
    <col min="9218" max="9218" width="3.54296875" style="8" customWidth="1"/>
    <col min="9219" max="9463" width="9.1796875" style="8"/>
    <col min="9464" max="9464" width="8.7265625" style="8" customWidth="1"/>
    <col min="9465" max="9465" width="9.81640625" style="8" customWidth="1"/>
    <col min="9466" max="9466" width="14.453125" style="8" customWidth="1"/>
    <col min="9467" max="9467" width="7.26953125" style="8" customWidth="1"/>
    <col min="9468" max="9468" width="5.54296875" style="8" customWidth="1"/>
    <col min="9469" max="9469" width="9" style="8" customWidth="1"/>
    <col min="9470" max="9471" width="9.81640625" style="8" customWidth="1"/>
    <col min="9472" max="9472" width="11.1796875" style="8" customWidth="1"/>
    <col min="9473" max="9473" width="2.81640625" style="8" customWidth="1"/>
    <col min="9474" max="9474" width="3.54296875" style="8" customWidth="1"/>
    <col min="9475" max="9719" width="9.1796875" style="8"/>
    <col min="9720" max="9720" width="8.7265625" style="8" customWidth="1"/>
    <col min="9721" max="9721" width="9.81640625" style="8" customWidth="1"/>
    <col min="9722" max="9722" width="14.453125" style="8" customWidth="1"/>
    <col min="9723" max="9723" width="7.26953125" style="8" customWidth="1"/>
    <col min="9724" max="9724" width="5.54296875" style="8" customWidth="1"/>
    <col min="9725" max="9725" width="9" style="8" customWidth="1"/>
    <col min="9726" max="9727" width="9.81640625" style="8" customWidth="1"/>
    <col min="9728" max="9728" width="11.1796875" style="8" customWidth="1"/>
    <col min="9729" max="9729" width="2.81640625" style="8" customWidth="1"/>
    <col min="9730" max="9730" width="3.54296875" style="8" customWidth="1"/>
    <col min="9731" max="9975" width="9.1796875" style="8"/>
    <col min="9976" max="9976" width="8.7265625" style="8" customWidth="1"/>
    <col min="9977" max="9977" width="9.81640625" style="8" customWidth="1"/>
    <col min="9978" max="9978" width="14.453125" style="8" customWidth="1"/>
    <col min="9979" max="9979" width="7.26953125" style="8" customWidth="1"/>
    <col min="9980" max="9980" width="5.54296875" style="8" customWidth="1"/>
    <col min="9981" max="9981" width="9" style="8" customWidth="1"/>
    <col min="9982" max="9983" width="9.81640625" style="8" customWidth="1"/>
    <col min="9984" max="9984" width="11.1796875" style="8" customWidth="1"/>
    <col min="9985" max="9985" width="2.81640625" style="8" customWidth="1"/>
    <col min="9986" max="9986" width="3.54296875" style="8" customWidth="1"/>
    <col min="9987" max="10231" width="9.1796875" style="8"/>
    <col min="10232" max="10232" width="8.7265625" style="8" customWidth="1"/>
    <col min="10233" max="10233" width="9.81640625" style="8" customWidth="1"/>
    <col min="10234" max="10234" width="14.453125" style="8" customWidth="1"/>
    <col min="10235" max="10235" width="7.26953125" style="8" customWidth="1"/>
    <col min="10236" max="10236" width="5.54296875" style="8" customWidth="1"/>
    <col min="10237" max="10237" width="9" style="8" customWidth="1"/>
    <col min="10238" max="10239" width="9.81640625" style="8" customWidth="1"/>
    <col min="10240" max="10240" width="11.1796875" style="8" customWidth="1"/>
    <col min="10241" max="10241" width="2.81640625" style="8" customWidth="1"/>
    <col min="10242" max="10242" width="3.54296875" style="8" customWidth="1"/>
    <col min="10243" max="10487" width="9.1796875" style="8"/>
    <col min="10488" max="10488" width="8.7265625" style="8" customWidth="1"/>
    <col min="10489" max="10489" width="9.81640625" style="8" customWidth="1"/>
    <col min="10490" max="10490" width="14.453125" style="8" customWidth="1"/>
    <col min="10491" max="10491" width="7.26953125" style="8" customWidth="1"/>
    <col min="10492" max="10492" width="5.54296875" style="8" customWidth="1"/>
    <col min="10493" max="10493" width="9" style="8" customWidth="1"/>
    <col min="10494" max="10495" width="9.81640625" style="8" customWidth="1"/>
    <col min="10496" max="10496" width="11.1796875" style="8" customWidth="1"/>
    <col min="10497" max="10497" width="2.81640625" style="8" customWidth="1"/>
    <col min="10498" max="10498" width="3.54296875" style="8" customWidth="1"/>
    <col min="10499" max="10743" width="9.1796875" style="8"/>
    <col min="10744" max="10744" width="8.7265625" style="8" customWidth="1"/>
    <col min="10745" max="10745" width="9.81640625" style="8" customWidth="1"/>
    <col min="10746" max="10746" width="14.453125" style="8" customWidth="1"/>
    <col min="10747" max="10747" width="7.26953125" style="8" customWidth="1"/>
    <col min="10748" max="10748" width="5.54296875" style="8" customWidth="1"/>
    <col min="10749" max="10749" width="9" style="8" customWidth="1"/>
    <col min="10750" max="10751" width="9.81640625" style="8" customWidth="1"/>
    <col min="10752" max="10752" width="11.1796875" style="8" customWidth="1"/>
    <col min="10753" max="10753" width="2.81640625" style="8" customWidth="1"/>
    <col min="10754" max="10754" width="3.54296875" style="8" customWidth="1"/>
    <col min="10755" max="10999" width="9.1796875" style="8"/>
    <col min="11000" max="11000" width="8.7265625" style="8" customWidth="1"/>
    <col min="11001" max="11001" width="9.81640625" style="8" customWidth="1"/>
    <col min="11002" max="11002" width="14.453125" style="8" customWidth="1"/>
    <col min="11003" max="11003" width="7.26953125" style="8" customWidth="1"/>
    <col min="11004" max="11004" width="5.54296875" style="8" customWidth="1"/>
    <col min="11005" max="11005" width="9" style="8" customWidth="1"/>
    <col min="11006" max="11007" width="9.81640625" style="8" customWidth="1"/>
    <col min="11008" max="11008" width="11.1796875" style="8" customWidth="1"/>
    <col min="11009" max="11009" width="2.81640625" style="8" customWidth="1"/>
    <col min="11010" max="11010" width="3.54296875" style="8" customWidth="1"/>
    <col min="11011" max="11255" width="9.1796875" style="8"/>
    <col min="11256" max="11256" width="8.7265625" style="8" customWidth="1"/>
    <col min="11257" max="11257" width="9.81640625" style="8" customWidth="1"/>
    <col min="11258" max="11258" width="14.453125" style="8" customWidth="1"/>
    <col min="11259" max="11259" width="7.26953125" style="8" customWidth="1"/>
    <col min="11260" max="11260" width="5.54296875" style="8" customWidth="1"/>
    <col min="11261" max="11261" width="9" style="8" customWidth="1"/>
    <col min="11262" max="11263" width="9.81640625" style="8" customWidth="1"/>
    <col min="11264" max="11264" width="11.1796875" style="8" customWidth="1"/>
    <col min="11265" max="11265" width="2.81640625" style="8" customWidth="1"/>
    <col min="11266" max="11266" width="3.54296875" style="8" customWidth="1"/>
    <col min="11267" max="11511" width="9.1796875" style="8"/>
    <col min="11512" max="11512" width="8.7265625" style="8" customWidth="1"/>
    <col min="11513" max="11513" width="9.81640625" style="8" customWidth="1"/>
    <col min="11514" max="11514" width="14.453125" style="8" customWidth="1"/>
    <col min="11515" max="11515" width="7.26953125" style="8" customWidth="1"/>
    <col min="11516" max="11516" width="5.54296875" style="8" customWidth="1"/>
    <col min="11517" max="11517" width="9" style="8" customWidth="1"/>
    <col min="11518" max="11519" width="9.81640625" style="8" customWidth="1"/>
    <col min="11520" max="11520" width="11.1796875" style="8" customWidth="1"/>
    <col min="11521" max="11521" width="2.81640625" style="8" customWidth="1"/>
    <col min="11522" max="11522" width="3.54296875" style="8" customWidth="1"/>
    <col min="11523" max="11767" width="9.1796875" style="8"/>
    <col min="11768" max="11768" width="8.7265625" style="8" customWidth="1"/>
    <col min="11769" max="11769" width="9.81640625" style="8" customWidth="1"/>
    <col min="11770" max="11770" width="14.453125" style="8" customWidth="1"/>
    <col min="11771" max="11771" width="7.26953125" style="8" customWidth="1"/>
    <col min="11772" max="11772" width="5.54296875" style="8" customWidth="1"/>
    <col min="11773" max="11773" width="9" style="8" customWidth="1"/>
    <col min="11774" max="11775" width="9.81640625" style="8" customWidth="1"/>
    <col min="11776" max="11776" width="11.1796875" style="8" customWidth="1"/>
    <col min="11777" max="11777" width="2.81640625" style="8" customWidth="1"/>
    <col min="11778" max="11778" width="3.54296875" style="8" customWidth="1"/>
    <col min="11779" max="12023" width="9.1796875" style="8"/>
    <col min="12024" max="12024" width="8.7265625" style="8" customWidth="1"/>
    <col min="12025" max="12025" width="9.81640625" style="8" customWidth="1"/>
    <col min="12026" max="12026" width="14.453125" style="8" customWidth="1"/>
    <col min="12027" max="12027" width="7.26953125" style="8" customWidth="1"/>
    <col min="12028" max="12028" width="5.54296875" style="8" customWidth="1"/>
    <col min="12029" max="12029" width="9" style="8" customWidth="1"/>
    <col min="12030" max="12031" width="9.81640625" style="8" customWidth="1"/>
    <col min="12032" max="12032" width="11.1796875" style="8" customWidth="1"/>
    <col min="12033" max="12033" width="2.81640625" style="8" customWidth="1"/>
    <col min="12034" max="12034" width="3.54296875" style="8" customWidth="1"/>
    <col min="12035" max="12279" width="9.1796875" style="8"/>
    <col min="12280" max="12280" width="8.7265625" style="8" customWidth="1"/>
    <col min="12281" max="12281" width="9.81640625" style="8" customWidth="1"/>
    <col min="12282" max="12282" width="14.453125" style="8" customWidth="1"/>
    <col min="12283" max="12283" width="7.26953125" style="8" customWidth="1"/>
    <col min="12284" max="12284" width="5.54296875" style="8" customWidth="1"/>
    <col min="12285" max="12285" width="9" style="8" customWidth="1"/>
    <col min="12286" max="12287" width="9.81640625" style="8" customWidth="1"/>
    <col min="12288" max="12288" width="11.1796875" style="8" customWidth="1"/>
    <col min="12289" max="12289" width="2.81640625" style="8" customWidth="1"/>
    <col min="12290" max="12290" width="3.54296875" style="8" customWidth="1"/>
    <col min="12291" max="12535" width="9.1796875" style="8"/>
    <col min="12536" max="12536" width="8.7265625" style="8" customWidth="1"/>
    <col min="12537" max="12537" width="9.81640625" style="8" customWidth="1"/>
    <col min="12538" max="12538" width="14.453125" style="8" customWidth="1"/>
    <col min="12539" max="12539" width="7.26953125" style="8" customWidth="1"/>
    <col min="12540" max="12540" width="5.54296875" style="8" customWidth="1"/>
    <col min="12541" max="12541" width="9" style="8" customWidth="1"/>
    <col min="12542" max="12543" width="9.81640625" style="8" customWidth="1"/>
    <col min="12544" max="12544" width="11.1796875" style="8" customWidth="1"/>
    <col min="12545" max="12545" width="2.81640625" style="8" customWidth="1"/>
    <col min="12546" max="12546" width="3.54296875" style="8" customWidth="1"/>
    <col min="12547" max="12791" width="9.1796875" style="8"/>
    <col min="12792" max="12792" width="8.7265625" style="8" customWidth="1"/>
    <col min="12793" max="12793" width="9.81640625" style="8" customWidth="1"/>
    <col min="12794" max="12794" width="14.453125" style="8" customWidth="1"/>
    <col min="12795" max="12795" width="7.26953125" style="8" customWidth="1"/>
    <col min="12796" max="12796" width="5.54296875" style="8" customWidth="1"/>
    <col min="12797" max="12797" width="9" style="8" customWidth="1"/>
    <col min="12798" max="12799" width="9.81640625" style="8" customWidth="1"/>
    <col min="12800" max="12800" width="11.1796875" style="8" customWidth="1"/>
    <col min="12801" max="12801" width="2.81640625" style="8" customWidth="1"/>
    <col min="12802" max="12802" width="3.54296875" style="8" customWidth="1"/>
    <col min="12803" max="13047" width="9.1796875" style="8"/>
    <col min="13048" max="13048" width="8.7265625" style="8" customWidth="1"/>
    <col min="13049" max="13049" width="9.81640625" style="8" customWidth="1"/>
    <col min="13050" max="13050" width="14.453125" style="8" customWidth="1"/>
    <col min="13051" max="13051" width="7.26953125" style="8" customWidth="1"/>
    <col min="13052" max="13052" width="5.54296875" style="8" customWidth="1"/>
    <col min="13053" max="13053" width="9" style="8" customWidth="1"/>
    <col min="13054" max="13055" width="9.81640625" style="8" customWidth="1"/>
    <col min="13056" max="13056" width="11.1796875" style="8" customWidth="1"/>
    <col min="13057" max="13057" width="2.81640625" style="8" customWidth="1"/>
    <col min="13058" max="13058" width="3.54296875" style="8" customWidth="1"/>
    <col min="13059" max="13303" width="9.1796875" style="8"/>
    <col min="13304" max="13304" width="8.7265625" style="8" customWidth="1"/>
    <col min="13305" max="13305" width="9.81640625" style="8" customWidth="1"/>
    <col min="13306" max="13306" width="14.453125" style="8" customWidth="1"/>
    <col min="13307" max="13307" width="7.26953125" style="8" customWidth="1"/>
    <col min="13308" max="13308" width="5.54296875" style="8" customWidth="1"/>
    <col min="13309" max="13309" width="9" style="8" customWidth="1"/>
    <col min="13310" max="13311" width="9.81640625" style="8" customWidth="1"/>
    <col min="13312" max="13312" width="11.1796875" style="8" customWidth="1"/>
    <col min="13313" max="13313" width="2.81640625" style="8" customWidth="1"/>
    <col min="13314" max="13314" width="3.54296875" style="8" customWidth="1"/>
    <col min="13315" max="13559" width="9.1796875" style="8"/>
    <col min="13560" max="13560" width="8.7265625" style="8" customWidth="1"/>
    <col min="13561" max="13561" width="9.81640625" style="8" customWidth="1"/>
    <col min="13562" max="13562" width="14.453125" style="8" customWidth="1"/>
    <col min="13563" max="13563" width="7.26953125" style="8" customWidth="1"/>
    <col min="13564" max="13564" width="5.54296875" style="8" customWidth="1"/>
    <col min="13565" max="13565" width="9" style="8" customWidth="1"/>
    <col min="13566" max="13567" width="9.81640625" style="8" customWidth="1"/>
    <col min="13568" max="13568" width="11.1796875" style="8" customWidth="1"/>
    <col min="13569" max="13569" width="2.81640625" style="8" customWidth="1"/>
    <col min="13570" max="13570" width="3.54296875" style="8" customWidth="1"/>
    <col min="13571" max="13815" width="9.1796875" style="8"/>
    <col min="13816" max="13816" width="8.7265625" style="8" customWidth="1"/>
    <col min="13817" max="13817" width="9.81640625" style="8" customWidth="1"/>
    <col min="13818" max="13818" width="14.453125" style="8" customWidth="1"/>
    <col min="13819" max="13819" width="7.26953125" style="8" customWidth="1"/>
    <col min="13820" max="13820" width="5.54296875" style="8" customWidth="1"/>
    <col min="13821" max="13821" width="9" style="8" customWidth="1"/>
    <col min="13822" max="13823" width="9.81640625" style="8" customWidth="1"/>
    <col min="13824" max="13824" width="11.1796875" style="8" customWidth="1"/>
    <col min="13825" max="13825" width="2.81640625" style="8" customWidth="1"/>
    <col min="13826" max="13826" width="3.54296875" style="8" customWidth="1"/>
    <col min="13827" max="14071" width="9.1796875" style="8"/>
    <col min="14072" max="14072" width="8.7265625" style="8" customWidth="1"/>
    <col min="14073" max="14073" width="9.81640625" style="8" customWidth="1"/>
    <col min="14074" max="14074" width="14.453125" style="8" customWidth="1"/>
    <col min="14075" max="14075" width="7.26953125" style="8" customWidth="1"/>
    <col min="14076" max="14076" width="5.54296875" style="8" customWidth="1"/>
    <col min="14077" max="14077" width="9" style="8" customWidth="1"/>
    <col min="14078" max="14079" width="9.81640625" style="8" customWidth="1"/>
    <col min="14080" max="14080" width="11.1796875" style="8" customWidth="1"/>
    <col min="14081" max="14081" width="2.81640625" style="8" customWidth="1"/>
    <col min="14082" max="14082" width="3.54296875" style="8" customWidth="1"/>
    <col min="14083" max="14327" width="9.1796875" style="8"/>
    <col min="14328" max="14328" width="8.7265625" style="8" customWidth="1"/>
    <col min="14329" max="14329" width="9.81640625" style="8" customWidth="1"/>
    <col min="14330" max="14330" width="14.453125" style="8" customWidth="1"/>
    <col min="14331" max="14331" width="7.26953125" style="8" customWidth="1"/>
    <col min="14332" max="14332" width="5.54296875" style="8" customWidth="1"/>
    <col min="14333" max="14333" width="9" style="8" customWidth="1"/>
    <col min="14334" max="14335" width="9.81640625" style="8" customWidth="1"/>
    <col min="14336" max="14336" width="11.1796875" style="8" customWidth="1"/>
    <col min="14337" max="14337" width="2.81640625" style="8" customWidth="1"/>
    <col min="14338" max="14338" width="3.54296875" style="8" customWidth="1"/>
    <col min="14339" max="14583" width="9.1796875" style="8"/>
    <col min="14584" max="14584" width="8.7265625" style="8" customWidth="1"/>
    <col min="14585" max="14585" width="9.81640625" style="8" customWidth="1"/>
    <col min="14586" max="14586" width="14.453125" style="8" customWidth="1"/>
    <col min="14587" max="14587" width="7.26953125" style="8" customWidth="1"/>
    <col min="14588" max="14588" width="5.54296875" style="8" customWidth="1"/>
    <col min="14589" max="14589" width="9" style="8" customWidth="1"/>
    <col min="14590" max="14591" width="9.81640625" style="8" customWidth="1"/>
    <col min="14592" max="14592" width="11.1796875" style="8" customWidth="1"/>
    <col min="14593" max="14593" width="2.81640625" style="8" customWidth="1"/>
    <col min="14594" max="14594" width="3.54296875" style="8" customWidth="1"/>
    <col min="14595" max="14839" width="9.1796875" style="8"/>
    <col min="14840" max="14840" width="8.7265625" style="8" customWidth="1"/>
    <col min="14841" max="14841" width="9.81640625" style="8" customWidth="1"/>
    <col min="14842" max="14842" width="14.453125" style="8" customWidth="1"/>
    <col min="14843" max="14843" width="7.26953125" style="8" customWidth="1"/>
    <col min="14844" max="14844" width="5.54296875" style="8" customWidth="1"/>
    <col min="14845" max="14845" width="9" style="8" customWidth="1"/>
    <col min="14846" max="14847" width="9.81640625" style="8" customWidth="1"/>
    <col min="14848" max="14848" width="11.1796875" style="8" customWidth="1"/>
    <col min="14849" max="14849" width="2.81640625" style="8" customWidth="1"/>
    <col min="14850" max="14850" width="3.54296875" style="8" customWidth="1"/>
    <col min="14851" max="15095" width="9.1796875" style="8"/>
    <col min="15096" max="15096" width="8.7265625" style="8" customWidth="1"/>
    <col min="15097" max="15097" width="9.81640625" style="8" customWidth="1"/>
    <col min="15098" max="15098" width="14.453125" style="8" customWidth="1"/>
    <col min="15099" max="15099" width="7.26953125" style="8" customWidth="1"/>
    <col min="15100" max="15100" width="5.54296875" style="8" customWidth="1"/>
    <col min="15101" max="15101" width="9" style="8" customWidth="1"/>
    <col min="15102" max="15103" width="9.81640625" style="8" customWidth="1"/>
    <col min="15104" max="15104" width="11.1796875" style="8" customWidth="1"/>
    <col min="15105" max="15105" width="2.81640625" style="8" customWidth="1"/>
    <col min="15106" max="15106" width="3.54296875" style="8" customWidth="1"/>
    <col min="15107" max="15351" width="9.1796875" style="8"/>
    <col min="15352" max="15352" width="8.7265625" style="8" customWidth="1"/>
    <col min="15353" max="15353" width="9.81640625" style="8" customWidth="1"/>
    <col min="15354" max="15354" width="14.453125" style="8" customWidth="1"/>
    <col min="15355" max="15355" width="7.26953125" style="8" customWidth="1"/>
    <col min="15356" max="15356" width="5.54296875" style="8" customWidth="1"/>
    <col min="15357" max="15357" width="9" style="8" customWidth="1"/>
    <col min="15358" max="15359" width="9.81640625" style="8" customWidth="1"/>
    <col min="15360" max="15360" width="11.1796875" style="8" customWidth="1"/>
    <col min="15361" max="15361" width="2.81640625" style="8" customWidth="1"/>
    <col min="15362" max="15362" width="3.54296875" style="8" customWidth="1"/>
    <col min="15363" max="15607" width="9.1796875" style="8"/>
    <col min="15608" max="15608" width="8.7265625" style="8" customWidth="1"/>
    <col min="15609" max="15609" width="9.81640625" style="8" customWidth="1"/>
    <col min="15610" max="15610" width="14.453125" style="8" customWidth="1"/>
    <col min="15611" max="15611" width="7.26953125" style="8" customWidth="1"/>
    <col min="15612" max="15612" width="5.54296875" style="8" customWidth="1"/>
    <col min="15613" max="15613" width="9" style="8" customWidth="1"/>
    <col min="15614" max="15615" width="9.81640625" style="8" customWidth="1"/>
    <col min="15616" max="15616" width="11.1796875" style="8" customWidth="1"/>
    <col min="15617" max="15617" width="2.81640625" style="8" customWidth="1"/>
    <col min="15618" max="15618" width="3.54296875" style="8" customWidth="1"/>
    <col min="15619" max="15863" width="9.1796875" style="8"/>
    <col min="15864" max="15864" width="8.7265625" style="8" customWidth="1"/>
    <col min="15865" max="15865" width="9.81640625" style="8" customWidth="1"/>
    <col min="15866" max="15866" width="14.453125" style="8" customWidth="1"/>
    <col min="15867" max="15867" width="7.26953125" style="8" customWidth="1"/>
    <col min="15868" max="15868" width="5.54296875" style="8" customWidth="1"/>
    <col min="15869" max="15869" width="9" style="8" customWidth="1"/>
    <col min="15870" max="15871" width="9.81640625" style="8" customWidth="1"/>
    <col min="15872" max="15872" width="11.1796875" style="8" customWidth="1"/>
    <col min="15873" max="15873" width="2.81640625" style="8" customWidth="1"/>
    <col min="15874" max="15874" width="3.54296875" style="8" customWidth="1"/>
    <col min="15875" max="16119" width="9.1796875" style="8"/>
    <col min="16120" max="16120" width="8.7265625" style="8" customWidth="1"/>
    <col min="16121" max="16121" width="9.81640625" style="8" customWidth="1"/>
    <col min="16122" max="16122" width="14.453125" style="8" customWidth="1"/>
    <col min="16123" max="16123" width="7.26953125" style="8" customWidth="1"/>
    <col min="16124" max="16124" width="5.54296875" style="8" customWidth="1"/>
    <col min="16125" max="16125" width="9" style="8" customWidth="1"/>
    <col min="16126" max="16127" width="9.81640625" style="8" customWidth="1"/>
    <col min="16128" max="16128" width="11.1796875" style="8" customWidth="1"/>
    <col min="16129" max="16129" width="2.81640625" style="8" customWidth="1"/>
    <col min="16130" max="16130" width="3.54296875" style="8" customWidth="1"/>
    <col min="16131" max="16384" width="9.1796875" style="8"/>
  </cols>
  <sheetData>
    <row r="1" spans="1:8" ht="46.5" customHeight="1" x14ac:dyDescent="0.35">
      <c r="A1" s="147" t="s">
        <v>280</v>
      </c>
      <c r="B1" s="147"/>
      <c r="C1" s="147"/>
      <c r="D1" s="147"/>
      <c r="E1" s="147"/>
      <c r="F1" s="147"/>
      <c r="G1" s="147"/>
      <c r="H1" s="147"/>
    </row>
    <row r="2" spans="1:8" ht="16.5" customHeight="1" x14ac:dyDescent="0.35">
      <c r="A2" s="148" t="s">
        <v>0</v>
      </c>
      <c r="B2" s="148"/>
      <c r="C2" s="148"/>
      <c r="D2" s="148"/>
      <c r="E2" s="148"/>
      <c r="F2" s="148"/>
      <c r="G2" s="148"/>
      <c r="H2" s="148"/>
    </row>
    <row r="3" spans="1:8" x14ac:dyDescent="0.35">
      <c r="A3" s="145" t="s">
        <v>1</v>
      </c>
      <c r="B3" s="145"/>
      <c r="C3" s="145"/>
      <c r="D3" s="145"/>
      <c r="E3" s="146" t="str">
        <f ca="1">TEXT(TODAY(),"DD/MM/YYYY")</f>
        <v>31/07/2025</v>
      </c>
      <c r="F3" s="146"/>
      <c r="G3" s="146"/>
      <c r="H3" s="146"/>
    </row>
    <row r="4" spans="1:8" ht="15" customHeight="1" x14ac:dyDescent="0.35">
      <c r="A4" s="145" t="s">
        <v>2</v>
      </c>
      <c r="B4" s="145"/>
      <c r="C4" s="145"/>
      <c r="D4" s="145"/>
      <c r="E4" s="138" t="s">
        <v>240</v>
      </c>
      <c r="F4" s="138"/>
      <c r="G4" s="138"/>
      <c r="H4" s="138"/>
    </row>
    <row r="5" spans="1:8" x14ac:dyDescent="0.35">
      <c r="A5" s="145" t="s">
        <v>3</v>
      </c>
      <c r="B5" s="145"/>
      <c r="C5" s="145"/>
      <c r="D5" s="145"/>
      <c r="E5" s="146">
        <v>45868</v>
      </c>
      <c r="F5" s="146"/>
      <c r="G5" s="146"/>
      <c r="H5" s="146"/>
    </row>
    <row r="6" spans="1:8" ht="16.5" customHeight="1" x14ac:dyDescent="0.35">
      <c r="A6" s="145" t="s">
        <v>4</v>
      </c>
      <c r="B6" s="145"/>
      <c r="C6" s="145"/>
      <c r="D6" s="145"/>
      <c r="E6" s="142" t="s">
        <v>181</v>
      </c>
      <c r="F6" s="142"/>
      <c r="G6" s="142"/>
      <c r="H6" s="142"/>
    </row>
    <row r="7" spans="1:8" ht="15" customHeight="1" x14ac:dyDescent="0.35">
      <c r="A7" s="145" t="s">
        <v>5</v>
      </c>
      <c r="B7" s="145"/>
      <c r="C7" s="145"/>
      <c r="D7" s="145"/>
      <c r="E7" s="142" t="str">
        <f>E6</f>
        <v>M/s.Aditya Creations And Developers LLP</v>
      </c>
      <c r="F7" s="142"/>
      <c r="G7" s="142"/>
      <c r="H7" s="142"/>
    </row>
    <row r="8" spans="1:8" x14ac:dyDescent="0.35">
      <c r="A8" s="145" t="s">
        <v>6</v>
      </c>
      <c r="B8" s="145"/>
      <c r="C8" s="145"/>
      <c r="D8" s="145"/>
      <c r="E8" s="149" t="s">
        <v>278</v>
      </c>
      <c r="F8" s="149"/>
      <c r="G8" s="149"/>
      <c r="H8" s="149"/>
    </row>
    <row r="9" spans="1:8" x14ac:dyDescent="0.35">
      <c r="A9" s="145" t="s">
        <v>154</v>
      </c>
      <c r="B9" s="145"/>
      <c r="C9" s="145"/>
      <c r="D9" s="145"/>
      <c r="E9" s="145">
        <v>9137873920</v>
      </c>
      <c r="F9" s="145"/>
      <c r="G9" s="145"/>
      <c r="H9" s="145"/>
    </row>
    <row r="10" spans="1:8" x14ac:dyDescent="0.35">
      <c r="A10" s="141" t="s">
        <v>7</v>
      </c>
      <c r="B10" s="141"/>
      <c r="C10" s="141"/>
      <c r="D10" s="141"/>
      <c r="E10" s="141" t="s">
        <v>246</v>
      </c>
      <c r="F10" s="141"/>
      <c r="G10" s="141"/>
      <c r="H10" s="141"/>
    </row>
    <row r="11" spans="1:8" ht="32.25" customHeight="1" x14ac:dyDescent="0.35">
      <c r="A11" s="145" t="s">
        <v>8</v>
      </c>
      <c r="B11" s="145"/>
      <c r="C11" s="145"/>
      <c r="D11" s="145"/>
      <c r="E11" s="140" t="s">
        <v>138</v>
      </c>
      <c r="F11" s="140"/>
      <c r="G11" s="140"/>
      <c r="H11" s="140"/>
    </row>
    <row r="12" spans="1:8" x14ac:dyDescent="0.35">
      <c r="A12" s="145" t="s">
        <v>9</v>
      </c>
      <c r="B12" s="145"/>
      <c r="C12" s="145"/>
      <c r="D12" s="145"/>
      <c r="E12" s="140" t="s">
        <v>182</v>
      </c>
      <c r="F12" s="141"/>
      <c r="G12" s="141"/>
      <c r="H12" s="141"/>
    </row>
    <row r="13" spans="1:8" ht="30.75" customHeight="1" x14ac:dyDescent="0.35">
      <c r="A13" s="142" t="s">
        <v>10</v>
      </c>
      <c r="B13" s="142"/>
      <c r="C13" s="142" t="str">
        <f>CONCATENATE((IF(OR(E8="",E8="NA"),"",E8)),", ",(IF(OR(A14="",A14="NA"),"",A14)),".",(IF(OR(C14="",C14="NA"),"",C14)),", near ",(IF(OR(C18="",C18="NA"),"",C18)),", ",(IF(OR(C15="",C15="NA"),"",C15)),", ",(IF(OR(G15="",G15="NA"),"",G15)),", ",(IF(OR(C16="",C16="NA"),"",C16)),", ",(IF(OR(C17="",C17="NA"),"",C17)),", ",(IF(OR(G16="",G16="NA"),"",G16)),".")</f>
        <v>Ocean Homes -The Pearl, Survey No.70, near Narang Civilization, Internal Road, Valve, Boisar East, Palghar, Palghar.</v>
      </c>
      <c r="D13" s="142"/>
      <c r="E13" s="142"/>
      <c r="F13" s="142"/>
      <c r="G13" s="142"/>
      <c r="H13" s="142"/>
    </row>
    <row r="14" spans="1:8" x14ac:dyDescent="0.35">
      <c r="A14" s="126" t="s">
        <v>183</v>
      </c>
      <c r="B14" s="126"/>
      <c r="C14" s="137">
        <v>70</v>
      </c>
      <c r="D14" s="137"/>
      <c r="E14" s="137"/>
      <c r="F14" s="137"/>
      <c r="G14" s="137"/>
      <c r="H14" s="137"/>
    </row>
    <row r="15" spans="1:8" ht="15.75" customHeight="1" x14ac:dyDescent="0.35">
      <c r="A15" s="126" t="s">
        <v>11</v>
      </c>
      <c r="B15" s="126"/>
      <c r="C15" s="139" t="s">
        <v>187</v>
      </c>
      <c r="D15" s="139"/>
      <c r="E15" s="126" t="s">
        <v>104</v>
      </c>
      <c r="F15" s="126"/>
      <c r="G15" s="137" t="s">
        <v>184</v>
      </c>
      <c r="H15" s="137"/>
    </row>
    <row r="16" spans="1:8" x14ac:dyDescent="0.35">
      <c r="A16" s="120" t="s">
        <v>13</v>
      </c>
      <c r="B16" s="120"/>
      <c r="C16" s="137" t="s">
        <v>279</v>
      </c>
      <c r="D16" s="137"/>
      <c r="E16" s="126" t="s">
        <v>12</v>
      </c>
      <c r="F16" s="126"/>
      <c r="G16" s="143" t="s">
        <v>185</v>
      </c>
      <c r="H16" s="143"/>
    </row>
    <row r="17" spans="1:8" x14ac:dyDescent="0.35">
      <c r="A17" s="120" t="s">
        <v>105</v>
      </c>
      <c r="B17" s="120"/>
      <c r="C17" s="137" t="s">
        <v>185</v>
      </c>
      <c r="D17" s="137"/>
      <c r="E17" s="126" t="s">
        <v>14</v>
      </c>
      <c r="F17" s="126"/>
      <c r="G17" s="137">
        <v>401501</v>
      </c>
      <c r="H17" s="137"/>
    </row>
    <row r="18" spans="1:8" ht="32.25" customHeight="1" x14ac:dyDescent="0.35">
      <c r="A18" s="120" t="s">
        <v>155</v>
      </c>
      <c r="B18" s="120"/>
      <c r="C18" s="144" t="s">
        <v>241</v>
      </c>
      <c r="D18" s="144"/>
      <c r="E18" s="126" t="s">
        <v>15</v>
      </c>
      <c r="F18" s="126"/>
      <c r="G18" s="137" t="s">
        <v>188</v>
      </c>
      <c r="H18" s="137"/>
    </row>
    <row r="19" spans="1:8" ht="15" customHeight="1" x14ac:dyDescent="0.35">
      <c r="A19" s="126" t="s">
        <v>107</v>
      </c>
      <c r="B19" s="126"/>
      <c r="C19" s="126"/>
      <c r="D19" s="126"/>
      <c r="E19" s="139" t="s">
        <v>16</v>
      </c>
      <c r="F19" s="139"/>
      <c r="G19" s="139"/>
      <c r="H19" s="139"/>
    </row>
    <row r="20" spans="1:8" ht="18.75" customHeight="1" x14ac:dyDescent="0.35">
      <c r="A20" s="126"/>
      <c r="B20" s="126"/>
      <c r="C20" s="126"/>
      <c r="D20" s="126"/>
      <c r="E20" s="139"/>
      <c r="F20" s="139"/>
      <c r="G20" s="139"/>
      <c r="H20" s="139"/>
    </row>
    <row r="21" spans="1:8" ht="15" customHeight="1" x14ac:dyDescent="0.35">
      <c r="A21" s="126" t="s">
        <v>17</v>
      </c>
      <c r="B21" s="126"/>
      <c r="C21" s="126"/>
      <c r="D21" s="126"/>
      <c r="E21" s="137" t="s">
        <v>18</v>
      </c>
      <c r="F21" s="137"/>
      <c r="G21" s="137"/>
      <c r="H21" s="137"/>
    </row>
    <row r="22" spans="1:8" ht="15" customHeight="1" x14ac:dyDescent="0.35">
      <c r="A22" s="120" t="s">
        <v>19</v>
      </c>
      <c r="B22" s="120"/>
      <c r="C22" s="120"/>
      <c r="D22" s="120"/>
      <c r="E22" s="137" t="str">
        <f>IF(AND(G16="Mumbai"),"Upper Class","Middle Class")</f>
        <v>Middle Class</v>
      </c>
      <c r="F22" s="137"/>
      <c r="G22" s="137"/>
      <c r="H22" s="137"/>
    </row>
    <row r="23" spans="1:8" x14ac:dyDescent="0.35">
      <c r="A23" s="120" t="s">
        <v>20</v>
      </c>
      <c r="B23" s="120"/>
      <c r="C23" s="120"/>
      <c r="D23" s="120"/>
      <c r="E23" s="137" t="s">
        <v>21</v>
      </c>
      <c r="F23" s="137"/>
      <c r="G23" s="137"/>
      <c r="H23" s="137"/>
    </row>
    <row r="24" spans="1:8" ht="15.75" customHeight="1" x14ac:dyDescent="0.35">
      <c r="A24" s="120" t="s">
        <v>22</v>
      </c>
      <c r="B24" s="120"/>
      <c r="C24" s="120"/>
      <c r="D24" s="120"/>
      <c r="E24" s="137" t="str">
        <f>IF(AND(G16="Mumbai"),"Developed","Developing")</f>
        <v>Developing</v>
      </c>
      <c r="F24" s="137"/>
      <c r="G24" s="137"/>
      <c r="H24" s="137"/>
    </row>
    <row r="25" spans="1:8" x14ac:dyDescent="0.35">
      <c r="A25" s="120" t="s">
        <v>23</v>
      </c>
      <c r="B25" s="120"/>
      <c r="C25" s="120"/>
      <c r="D25" s="120"/>
      <c r="E25" s="137" t="s">
        <v>24</v>
      </c>
      <c r="F25" s="137"/>
      <c r="G25" s="137"/>
      <c r="H25" s="137"/>
    </row>
    <row r="26" spans="1:8" x14ac:dyDescent="0.35">
      <c r="A26" s="120" t="s">
        <v>112</v>
      </c>
      <c r="B26" s="120"/>
      <c r="C26" s="120"/>
      <c r="D26" s="120"/>
      <c r="E26" s="137" t="s">
        <v>113</v>
      </c>
      <c r="F26" s="137"/>
      <c r="G26" s="137"/>
      <c r="H26" s="137"/>
    </row>
    <row r="27" spans="1:8" ht="15" customHeight="1" x14ac:dyDescent="0.35">
      <c r="A27" s="126" t="s">
        <v>35</v>
      </c>
      <c r="B27" s="126"/>
      <c r="C27" s="126"/>
      <c r="D27" s="126"/>
      <c r="E27" s="138" t="s">
        <v>189</v>
      </c>
      <c r="F27" s="138"/>
      <c r="G27" s="138"/>
      <c r="H27" s="138"/>
    </row>
    <row r="28" spans="1:8" x14ac:dyDescent="0.35">
      <c r="A28" s="126" t="s">
        <v>124</v>
      </c>
      <c r="B28" s="126"/>
      <c r="C28" s="126"/>
      <c r="D28" s="126"/>
      <c r="E28" s="126" t="s">
        <v>36</v>
      </c>
      <c r="F28" s="126"/>
      <c r="G28" s="126"/>
      <c r="H28" s="126"/>
    </row>
    <row r="29" spans="1:8" s="11" customFormat="1" x14ac:dyDescent="0.35">
      <c r="A29" s="133" t="s">
        <v>125</v>
      </c>
      <c r="B29" s="133"/>
      <c r="C29" s="129" t="s">
        <v>29</v>
      </c>
      <c r="D29" s="129"/>
      <c r="E29" s="129"/>
      <c r="F29" s="129" t="s">
        <v>31</v>
      </c>
      <c r="G29" s="129"/>
      <c r="H29" s="129"/>
    </row>
    <row r="30" spans="1:8" s="11" customFormat="1" x14ac:dyDescent="0.35">
      <c r="A30" s="132" t="s">
        <v>25</v>
      </c>
      <c r="B30" s="132" t="s">
        <v>30</v>
      </c>
      <c r="C30" s="128" t="s">
        <v>30</v>
      </c>
      <c r="D30" s="128"/>
      <c r="E30" s="128"/>
      <c r="F30" s="128" t="s">
        <v>190</v>
      </c>
      <c r="G30" s="128"/>
      <c r="H30" s="128"/>
    </row>
    <row r="31" spans="1:8" x14ac:dyDescent="0.35">
      <c r="A31" s="132" t="s">
        <v>26</v>
      </c>
      <c r="B31" s="132" t="s">
        <v>30</v>
      </c>
      <c r="C31" s="128" t="s">
        <v>30</v>
      </c>
      <c r="D31" s="128"/>
      <c r="E31" s="128"/>
      <c r="F31" s="128" t="s">
        <v>190</v>
      </c>
      <c r="G31" s="128"/>
      <c r="H31" s="128"/>
    </row>
    <row r="32" spans="1:8" s="11" customFormat="1" x14ac:dyDescent="0.35">
      <c r="A32" s="132" t="s">
        <v>28</v>
      </c>
      <c r="B32" s="132" t="s">
        <v>30</v>
      </c>
      <c r="C32" s="128" t="s">
        <v>30</v>
      </c>
      <c r="D32" s="128"/>
      <c r="E32" s="128"/>
      <c r="F32" s="128" t="s">
        <v>186</v>
      </c>
      <c r="G32" s="128"/>
      <c r="H32" s="128"/>
    </row>
    <row r="33" spans="1:8" x14ac:dyDescent="0.35">
      <c r="A33" s="132" t="s">
        <v>27</v>
      </c>
      <c r="B33" s="132" t="s">
        <v>30</v>
      </c>
      <c r="C33" s="128" t="s">
        <v>30</v>
      </c>
      <c r="D33" s="128"/>
      <c r="E33" s="128"/>
      <c r="F33" s="128" t="s">
        <v>191</v>
      </c>
      <c r="G33" s="128"/>
      <c r="H33" s="128"/>
    </row>
    <row r="34" spans="1:8" x14ac:dyDescent="0.35">
      <c r="A34" s="120" t="s">
        <v>32</v>
      </c>
      <c r="B34" s="120"/>
      <c r="C34" s="120"/>
      <c r="D34" s="120"/>
      <c r="E34" s="120"/>
      <c r="F34" s="120"/>
      <c r="G34" s="120"/>
      <c r="H34" s="120"/>
    </row>
    <row r="35" spans="1:8" ht="15.75" customHeight="1" x14ac:dyDescent="0.35">
      <c r="A35" s="121" t="s">
        <v>33</v>
      </c>
      <c r="B35" s="121"/>
      <c r="C35" s="130">
        <v>19.814298999999998</v>
      </c>
      <c r="D35" s="130"/>
      <c r="E35" s="121" t="s">
        <v>34</v>
      </c>
      <c r="F35" s="121"/>
      <c r="G35" s="131">
        <v>72.800854000000001</v>
      </c>
      <c r="H35" s="131"/>
    </row>
    <row r="36" spans="1:8" ht="15.75" customHeight="1" x14ac:dyDescent="0.35">
      <c r="A36" s="121" t="s">
        <v>281</v>
      </c>
      <c r="B36" s="121"/>
      <c r="C36" s="135" t="s">
        <v>282</v>
      </c>
      <c r="D36" s="136"/>
      <c r="E36" s="136"/>
      <c r="F36" s="136"/>
      <c r="G36" s="136"/>
      <c r="H36" s="136"/>
    </row>
    <row r="37" spans="1:8" x14ac:dyDescent="0.35">
      <c r="A37" s="134" t="s">
        <v>37</v>
      </c>
      <c r="B37" s="134"/>
      <c r="C37" s="134"/>
      <c r="D37" s="134"/>
      <c r="E37" s="134"/>
      <c r="F37" s="134"/>
      <c r="G37" s="134"/>
      <c r="H37" s="134"/>
    </row>
    <row r="38" spans="1:8" x14ac:dyDescent="0.35">
      <c r="A38" s="120" t="s">
        <v>38</v>
      </c>
      <c r="B38" s="120"/>
      <c r="C38" s="120"/>
      <c r="D38" s="120"/>
      <c r="E38" s="127">
        <v>7069.16</v>
      </c>
      <c r="F38" s="127"/>
      <c r="G38" s="127"/>
      <c r="H38" s="127"/>
    </row>
    <row r="39" spans="1:8" x14ac:dyDescent="0.35">
      <c r="A39" s="120" t="s">
        <v>39</v>
      </c>
      <c r="B39" s="120"/>
      <c r="C39" s="120"/>
      <c r="D39" s="120"/>
      <c r="E39" s="151">
        <v>0.75</v>
      </c>
      <c r="F39" s="151"/>
      <c r="G39" s="151"/>
      <c r="H39" s="151"/>
    </row>
    <row r="40" spans="1:8" x14ac:dyDescent="0.35">
      <c r="A40" s="120" t="s">
        <v>40</v>
      </c>
      <c r="B40" s="120"/>
      <c r="C40" s="120"/>
      <c r="D40" s="120"/>
      <c r="E40" s="151">
        <f>E42/E38-E39</f>
        <v>1.2558776431711771E-2</v>
      </c>
      <c r="F40" s="151"/>
      <c r="G40" s="151"/>
      <c r="H40" s="151"/>
    </row>
    <row r="41" spans="1:8" x14ac:dyDescent="0.35">
      <c r="A41" s="120" t="s">
        <v>41</v>
      </c>
      <c r="B41" s="120"/>
      <c r="C41" s="120"/>
      <c r="D41" s="120"/>
      <c r="E41" s="151">
        <f>E39+E40</f>
        <v>0.76255877643171177</v>
      </c>
      <c r="F41" s="151"/>
      <c r="G41" s="151"/>
      <c r="H41" s="151"/>
    </row>
    <row r="42" spans="1:8" x14ac:dyDescent="0.35">
      <c r="A42" s="120" t="s">
        <v>123</v>
      </c>
      <c r="B42" s="120"/>
      <c r="C42" s="120"/>
      <c r="D42" s="120"/>
      <c r="E42" s="152">
        <v>5390.65</v>
      </c>
      <c r="F42" s="152"/>
      <c r="G42" s="152"/>
      <c r="H42" s="152"/>
    </row>
    <row r="43" spans="1:8" x14ac:dyDescent="0.35">
      <c r="A43" s="139" t="s">
        <v>42</v>
      </c>
      <c r="B43" s="139"/>
      <c r="C43" s="139"/>
      <c r="D43" s="139"/>
      <c r="E43" s="139" t="s">
        <v>246</v>
      </c>
      <c r="F43" s="139"/>
      <c r="G43" s="139"/>
      <c r="H43" s="139"/>
    </row>
    <row r="44" spans="1:8" x14ac:dyDescent="0.35">
      <c r="A44" s="134" t="s">
        <v>43</v>
      </c>
      <c r="B44" s="134"/>
      <c r="C44" s="134"/>
      <c r="D44" s="134"/>
      <c r="E44" s="134"/>
      <c r="F44" s="134"/>
      <c r="G44" s="134"/>
      <c r="H44" s="134"/>
    </row>
    <row r="45" spans="1:8" ht="31.5" customHeight="1" x14ac:dyDescent="0.35">
      <c r="A45" s="126" t="s">
        <v>44</v>
      </c>
      <c r="B45" s="126"/>
      <c r="C45" s="164" t="s">
        <v>192</v>
      </c>
      <c r="D45" s="164"/>
      <c r="E45" s="164"/>
      <c r="F45" s="60" t="s">
        <v>45</v>
      </c>
      <c r="G45" s="158">
        <v>44223</v>
      </c>
      <c r="H45" s="158"/>
    </row>
    <row r="46" spans="1:8" ht="31.5" customHeight="1" x14ac:dyDescent="0.35">
      <c r="A46" s="120" t="s">
        <v>46</v>
      </c>
      <c r="B46" s="120"/>
      <c r="C46" s="164" t="str">
        <f>C45</f>
        <v>MAHSUL/KS-1/MJ-1/BSP/SR/CR/20/2020</v>
      </c>
      <c r="D46" s="164"/>
      <c r="E46" s="164"/>
      <c r="F46" s="60" t="s">
        <v>45</v>
      </c>
      <c r="G46" s="158">
        <f>G45</f>
        <v>44223</v>
      </c>
      <c r="H46" s="158"/>
    </row>
    <row r="47" spans="1:8" s="10" customFormat="1" x14ac:dyDescent="0.35">
      <c r="A47" s="137" t="s">
        <v>47</v>
      </c>
      <c r="B47" s="137"/>
      <c r="C47" s="164" t="s">
        <v>193</v>
      </c>
      <c r="D47" s="119"/>
      <c r="E47" s="119"/>
      <c r="F47" s="13" t="s">
        <v>45</v>
      </c>
      <c r="G47" s="158">
        <f>G46</f>
        <v>44223</v>
      </c>
      <c r="H47" s="158"/>
    </row>
    <row r="48" spans="1:8" s="10" customFormat="1" ht="33.75" customHeight="1" x14ac:dyDescent="0.35">
      <c r="A48" s="137"/>
      <c r="B48" s="137"/>
      <c r="C48" s="188" t="s">
        <v>247</v>
      </c>
      <c r="D48" s="189"/>
      <c r="E48" s="189"/>
      <c r="F48" s="189"/>
      <c r="G48" s="189"/>
      <c r="H48" s="190"/>
    </row>
    <row r="49" spans="1:14" x14ac:dyDescent="0.35">
      <c r="A49" s="183" t="s">
        <v>48</v>
      </c>
      <c r="B49" s="183"/>
      <c r="C49" s="184" t="s">
        <v>139</v>
      </c>
      <c r="D49" s="185"/>
      <c r="E49" s="185" t="s">
        <v>49</v>
      </c>
      <c r="F49" s="14" t="s">
        <v>45</v>
      </c>
      <c r="G49" s="187" t="s">
        <v>30</v>
      </c>
      <c r="H49" s="187"/>
    </row>
    <row r="50" spans="1:14" x14ac:dyDescent="0.35">
      <c r="A50" s="186" t="s">
        <v>51</v>
      </c>
      <c r="B50" s="186"/>
      <c r="C50" s="186"/>
      <c r="D50" s="186"/>
      <c r="E50" s="186"/>
      <c r="F50" s="186"/>
      <c r="G50" s="186"/>
      <c r="H50" s="186"/>
    </row>
    <row r="51" spans="1:14" x14ac:dyDescent="0.35">
      <c r="A51" s="126" t="s">
        <v>122</v>
      </c>
      <c r="B51" s="126"/>
      <c r="C51" s="126"/>
      <c r="D51" s="120">
        <f>E42</f>
        <v>5390.65</v>
      </c>
      <c r="E51" s="120"/>
      <c r="F51" s="120"/>
      <c r="G51" s="120"/>
      <c r="H51" s="120"/>
    </row>
    <row r="52" spans="1:14" x14ac:dyDescent="0.35">
      <c r="A52" s="137" t="s">
        <v>52</v>
      </c>
      <c r="B52" s="139"/>
      <c r="C52" s="139"/>
      <c r="D52" s="139" t="s">
        <v>246</v>
      </c>
      <c r="E52" s="139"/>
      <c r="F52" s="139"/>
      <c r="G52" s="139"/>
      <c r="H52" s="139"/>
      <c r="I52" s="43"/>
    </row>
    <row r="53" spans="1:14" ht="289.5" customHeight="1" x14ac:dyDescent="0.35">
      <c r="A53" s="155" t="s">
        <v>53</v>
      </c>
      <c r="B53" s="156"/>
      <c r="C53" s="157"/>
      <c r="D53" s="153" t="s">
        <v>298</v>
      </c>
      <c r="E53" s="154"/>
      <c r="F53" s="154"/>
      <c r="G53" s="154"/>
      <c r="H53" s="154"/>
      <c r="I53" s="44"/>
    </row>
    <row r="54" spans="1:14" ht="17.25" customHeight="1" x14ac:dyDescent="0.35">
      <c r="A54" s="137" t="s">
        <v>120</v>
      </c>
      <c r="B54" s="137"/>
      <c r="C54" s="137"/>
      <c r="D54" s="139" t="s">
        <v>242</v>
      </c>
      <c r="E54" s="139"/>
      <c r="F54" s="139"/>
      <c r="G54" s="139"/>
      <c r="H54" s="139"/>
      <c r="I54" s="44"/>
    </row>
    <row r="55" spans="1:14" x14ac:dyDescent="0.35">
      <c r="A55" s="137"/>
      <c r="B55" s="137"/>
      <c r="C55" s="137"/>
      <c r="D55" s="137" t="s">
        <v>245</v>
      </c>
      <c r="E55" s="139"/>
      <c r="F55" s="139"/>
      <c r="G55" s="139"/>
      <c r="H55" s="139"/>
      <c r="I55" s="44"/>
    </row>
    <row r="56" spans="1:14" ht="15.75" customHeight="1" x14ac:dyDescent="0.35">
      <c r="A56" s="120" t="s">
        <v>50</v>
      </c>
      <c r="B56" s="120"/>
      <c r="C56" s="120"/>
      <c r="D56" s="137" t="s">
        <v>194</v>
      </c>
      <c r="E56" s="137"/>
      <c r="F56" s="137"/>
      <c r="G56" s="137"/>
      <c r="H56" s="137"/>
      <c r="J56" s="42"/>
      <c r="K56" s="43"/>
      <c r="N56" s="43"/>
    </row>
    <row r="57" spans="1:14" ht="15.75" customHeight="1" x14ac:dyDescent="0.35">
      <c r="A57" s="120" t="s">
        <v>118</v>
      </c>
      <c r="B57" s="120"/>
      <c r="C57" s="120"/>
      <c r="D57" s="150" t="str">
        <f>(IF(G49="NA","60 Years After Completion",IF(G49&lt;&gt;"NA",""&amp;60-ROUNDDOWN((E3-G49)/360,0)&amp;" Years"," ")))</f>
        <v>60 Years After Completion</v>
      </c>
      <c r="E57" s="150"/>
      <c r="F57" s="150"/>
      <c r="G57" s="150"/>
      <c r="H57" s="150"/>
      <c r="N57" s="43"/>
    </row>
    <row r="58" spans="1:14" ht="15.75" customHeight="1" x14ac:dyDescent="0.35">
      <c r="A58" s="120" t="s">
        <v>119</v>
      </c>
      <c r="B58" s="120"/>
      <c r="C58" s="120"/>
      <c r="D58" s="126" t="s">
        <v>24</v>
      </c>
      <c r="E58" s="126"/>
      <c r="F58" s="126"/>
      <c r="G58" s="126"/>
      <c r="H58" s="126"/>
      <c r="J58" s="19"/>
      <c r="K58" s="19"/>
    </row>
    <row r="59" spans="1:14" ht="15.75" customHeight="1" thickBot="1" x14ac:dyDescent="0.4">
      <c r="A59" s="120" t="s">
        <v>117</v>
      </c>
      <c r="B59" s="120"/>
      <c r="C59" s="120"/>
      <c r="D59" s="137" t="str">
        <f ca="1">(IF(G204&gt;95%,"Nothing",IF(G204&gt;0%,"Cement, Aggregate, Steel, etc",IF(G204=0%,"Work not yet Started"))))</f>
        <v>Cement, Aggregate, Steel, etc</v>
      </c>
      <c r="E59" s="137"/>
      <c r="F59" s="137"/>
      <c r="G59" s="137"/>
      <c r="H59" s="137"/>
      <c r="J59" s="19"/>
    </row>
    <row r="60" spans="1:14" ht="15.75" customHeight="1" x14ac:dyDescent="0.35">
      <c r="A60" s="106" t="s">
        <v>173</v>
      </c>
      <c r="B60" s="106"/>
      <c r="C60" s="106" t="s">
        <v>283</v>
      </c>
      <c r="D60" s="106"/>
      <c r="E60" s="106"/>
      <c r="F60" s="106"/>
      <c r="G60" s="106"/>
      <c r="H60" s="106"/>
      <c r="I60" s="48" t="str">
        <f ca="1">(IF(E64&gt;99%,"All work completed. Please provide OC.",IF(E64&gt;89.8%,"Plinth, RCC, Brick, Plaster, Flooring, Painting work Completed. Finishing work is in process.",IF(E64&lt;94%,(IF(C64=0,"Work not yet Started.",IF(D64=25%,"Piling work in process",IF(D64=50%,"Excavation work in process",IF(D64=100%,"Excavation work Completed. ","0")))&amp;(IF(C65=0%,"",IF(C65=J66,"Footing work is process",IF(C65=J67,"Footing work Completed",IF(C65=J68,"1st Basement Completed",IF(C65=J69,"1st &amp; 2nd Basement Completed",IF(C65=J70,"1st to 3rd Basement Completed",IF(C65=J71,"1st to 4th Basement Completed",IF(C65=J72,"Plinth work is process",IF(C65=J73,"Plinth work completed","0")))))))))))&amp;(IF(C66=(D61+F61+H61),", RCC Slab",IF(C66&gt;0,", RCC upto "&amp;C66&amp;" Slab",""))&amp;(IF(C67=H61,", Brickwork",IF(C67&gt;0,", Brickwork upto "&amp;C67&amp;" Floor",""))&amp;(IF(C68=H61,", Internal Plaster",IF(C68&gt;0,", Internal Plaster upto "&amp;C68&amp;" Floor",""))&amp;(IF(C69=H61,", External Plaster",IF(C69&gt;0,", External Plaster upto "&amp;C69&amp;" Floor",""))&amp;(IF(C70=H61,", Flooring",IF(C70&gt;0,", Flooring upto "&amp;C70&amp;" Floor",""))&amp;(IF(C71=H61,", Painting",IF(C71&gt;0,", Painting upto "&amp;C71&amp;" Floor",""))&amp;(IF(C72&gt;0,", Finishing upto "&amp;C72&amp;" Floor","")&amp;(IF(C66&gt;0.5," Completed",""))))))))))))))</f>
        <v>Excavation work Completed. Footing work Completed</v>
      </c>
      <c r="J60" s="21"/>
    </row>
    <row r="61" spans="1:14" x14ac:dyDescent="0.35">
      <c r="A61" s="88" t="s">
        <v>175</v>
      </c>
      <c r="B61" s="88">
        <v>0</v>
      </c>
      <c r="C61" s="88" t="s">
        <v>103</v>
      </c>
      <c r="D61" s="88">
        <v>1</v>
      </c>
      <c r="E61" s="88" t="s">
        <v>102</v>
      </c>
      <c r="F61" s="88">
        <v>0</v>
      </c>
      <c r="G61" s="88" t="s">
        <v>111</v>
      </c>
      <c r="H61" s="88">
        <f ca="1">--TRIM(RIGHT(SUBSTITUTE(LEFT(C60,_xlfn.AGGREGATE(16,6,FIND({0,1,2,3,4,5,6,7,8,9},C60,ROW(INDIRECT("1:"&amp;LEN(C60)))),1))," ",REPT(" ",LEN(C60))),LEN(C60)))</f>
        <v>1</v>
      </c>
      <c r="I61" s="49"/>
      <c r="J61" s="22"/>
    </row>
    <row r="62" spans="1:14" ht="15.75" customHeight="1" x14ac:dyDescent="0.35">
      <c r="A62" s="105" t="s">
        <v>121</v>
      </c>
      <c r="B62" s="105"/>
      <c r="C62" s="106" t="str">
        <f ca="1">I60</f>
        <v>Excavation work Completed. Footing work Completed</v>
      </c>
      <c r="D62" s="106"/>
      <c r="E62" s="106"/>
      <c r="F62" s="106"/>
      <c r="G62" s="106"/>
      <c r="H62" s="106"/>
      <c r="I62" s="49" t="s">
        <v>137</v>
      </c>
      <c r="J62" s="22"/>
    </row>
    <row r="63" spans="1:14" ht="15.75" customHeight="1" x14ac:dyDescent="0.35">
      <c r="A63" s="109" t="s">
        <v>54</v>
      </c>
      <c r="B63" s="109"/>
      <c r="C63" s="65" t="s">
        <v>172</v>
      </c>
      <c r="D63" s="83" t="s">
        <v>114</v>
      </c>
      <c r="E63" s="109" t="s">
        <v>116</v>
      </c>
      <c r="F63" s="109"/>
      <c r="G63" s="109" t="s">
        <v>115</v>
      </c>
      <c r="H63" s="109"/>
      <c r="I63" s="41" t="s">
        <v>174</v>
      </c>
      <c r="J63" s="23">
        <f ca="1">H61*25%</f>
        <v>0.25</v>
      </c>
    </row>
    <row r="64" spans="1:14" x14ac:dyDescent="0.35">
      <c r="A64" s="109" t="s">
        <v>161</v>
      </c>
      <c r="B64" s="109"/>
      <c r="C64" s="67">
        <v>1</v>
      </c>
      <c r="D64" s="84">
        <f ca="1">((100/H61)*C64)/100</f>
        <v>1</v>
      </c>
      <c r="E64" s="111">
        <f ca="1">(((C65/H61*10)+(40/(D61+F61+H61)*C66)+(7.5/(H61)*C67)+(7.5/(H61)*C68)+(10/H61*C69)+(10/H61*C70)+(5/H61*C71)+(5/H61*C72)+(5/H61*C73))/100)</f>
        <v>0.05</v>
      </c>
      <c r="F64" s="111"/>
      <c r="G64" s="111">
        <f ca="1">((((C64/H61)*20)+((C65/H61)*25)+(30/(H61+F61+D61)*C66)+(5/H61*C67)+(5/H61*C68)+(5/H61*C69)+(5/H61*C70)+(0/H61*C71)+(0/H61*C72)+(5/H61*C73))/100)</f>
        <v>0.32500000000000001</v>
      </c>
      <c r="H64" s="111"/>
      <c r="I64" s="41" t="s">
        <v>132</v>
      </c>
      <c r="J64" s="47">
        <f ca="1">H61*50%</f>
        <v>0.5</v>
      </c>
    </row>
    <row r="65" spans="1:11" x14ac:dyDescent="0.35">
      <c r="A65" s="109" t="s">
        <v>55</v>
      </c>
      <c r="B65" s="109"/>
      <c r="C65" s="70">
        <f ca="1">J67</f>
        <v>0.5</v>
      </c>
      <c r="D65" s="84">
        <f ca="1">((100/H61)*C65)/100</f>
        <v>0.5</v>
      </c>
      <c r="E65" s="111"/>
      <c r="F65" s="111"/>
      <c r="G65" s="111"/>
      <c r="H65" s="111"/>
      <c r="I65" s="41" t="s">
        <v>133</v>
      </c>
      <c r="J65" s="47">
        <f ca="1">H61</f>
        <v>1</v>
      </c>
      <c r="K65" s="11"/>
    </row>
    <row r="66" spans="1:11" ht="15.75" customHeight="1" x14ac:dyDescent="0.35">
      <c r="A66" s="109" t="s">
        <v>162</v>
      </c>
      <c r="B66" s="109"/>
      <c r="C66" s="70">
        <v>0</v>
      </c>
      <c r="D66" s="84">
        <f ca="1">((100/(D61+F61+H61))*C66)/100</f>
        <v>0</v>
      </c>
      <c r="E66" s="111"/>
      <c r="F66" s="111"/>
      <c r="G66" s="111"/>
      <c r="H66" s="111"/>
      <c r="I66" s="41" t="s">
        <v>134</v>
      </c>
      <c r="J66" s="51">
        <f ca="1">(IF(B61&gt;1,(H61/(B61+2)),H61/4))</f>
        <v>0.25</v>
      </c>
    </row>
    <row r="67" spans="1:11" ht="15.75" customHeight="1" x14ac:dyDescent="0.35">
      <c r="A67" s="109" t="s">
        <v>169</v>
      </c>
      <c r="B67" s="109" t="s">
        <v>163</v>
      </c>
      <c r="C67" s="67">
        <v>0</v>
      </c>
      <c r="D67" s="84">
        <f ca="1">((100/H61)*C67)/100</f>
        <v>0</v>
      </c>
      <c r="E67" s="111"/>
      <c r="F67" s="111"/>
      <c r="G67" s="111"/>
      <c r="H67" s="111"/>
      <c r="I67" s="41" t="s">
        <v>135</v>
      </c>
      <c r="J67" s="51">
        <f ca="1">(IF(B61&gt;1,(H61/(B61+2)+J66),H61/4+J66))</f>
        <v>0.5</v>
      </c>
    </row>
    <row r="68" spans="1:11" ht="15.75" customHeight="1" x14ac:dyDescent="0.35">
      <c r="A68" s="109" t="s">
        <v>170</v>
      </c>
      <c r="B68" s="109" t="s">
        <v>163</v>
      </c>
      <c r="C68" s="67">
        <v>0</v>
      </c>
      <c r="D68" s="84">
        <f ca="1">((100/H61)*C68)/100</f>
        <v>0</v>
      </c>
      <c r="E68" s="111"/>
      <c r="F68" s="111"/>
      <c r="G68" s="111"/>
      <c r="H68" s="111"/>
      <c r="I68" s="41" t="s">
        <v>179</v>
      </c>
      <c r="J68" s="51">
        <f>(IF(B61&gt;1,(H61/(B61+2)+J67),0))</f>
        <v>0</v>
      </c>
    </row>
    <row r="69" spans="1:11" ht="15" customHeight="1" x14ac:dyDescent="0.35">
      <c r="A69" s="109" t="s">
        <v>168</v>
      </c>
      <c r="B69" s="109" t="s">
        <v>165</v>
      </c>
      <c r="C69" s="67">
        <v>0</v>
      </c>
      <c r="D69" s="84">
        <f ca="1">((100/(H61))*C69)/100</f>
        <v>0</v>
      </c>
      <c r="E69" s="111"/>
      <c r="F69" s="111"/>
      <c r="G69" s="111"/>
      <c r="H69" s="111"/>
      <c r="I69" s="41" t="s">
        <v>176</v>
      </c>
      <c r="J69" s="51">
        <f>(IF(B61&gt;2,(H61/(B61+2)+J68),0))</f>
        <v>0</v>
      </c>
    </row>
    <row r="70" spans="1:11" ht="15.75" customHeight="1" x14ac:dyDescent="0.35">
      <c r="A70" s="109" t="s">
        <v>164</v>
      </c>
      <c r="B70" s="109" t="s">
        <v>164</v>
      </c>
      <c r="C70" s="67">
        <v>0</v>
      </c>
      <c r="D70" s="84">
        <f ca="1">((100/H61)*C70)/100</f>
        <v>0</v>
      </c>
      <c r="E70" s="111"/>
      <c r="F70" s="111"/>
      <c r="G70" s="111"/>
      <c r="H70" s="111"/>
      <c r="I70" s="41" t="s">
        <v>177</v>
      </c>
      <c r="J70" s="52">
        <f>(IF(B61&gt;3,(H61/(B61+2)+J69),0))</f>
        <v>0</v>
      </c>
    </row>
    <row r="71" spans="1:11" ht="15.75" customHeight="1" x14ac:dyDescent="0.35">
      <c r="A71" s="109" t="s">
        <v>171</v>
      </c>
      <c r="B71" s="109"/>
      <c r="C71" s="67">
        <v>0</v>
      </c>
      <c r="D71" s="84">
        <f ca="1">((100/H61)*C71)/100</f>
        <v>0</v>
      </c>
      <c r="E71" s="111"/>
      <c r="F71" s="111"/>
      <c r="G71" s="111"/>
      <c r="H71" s="111"/>
      <c r="I71" s="41" t="s">
        <v>178</v>
      </c>
      <c r="J71" s="51">
        <f>(IF(B61&gt;4,(H61/(B61+2)+J70),0))</f>
        <v>0</v>
      </c>
    </row>
    <row r="72" spans="1:11" ht="15.75" customHeight="1" x14ac:dyDescent="0.35">
      <c r="A72" s="109" t="s">
        <v>166</v>
      </c>
      <c r="B72" s="109" t="s">
        <v>166</v>
      </c>
      <c r="C72" s="67">
        <v>0</v>
      </c>
      <c r="D72" s="84">
        <f ca="1">((100/(H61))*C72)/100</f>
        <v>0</v>
      </c>
      <c r="E72" s="111"/>
      <c r="F72" s="111"/>
      <c r="G72" s="111"/>
      <c r="H72" s="111"/>
      <c r="I72" s="41" t="s">
        <v>180</v>
      </c>
      <c r="J72" s="51">
        <f ca="1">(IF(B61=1,(H61/(B61+3)+J67),IF(B61=0,(H61/4+J67),IF(B61&gt;1,0))))</f>
        <v>0.75</v>
      </c>
    </row>
    <row r="73" spans="1:11" ht="16" thickBot="1" x14ac:dyDescent="0.4">
      <c r="A73" s="109" t="s">
        <v>167</v>
      </c>
      <c r="B73" s="109"/>
      <c r="C73" s="67">
        <v>0</v>
      </c>
      <c r="D73" s="84">
        <f ca="1">((100/(H61))*C73)/100</f>
        <v>0</v>
      </c>
      <c r="E73" s="111"/>
      <c r="F73" s="111"/>
      <c r="G73" s="111"/>
      <c r="H73" s="111"/>
      <c r="I73" s="50" t="s">
        <v>136</v>
      </c>
      <c r="J73" s="53">
        <f ca="1">(IF(B61&gt;1.5,(H61/(B61+2)+J67+MAX(0,J68-J67)+MAX(0,J69-J68)+MAX(0,J70-J69)+MAX(0,J71-J70)+MAX(0,J72-J71)),IF(B61=1,(H61/(B61+3)+J72),IF(B61=0,H61/4+J72))))</f>
        <v>1</v>
      </c>
    </row>
    <row r="74" spans="1:11" ht="15.75" customHeight="1" x14ac:dyDescent="0.35">
      <c r="A74" s="160" t="s">
        <v>173</v>
      </c>
      <c r="B74" s="161"/>
      <c r="C74" s="199" t="s">
        <v>284</v>
      </c>
      <c r="D74" s="200"/>
      <c r="E74" s="200"/>
      <c r="F74" s="200"/>
      <c r="G74" s="200"/>
      <c r="H74" s="201"/>
      <c r="I74" s="48" t="str">
        <f ca="1">(IF(E78&gt;99%,"All work completed. Please provide OC.",IF(E78&gt;89.8%,"Plinth, RCC, Brick, Plaster, Flooring, Painting work Completed. Finishing work is in process.",IF(E78&lt;94%,(IF(C78=0,"Work not yet Started.",IF(D78=25%,"Piling work in process",IF(D78=50%,"Excavation work in process",IF(D78=100%,"Excavation work Completed. ","0")))&amp;(IF(C79=0%,"",IF(C79=J80,"Footing work is process",IF(C79=J81,"Footing work Completed",IF(C79=J82,"1st Basement Completed",IF(C79=J83,"1st &amp; 2nd Basement Completed",IF(C79=J84,"1st to 3rd Basement Completed",IF(C79=J85,"1st to 4th Basement Completed",IF(C79=J86,"Plinth work is process",IF(C79=J87,"Plinth work completed","0")))))))))))&amp;(IF(C80=(D75+F75+H75),", RCC Slab",IF(C80&gt;0,", RCC upto "&amp;C80&amp;" Slab",""))&amp;(IF(C81=H75,", Brickwork",IF(C81&gt;0,", Brickwork upto "&amp;C81&amp;" Floor",""))&amp;(IF(C82=H75,", Internal Plaster",IF(C82&gt;0,", Internal Plaster upto "&amp;C82&amp;" Floor",""))&amp;(IF(C83=H75,", External Plaster",IF(C83&gt;0,", External Plaster upto "&amp;C83&amp;" Floor",""))&amp;(IF(C84=H75,", Flooring",IF(C84&gt;0,", Flooring upto "&amp;C84&amp;" Floor",""))&amp;(IF(C85=H75,", Painting",IF(C85&gt;0,", Painting upto "&amp;C85&amp;" Floor",""))&amp;(IF(C86&gt;0,", Finishing upto "&amp;C86&amp;" Floor","")&amp;(IF(C80&gt;0.5," Completed",""))))))))))))))</f>
        <v>Excavation work Completed. Plinth work completed, RCC upto 1 Slab Completed</v>
      </c>
      <c r="J74" s="21"/>
    </row>
    <row r="75" spans="1:11" x14ac:dyDescent="0.35">
      <c r="A75" s="54" t="s">
        <v>175</v>
      </c>
      <c r="B75" s="77">
        <v>0</v>
      </c>
      <c r="C75" s="77" t="s">
        <v>103</v>
      </c>
      <c r="D75" s="77">
        <v>1</v>
      </c>
      <c r="E75" s="77" t="s">
        <v>102</v>
      </c>
      <c r="F75" s="77">
        <v>0</v>
      </c>
      <c r="G75" s="77" t="s">
        <v>111</v>
      </c>
      <c r="H75" s="56">
        <f ca="1">--TRIM(RIGHT(SUBSTITUTE(LEFT(C74,_xlfn.AGGREGATE(16,6,FIND({0,1,2,3,4,5,6,7,8,9},C74,ROW(INDIRECT("1:"&amp;LEN(C74)))),1))," ",REPT(" ",LEN(C74))),LEN(C74)))</f>
        <v>1</v>
      </c>
      <c r="I75" s="49"/>
      <c r="J75" s="22"/>
    </row>
    <row r="76" spans="1:11" ht="15.75" customHeight="1" x14ac:dyDescent="0.35">
      <c r="A76" s="104" t="s">
        <v>121</v>
      </c>
      <c r="B76" s="105"/>
      <c r="C76" s="106" t="str">
        <f ca="1">I74</f>
        <v>Excavation work Completed. Plinth work completed, RCC upto 1 Slab Completed</v>
      </c>
      <c r="D76" s="106"/>
      <c r="E76" s="106"/>
      <c r="F76" s="106"/>
      <c r="G76" s="106"/>
      <c r="H76" s="107"/>
      <c r="I76" s="49" t="s">
        <v>137</v>
      </c>
      <c r="J76" s="22"/>
    </row>
    <row r="77" spans="1:11" ht="15.75" customHeight="1" x14ac:dyDescent="0.35">
      <c r="A77" s="108" t="s">
        <v>54</v>
      </c>
      <c r="B77" s="109"/>
      <c r="C77" s="65" t="s">
        <v>172</v>
      </c>
      <c r="D77" s="74" t="s">
        <v>114</v>
      </c>
      <c r="E77" s="109" t="s">
        <v>116</v>
      </c>
      <c r="F77" s="109"/>
      <c r="G77" s="109" t="s">
        <v>115</v>
      </c>
      <c r="H77" s="110"/>
      <c r="I77" s="41" t="s">
        <v>174</v>
      </c>
      <c r="J77" s="23">
        <f ca="1">H75*25%</f>
        <v>0.25</v>
      </c>
    </row>
    <row r="78" spans="1:11" x14ac:dyDescent="0.35">
      <c r="A78" s="108" t="s">
        <v>161</v>
      </c>
      <c r="B78" s="109"/>
      <c r="C78" s="67">
        <f ca="1">J79</f>
        <v>1</v>
      </c>
      <c r="D78" s="75">
        <f ca="1">((100/H75)*C78)/100</f>
        <v>1</v>
      </c>
      <c r="E78" s="111">
        <f ca="1">(((C79/H75*10)+(40/(D75+F75+H75)*C80)+(7.5/(H75)*C81)+(7.5/(H75)*C82)+(10/H75*C83)+(10/H75*C84)+(5/H75*C85)+(5/H75*C86)+(5/H75*C87))/100)</f>
        <v>0.3</v>
      </c>
      <c r="F78" s="111"/>
      <c r="G78" s="111">
        <f ca="1">((((C78/H75)*20)+((C79/H75)*25)+(30/(H75+F75+D75)*C80)+(5/H75*C81)+(5/H75*C82)+(5/H75*C83)+(5/H75*C84)+(0/H75*C85)+(0/H75*C86)+(5/H75*C87))/100)</f>
        <v>0.6</v>
      </c>
      <c r="H78" s="113"/>
      <c r="I78" s="41" t="s">
        <v>132</v>
      </c>
      <c r="J78" s="47">
        <f ca="1">H75*50%</f>
        <v>0.5</v>
      </c>
    </row>
    <row r="79" spans="1:11" x14ac:dyDescent="0.35">
      <c r="A79" s="108" t="s">
        <v>55</v>
      </c>
      <c r="B79" s="109"/>
      <c r="C79" s="70">
        <f ca="1">J87</f>
        <v>1</v>
      </c>
      <c r="D79" s="75">
        <f ca="1">((100/H75)*C79)/100</f>
        <v>1</v>
      </c>
      <c r="E79" s="111"/>
      <c r="F79" s="111"/>
      <c r="G79" s="111"/>
      <c r="H79" s="113"/>
      <c r="I79" s="41" t="s">
        <v>133</v>
      </c>
      <c r="J79" s="47">
        <f ca="1">H75</f>
        <v>1</v>
      </c>
    </row>
    <row r="80" spans="1:11" ht="15.75" customHeight="1" x14ac:dyDescent="0.35">
      <c r="A80" s="108" t="s">
        <v>162</v>
      </c>
      <c r="B80" s="109"/>
      <c r="C80" s="70">
        <v>1</v>
      </c>
      <c r="D80" s="75">
        <f ca="1">((100/(D75+F75+H75))*C80)/100</f>
        <v>0.5</v>
      </c>
      <c r="E80" s="111"/>
      <c r="F80" s="111"/>
      <c r="G80" s="111"/>
      <c r="H80" s="113"/>
      <c r="I80" s="41" t="s">
        <v>134</v>
      </c>
      <c r="J80" s="51">
        <f ca="1">(IF(B75&gt;1,(H75/(B75+2)),H75/4))</f>
        <v>0.25</v>
      </c>
      <c r="K80" s="11"/>
    </row>
    <row r="81" spans="1:10" ht="15.75" customHeight="1" x14ac:dyDescent="0.35">
      <c r="A81" s="108" t="s">
        <v>169</v>
      </c>
      <c r="B81" s="109" t="s">
        <v>163</v>
      </c>
      <c r="C81" s="67">
        <v>0</v>
      </c>
      <c r="D81" s="75">
        <f ca="1">((100/H75)*C81)/100</f>
        <v>0</v>
      </c>
      <c r="E81" s="111"/>
      <c r="F81" s="111"/>
      <c r="G81" s="111"/>
      <c r="H81" s="113"/>
      <c r="I81" s="41" t="s">
        <v>135</v>
      </c>
      <c r="J81" s="51">
        <f ca="1">(IF(B75&gt;1,(H75/(B75+2)+J80),H75/4+J80))</f>
        <v>0.5</v>
      </c>
    </row>
    <row r="82" spans="1:10" ht="15.75" customHeight="1" x14ac:dyDescent="0.35">
      <c r="A82" s="108" t="s">
        <v>170</v>
      </c>
      <c r="B82" s="109" t="s">
        <v>163</v>
      </c>
      <c r="C82" s="67">
        <v>0</v>
      </c>
      <c r="D82" s="75">
        <f ca="1">((100/H75)*C82)/100</f>
        <v>0</v>
      </c>
      <c r="E82" s="111"/>
      <c r="F82" s="111"/>
      <c r="G82" s="111"/>
      <c r="H82" s="113"/>
      <c r="I82" s="41" t="s">
        <v>179</v>
      </c>
      <c r="J82" s="51">
        <f>(IF(B75&gt;1,(H75/(B75+2)+J81),0))</f>
        <v>0</v>
      </c>
    </row>
    <row r="83" spans="1:10" ht="15" customHeight="1" x14ac:dyDescent="0.35">
      <c r="A83" s="108" t="s">
        <v>168</v>
      </c>
      <c r="B83" s="109" t="s">
        <v>165</v>
      </c>
      <c r="C83" s="67">
        <v>0</v>
      </c>
      <c r="D83" s="75">
        <f ca="1">((100/(H75))*C83)/100</f>
        <v>0</v>
      </c>
      <c r="E83" s="111"/>
      <c r="F83" s="111"/>
      <c r="G83" s="111"/>
      <c r="H83" s="113"/>
      <c r="I83" s="41" t="s">
        <v>176</v>
      </c>
      <c r="J83" s="51">
        <f>(IF(B75&gt;2,(H75/(B75+2)+J82),0))</f>
        <v>0</v>
      </c>
    </row>
    <row r="84" spans="1:10" ht="15.75" customHeight="1" x14ac:dyDescent="0.35">
      <c r="A84" s="108" t="s">
        <v>164</v>
      </c>
      <c r="B84" s="109" t="s">
        <v>164</v>
      </c>
      <c r="C84" s="67">
        <v>0</v>
      </c>
      <c r="D84" s="75">
        <f ca="1">((100/H75)*C84)/100</f>
        <v>0</v>
      </c>
      <c r="E84" s="111"/>
      <c r="F84" s="111"/>
      <c r="G84" s="111"/>
      <c r="H84" s="113"/>
      <c r="I84" s="41" t="s">
        <v>177</v>
      </c>
      <c r="J84" s="52">
        <f>(IF(B75&gt;3,(H75/(B75+2)+J83),0))</f>
        <v>0</v>
      </c>
    </row>
    <row r="85" spans="1:10" ht="15.75" customHeight="1" x14ac:dyDescent="0.35">
      <c r="A85" s="108" t="s">
        <v>171</v>
      </c>
      <c r="B85" s="109"/>
      <c r="C85" s="67">
        <v>0</v>
      </c>
      <c r="D85" s="75">
        <f ca="1">((100/H75)*C85)/100</f>
        <v>0</v>
      </c>
      <c r="E85" s="111"/>
      <c r="F85" s="111"/>
      <c r="G85" s="111"/>
      <c r="H85" s="113"/>
      <c r="I85" s="41" t="s">
        <v>178</v>
      </c>
      <c r="J85" s="51">
        <f>(IF(B75&gt;4,(H75/(B75+2)+J84),0))</f>
        <v>0</v>
      </c>
    </row>
    <row r="86" spans="1:10" ht="15.75" customHeight="1" x14ac:dyDescent="0.35">
      <c r="A86" s="108" t="s">
        <v>166</v>
      </c>
      <c r="B86" s="109" t="s">
        <v>166</v>
      </c>
      <c r="C86" s="67">
        <v>0</v>
      </c>
      <c r="D86" s="75">
        <f ca="1">((100/(H75))*C86)/100</f>
        <v>0</v>
      </c>
      <c r="E86" s="111"/>
      <c r="F86" s="111"/>
      <c r="G86" s="111"/>
      <c r="H86" s="113"/>
      <c r="I86" s="41" t="s">
        <v>180</v>
      </c>
      <c r="J86" s="51">
        <f ca="1">(IF(B75=1,(H75/(B75+3)+J81),IF(B75=0,(H75/4+J81),IF(B75&gt;1,0))))</f>
        <v>0.75</v>
      </c>
    </row>
    <row r="87" spans="1:10" ht="16" thickBot="1" x14ac:dyDescent="0.4">
      <c r="A87" s="115" t="s">
        <v>167</v>
      </c>
      <c r="B87" s="116"/>
      <c r="C87" s="71">
        <v>0</v>
      </c>
      <c r="D87" s="76">
        <f ca="1">((100/(H75))*C87)/100</f>
        <v>0</v>
      </c>
      <c r="E87" s="112"/>
      <c r="F87" s="112"/>
      <c r="G87" s="112"/>
      <c r="H87" s="114"/>
      <c r="I87" s="50" t="s">
        <v>136</v>
      </c>
      <c r="J87" s="53">
        <f ca="1">(IF(B75&gt;1.5,(H75/(B75+2)+J81+MAX(0,J82-J81)+MAX(0,J83-J82)+MAX(0,J84-J83)+MAX(0,J85-J84)+MAX(0,J86-J85)),IF(B75=1,(H75/(B75+3)+J86),IF(B75=0,H75/4+J86))))</f>
        <v>1</v>
      </c>
    </row>
    <row r="88" spans="1:10" ht="15.75" customHeight="1" x14ac:dyDescent="0.35">
      <c r="A88" s="99" t="s">
        <v>173</v>
      </c>
      <c r="B88" s="100"/>
      <c r="C88" s="101" t="s">
        <v>285</v>
      </c>
      <c r="D88" s="102"/>
      <c r="E88" s="102"/>
      <c r="F88" s="102"/>
      <c r="G88" s="102"/>
      <c r="H88" s="103"/>
      <c r="I88" s="48" t="str">
        <f ca="1">(IF(E92&gt;99%,"All work completed. Please provide OC.",IF(E92&gt;89.8%,"Plinth, RCC, Brick, Plaster, Flooring, Painting work Completed. Finishing work is in process.",IF(E92&lt;94%,(IF(C92=0,"Work not yet Started.",IF(D92=25%,"Piling work in process",IF(D92=50%,"Excavation work in process",IF(D92=100%,"Excavation work Completed. ","0")))&amp;(IF(C93=0%,"",IF(C93=J94,"Footing work is process",IF(C93=J95,"Footing work Completed",IF(C93=J96,"1st Basement Completed",IF(C93=J97,"1st &amp; 2nd Basement Completed",IF(C93=J98,"1st to 3rd Basement Completed",IF(C93=J99,"1st to 4th Basement Completed",IF(C93=J100,"Plinth work is process",IF(C93=J101,"Plinth work completed","0")))))))))))&amp;(IF(C94=(D89+F89+H89),", RCC Slab",IF(C94&gt;0,", RCC upto "&amp;C94&amp;" Slab",""))&amp;(IF(C95=H89,", Brickwork",IF(C95&gt;0,", Brickwork upto "&amp;C95&amp;" Floor",""))&amp;(IF(C96=H89,", Internal Plaster",IF(C96&gt;0,", Internal Plaster upto "&amp;C96&amp;" Floor",""))&amp;(IF(C97=H89,", External Plaster",IF(C97&gt;0,", External Plaster upto "&amp;C97&amp;" Floor",""))&amp;(IF(C98=H89,", Flooring",IF(C98&gt;0,", Flooring upto "&amp;C98&amp;" Floor",""))&amp;(IF(C99=H89,", Painting",IF(C99&gt;0,", Painting upto "&amp;C99&amp;" Floor",""))&amp;(IF(C100&gt;0,", Finishing upto "&amp;C100&amp;" Floor","")&amp;(IF(C94&gt;0.5," Completed",""))))))))))))))</f>
        <v>Excavation work Completed. Plinth work completed</v>
      </c>
      <c r="J88" s="21"/>
    </row>
    <row r="89" spans="1:10" x14ac:dyDescent="0.35">
      <c r="A89" s="54" t="s">
        <v>175</v>
      </c>
      <c r="B89" s="77">
        <v>0</v>
      </c>
      <c r="C89" s="77" t="s">
        <v>103</v>
      </c>
      <c r="D89" s="77">
        <v>1</v>
      </c>
      <c r="E89" s="77" t="s">
        <v>102</v>
      </c>
      <c r="F89" s="77">
        <v>0</v>
      </c>
      <c r="G89" s="77" t="s">
        <v>111</v>
      </c>
      <c r="H89" s="56">
        <f ca="1">--TRIM(RIGHT(SUBSTITUTE(LEFT(C88,_xlfn.AGGREGATE(16,6,FIND({0,1,2,3,4,5,6,7,8,9},C88,ROW(INDIRECT("1:"&amp;LEN(C88)))),1))," ",REPT(" ",LEN(C88))),LEN(C88)))</f>
        <v>1</v>
      </c>
      <c r="I89" s="49"/>
      <c r="J89" s="22"/>
    </row>
    <row r="90" spans="1:10" ht="15.75" customHeight="1" x14ac:dyDescent="0.35">
      <c r="A90" s="104" t="s">
        <v>121</v>
      </c>
      <c r="B90" s="105"/>
      <c r="C90" s="106" t="str">
        <f ca="1">I88</f>
        <v>Excavation work Completed. Plinth work completed</v>
      </c>
      <c r="D90" s="106"/>
      <c r="E90" s="106"/>
      <c r="F90" s="106"/>
      <c r="G90" s="106"/>
      <c r="H90" s="107"/>
      <c r="I90" s="49" t="s">
        <v>137</v>
      </c>
      <c r="J90" s="22"/>
    </row>
    <row r="91" spans="1:10" ht="15.75" customHeight="1" x14ac:dyDescent="0.35">
      <c r="A91" s="109" t="s">
        <v>54</v>
      </c>
      <c r="B91" s="109"/>
      <c r="C91" s="65" t="s">
        <v>172</v>
      </c>
      <c r="D91" s="83" t="s">
        <v>114</v>
      </c>
      <c r="E91" s="109" t="s">
        <v>116</v>
      </c>
      <c r="F91" s="109"/>
      <c r="G91" s="109" t="s">
        <v>115</v>
      </c>
      <c r="H91" s="109"/>
      <c r="I91" s="41" t="s">
        <v>174</v>
      </c>
      <c r="J91" s="23">
        <f ca="1">H89*25%</f>
        <v>0.25</v>
      </c>
    </row>
    <row r="92" spans="1:10" x14ac:dyDescent="0.35">
      <c r="A92" s="109" t="s">
        <v>161</v>
      </c>
      <c r="B92" s="109"/>
      <c r="C92" s="67">
        <v>1</v>
      </c>
      <c r="D92" s="84">
        <f ca="1">((100/H89)*C92)/100</f>
        <v>1</v>
      </c>
      <c r="E92" s="111">
        <f ca="1">(((C93/H89*10)+(40/(D89+F89+H89)*C94)+(7.5/(H89)*C95)+(7.5/(H89)*C96)+(10/H89*C97)+(10/H89*C98)+(5/H89*C99)+(5/H89*C100)+(5/H89*C101))/100)</f>
        <v>0.1</v>
      </c>
      <c r="F92" s="111"/>
      <c r="G92" s="111">
        <f ca="1">((((C92/H89)*20)+((C93/H89)*25)+(30/(H89+F89+D89)*C94)+(5/H89*C95)+(5/H89*C96)+(5/H89*C97)+(5/H89*C98)+(0/H89*C99)+(0/H89*C100)+(5/H89*C101))/100)</f>
        <v>0.45</v>
      </c>
      <c r="H92" s="111"/>
      <c r="I92" s="41" t="s">
        <v>132</v>
      </c>
      <c r="J92" s="47">
        <f ca="1">H89*50%</f>
        <v>0.5</v>
      </c>
    </row>
    <row r="93" spans="1:10" x14ac:dyDescent="0.35">
      <c r="A93" s="109" t="s">
        <v>55</v>
      </c>
      <c r="B93" s="109"/>
      <c r="C93" s="70">
        <f ca="1">J101</f>
        <v>1</v>
      </c>
      <c r="D93" s="84">
        <f ca="1">((100/H89)*C93)/100</f>
        <v>1</v>
      </c>
      <c r="E93" s="111"/>
      <c r="F93" s="111"/>
      <c r="G93" s="111"/>
      <c r="H93" s="111"/>
      <c r="I93" s="41" t="s">
        <v>133</v>
      </c>
      <c r="J93" s="47">
        <f ca="1">H89</f>
        <v>1</v>
      </c>
    </row>
    <row r="94" spans="1:10" ht="15.75" customHeight="1" x14ac:dyDescent="0.35">
      <c r="A94" s="109" t="s">
        <v>162</v>
      </c>
      <c r="B94" s="109"/>
      <c r="C94" s="70">
        <v>0</v>
      </c>
      <c r="D94" s="84">
        <f ca="1">((100/(D89+F89+H89))*C94)/100</f>
        <v>0</v>
      </c>
      <c r="E94" s="111"/>
      <c r="F94" s="111"/>
      <c r="G94" s="111"/>
      <c r="H94" s="111"/>
      <c r="I94" s="41" t="s">
        <v>134</v>
      </c>
      <c r="J94" s="51">
        <f ca="1">(IF(B89&gt;1,(H89/(B89+2)),H89/4))</f>
        <v>0.25</v>
      </c>
    </row>
    <row r="95" spans="1:10" ht="15.75" customHeight="1" x14ac:dyDescent="0.35">
      <c r="A95" s="109" t="s">
        <v>169</v>
      </c>
      <c r="B95" s="109" t="s">
        <v>163</v>
      </c>
      <c r="C95" s="67">
        <v>0</v>
      </c>
      <c r="D95" s="84">
        <f ca="1">((100/H89)*C95)/100</f>
        <v>0</v>
      </c>
      <c r="E95" s="111"/>
      <c r="F95" s="111"/>
      <c r="G95" s="111"/>
      <c r="H95" s="111"/>
      <c r="I95" s="41" t="s">
        <v>135</v>
      </c>
      <c r="J95" s="51">
        <f ca="1">(IF(B89&gt;1,(H89/(B89+2)+J94),H89/4+J94))</f>
        <v>0.5</v>
      </c>
    </row>
    <row r="96" spans="1:10" ht="15.75" customHeight="1" x14ac:dyDescent="0.35">
      <c r="A96" s="109" t="s">
        <v>170</v>
      </c>
      <c r="B96" s="109" t="s">
        <v>163</v>
      </c>
      <c r="C96" s="67">
        <v>0</v>
      </c>
      <c r="D96" s="84">
        <f ca="1">((100/H89)*C96)/100</f>
        <v>0</v>
      </c>
      <c r="E96" s="111"/>
      <c r="F96" s="111"/>
      <c r="G96" s="111"/>
      <c r="H96" s="111"/>
      <c r="I96" s="41" t="s">
        <v>179</v>
      </c>
      <c r="J96" s="51">
        <f>(IF(B89&gt;1,(H89/(B89+2)+J95),0))</f>
        <v>0</v>
      </c>
    </row>
    <row r="97" spans="1:10" ht="15" customHeight="1" x14ac:dyDescent="0.35">
      <c r="A97" s="109" t="s">
        <v>168</v>
      </c>
      <c r="B97" s="109" t="s">
        <v>165</v>
      </c>
      <c r="C97" s="67">
        <v>0</v>
      </c>
      <c r="D97" s="84">
        <f ca="1">((100/(H89))*C97)/100</f>
        <v>0</v>
      </c>
      <c r="E97" s="111"/>
      <c r="F97" s="111"/>
      <c r="G97" s="111"/>
      <c r="H97" s="111"/>
      <c r="I97" s="41" t="s">
        <v>176</v>
      </c>
      <c r="J97" s="51">
        <f>(IF(B89&gt;2,(H89/(B89+2)+J96),0))</f>
        <v>0</v>
      </c>
    </row>
    <row r="98" spans="1:10" ht="15.75" customHeight="1" x14ac:dyDescent="0.35">
      <c r="A98" s="109" t="s">
        <v>164</v>
      </c>
      <c r="B98" s="109" t="s">
        <v>164</v>
      </c>
      <c r="C98" s="67">
        <v>0</v>
      </c>
      <c r="D98" s="84">
        <f ca="1">((100/H89)*C98)/100</f>
        <v>0</v>
      </c>
      <c r="E98" s="111"/>
      <c r="F98" s="111"/>
      <c r="G98" s="111"/>
      <c r="H98" s="111"/>
      <c r="I98" s="41" t="s">
        <v>177</v>
      </c>
      <c r="J98" s="52">
        <f>(IF(B89&gt;3,(H89/(B89+2)+J97),0))</f>
        <v>0</v>
      </c>
    </row>
    <row r="99" spans="1:10" ht="15.75" customHeight="1" x14ac:dyDescent="0.35">
      <c r="A99" s="109" t="s">
        <v>171</v>
      </c>
      <c r="B99" s="109"/>
      <c r="C99" s="67">
        <v>0</v>
      </c>
      <c r="D99" s="84">
        <f ca="1">((100/H89)*C99)/100</f>
        <v>0</v>
      </c>
      <c r="E99" s="111"/>
      <c r="F99" s="111"/>
      <c r="G99" s="111"/>
      <c r="H99" s="111"/>
      <c r="I99" s="41" t="s">
        <v>178</v>
      </c>
      <c r="J99" s="51">
        <f>(IF(B89&gt;4,(H89/(B89+2)+J98),0))</f>
        <v>0</v>
      </c>
    </row>
    <row r="100" spans="1:10" ht="15.75" customHeight="1" x14ac:dyDescent="0.35">
      <c r="A100" s="109" t="s">
        <v>166</v>
      </c>
      <c r="B100" s="109" t="s">
        <v>166</v>
      </c>
      <c r="C100" s="67">
        <v>0</v>
      </c>
      <c r="D100" s="84">
        <f ca="1">((100/(H89))*C100)/100</f>
        <v>0</v>
      </c>
      <c r="E100" s="111"/>
      <c r="F100" s="111"/>
      <c r="G100" s="111"/>
      <c r="H100" s="111"/>
      <c r="I100" s="41" t="s">
        <v>180</v>
      </c>
      <c r="J100" s="51">
        <f ca="1">(IF(B89=1,(H89/(B89+3)+J95),IF(B89=0,(H89/4+J95),IF(B89&gt;1,0))))</f>
        <v>0.75</v>
      </c>
    </row>
    <row r="101" spans="1:10" ht="16" thickBot="1" x14ac:dyDescent="0.4">
      <c r="A101" s="109" t="s">
        <v>167</v>
      </c>
      <c r="B101" s="109"/>
      <c r="C101" s="67">
        <v>0</v>
      </c>
      <c r="D101" s="84">
        <f ca="1">((100/(H89))*C101)/100</f>
        <v>0</v>
      </c>
      <c r="E101" s="111"/>
      <c r="F101" s="111"/>
      <c r="G101" s="111"/>
      <c r="H101" s="111"/>
      <c r="I101" s="50" t="s">
        <v>136</v>
      </c>
      <c r="J101" s="53">
        <f ca="1">(IF(B89&gt;1.5,(H89/(B89+2)+J95+MAX(0,J96-J95)+MAX(0,J97-J96)+MAX(0,J98-J97)+MAX(0,J99-J98)+MAX(0,J100-J99)),IF(B89=1,(H89/(B89+3)+J100),IF(B89=0,H89/4+J100))))</f>
        <v>1</v>
      </c>
    </row>
    <row r="102" spans="1:10" x14ac:dyDescent="0.35">
      <c r="A102" s="106" t="s">
        <v>173</v>
      </c>
      <c r="B102" s="106"/>
      <c r="C102" s="106" t="s">
        <v>296</v>
      </c>
      <c r="D102" s="106"/>
      <c r="E102" s="106"/>
      <c r="F102" s="106"/>
      <c r="G102" s="106"/>
      <c r="H102" s="106"/>
      <c r="I102" s="48" t="str">
        <f ca="1">(IF(E106&gt;99%,"All work completed. Please provide OC.",IF(E106&gt;89.8%,"Plinth, RCC, Brick, Plaster, Flooring, Painting work Completed. Finishing work is in process.",IF(E106&lt;94%,(IF(C106=0,"Work not yet Started.",IF(D106=25%,"Piling work in process",IF(D106=50%,"Excavation work in process",IF(D106=100%,"Excavation work Completed. ","0")))&amp;(IF(C107=0%,"",IF(C107=J108,"Footing work is process",IF(C107=J109,"Footing work Completed",IF(C107=J110,"1st Basement Completed",IF(C107=J111,"1st &amp; 2nd Basement Completed",IF(C107=J112,"1st to 3rd Basement Completed",IF(C107=J113,"1st to 4th Basement Completed",IF(C107=J114,"Plinth work is process",IF(C107=J115,"Plinth work completed","0")))))))))))&amp;(IF(C108=(D103+F103+H103),", RCC Slab",IF(C108&gt;0,", RCC upto "&amp;C108&amp;" Slab",""))&amp;(IF(C109=H103,", Brickwork",IF(C109&gt;0,", Brickwork upto "&amp;C109&amp;" Floor",""))&amp;(IF(C110=H103,", Internal Plaster",IF(C110&gt;0,", Internal Plaster upto "&amp;C110&amp;" Floor",""))&amp;(IF(C111=H103,", External Plaster",IF(C111&gt;0,", External Plaster upto "&amp;C111&amp;" Floor",""))&amp;(IF(C112=H103,", Flooring",IF(C112&gt;0,", Flooring upto "&amp;C112&amp;" Floor",""))&amp;(IF(C113=H103,", Painting",IF(C113&gt;0,", Painting upto "&amp;C113&amp;" Floor",""))&amp;(IF(C114&gt;0,", Finishing upto "&amp;C114&amp;" Floor","")&amp;(IF(C108&gt;0.5," Completed",""))))))))))))))</f>
        <v>Excavation work Completed. Plinth work completed, RCC Slab, Brickwork, Internal Plaster, External Plaster upto 1 Floor Completed</v>
      </c>
      <c r="J102" s="21"/>
    </row>
    <row r="103" spans="1:10" x14ac:dyDescent="0.35">
      <c r="A103" s="88" t="s">
        <v>175</v>
      </c>
      <c r="B103" s="88">
        <v>0</v>
      </c>
      <c r="C103" s="88" t="s">
        <v>103</v>
      </c>
      <c r="D103" s="88">
        <v>1</v>
      </c>
      <c r="E103" s="88" t="s">
        <v>102</v>
      </c>
      <c r="F103" s="88">
        <v>0</v>
      </c>
      <c r="G103" s="88" t="s">
        <v>111</v>
      </c>
      <c r="H103" s="88">
        <f ca="1">--TRIM(RIGHT(SUBSTITUTE(LEFT(C102,_xlfn.AGGREGATE(16,6,FIND({0,1,2,3,4,5,6,7,8,9},C102,ROW(INDIRECT("1:"&amp;LEN(C102)))),1))," ",REPT(" ",LEN(C102))),LEN(C102)))</f>
        <v>2</v>
      </c>
      <c r="I103" s="49"/>
      <c r="J103" s="22"/>
    </row>
    <row r="104" spans="1:10" ht="30.75" customHeight="1" x14ac:dyDescent="0.35">
      <c r="A104" s="104" t="s">
        <v>121</v>
      </c>
      <c r="B104" s="105"/>
      <c r="C104" s="106" t="str">
        <f ca="1">I102</f>
        <v>Excavation work Completed. Plinth work completed, RCC Slab, Brickwork, Internal Plaster, External Plaster upto 1 Floor Completed</v>
      </c>
      <c r="D104" s="106"/>
      <c r="E104" s="106"/>
      <c r="F104" s="106"/>
      <c r="G104" s="106"/>
      <c r="H104" s="107"/>
      <c r="I104" s="49" t="s">
        <v>137</v>
      </c>
      <c r="J104" s="22"/>
    </row>
    <row r="105" spans="1:10" ht="15.75" customHeight="1" x14ac:dyDescent="0.35">
      <c r="A105" s="108" t="s">
        <v>54</v>
      </c>
      <c r="B105" s="109"/>
      <c r="C105" s="65" t="s">
        <v>172</v>
      </c>
      <c r="D105" s="83" t="s">
        <v>114</v>
      </c>
      <c r="E105" s="109" t="s">
        <v>116</v>
      </c>
      <c r="F105" s="109"/>
      <c r="G105" s="109" t="s">
        <v>115</v>
      </c>
      <c r="H105" s="110"/>
      <c r="I105" s="41" t="s">
        <v>174</v>
      </c>
      <c r="J105" s="23">
        <f ca="1">H103*25%</f>
        <v>0.5</v>
      </c>
    </row>
    <row r="106" spans="1:10" x14ac:dyDescent="0.35">
      <c r="A106" s="108" t="s">
        <v>161</v>
      </c>
      <c r="B106" s="109"/>
      <c r="C106" s="67">
        <f ca="1">J107</f>
        <v>2</v>
      </c>
      <c r="D106" s="84">
        <f ca="1">((100/H103)*C106)/100</f>
        <v>1</v>
      </c>
      <c r="E106" s="111">
        <f ca="1">(((C107/H103*10)+(40/(D103+F103+H103)*C108)+(7.5/(H103)*C109)+(7.5/(H103)*C110)+(10/H103*C111)+(10/H103*C112)+(5/H103*C113)+(5/H103*C114)+(5/H103*C115))/100)</f>
        <v>0.7</v>
      </c>
      <c r="F106" s="111"/>
      <c r="G106" s="111">
        <f ca="1">((((C106/H103)*20)+((C107/H103)*25)+(30/(H103+F103+D103)*C108)+(5/H103*C109)+(5/H103*C110)+(5/H103*C111)+(5/H103*C112)+(0/H103*C113)+(0/H103*C114)+(5/H103*C115))/100)</f>
        <v>0.875</v>
      </c>
      <c r="H106" s="113"/>
      <c r="I106" s="41" t="s">
        <v>132</v>
      </c>
      <c r="J106" s="47">
        <f ca="1">H103*50%</f>
        <v>1</v>
      </c>
    </row>
    <row r="107" spans="1:10" x14ac:dyDescent="0.35">
      <c r="A107" s="108" t="s">
        <v>55</v>
      </c>
      <c r="B107" s="109"/>
      <c r="C107" s="70">
        <f ca="1">J115</f>
        <v>2</v>
      </c>
      <c r="D107" s="84">
        <f ca="1">((100/H103)*C107)/100</f>
        <v>1</v>
      </c>
      <c r="E107" s="111"/>
      <c r="F107" s="111"/>
      <c r="G107" s="111"/>
      <c r="H107" s="113"/>
      <c r="I107" s="41" t="s">
        <v>133</v>
      </c>
      <c r="J107" s="47">
        <f ca="1">H103</f>
        <v>2</v>
      </c>
    </row>
    <row r="108" spans="1:10" ht="15.75" customHeight="1" x14ac:dyDescent="0.35">
      <c r="A108" s="108" t="s">
        <v>162</v>
      </c>
      <c r="B108" s="109"/>
      <c r="C108" s="70">
        <v>3</v>
      </c>
      <c r="D108" s="84">
        <f ca="1">((100/(D103+F103+H103))*C108)/100</f>
        <v>1</v>
      </c>
      <c r="E108" s="111"/>
      <c r="F108" s="111"/>
      <c r="G108" s="111"/>
      <c r="H108" s="113"/>
      <c r="I108" s="41" t="s">
        <v>134</v>
      </c>
      <c r="J108" s="51">
        <f ca="1">(IF(B103&gt;1,(H103/(B103+2)),H103/4))</f>
        <v>0.5</v>
      </c>
    </row>
    <row r="109" spans="1:10" ht="15.75" customHeight="1" x14ac:dyDescent="0.35">
      <c r="A109" s="108" t="s">
        <v>169</v>
      </c>
      <c r="B109" s="109" t="s">
        <v>163</v>
      </c>
      <c r="C109" s="67">
        <v>2</v>
      </c>
      <c r="D109" s="84">
        <f ca="1">((100/H103)*C109)/100</f>
        <v>1</v>
      </c>
      <c r="E109" s="111"/>
      <c r="F109" s="111"/>
      <c r="G109" s="111"/>
      <c r="H109" s="113"/>
      <c r="I109" s="41" t="s">
        <v>135</v>
      </c>
      <c r="J109" s="51">
        <f ca="1">(IF(B103&gt;1,(H103/(B103+2)+J108),H103/4+J108))</f>
        <v>1</v>
      </c>
    </row>
    <row r="110" spans="1:10" ht="15.75" customHeight="1" x14ac:dyDescent="0.35">
      <c r="A110" s="108" t="s">
        <v>170</v>
      </c>
      <c r="B110" s="109" t="s">
        <v>163</v>
      </c>
      <c r="C110" s="67">
        <v>2</v>
      </c>
      <c r="D110" s="84">
        <f ca="1">((100/H103)*C110)/100</f>
        <v>1</v>
      </c>
      <c r="E110" s="111"/>
      <c r="F110" s="111"/>
      <c r="G110" s="111"/>
      <c r="H110" s="113"/>
      <c r="I110" s="41" t="s">
        <v>179</v>
      </c>
      <c r="J110" s="51">
        <f>(IF(B103&gt;1,(H103/(B103+2)+J109),0))</f>
        <v>0</v>
      </c>
    </row>
    <row r="111" spans="1:10" ht="15" customHeight="1" x14ac:dyDescent="0.35">
      <c r="A111" s="108" t="s">
        <v>168</v>
      </c>
      <c r="B111" s="109" t="s">
        <v>165</v>
      </c>
      <c r="C111" s="67">
        <v>1</v>
      </c>
      <c r="D111" s="84">
        <f ca="1">((100/(H103))*C111)/100</f>
        <v>0.5</v>
      </c>
      <c r="E111" s="111"/>
      <c r="F111" s="111"/>
      <c r="G111" s="111"/>
      <c r="H111" s="113"/>
      <c r="I111" s="41" t="s">
        <v>176</v>
      </c>
      <c r="J111" s="51">
        <f>(IF(B103&gt;2,(H103/(B103+2)+J110),0))</f>
        <v>0</v>
      </c>
    </row>
    <row r="112" spans="1:10" ht="15.75" customHeight="1" x14ac:dyDescent="0.35">
      <c r="A112" s="108" t="s">
        <v>164</v>
      </c>
      <c r="B112" s="109" t="s">
        <v>164</v>
      </c>
      <c r="C112" s="67">
        <v>0</v>
      </c>
      <c r="D112" s="84">
        <f ca="1">((100/H103)*C112)/100</f>
        <v>0</v>
      </c>
      <c r="E112" s="111"/>
      <c r="F112" s="111"/>
      <c r="G112" s="111"/>
      <c r="H112" s="113"/>
      <c r="I112" s="41" t="s">
        <v>177</v>
      </c>
      <c r="J112" s="52">
        <f>(IF(B103&gt;3,(H103/(B103+2)+J111),0))</f>
        <v>0</v>
      </c>
    </row>
    <row r="113" spans="1:10" ht="15.75" customHeight="1" x14ac:dyDescent="0.35">
      <c r="A113" s="108" t="s">
        <v>171</v>
      </c>
      <c r="B113" s="109"/>
      <c r="C113" s="67">
        <v>0</v>
      </c>
      <c r="D113" s="84">
        <f ca="1">((100/H103)*C113)/100</f>
        <v>0</v>
      </c>
      <c r="E113" s="111"/>
      <c r="F113" s="111"/>
      <c r="G113" s="111"/>
      <c r="H113" s="113"/>
      <c r="I113" s="41" t="s">
        <v>178</v>
      </c>
      <c r="J113" s="51">
        <f>(IF(B103&gt;4,(H103/(B103+2)+J112),0))</f>
        <v>0</v>
      </c>
    </row>
    <row r="114" spans="1:10" ht="15.75" customHeight="1" x14ac:dyDescent="0.35">
      <c r="A114" s="108" t="s">
        <v>166</v>
      </c>
      <c r="B114" s="109" t="s">
        <v>166</v>
      </c>
      <c r="C114" s="67">
        <v>0</v>
      </c>
      <c r="D114" s="84">
        <f ca="1">((100/(H103))*C114)/100</f>
        <v>0</v>
      </c>
      <c r="E114" s="111"/>
      <c r="F114" s="111"/>
      <c r="G114" s="111"/>
      <c r="H114" s="113"/>
      <c r="I114" s="41" t="s">
        <v>180</v>
      </c>
      <c r="J114" s="51">
        <f ca="1">(IF(B103=1,(H103/(B103+3)+J109),IF(B103=0,(H103/4+J109),IF(B103&gt;1,0))))</f>
        <v>1.5</v>
      </c>
    </row>
    <row r="115" spans="1:10" ht="16" thickBot="1" x14ac:dyDescent="0.4">
      <c r="A115" s="115" t="s">
        <v>167</v>
      </c>
      <c r="B115" s="116"/>
      <c r="C115" s="71">
        <v>0</v>
      </c>
      <c r="D115" s="85">
        <f ca="1">((100/(H103))*C115)/100</f>
        <v>0</v>
      </c>
      <c r="E115" s="112"/>
      <c r="F115" s="112"/>
      <c r="G115" s="112"/>
      <c r="H115" s="114"/>
      <c r="I115" s="50" t="s">
        <v>136</v>
      </c>
      <c r="J115" s="53">
        <f ca="1">(IF(B103&gt;1.5,(H103/(B103+2)+J109+MAX(0,J110-J109)+MAX(0,J111-J110)+MAX(0,J112-J111)+MAX(0,J113-J112)+MAX(0,J114-J113)),IF(B103=1,(H103/(B103+3)+J114),IF(B103=0,H103/4+J114))))</f>
        <v>2</v>
      </c>
    </row>
    <row r="116" spans="1:10" x14ac:dyDescent="0.35">
      <c r="A116" s="99" t="s">
        <v>173</v>
      </c>
      <c r="B116" s="100"/>
      <c r="C116" s="101" t="s">
        <v>295</v>
      </c>
      <c r="D116" s="102"/>
      <c r="E116" s="102"/>
      <c r="F116" s="102"/>
      <c r="G116" s="102"/>
      <c r="H116" s="103"/>
      <c r="I116" s="48" t="str">
        <f ca="1">(IF(E120&gt;99%,"All work completed. Please provide OC.",IF(E120&gt;89.8%,"Plinth, RCC, Brick, Plaster, Flooring, Painting work Completed. Finishing work is in process.",IF(E120&lt;94%,(IF(C120=0,"Work not yet Started.",IF(D120=25%,"Piling work in process",IF(D120=50%,"Excavation work in process",IF(D120=100%,"Excavation work Completed. ","0")))&amp;(IF(C121=0%,"",IF(C121=J122,"Footing work is process",IF(C121=J123,"Footing work Completed",IF(C121=J124,"1st Basement Completed",IF(C121=J125,"1st &amp; 2nd Basement Completed",IF(C121=J126,"1st to 3rd Basement Completed",IF(C121=J127,"1st to 4th Basement Completed",IF(C121=J128,"Plinth work is process",IF(C121=J129,"Plinth work completed","0")))))))))))&amp;(IF(C122=(D117+F117+H117),", RCC Slab",IF(C122&gt;0,", RCC upto "&amp;C122&amp;" Slab",""))&amp;(IF(C123=H117,", Brickwork",IF(C123&gt;0,", Brickwork upto "&amp;C123&amp;" Floor",""))&amp;(IF(C124=H117,", Internal Plaster",IF(C124&gt;0,", Internal Plaster upto "&amp;C124&amp;" Floor",""))&amp;(IF(C125=H117,", External Plaster",IF(C125&gt;0,", External Plaster upto "&amp;C125&amp;" Floor",""))&amp;(IF(C126=H117,", Flooring",IF(C126&gt;0,", Flooring upto "&amp;C126&amp;" Floor",""))&amp;(IF(C127=H117,", Painting",IF(C127&gt;0,", Painting upto "&amp;C127&amp;" Floor",""))&amp;(IF(C128&gt;0,", Finishing upto "&amp;C128&amp;" Floor","")&amp;(IF(C122&gt;0.5," Completed",""))))))))))))))</f>
        <v>Excavation work Completed. Plinth work completed, RCC Slab, Brickwork, Internal Plaster, External Plaster, Flooring upto 1 Floor, Painting upto 1 Floor Completed</v>
      </c>
      <c r="J116" s="21"/>
    </row>
    <row r="117" spans="1:10" x14ac:dyDescent="0.35">
      <c r="A117" s="87" t="s">
        <v>175</v>
      </c>
      <c r="B117" s="88">
        <v>0</v>
      </c>
      <c r="C117" s="88" t="s">
        <v>103</v>
      </c>
      <c r="D117" s="88">
        <v>1</v>
      </c>
      <c r="E117" s="88" t="s">
        <v>102</v>
      </c>
      <c r="F117" s="88">
        <v>0</v>
      </c>
      <c r="G117" s="88" t="s">
        <v>111</v>
      </c>
      <c r="H117" s="56">
        <f ca="1">--TRIM(RIGHT(SUBSTITUTE(LEFT(C116,_xlfn.AGGREGATE(16,6,FIND({0,1,2,3,4,5,6,7,8,9},C116,ROW(INDIRECT("1:"&amp;LEN(C116)))),1))," ",REPT(" ",LEN(C116))),LEN(C116)))</f>
        <v>2</v>
      </c>
      <c r="I117" s="49"/>
      <c r="J117" s="22"/>
    </row>
    <row r="118" spans="1:10" ht="46.5" customHeight="1" x14ac:dyDescent="0.35">
      <c r="A118" s="104" t="s">
        <v>121</v>
      </c>
      <c r="B118" s="105"/>
      <c r="C118" s="106" t="str">
        <f ca="1">I116</f>
        <v>Excavation work Completed. Plinth work completed, RCC Slab, Brickwork, Internal Plaster, External Plaster, Flooring upto 1 Floor, Painting upto 1 Floor Completed</v>
      </c>
      <c r="D118" s="106"/>
      <c r="E118" s="106"/>
      <c r="F118" s="106"/>
      <c r="G118" s="106"/>
      <c r="H118" s="107"/>
      <c r="I118" s="49" t="s">
        <v>137</v>
      </c>
      <c r="J118" s="22"/>
    </row>
    <row r="119" spans="1:10" ht="15.75" customHeight="1" x14ac:dyDescent="0.35">
      <c r="A119" s="108" t="s">
        <v>54</v>
      </c>
      <c r="B119" s="109"/>
      <c r="C119" s="65" t="s">
        <v>172</v>
      </c>
      <c r="D119" s="83" t="s">
        <v>114</v>
      </c>
      <c r="E119" s="109" t="s">
        <v>116</v>
      </c>
      <c r="F119" s="109"/>
      <c r="G119" s="109" t="s">
        <v>115</v>
      </c>
      <c r="H119" s="110"/>
      <c r="I119" s="41" t="s">
        <v>174</v>
      </c>
      <c r="J119" s="23">
        <f ca="1">H117*25%</f>
        <v>0.5</v>
      </c>
    </row>
    <row r="120" spans="1:10" x14ac:dyDescent="0.35">
      <c r="A120" s="108" t="s">
        <v>161</v>
      </c>
      <c r="B120" s="109"/>
      <c r="C120" s="67">
        <f ca="1">J121</f>
        <v>2</v>
      </c>
      <c r="D120" s="84">
        <f ca="1">((100/H117)*C120)/100</f>
        <v>1</v>
      </c>
      <c r="E120" s="111">
        <f ca="1">(((C121/H117*10)+(40/(D117+F117+H117)*C122)+(7.5/(H117)*C123)+(7.5/(H117)*C124)+(10/H117*C125)+(10/H117*C126)+(5/H117*C127)+(5/H117*C128)+(5/H117*C129))/100)</f>
        <v>0.82499999999999996</v>
      </c>
      <c r="F120" s="111"/>
      <c r="G120" s="111">
        <f ca="1">((((C120/H117)*20)+((C121/H117)*25)+(30/(H117+F117+D117)*C122)+(5/H117*C123)+(5/H117*C124)+(5/H117*C125)+(5/H117*C126)+(0/H117*C127)+(0/H117*C128)+(5/H117*C129))/100)</f>
        <v>0.92500000000000004</v>
      </c>
      <c r="H120" s="113"/>
      <c r="I120" s="41" t="s">
        <v>132</v>
      </c>
      <c r="J120" s="47">
        <f ca="1">H117*50%</f>
        <v>1</v>
      </c>
    </row>
    <row r="121" spans="1:10" x14ac:dyDescent="0.35">
      <c r="A121" s="108" t="s">
        <v>55</v>
      </c>
      <c r="B121" s="109"/>
      <c r="C121" s="70">
        <f ca="1">J129</f>
        <v>2</v>
      </c>
      <c r="D121" s="84">
        <f ca="1">((100/H117)*C121)/100</f>
        <v>1</v>
      </c>
      <c r="E121" s="111"/>
      <c r="F121" s="111"/>
      <c r="G121" s="111"/>
      <c r="H121" s="113"/>
      <c r="I121" s="41" t="s">
        <v>133</v>
      </c>
      <c r="J121" s="47">
        <f ca="1">H117</f>
        <v>2</v>
      </c>
    </row>
    <row r="122" spans="1:10" ht="15.75" customHeight="1" x14ac:dyDescent="0.35">
      <c r="A122" s="108" t="s">
        <v>162</v>
      </c>
      <c r="B122" s="109"/>
      <c r="C122" s="70">
        <v>3</v>
      </c>
      <c r="D122" s="84">
        <f ca="1">((100/(D117+F117+H117))*C122)/100</f>
        <v>1</v>
      </c>
      <c r="E122" s="111"/>
      <c r="F122" s="111"/>
      <c r="G122" s="111"/>
      <c r="H122" s="113"/>
      <c r="I122" s="41" t="s">
        <v>134</v>
      </c>
      <c r="J122" s="51">
        <f ca="1">(IF(B117&gt;1,(H117/(B117+2)),H117/4))</f>
        <v>0.5</v>
      </c>
    </row>
    <row r="123" spans="1:10" ht="15.75" customHeight="1" x14ac:dyDescent="0.35">
      <c r="A123" s="108" t="s">
        <v>169</v>
      </c>
      <c r="B123" s="109" t="s">
        <v>163</v>
      </c>
      <c r="C123" s="67">
        <v>2</v>
      </c>
      <c r="D123" s="84">
        <f ca="1">((100/H117)*C123)/100</f>
        <v>1</v>
      </c>
      <c r="E123" s="111"/>
      <c r="F123" s="111"/>
      <c r="G123" s="111"/>
      <c r="H123" s="113"/>
      <c r="I123" s="41" t="s">
        <v>135</v>
      </c>
      <c r="J123" s="51">
        <f ca="1">(IF(B117&gt;1,(H117/(B117+2)+J122),H117/4+J122))</f>
        <v>1</v>
      </c>
    </row>
    <row r="124" spans="1:10" ht="15.75" customHeight="1" x14ac:dyDescent="0.35">
      <c r="A124" s="108" t="s">
        <v>170</v>
      </c>
      <c r="B124" s="109" t="s">
        <v>163</v>
      </c>
      <c r="C124" s="67">
        <v>2</v>
      </c>
      <c r="D124" s="84">
        <f ca="1">((100/H117)*C124)/100</f>
        <v>1</v>
      </c>
      <c r="E124" s="111"/>
      <c r="F124" s="111"/>
      <c r="G124" s="111"/>
      <c r="H124" s="113"/>
      <c r="I124" s="41" t="s">
        <v>179</v>
      </c>
      <c r="J124" s="51">
        <f>(IF(B117&gt;1,(H117/(B117+2)+J123),0))</f>
        <v>0</v>
      </c>
    </row>
    <row r="125" spans="1:10" ht="15" customHeight="1" x14ac:dyDescent="0.35">
      <c r="A125" s="108" t="s">
        <v>168</v>
      </c>
      <c r="B125" s="109" t="s">
        <v>165</v>
      </c>
      <c r="C125" s="67">
        <v>2</v>
      </c>
      <c r="D125" s="84">
        <f ca="1">((100/(H117))*C125)/100</f>
        <v>1</v>
      </c>
      <c r="E125" s="111"/>
      <c r="F125" s="111"/>
      <c r="G125" s="111"/>
      <c r="H125" s="113"/>
      <c r="I125" s="41" t="s">
        <v>176</v>
      </c>
      <c r="J125" s="51">
        <f>(IF(B117&gt;2,(H117/(B117+2)+J124),0))</f>
        <v>0</v>
      </c>
    </row>
    <row r="126" spans="1:10" ht="15.75" customHeight="1" x14ac:dyDescent="0.35">
      <c r="A126" s="108" t="s">
        <v>164</v>
      </c>
      <c r="B126" s="109" t="s">
        <v>164</v>
      </c>
      <c r="C126" s="67">
        <v>1</v>
      </c>
      <c r="D126" s="84">
        <f ca="1">((100/H117)*C126)/100</f>
        <v>0.5</v>
      </c>
      <c r="E126" s="111"/>
      <c r="F126" s="111"/>
      <c r="G126" s="111"/>
      <c r="H126" s="113"/>
      <c r="I126" s="41" t="s">
        <v>177</v>
      </c>
      <c r="J126" s="52">
        <f>(IF(B117&gt;3,(H117/(B117+2)+J125),0))</f>
        <v>0</v>
      </c>
    </row>
    <row r="127" spans="1:10" ht="15.75" customHeight="1" x14ac:dyDescent="0.35">
      <c r="A127" s="108" t="s">
        <v>171</v>
      </c>
      <c r="B127" s="109"/>
      <c r="C127" s="67">
        <v>1</v>
      </c>
      <c r="D127" s="84">
        <f ca="1">((100/H117)*C127)/100</f>
        <v>0.5</v>
      </c>
      <c r="E127" s="111"/>
      <c r="F127" s="111"/>
      <c r="G127" s="111"/>
      <c r="H127" s="113"/>
      <c r="I127" s="41" t="s">
        <v>178</v>
      </c>
      <c r="J127" s="51">
        <f>(IF(B117&gt;4,(H117/(B117+2)+J126),0))</f>
        <v>0</v>
      </c>
    </row>
    <row r="128" spans="1:10" ht="15.75" customHeight="1" x14ac:dyDescent="0.35">
      <c r="A128" s="108" t="s">
        <v>166</v>
      </c>
      <c r="B128" s="109" t="s">
        <v>166</v>
      </c>
      <c r="C128" s="67">
        <v>0</v>
      </c>
      <c r="D128" s="84">
        <f ca="1">((100/(H117))*C128)/100</f>
        <v>0</v>
      </c>
      <c r="E128" s="111"/>
      <c r="F128" s="111"/>
      <c r="G128" s="111"/>
      <c r="H128" s="113"/>
      <c r="I128" s="41" t="s">
        <v>180</v>
      </c>
      <c r="J128" s="51">
        <f ca="1">(IF(B117=1,(H117/(B117+3)+J123),IF(B117=0,(H117/4+J123),IF(B117&gt;1,0))))</f>
        <v>1.5</v>
      </c>
    </row>
    <row r="129" spans="1:11" ht="16" thickBot="1" x14ac:dyDescent="0.4">
      <c r="A129" s="115" t="s">
        <v>167</v>
      </c>
      <c r="B129" s="116"/>
      <c r="C129" s="71">
        <v>0</v>
      </c>
      <c r="D129" s="85">
        <f ca="1">((100/(H117))*C129)/100</f>
        <v>0</v>
      </c>
      <c r="E129" s="112"/>
      <c r="F129" s="112"/>
      <c r="G129" s="112"/>
      <c r="H129" s="114"/>
      <c r="I129" s="50" t="s">
        <v>136</v>
      </c>
      <c r="J129" s="53">
        <f ca="1">(IF(B117&gt;1.5,(H117/(B117+2)+J123+MAX(0,J124-J123)+MAX(0,J125-J124)+MAX(0,J126-J125)+MAX(0,J127-J126)+MAX(0,J128-J127)),IF(B117=1,(H117/(B117+3)+J128),IF(B117=0,H117/4+J128))))</f>
        <v>2</v>
      </c>
    </row>
    <row r="130" spans="1:11" ht="15.75" customHeight="1" x14ac:dyDescent="0.35">
      <c r="A130" s="99" t="s">
        <v>173</v>
      </c>
      <c r="B130" s="100"/>
      <c r="C130" s="101" t="s">
        <v>286</v>
      </c>
      <c r="D130" s="102"/>
      <c r="E130" s="102"/>
      <c r="F130" s="102"/>
      <c r="G130" s="102"/>
      <c r="H130" s="103"/>
      <c r="I130" s="48" t="str">
        <f ca="1">(IF(E134&gt;99%,"All work completed. Please provide OC.",IF(E134&gt;89.8%,"Plinth, RCC, Brick, Plaster, Flooring, Painting work Completed. Finishing work is in process.",IF(E134&lt;94%,(IF(C134=0,"Work not yet Started.",IF(D134=25%,"Piling work in process",IF(D134=50%,"Excavation work in process",IF(D134=100%,"Excavation work Completed. ","0")))&amp;(IF(C135=0%,"",IF(C135=J136,"Footing work is process",IF(C135=J137,"Footing work Completed",IF(C135=J138,"1st Basement Completed",IF(C135=J139,"1st &amp; 2nd Basement Completed",IF(C135=J140,"1st to 3rd Basement Completed",IF(C135=J141,"1st to 4th Basement Completed",IF(C135=J142,"Plinth work is process",IF(C135=J143,"Plinth work completed","0")))))))))))&amp;(IF(C136=(D131+F131+H131),", RCC Slab",IF(C136&gt;0,", RCC upto "&amp;C136&amp;" Slab",""))&amp;(IF(C137=H131,", Brickwork",IF(C137&gt;0,", Brickwork upto "&amp;C137&amp;" Floor",""))&amp;(IF(C138=H131,", Internal Plaster",IF(C138&gt;0,", Internal Plaster upto "&amp;C138&amp;" Floor",""))&amp;(IF(C139=H131,", External Plaster",IF(C139&gt;0,", External Plaster upto "&amp;C139&amp;" Floor",""))&amp;(IF(C140=H131,", Flooring",IF(C140&gt;0,", Flooring upto "&amp;C140&amp;" Floor",""))&amp;(IF(C141=H131,", Painting",IF(C141&gt;0,", Painting upto "&amp;C141&amp;" Floor",""))&amp;(IF(C142&gt;0,", Finishing upto "&amp;C142&amp;" Floor","")&amp;(IF(C136&gt;0.5," Completed",""))))))))))))))</f>
        <v>Excavation work Completed. Plinth work completed</v>
      </c>
      <c r="J130" s="21"/>
    </row>
    <row r="131" spans="1:11" x14ac:dyDescent="0.35">
      <c r="A131" s="54" t="s">
        <v>175</v>
      </c>
      <c r="B131" s="62">
        <v>0</v>
      </c>
      <c r="C131" s="62" t="s">
        <v>103</v>
      </c>
      <c r="D131" s="62">
        <v>1</v>
      </c>
      <c r="E131" s="62" t="s">
        <v>102</v>
      </c>
      <c r="F131" s="62">
        <v>0</v>
      </c>
      <c r="G131" s="62" t="s">
        <v>111</v>
      </c>
      <c r="H131" s="56">
        <f ca="1">--TRIM(RIGHT(SUBSTITUTE(LEFT(C130,_xlfn.AGGREGATE(16,6,FIND({0,1,2,3,4,5,6,7,8,9},C130,ROW(INDIRECT("1:"&amp;LEN(C130)))),1))," ",REPT(" ",LEN(C130))),LEN(C130)))</f>
        <v>1</v>
      </c>
      <c r="I131" s="49"/>
      <c r="J131" s="22"/>
    </row>
    <row r="132" spans="1:11" ht="15.75" customHeight="1" x14ac:dyDescent="0.35">
      <c r="A132" s="104" t="s">
        <v>121</v>
      </c>
      <c r="B132" s="105"/>
      <c r="C132" s="106" t="str">
        <f ca="1">I130</f>
        <v>Excavation work Completed. Plinth work completed</v>
      </c>
      <c r="D132" s="106"/>
      <c r="E132" s="106"/>
      <c r="F132" s="106"/>
      <c r="G132" s="106"/>
      <c r="H132" s="107"/>
      <c r="I132" s="49" t="s">
        <v>137</v>
      </c>
      <c r="J132" s="22"/>
    </row>
    <row r="133" spans="1:11" ht="15.75" customHeight="1" x14ac:dyDescent="0.35">
      <c r="A133" s="108" t="s">
        <v>54</v>
      </c>
      <c r="B133" s="109"/>
      <c r="C133" s="65" t="s">
        <v>172</v>
      </c>
      <c r="D133" s="66" t="s">
        <v>114</v>
      </c>
      <c r="E133" s="109" t="s">
        <v>116</v>
      </c>
      <c r="F133" s="109"/>
      <c r="G133" s="109" t="s">
        <v>115</v>
      </c>
      <c r="H133" s="110"/>
      <c r="I133" s="41" t="s">
        <v>174</v>
      </c>
      <c r="J133" s="23">
        <f ca="1">H131*25%</f>
        <v>0.25</v>
      </c>
    </row>
    <row r="134" spans="1:11" x14ac:dyDescent="0.35">
      <c r="A134" s="108" t="s">
        <v>161</v>
      </c>
      <c r="B134" s="109"/>
      <c r="C134" s="67">
        <f ca="1">J135</f>
        <v>1</v>
      </c>
      <c r="D134" s="69">
        <f ca="1">((100/H131)*C134)/100</f>
        <v>1</v>
      </c>
      <c r="E134" s="111">
        <f ca="1">(((C135/H131*10)+(40/(D131+F131+H131)*C136)+(7.5/(H131)*C137)+(7.5/(H131)*C138)+(10/H131*C139)+(10/H131*C140)+(5/H131*C141)+(5/H131*C142)+(5/H131*C143))/100)</f>
        <v>0.1</v>
      </c>
      <c r="F134" s="111"/>
      <c r="G134" s="111">
        <f ca="1">((((C134/H131)*20)+((C135/H131)*25)+(30/(H131+F131+D131)*C136)+(5/H131*C137)+(5/H131*C138)+(5/H131*C139)+(5/H131*C140)+(0/H131*C141)+(0/H131*C142)+(5/H131*C143))/100)</f>
        <v>0.45</v>
      </c>
      <c r="H134" s="113"/>
      <c r="I134" s="41" t="s">
        <v>132</v>
      </c>
      <c r="J134" s="47">
        <f ca="1">H131*50%</f>
        <v>0.5</v>
      </c>
      <c r="K134" s="11" t="s">
        <v>299</v>
      </c>
    </row>
    <row r="135" spans="1:11" x14ac:dyDescent="0.35">
      <c r="A135" s="108" t="s">
        <v>55</v>
      </c>
      <c r="B135" s="109"/>
      <c r="C135" s="70">
        <v>1</v>
      </c>
      <c r="D135" s="69">
        <f ca="1">((100/H131)*C135)/100</f>
        <v>1</v>
      </c>
      <c r="E135" s="111"/>
      <c r="F135" s="111"/>
      <c r="G135" s="111"/>
      <c r="H135" s="113"/>
      <c r="I135" s="41" t="s">
        <v>133</v>
      </c>
      <c r="J135" s="47">
        <f ca="1">H131</f>
        <v>1</v>
      </c>
    </row>
    <row r="136" spans="1:11" ht="15.75" customHeight="1" x14ac:dyDescent="0.35">
      <c r="A136" s="108" t="s">
        <v>162</v>
      </c>
      <c r="B136" s="109"/>
      <c r="C136" s="70">
        <v>0</v>
      </c>
      <c r="D136" s="69">
        <f ca="1">((100/(D131+F131+H131))*C136)/100</f>
        <v>0</v>
      </c>
      <c r="E136" s="111"/>
      <c r="F136" s="111"/>
      <c r="G136" s="111"/>
      <c r="H136" s="113"/>
      <c r="I136" s="41" t="s">
        <v>134</v>
      </c>
      <c r="J136" s="51">
        <f ca="1">(IF(B131&gt;1,(H131/(B131+2)),H131/4))</f>
        <v>0.25</v>
      </c>
    </row>
    <row r="137" spans="1:11" ht="15.75" customHeight="1" x14ac:dyDescent="0.35">
      <c r="A137" s="108" t="s">
        <v>169</v>
      </c>
      <c r="B137" s="109" t="s">
        <v>163</v>
      </c>
      <c r="C137" s="67">
        <v>0</v>
      </c>
      <c r="D137" s="69">
        <f ca="1">((100/H131)*C137)/100</f>
        <v>0</v>
      </c>
      <c r="E137" s="111"/>
      <c r="F137" s="111"/>
      <c r="G137" s="111"/>
      <c r="H137" s="113"/>
      <c r="I137" s="41" t="s">
        <v>135</v>
      </c>
      <c r="J137" s="51">
        <f ca="1">(IF(B131&gt;1,(H131/(B131+2)+J136),H131/4+J136))</f>
        <v>0.5</v>
      </c>
    </row>
    <row r="138" spans="1:11" ht="15.75" customHeight="1" x14ac:dyDescent="0.35">
      <c r="A138" s="108" t="s">
        <v>170</v>
      </c>
      <c r="B138" s="109" t="s">
        <v>163</v>
      </c>
      <c r="C138" s="67">
        <v>0</v>
      </c>
      <c r="D138" s="69">
        <f ca="1">((100/H131)*C138)/100</f>
        <v>0</v>
      </c>
      <c r="E138" s="111"/>
      <c r="F138" s="111"/>
      <c r="G138" s="111"/>
      <c r="H138" s="113"/>
      <c r="I138" s="41" t="s">
        <v>179</v>
      </c>
      <c r="J138" s="51">
        <f>(IF(B131&gt;1,(H131/(B131+2)+J137),0))</f>
        <v>0</v>
      </c>
    </row>
    <row r="139" spans="1:11" ht="15" customHeight="1" x14ac:dyDescent="0.35">
      <c r="A139" s="108" t="s">
        <v>168</v>
      </c>
      <c r="B139" s="109" t="s">
        <v>165</v>
      </c>
      <c r="C139" s="67">
        <v>0</v>
      </c>
      <c r="D139" s="69">
        <f ca="1">((100/(H131))*C139)/100</f>
        <v>0</v>
      </c>
      <c r="E139" s="111"/>
      <c r="F139" s="111"/>
      <c r="G139" s="111"/>
      <c r="H139" s="113"/>
      <c r="I139" s="41" t="s">
        <v>176</v>
      </c>
      <c r="J139" s="51">
        <f>(IF(B131&gt;2,(H131/(B131+2)+J138),0))</f>
        <v>0</v>
      </c>
    </row>
    <row r="140" spans="1:11" ht="15.75" customHeight="1" x14ac:dyDescent="0.35">
      <c r="A140" s="108" t="s">
        <v>164</v>
      </c>
      <c r="B140" s="109" t="s">
        <v>164</v>
      </c>
      <c r="C140" s="67">
        <v>0</v>
      </c>
      <c r="D140" s="69">
        <f ca="1">((100/H131)*C140)/100</f>
        <v>0</v>
      </c>
      <c r="E140" s="111"/>
      <c r="F140" s="111"/>
      <c r="G140" s="111"/>
      <c r="H140" s="113"/>
      <c r="I140" s="41" t="s">
        <v>177</v>
      </c>
      <c r="J140" s="52">
        <f>(IF(B131&gt;3,(H131/(B131+2)+J139),0))</f>
        <v>0</v>
      </c>
    </row>
    <row r="141" spans="1:11" ht="15.75" customHeight="1" x14ac:dyDescent="0.35">
      <c r="A141" s="108" t="s">
        <v>171</v>
      </c>
      <c r="B141" s="109"/>
      <c r="C141" s="67">
        <v>0</v>
      </c>
      <c r="D141" s="69">
        <f ca="1">((100/H131)*C141)/100</f>
        <v>0</v>
      </c>
      <c r="E141" s="111"/>
      <c r="F141" s="111"/>
      <c r="G141" s="111"/>
      <c r="H141" s="113"/>
      <c r="I141" s="41" t="s">
        <v>178</v>
      </c>
      <c r="J141" s="51">
        <f>(IF(B131&gt;4,(H131/(B131+2)+J140),0))</f>
        <v>0</v>
      </c>
    </row>
    <row r="142" spans="1:11" ht="15.75" customHeight="1" x14ac:dyDescent="0.35">
      <c r="A142" s="108" t="s">
        <v>166</v>
      </c>
      <c r="B142" s="109" t="s">
        <v>166</v>
      </c>
      <c r="C142" s="67">
        <v>0</v>
      </c>
      <c r="D142" s="69">
        <f ca="1">((100/(H131))*C142)/100</f>
        <v>0</v>
      </c>
      <c r="E142" s="111"/>
      <c r="F142" s="111"/>
      <c r="G142" s="111"/>
      <c r="H142" s="113"/>
      <c r="I142" s="41" t="s">
        <v>180</v>
      </c>
      <c r="J142" s="51">
        <f ca="1">(IF(B131=1,(H131/(B131+3)+J137),IF(B131=0,(H131/4+J137),IF(B131&gt;1,0))))</f>
        <v>0.75</v>
      </c>
    </row>
    <row r="143" spans="1:11" ht="16" thickBot="1" x14ac:dyDescent="0.4">
      <c r="A143" s="115" t="s">
        <v>167</v>
      </c>
      <c r="B143" s="116"/>
      <c r="C143" s="71">
        <v>0</v>
      </c>
      <c r="D143" s="73">
        <f ca="1">((100/(H131))*C143)/100</f>
        <v>0</v>
      </c>
      <c r="E143" s="112"/>
      <c r="F143" s="112"/>
      <c r="G143" s="112"/>
      <c r="H143" s="114"/>
      <c r="I143" s="50" t="s">
        <v>136</v>
      </c>
      <c r="J143" s="53">
        <f ca="1">(IF(B131&gt;1.5,(H131/(B131+2)+J137+MAX(0,J138-J137)+MAX(0,J139-J138)+MAX(0,J140-J139)+MAX(0,J141-J140)+MAX(0,J142-J141)),IF(B131=1,(H131/(B131+3)+J142),IF(B131=0,H131/4+J142))))</f>
        <v>1</v>
      </c>
    </row>
    <row r="144" spans="1:11" x14ac:dyDescent="0.35">
      <c r="A144" s="99" t="s">
        <v>173</v>
      </c>
      <c r="B144" s="100"/>
      <c r="C144" s="101" t="s">
        <v>294</v>
      </c>
      <c r="D144" s="102"/>
      <c r="E144" s="102"/>
      <c r="F144" s="102"/>
      <c r="G144" s="102"/>
      <c r="H144" s="103"/>
      <c r="I144" s="48" t="str">
        <f ca="1">(IF(E148&gt;99%,"All work completed. Please provide OC.",IF(E148&gt;89.8%,"Plinth, RCC, Brick, Plaster, Flooring, Painting work Completed. Finishing work is in process.",IF(E148&lt;94%,(IF(C148=0,"Work not yet Started.",IF(D148=25%,"Piling work in process",IF(D148=50%,"Excavation work in process",IF(D148=100%,"Excavation work Completed. ","0")))&amp;(IF(C149=0%,"",IF(C149=J150,"Footing work is process",IF(C149=J151,"Footing work Completed",IF(C149=J152,"1st Basement Completed",IF(C149=J153,"1st &amp; 2nd Basement Completed",IF(C149=J154,"1st to 3rd Basement Completed",IF(C149=J155,"1st to 4th Basement Completed",IF(C149=J156,"Plinth work is process",IF(C149=J157,"Plinth work completed","0")))))))))))&amp;(IF(C150=(D145+F145+H145),", RCC Slab",IF(C150&gt;0,", RCC upto "&amp;C150&amp;" Slab",""))&amp;(IF(C151=H145,", Brickwork",IF(C151&gt;0,", Brickwork upto "&amp;C151&amp;" Floor",""))&amp;(IF(C152=H145,", Internal Plaster",IF(C152&gt;0,", Internal Plaster upto "&amp;C152&amp;" Floor",""))&amp;(IF(C153=H145,", External Plaster",IF(C153&gt;0,", External Plaster upto "&amp;C153&amp;" Floor",""))&amp;(IF(C154=H145,", Flooring",IF(C154&gt;0,", Flooring upto "&amp;C154&amp;" Floor",""))&amp;(IF(C155=H145,", Painting",IF(C155&gt;0,", Painting upto "&amp;C155&amp;" Floor",""))&amp;(IF(C156&gt;0,", Finishing upto "&amp;C156&amp;" Floor","")&amp;(IF(C150&gt;0.5," Completed",""))))))))))))))</f>
        <v>Excavation work Completed. Plinth work is process, RCC upto 2 Slab Completed</v>
      </c>
      <c r="J144" s="21"/>
    </row>
    <row r="145" spans="1:10" x14ac:dyDescent="0.35">
      <c r="A145" s="54" t="s">
        <v>175</v>
      </c>
      <c r="B145" s="77">
        <v>0</v>
      </c>
      <c r="C145" s="77" t="s">
        <v>103</v>
      </c>
      <c r="D145" s="77">
        <v>1</v>
      </c>
      <c r="E145" s="77" t="s">
        <v>102</v>
      </c>
      <c r="F145" s="77">
        <v>0</v>
      </c>
      <c r="G145" s="77" t="s">
        <v>111</v>
      </c>
      <c r="H145" s="56">
        <f ca="1">--TRIM(RIGHT(SUBSTITUTE(LEFT(C144,_xlfn.AGGREGATE(16,6,FIND({0,1,2,3,4,5,6,7,8,9},C144,ROW(INDIRECT("1:"&amp;LEN(C144)))),1))," ",REPT(" ",LEN(C144))),LEN(C144)))</f>
        <v>2</v>
      </c>
      <c r="I145" s="49"/>
      <c r="J145" s="22"/>
    </row>
    <row r="146" spans="1:10" ht="32.15" customHeight="1" x14ac:dyDescent="0.35">
      <c r="A146" s="104" t="s">
        <v>121</v>
      </c>
      <c r="B146" s="105"/>
      <c r="C146" s="106" t="str">
        <f ca="1">I144</f>
        <v>Excavation work Completed. Plinth work is process, RCC upto 2 Slab Completed</v>
      </c>
      <c r="D146" s="106"/>
      <c r="E146" s="106"/>
      <c r="F146" s="106"/>
      <c r="G146" s="106"/>
      <c r="H146" s="107"/>
      <c r="I146" s="49" t="s">
        <v>137</v>
      </c>
      <c r="J146" s="22"/>
    </row>
    <row r="147" spans="1:10" ht="15.75" customHeight="1" x14ac:dyDescent="0.35">
      <c r="A147" s="108" t="s">
        <v>54</v>
      </c>
      <c r="B147" s="109"/>
      <c r="C147" s="65" t="s">
        <v>172</v>
      </c>
      <c r="D147" s="74" t="s">
        <v>114</v>
      </c>
      <c r="E147" s="109" t="s">
        <v>116</v>
      </c>
      <c r="F147" s="109"/>
      <c r="G147" s="109" t="s">
        <v>115</v>
      </c>
      <c r="H147" s="110"/>
      <c r="I147" s="41" t="s">
        <v>174</v>
      </c>
      <c r="J147" s="23">
        <f ca="1">H145*25%</f>
        <v>0.5</v>
      </c>
    </row>
    <row r="148" spans="1:10" x14ac:dyDescent="0.35">
      <c r="A148" s="108" t="s">
        <v>161</v>
      </c>
      <c r="B148" s="109"/>
      <c r="C148" s="67">
        <f ca="1">J149</f>
        <v>2</v>
      </c>
      <c r="D148" s="75">
        <f ca="1">((100/H145)*C148)/100</f>
        <v>1</v>
      </c>
      <c r="E148" s="111">
        <f ca="1">(((C149/H145*10)+(40/(D145+F145+H145)*C150)+(7.5/(H145)*C151)+(7.5/(H145)*C152)+(10/H145*C153)+(10/H145*C154)+(5/H145*C155)+(5/H145*C156)+(5/H145*C157))/100)</f>
        <v>0.34166666666666673</v>
      </c>
      <c r="F148" s="111"/>
      <c r="G148" s="111">
        <f ca="1">((((C148/H145)*20)+((C149/H145)*25)+(30/(H145+F145+D145)*C150)+(5/H145*C151)+(5/H145*C152)+(5/H145*C153)+(5/H145*C154)+(0/H145*C155)+(0/H145*C156)+(5/H145*C157))/100)</f>
        <v>0.58750000000000002</v>
      </c>
      <c r="H148" s="113"/>
      <c r="I148" s="41" t="s">
        <v>132</v>
      </c>
      <c r="J148" s="47">
        <f ca="1">H145*50%</f>
        <v>1</v>
      </c>
    </row>
    <row r="149" spans="1:10" x14ac:dyDescent="0.35">
      <c r="A149" s="108" t="s">
        <v>55</v>
      </c>
      <c r="B149" s="109"/>
      <c r="C149" s="70">
        <f ca="1">J156</f>
        <v>1.5</v>
      </c>
      <c r="D149" s="75">
        <f ca="1">((100/H145)*C149)/100</f>
        <v>0.75</v>
      </c>
      <c r="E149" s="111"/>
      <c r="F149" s="111"/>
      <c r="G149" s="111"/>
      <c r="H149" s="113"/>
      <c r="I149" s="41" t="s">
        <v>133</v>
      </c>
      <c r="J149" s="47">
        <f ca="1">H145</f>
        <v>2</v>
      </c>
    </row>
    <row r="150" spans="1:10" ht="15.75" customHeight="1" x14ac:dyDescent="0.35">
      <c r="A150" s="108" t="s">
        <v>162</v>
      </c>
      <c r="B150" s="109"/>
      <c r="C150" s="70">
        <v>2</v>
      </c>
      <c r="D150" s="75">
        <f ca="1">((100/(D145+F145+H145))*C150)/100</f>
        <v>0.66666666666666674</v>
      </c>
      <c r="E150" s="111"/>
      <c r="F150" s="111"/>
      <c r="G150" s="111"/>
      <c r="H150" s="113"/>
      <c r="I150" s="41" t="s">
        <v>134</v>
      </c>
      <c r="J150" s="51">
        <f ca="1">(IF(B145&gt;1,(H145/(B145+2)),H145/4))</f>
        <v>0.5</v>
      </c>
    </row>
    <row r="151" spans="1:10" ht="15.75" customHeight="1" x14ac:dyDescent="0.35">
      <c r="A151" s="108" t="s">
        <v>169</v>
      </c>
      <c r="B151" s="109" t="s">
        <v>163</v>
      </c>
      <c r="C151" s="67">
        <v>0</v>
      </c>
      <c r="D151" s="75">
        <f ca="1">((100/H145)*C151)/100</f>
        <v>0</v>
      </c>
      <c r="E151" s="111"/>
      <c r="F151" s="111"/>
      <c r="G151" s="111"/>
      <c r="H151" s="113"/>
      <c r="I151" s="41" t="s">
        <v>135</v>
      </c>
      <c r="J151" s="51">
        <f ca="1">(IF(B145&gt;1,(H145/(B145+2)+J150),H145/4+J150))</f>
        <v>1</v>
      </c>
    </row>
    <row r="152" spans="1:10" ht="15.75" customHeight="1" x14ac:dyDescent="0.35">
      <c r="A152" s="108" t="s">
        <v>170</v>
      </c>
      <c r="B152" s="109" t="s">
        <v>163</v>
      </c>
      <c r="C152" s="67">
        <v>0</v>
      </c>
      <c r="D152" s="75">
        <f ca="1">((100/H145)*C152)/100</f>
        <v>0</v>
      </c>
      <c r="E152" s="111"/>
      <c r="F152" s="111"/>
      <c r="G152" s="111"/>
      <c r="H152" s="113"/>
      <c r="I152" s="41" t="s">
        <v>179</v>
      </c>
      <c r="J152" s="51">
        <f>(IF(B145&gt;1,(H145/(B145+2)+J151),0))</f>
        <v>0</v>
      </c>
    </row>
    <row r="153" spans="1:10" ht="15" customHeight="1" x14ac:dyDescent="0.35">
      <c r="A153" s="108" t="s">
        <v>168</v>
      </c>
      <c r="B153" s="109" t="s">
        <v>165</v>
      </c>
      <c r="C153" s="67">
        <v>0</v>
      </c>
      <c r="D153" s="75">
        <f ca="1">((100/(H145))*C153)/100</f>
        <v>0</v>
      </c>
      <c r="E153" s="111"/>
      <c r="F153" s="111"/>
      <c r="G153" s="111"/>
      <c r="H153" s="113"/>
      <c r="I153" s="41" t="s">
        <v>176</v>
      </c>
      <c r="J153" s="51">
        <f>(IF(B145&gt;2,(H145/(B145+2)+J152),0))</f>
        <v>0</v>
      </c>
    </row>
    <row r="154" spans="1:10" ht="15.75" customHeight="1" x14ac:dyDescent="0.35">
      <c r="A154" s="108" t="s">
        <v>164</v>
      </c>
      <c r="B154" s="109" t="s">
        <v>164</v>
      </c>
      <c r="C154" s="67">
        <v>0</v>
      </c>
      <c r="D154" s="75">
        <f ca="1">((100/H145)*C154)/100</f>
        <v>0</v>
      </c>
      <c r="E154" s="111"/>
      <c r="F154" s="111"/>
      <c r="G154" s="111"/>
      <c r="H154" s="113"/>
      <c r="I154" s="41" t="s">
        <v>177</v>
      </c>
      <c r="J154" s="52">
        <f>(IF(B145&gt;3,(H145/(B145+2)+J153),0))</f>
        <v>0</v>
      </c>
    </row>
    <row r="155" spans="1:10" ht="15.75" customHeight="1" x14ac:dyDescent="0.35">
      <c r="A155" s="108" t="s">
        <v>171</v>
      </c>
      <c r="B155" s="109"/>
      <c r="C155" s="67">
        <v>0</v>
      </c>
      <c r="D155" s="75">
        <f ca="1">((100/H145)*C155)/100</f>
        <v>0</v>
      </c>
      <c r="E155" s="111"/>
      <c r="F155" s="111"/>
      <c r="G155" s="111"/>
      <c r="H155" s="113"/>
      <c r="I155" s="41" t="s">
        <v>178</v>
      </c>
      <c r="J155" s="51">
        <f>(IF(B145&gt;4,(H145/(B145+2)+J154),0))</f>
        <v>0</v>
      </c>
    </row>
    <row r="156" spans="1:10" ht="15.75" customHeight="1" x14ac:dyDescent="0.35">
      <c r="A156" s="108" t="s">
        <v>166</v>
      </c>
      <c r="B156" s="109" t="s">
        <v>166</v>
      </c>
      <c r="C156" s="67">
        <v>0</v>
      </c>
      <c r="D156" s="75">
        <f ca="1">((100/(H145))*C156)/100</f>
        <v>0</v>
      </c>
      <c r="E156" s="111"/>
      <c r="F156" s="111"/>
      <c r="G156" s="111"/>
      <c r="H156" s="113"/>
      <c r="I156" s="41" t="s">
        <v>180</v>
      </c>
      <c r="J156" s="51">
        <f ca="1">(IF(B145=1,(H145/(B145+3)+J151),IF(B145=0,(H145/4+J151),IF(B145&gt;1,0))))</f>
        <v>1.5</v>
      </c>
    </row>
    <row r="157" spans="1:10" ht="16" thickBot="1" x14ac:dyDescent="0.4">
      <c r="A157" s="115" t="s">
        <v>167</v>
      </c>
      <c r="B157" s="116"/>
      <c r="C157" s="71">
        <v>0</v>
      </c>
      <c r="D157" s="76">
        <f ca="1">((100/(H145))*C157)/100</f>
        <v>0</v>
      </c>
      <c r="E157" s="112"/>
      <c r="F157" s="112"/>
      <c r="G157" s="112"/>
      <c r="H157" s="114"/>
      <c r="I157" s="50" t="s">
        <v>136</v>
      </c>
      <c r="J157" s="53">
        <f ca="1">(IF(B145&gt;1.5,(H145/(B145+2)+J151+MAX(0,J152-J151)+MAX(0,J153-J152)+MAX(0,J154-J153)+MAX(0,J155-J154)+MAX(0,J156-J155)),IF(B145=1,(H145/(B145+3)+J156),IF(B145=0,H145/4+J156))))</f>
        <v>2</v>
      </c>
    </row>
    <row r="158" spans="1:10" x14ac:dyDescent="0.35">
      <c r="A158" s="99" t="s">
        <v>173</v>
      </c>
      <c r="B158" s="100"/>
      <c r="C158" s="101" t="s">
        <v>297</v>
      </c>
      <c r="D158" s="102"/>
      <c r="E158" s="102"/>
      <c r="F158" s="102"/>
      <c r="G158" s="102"/>
      <c r="H158" s="103"/>
      <c r="I158" s="48" t="str">
        <f ca="1">(IF(E162&gt;99%,"All work completed. Please provide OC.",IF(E162&gt;89.8%,"Plinth, RCC, Brick, Plaster, Flooring, Painting work Completed. Finishing work is in process.",IF(E162&lt;94%,(IF(C162=0,"Work not yet Started.",IF(D162=25%,"Piling work in process",IF(D162=50%,"Excavation work in process",IF(D162=100%,"Excavation work Completed. ","0")))&amp;(IF(C163=0%,"",IF(C163=J164,"Footing work is process",IF(C163=J165,"Footing work Completed",IF(C163=J166,"1st Basement Completed",IF(C163=J167,"1st &amp; 2nd Basement Completed",IF(C163=J168,"1st to 3rd Basement Completed",IF(C163=J169,"1st to 4th Basement Completed",IF(C163=J170,"Plinth work is process",IF(C163=J171,"Plinth work completed","0")))))))))))&amp;(IF(C164=(D159+F159+H159),", RCC Slab",IF(C164&gt;0,", RCC upto "&amp;C164&amp;" Slab",""))&amp;(IF(C165=H159,", Brickwork",IF(C165&gt;0,", Brickwork upto "&amp;C165&amp;" Floor",""))&amp;(IF(C166=H159,", Internal Plaster",IF(C166&gt;0,", Internal Plaster upto "&amp;C166&amp;" Floor",""))&amp;(IF(C167=H159,", External Plaster",IF(C167&gt;0,", External Plaster upto "&amp;C167&amp;" Floor",""))&amp;(IF(C168=H159,", Flooring",IF(C168&gt;0,", Flooring upto "&amp;C168&amp;" Floor",""))&amp;(IF(C169=H159,", Painting",IF(C169&gt;0,", Painting upto "&amp;C169&amp;" Floor",""))&amp;(IF(C170&gt;0,", Finishing upto "&amp;C170&amp;" Floor","")&amp;(IF(C164&gt;0.5," Completed",""))))))))))))))</f>
        <v>Excavation work Completed. Plinth work completed, RCC Slab, Brickwork, Internal Plaster, External Plaster upto 1 Floor Completed</v>
      </c>
      <c r="J158" s="21"/>
    </row>
    <row r="159" spans="1:10" x14ac:dyDescent="0.35">
      <c r="A159" s="87" t="s">
        <v>175</v>
      </c>
      <c r="B159" s="88">
        <v>0</v>
      </c>
      <c r="C159" s="88" t="s">
        <v>103</v>
      </c>
      <c r="D159" s="88">
        <v>1</v>
      </c>
      <c r="E159" s="88" t="s">
        <v>102</v>
      </c>
      <c r="F159" s="88">
        <v>0</v>
      </c>
      <c r="G159" s="88" t="s">
        <v>111</v>
      </c>
      <c r="H159" s="56">
        <f ca="1">--TRIM(RIGHT(SUBSTITUTE(LEFT(C158,_xlfn.AGGREGATE(16,6,FIND({0,1,2,3,4,5,6,7,8,9},C158,ROW(INDIRECT("1:"&amp;LEN(C158)))),1))," ",REPT(" ",LEN(C158))),LEN(C158)))</f>
        <v>2</v>
      </c>
      <c r="I159" s="49"/>
      <c r="J159" s="22"/>
    </row>
    <row r="160" spans="1:10" ht="36" customHeight="1" x14ac:dyDescent="0.35">
      <c r="A160" s="104" t="s">
        <v>121</v>
      </c>
      <c r="B160" s="105"/>
      <c r="C160" s="106" t="str">
        <f ca="1">I158</f>
        <v>Excavation work Completed. Plinth work completed, RCC Slab, Brickwork, Internal Plaster, External Plaster upto 1 Floor Completed</v>
      </c>
      <c r="D160" s="106"/>
      <c r="E160" s="106"/>
      <c r="F160" s="106"/>
      <c r="G160" s="106"/>
      <c r="H160" s="107"/>
      <c r="I160" s="49" t="s">
        <v>137</v>
      </c>
      <c r="J160" s="22"/>
    </row>
    <row r="161" spans="1:10" ht="15.75" customHeight="1" x14ac:dyDescent="0.35">
      <c r="A161" s="108" t="s">
        <v>54</v>
      </c>
      <c r="B161" s="109"/>
      <c r="C161" s="65" t="s">
        <v>172</v>
      </c>
      <c r="D161" s="83" t="s">
        <v>114</v>
      </c>
      <c r="E161" s="109" t="s">
        <v>116</v>
      </c>
      <c r="F161" s="109"/>
      <c r="G161" s="109" t="s">
        <v>115</v>
      </c>
      <c r="H161" s="110"/>
      <c r="I161" s="41" t="s">
        <v>174</v>
      </c>
      <c r="J161" s="23">
        <f ca="1">H159*25%</f>
        <v>0.5</v>
      </c>
    </row>
    <row r="162" spans="1:10" x14ac:dyDescent="0.35">
      <c r="A162" s="108" t="s">
        <v>161</v>
      </c>
      <c r="B162" s="109"/>
      <c r="C162" s="67">
        <f ca="1">J163</f>
        <v>2</v>
      </c>
      <c r="D162" s="84">
        <f ca="1">((100/H159)*C162)/100</f>
        <v>1</v>
      </c>
      <c r="E162" s="111">
        <f ca="1">(((C163/H159*10)+(40/(D159+F159+H159)*C164)+(7.5/(H159)*C165)+(7.5/(H159)*C166)+(10/H159*C167)+(10/H159*C168)+(5/H159*C169)+(5/H159*C170)+(5/H159*C171))/100)</f>
        <v>0.7</v>
      </c>
      <c r="F162" s="111"/>
      <c r="G162" s="111">
        <f ca="1">((((C162/H159)*20)+((C163/H159)*25)+(30/(H159+F159+D159)*C164)+(5/H159*C165)+(5/H159*C166)+(5/H159*C167)+(5/H159*C168)+(0/H159*C169)+(0/H159*C170)+(5/H159*C171))/100)</f>
        <v>0.875</v>
      </c>
      <c r="H162" s="113"/>
      <c r="I162" s="41" t="s">
        <v>132</v>
      </c>
      <c r="J162" s="47">
        <f ca="1">H159*50%</f>
        <v>1</v>
      </c>
    </row>
    <row r="163" spans="1:10" x14ac:dyDescent="0.35">
      <c r="A163" s="108" t="s">
        <v>55</v>
      </c>
      <c r="B163" s="109"/>
      <c r="C163" s="70">
        <f ca="1">J171</f>
        <v>2</v>
      </c>
      <c r="D163" s="84">
        <f ca="1">((100/H159)*C163)/100</f>
        <v>1</v>
      </c>
      <c r="E163" s="111"/>
      <c r="F163" s="111"/>
      <c r="G163" s="111"/>
      <c r="H163" s="113"/>
      <c r="I163" s="41" t="s">
        <v>133</v>
      </c>
      <c r="J163" s="47">
        <f ca="1">H159</f>
        <v>2</v>
      </c>
    </row>
    <row r="164" spans="1:10" ht="15.75" customHeight="1" x14ac:dyDescent="0.35">
      <c r="A164" s="108" t="s">
        <v>162</v>
      </c>
      <c r="B164" s="109"/>
      <c r="C164" s="70">
        <v>3</v>
      </c>
      <c r="D164" s="84">
        <f ca="1">((100/(D159+F159+H159))*C164)/100</f>
        <v>1</v>
      </c>
      <c r="E164" s="111"/>
      <c r="F164" s="111"/>
      <c r="G164" s="111"/>
      <c r="H164" s="113"/>
      <c r="I164" s="41" t="s">
        <v>134</v>
      </c>
      <c r="J164" s="51">
        <f ca="1">(IF(B159&gt;1,(H159/(B159+2)),H159/4))</f>
        <v>0.5</v>
      </c>
    </row>
    <row r="165" spans="1:10" ht="15.75" customHeight="1" x14ac:dyDescent="0.35">
      <c r="A165" s="108" t="s">
        <v>169</v>
      </c>
      <c r="B165" s="109" t="s">
        <v>163</v>
      </c>
      <c r="C165" s="67">
        <v>2</v>
      </c>
      <c r="D165" s="84">
        <f ca="1">((100/H159)*C165)/100</f>
        <v>1</v>
      </c>
      <c r="E165" s="111"/>
      <c r="F165" s="111"/>
      <c r="G165" s="111"/>
      <c r="H165" s="113"/>
      <c r="I165" s="41" t="s">
        <v>135</v>
      </c>
      <c r="J165" s="51">
        <f ca="1">(IF(B159&gt;1,(H159/(B159+2)+J164),H159/4+J164))</f>
        <v>1</v>
      </c>
    </row>
    <row r="166" spans="1:10" ht="15.75" customHeight="1" x14ac:dyDescent="0.35">
      <c r="A166" s="108" t="s">
        <v>170</v>
      </c>
      <c r="B166" s="109" t="s">
        <v>163</v>
      </c>
      <c r="C166" s="67">
        <v>2</v>
      </c>
      <c r="D166" s="84">
        <f ca="1">((100/H159)*C166)/100</f>
        <v>1</v>
      </c>
      <c r="E166" s="111"/>
      <c r="F166" s="111"/>
      <c r="G166" s="111"/>
      <c r="H166" s="113"/>
      <c r="I166" s="41" t="s">
        <v>179</v>
      </c>
      <c r="J166" s="51">
        <f>(IF(B159&gt;1,(H159/(B159+2)+J165),0))</f>
        <v>0</v>
      </c>
    </row>
    <row r="167" spans="1:10" ht="15" customHeight="1" x14ac:dyDescent="0.35">
      <c r="A167" s="108" t="s">
        <v>168</v>
      </c>
      <c r="B167" s="109" t="s">
        <v>165</v>
      </c>
      <c r="C167" s="67">
        <v>1</v>
      </c>
      <c r="D167" s="84">
        <f ca="1">((100/(H159))*C167)/100</f>
        <v>0.5</v>
      </c>
      <c r="E167" s="111"/>
      <c r="F167" s="111"/>
      <c r="G167" s="111"/>
      <c r="H167" s="113"/>
      <c r="I167" s="41" t="s">
        <v>176</v>
      </c>
      <c r="J167" s="51">
        <f>(IF(B159&gt;2,(H159/(B159+2)+J166),0))</f>
        <v>0</v>
      </c>
    </row>
    <row r="168" spans="1:10" ht="15.75" customHeight="1" x14ac:dyDescent="0.35">
      <c r="A168" s="108" t="s">
        <v>164</v>
      </c>
      <c r="B168" s="109" t="s">
        <v>164</v>
      </c>
      <c r="C168" s="67">
        <v>0</v>
      </c>
      <c r="D168" s="84">
        <f ca="1">((100/H159)*C168)/100</f>
        <v>0</v>
      </c>
      <c r="E168" s="111"/>
      <c r="F168" s="111"/>
      <c r="G168" s="111"/>
      <c r="H168" s="113"/>
      <c r="I168" s="41" t="s">
        <v>177</v>
      </c>
      <c r="J168" s="52">
        <f>(IF(B159&gt;3,(H159/(B159+2)+J167),0))</f>
        <v>0</v>
      </c>
    </row>
    <row r="169" spans="1:10" ht="15.75" customHeight="1" x14ac:dyDescent="0.35">
      <c r="A169" s="108" t="s">
        <v>171</v>
      </c>
      <c r="B169" s="109"/>
      <c r="C169" s="67">
        <v>0</v>
      </c>
      <c r="D169" s="84">
        <f ca="1">((100/H159)*C169)/100</f>
        <v>0</v>
      </c>
      <c r="E169" s="111"/>
      <c r="F169" s="111"/>
      <c r="G169" s="111"/>
      <c r="H169" s="113"/>
      <c r="I169" s="41" t="s">
        <v>178</v>
      </c>
      <c r="J169" s="51">
        <f>(IF(B159&gt;4,(H159/(B159+2)+J168),0))</f>
        <v>0</v>
      </c>
    </row>
    <row r="170" spans="1:10" ht="15.75" customHeight="1" x14ac:dyDescent="0.35">
      <c r="A170" s="108" t="s">
        <v>166</v>
      </c>
      <c r="B170" s="109" t="s">
        <v>166</v>
      </c>
      <c r="C170" s="67">
        <v>0</v>
      </c>
      <c r="D170" s="84">
        <f ca="1">((100/(H159))*C170)/100</f>
        <v>0</v>
      </c>
      <c r="E170" s="111"/>
      <c r="F170" s="111"/>
      <c r="G170" s="111"/>
      <c r="H170" s="113"/>
      <c r="I170" s="41" t="s">
        <v>180</v>
      </c>
      <c r="J170" s="51">
        <f ca="1">(IF(B159=1,(H159/(B159+3)+J165),IF(B159=0,(H159/4+J165),IF(B159&gt;1,0))))</f>
        <v>1.5</v>
      </c>
    </row>
    <row r="171" spans="1:10" ht="16" thickBot="1" x14ac:dyDescent="0.4">
      <c r="A171" s="115" t="s">
        <v>167</v>
      </c>
      <c r="B171" s="116"/>
      <c r="C171" s="71">
        <v>0</v>
      </c>
      <c r="D171" s="85">
        <f ca="1">((100/(H159))*C171)/100</f>
        <v>0</v>
      </c>
      <c r="E171" s="112"/>
      <c r="F171" s="112"/>
      <c r="G171" s="112"/>
      <c r="H171" s="114"/>
      <c r="I171" s="50" t="s">
        <v>136</v>
      </c>
      <c r="J171" s="53">
        <f ca="1">(IF(B159&gt;1.5,(H159/(B159+2)+J165+MAX(0,J166-J165)+MAX(0,J167-J166)+MAX(0,J168-J167)+MAX(0,J169-J168)+MAX(0,J170-J169)),IF(B159=1,(H159/(B159+3)+J170),IF(B159=0,H159/4+J170))))</f>
        <v>2</v>
      </c>
    </row>
    <row r="172" spans="1:10" ht="15.75" customHeight="1" x14ac:dyDescent="0.35">
      <c r="A172" s="99" t="s">
        <v>173</v>
      </c>
      <c r="B172" s="100"/>
      <c r="C172" s="101" t="s">
        <v>287</v>
      </c>
      <c r="D172" s="102"/>
      <c r="E172" s="102"/>
      <c r="F172" s="102"/>
      <c r="G172" s="102"/>
      <c r="H172" s="103"/>
      <c r="I172" s="48" t="str">
        <f ca="1">(IF(E176&gt;99%,"All work completed. Please provide OC.",IF(E176&gt;89.8%,"Plinth, RCC, Brick, Plaster, Flooring, Painting work Completed. Finishing work is in process.",IF(E176&lt;94%,(IF(C176=0,"Work not yet Started.",IF(D176=25%,"Piling work in process",IF(D176=50%,"Excavation work in process",IF(D176=100%,"Excavation work Completed. ","0")))&amp;(IF(C177=0%,"",IF(C177=J178,"Footing work is process",IF(C177=J179,"Footing work Completed",IF(C177=J180,"1st Basement Completed",IF(C177=J181,"1st &amp; 2nd Basement Completed",IF(C177=J182,"1st to 3rd Basement Completed",IF(C177=J183,"1st to 4th Basement Completed",IF(C177=J184,"Plinth work is process",IF(C177=J185,"Plinth work completed","0")))))))))))&amp;(IF(C178=(D173+F173+H173),", RCC Slab",IF(C178&gt;0,", RCC upto "&amp;C178&amp;" Slab",""))&amp;(IF(C179=H173,", Brickwork",IF(C179&gt;0,", Brickwork upto "&amp;C179&amp;" Floor",""))&amp;(IF(C180=H173,", Internal Plaster",IF(C180&gt;0,", Internal Plaster upto "&amp;C180&amp;" Floor",""))&amp;(IF(C181=H173,", External Plaster",IF(C181&gt;0,", External Plaster upto "&amp;C181&amp;" Floor",""))&amp;(IF(C182=H173,", Flooring",IF(C182&gt;0,", Flooring upto "&amp;C182&amp;" Floor",""))&amp;(IF(C183=H173,", Painting",IF(C183&gt;0,", Painting upto "&amp;C183&amp;" Floor",""))&amp;(IF(C184&gt;0,", Finishing upto "&amp;C184&amp;" Floor","")&amp;(IF(C178&gt;0.5," Completed",""))))))))))))))</f>
        <v>Excavation work Completed. Footing work Completed, RCC upto 1 Slab Completed</v>
      </c>
      <c r="J172" s="21"/>
    </row>
    <row r="173" spans="1:10" x14ac:dyDescent="0.35">
      <c r="A173" s="81" t="s">
        <v>175</v>
      </c>
      <c r="B173" s="82">
        <v>0</v>
      </c>
      <c r="C173" s="82" t="s">
        <v>103</v>
      </c>
      <c r="D173" s="82">
        <v>1</v>
      </c>
      <c r="E173" s="82" t="s">
        <v>102</v>
      </c>
      <c r="F173" s="82">
        <v>0</v>
      </c>
      <c r="G173" s="82" t="s">
        <v>111</v>
      </c>
      <c r="H173" s="56">
        <f ca="1">--TRIM(RIGHT(SUBSTITUTE(LEFT(C172,_xlfn.AGGREGATE(16,6,FIND({0,1,2,3,4,5,6,7,8,9},C172,ROW(INDIRECT("1:"&amp;LEN(C172)))),1))," ",REPT(" ",LEN(C172))),LEN(C172)))</f>
        <v>1</v>
      </c>
      <c r="I173" s="49"/>
      <c r="J173" s="22"/>
    </row>
    <row r="174" spans="1:10" ht="15.75" customHeight="1" x14ac:dyDescent="0.35">
      <c r="A174" s="104" t="s">
        <v>121</v>
      </c>
      <c r="B174" s="105"/>
      <c r="C174" s="106" t="str">
        <f ca="1">I172</f>
        <v>Excavation work Completed. Footing work Completed, RCC upto 1 Slab Completed</v>
      </c>
      <c r="D174" s="106"/>
      <c r="E174" s="106"/>
      <c r="F174" s="106"/>
      <c r="G174" s="106"/>
      <c r="H174" s="107"/>
      <c r="I174" s="49" t="s">
        <v>137</v>
      </c>
      <c r="J174" s="22"/>
    </row>
    <row r="175" spans="1:10" ht="15.75" customHeight="1" x14ac:dyDescent="0.35">
      <c r="A175" s="108" t="s">
        <v>54</v>
      </c>
      <c r="B175" s="109"/>
      <c r="C175" s="65" t="s">
        <v>172</v>
      </c>
      <c r="D175" s="78" t="s">
        <v>114</v>
      </c>
      <c r="E175" s="109" t="s">
        <v>116</v>
      </c>
      <c r="F175" s="109"/>
      <c r="G175" s="109" t="s">
        <v>115</v>
      </c>
      <c r="H175" s="110"/>
      <c r="I175" s="41" t="s">
        <v>174</v>
      </c>
      <c r="J175" s="23">
        <f ca="1">H173*25%</f>
        <v>0.25</v>
      </c>
    </row>
    <row r="176" spans="1:10" x14ac:dyDescent="0.35">
      <c r="A176" s="108" t="s">
        <v>161</v>
      </c>
      <c r="B176" s="109"/>
      <c r="C176" s="67">
        <v>1</v>
      </c>
      <c r="D176" s="79">
        <f ca="1">((100/H173)*C176)/100</f>
        <v>1</v>
      </c>
      <c r="E176" s="111">
        <f ca="1">(((C177/H173*10)+(40/(D173+F173+H173)*C178)+(7.5/(H173)*C179)+(7.5/(H173)*C180)+(10/H173*C181)+(10/H173*C182)+(5/H173*C183)+(5/H173*C184)+(5/H173*C185))/100)</f>
        <v>0.25</v>
      </c>
      <c r="F176" s="111"/>
      <c r="G176" s="111">
        <f ca="1">((((C176/H173)*20)+((C177/H173)*25)+(30/(H173+F173+D173)*C178)+(5/H173*C179)+(5/H173*C180)+(5/H173*C181)+(5/H173*C182)+(0/H173*C183)+(0/H173*C184)+(5/H173*C185))/100)</f>
        <v>0.47499999999999998</v>
      </c>
      <c r="H176" s="113"/>
      <c r="I176" s="41" t="s">
        <v>132</v>
      </c>
      <c r="J176" s="47">
        <f ca="1">H173*50%</f>
        <v>0.5</v>
      </c>
    </row>
    <row r="177" spans="1:10" x14ac:dyDescent="0.35">
      <c r="A177" s="108" t="s">
        <v>55</v>
      </c>
      <c r="B177" s="109"/>
      <c r="C177" s="70">
        <f ca="1">J179</f>
        <v>0.5</v>
      </c>
      <c r="D177" s="79">
        <f ca="1">((100/H173)*C177)/100</f>
        <v>0.5</v>
      </c>
      <c r="E177" s="111"/>
      <c r="F177" s="111"/>
      <c r="G177" s="111"/>
      <c r="H177" s="113"/>
      <c r="I177" s="41" t="s">
        <v>133</v>
      </c>
      <c r="J177" s="47">
        <f ca="1">H173</f>
        <v>1</v>
      </c>
    </row>
    <row r="178" spans="1:10" ht="15.75" customHeight="1" x14ac:dyDescent="0.35">
      <c r="A178" s="108" t="s">
        <v>162</v>
      </c>
      <c r="B178" s="109"/>
      <c r="C178" s="70">
        <v>1</v>
      </c>
      <c r="D178" s="79">
        <f ca="1">((100/(D173+F173+H173))*C178)/100</f>
        <v>0.5</v>
      </c>
      <c r="E178" s="111"/>
      <c r="F178" s="111"/>
      <c r="G178" s="111"/>
      <c r="H178" s="113"/>
      <c r="I178" s="41" t="s">
        <v>134</v>
      </c>
      <c r="J178" s="51">
        <f ca="1">(IF(B173&gt;1,(H173/(B173+2)),H173/4))</f>
        <v>0.25</v>
      </c>
    </row>
    <row r="179" spans="1:10" ht="15.75" customHeight="1" x14ac:dyDescent="0.35">
      <c r="A179" s="108" t="s">
        <v>169</v>
      </c>
      <c r="B179" s="109" t="s">
        <v>163</v>
      </c>
      <c r="C179" s="67">
        <v>0</v>
      </c>
      <c r="D179" s="79">
        <f ca="1">((100/H173)*C179)/100</f>
        <v>0</v>
      </c>
      <c r="E179" s="111"/>
      <c r="F179" s="111"/>
      <c r="G179" s="111"/>
      <c r="H179" s="113"/>
      <c r="I179" s="41" t="s">
        <v>135</v>
      </c>
      <c r="J179" s="51">
        <f ca="1">(IF(B173&gt;1,(H173/(B173+2)+J178),H173/4+J178))</f>
        <v>0.5</v>
      </c>
    </row>
    <row r="180" spans="1:10" ht="15.75" customHeight="1" x14ac:dyDescent="0.35">
      <c r="A180" s="108" t="s">
        <v>170</v>
      </c>
      <c r="B180" s="109" t="s">
        <v>163</v>
      </c>
      <c r="C180" s="67">
        <v>0</v>
      </c>
      <c r="D180" s="79">
        <f ca="1">((100/H173)*C180)/100</f>
        <v>0</v>
      </c>
      <c r="E180" s="111"/>
      <c r="F180" s="111"/>
      <c r="G180" s="111"/>
      <c r="H180" s="113"/>
      <c r="I180" s="41" t="s">
        <v>179</v>
      </c>
      <c r="J180" s="51">
        <f>(IF(B173&gt;1,(H173/(B173+2)+J179),0))</f>
        <v>0</v>
      </c>
    </row>
    <row r="181" spans="1:10" ht="15" customHeight="1" x14ac:dyDescent="0.35">
      <c r="A181" s="108" t="s">
        <v>168</v>
      </c>
      <c r="B181" s="109" t="s">
        <v>165</v>
      </c>
      <c r="C181" s="67">
        <v>0</v>
      </c>
      <c r="D181" s="79">
        <f ca="1">((100/(H173))*C181)/100</f>
        <v>0</v>
      </c>
      <c r="E181" s="111"/>
      <c r="F181" s="111"/>
      <c r="G181" s="111"/>
      <c r="H181" s="113"/>
      <c r="I181" s="41" t="s">
        <v>176</v>
      </c>
      <c r="J181" s="51">
        <f>(IF(B173&gt;2,(H173/(B173+2)+J180),0))</f>
        <v>0</v>
      </c>
    </row>
    <row r="182" spans="1:10" ht="15.75" customHeight="1" x14ac:dyDescent="0.35">
      <c r="A182" s="108" t="s">
        <v>164</v>
      </c>
      <c r="B182" s="109" t="s">
        <v>164</v>
      </c>
      <c r="C182" s="67">
        <v>0</v>
      </c>
      <c r="D182" s="79">
        <f ca="1">((100/H173)*C182)/100</f>
        <v>0</v>
      </c>
      <c r="E182" s="111"/>
      <c r="F182" s="111"/>
      <c r="G182" s="111"/>
      <c r="H182" s="113"/>
      <c r="I182" s="41" t="s">
        <v>177</v>
      </c>
      <c r="J182" s="52">
        <f>(IF(B173&gt;3,(H173/(B173+2)+J181),0))</f>
        <v>0</v>
      </c>
    </row>
    <row r="183" spans="1:10" ht="15.75" customHeight="1" x14ac:dyDescent="0.35">
      <c r="A183" s="108" t="s">
        <v>171</v>
      </c>
      <c r="B183" s="109"/>
      <c r="C183" s="67">
        <v>0</v>
      </c>
      <c r="D183" s="79">
        <f ca="1">((100/H173)*C183)/100</f>
        <v>0</v>
      </c>
      <c r="E183" s="111"/>
      <c r="F183" s="111"/>
      <c r="G183" s="111"/>
      <c r="H183" s="113"/>
      <c r="I183" s="41" t="s">
        <v>178</v>
      </c>
      <c r="J183" s="51">
        <f>(IF(B173&gt;4,(H173/(B173+2)+J182),0))</f>
        <v>0</v>
      </c>
    </row>
    <row r="184" spans="1:10" ht="15.75" customHeight="1" x14ac:dyDescent="0.35">
      <c r="A184" s="108" t="s">
        <v>166</v>
      </c>
      <c r="B184" s="109" t="s">
        <v>166</v>
      </c>
      <c r="C184" s="67">
        <v>0</v>
      </c>
      <c r="D184" s="79">
        <f ca="1">((100/(H173))*C184)/100</f>
        <v>0</v>
      </c>
      <c r="E184" s="111"/>
      <c r="F184" s="111"/>
      <c r="G184" s="111"/>
      <c r="H184" s="113"/>
      <c r="I184" s="41" t="s">
        <v>180</v>
      </c>
      <c r="J184" s="51">
        <f ca="1">(IF(B173=1,(H173/(B173+3)+J179),IF(B173=0,(H173/4+J179),IF(B173&gt;1,0))))</f>
        <v>0.75</v>
      </c>
    </row>
    <row r="185" spans="1:10" ht="16" thickBot="1" x14ac:dyDescent="0.4">
      <c r="A185" s="115" t="s">
        <v>167</v>
      </c>
      <c r="B185" s="116"/>
      <c r="C185" s="71">
        <v>0</v>
      </c>
      <c r="D185" s="80">
        <f ca="1">((100/(H173))*C185)/100</f>
        <v>0</v>
      </c>
      <c r="E185" s="112"/>
      <c r="F185" s="112"/>
      <c r="G185" s="112"/>
      <c r="H185" s="114"/>
      <c r="I185" s="50" t="s">
        <v>136</v>
      </c>
      <c r="J185" s="53">
        <f ca="1">(IF(B173&gt;1.5,(H173/(B173+2)+J179+MAX(0,J180-J179)+MAX(0,J181-J180)+MAX(0,J182-J181)+MAX(0,J183-J182)+MAX(0,J184-J183)),IF(B173=1,(H173/(B173+3)+J184),IF(B173=0,H173/4+J184))))</f>
        <v>1</v>
      </c>
    </row>
    <row r="186" spans="1:10" x14ac:dyDescent="0.35">
      <c r="A186" s="99" t="s">
        <v>173</v>
      </c>
      <c r="B186" s="100"/>
      <c r="C186" s="101" t="s">
        <v>293</v>
      </c>
      <c r="D186" s="102"/>
      <c r="E186" s="102"/>
      <c r="F186" s="102"/>
      <c r="G186" s="102"/>
      <c r="H186" s="103"/>
      <c r="I186" s="48" t="str">
        <f ca="1">(IF(E190&gt;99%,"All work completed. Please provide OC.",IF(E190&gt;89.8%,"Plinth, RCC, Brick, Plaster, Flooring, Painting work Completed. Finishing work is in process.",IF(E190&lt;94%,(IF(C190=0,"Work not yet Started.",IF(D190=25%,"Piling work in process",IF(D190=50%,"Excavation work in process",IF(D190=100%,"Excavation work Completed. ","0")))&amp;(IF(C191=0%,"",IF(C191=J192,"Footing work is process",IF(C191=J193,"Footing work Completed",IF(C191=J194,"1st Basement Completed",IF(C191=J195,"1st &amp; 2nd Basement Completed",IF(C191=J196,"1st to 3rd Basement Completed",IF(C191=J197,"1st to 4th Basement Completed",IF(C191=J198,"Plinth work is process",IF(C191=J199,"Plinth work completed","0")))))))))))&amp;(IF(C192=(D187+F187+H187),", RCC Slab",IF(C192&gt;0,", RCC upto "&amp;C192&amp;" Slab",""))&amp;(IF(C193=H187,", Brickwork",IF(C193&gt;0,", Brickwork upto "&amp;C193&amp;" Floor",""))&amp;(IF(C194=H187,", Internal Plaster",IF(C194&gt;0,", Internal Plaster upto "&amp;C194&amp;" Floor",""))&amp;(IF(C195=H187,", External Plaster",IF(C195&gt;0,", External Plaster upto "&amp;C195&amp;" Floor",""))&amp;(IF(C196=H187,", Flooring",IF(C196&gt;0,", Flooring upto "&amp;C196&amp;" Floor",""))&amp;(IF(C197=H187,", Painting",IF(C197&gt;0,", Painting upto "&amp;C197&amp;" Floor",""))&amp;(IF(C198&gt;0,", Finishing upto "&amp;C198&amp;" Floor","")&amp;(IF(C192&gt;0.5," Completed",""))))))))))))))</f>
        <v>Excavation work Completed. Plinth work completed</v>
      </c>
      <c r="J186" s="21"/>
    </row>
    <row r="187" spans="1:10" x14ac:dyDescent="0.35">
      <c r="A187" s="81" t="s">
        <v>175</v>
      </c>
      <c r="B187" s="82">
        <v>0</v>
      </c>
      <c r="C187" s="82" t="s">
        <v>103</v>
      </c>
      <c r="D187" s="82">
        <v>1</v>
      </c>
      <c r="E187" s="82" t="s">
        <v>102</v>
      </c>
      <c r="F187" s="82">
        <v>0</v>
      </c>
      <c r="G187" s="82" t="s">
        <v>111</v>
      </c>
      <c r="H187" s="56">
        <f ca="1">--TRIM(RIGHT(SUBSTITUTE(LEFT(C186,_xlfn.AGGREGATE(16,6,FIND({0,1,2,3,4,5,6,7,8,9},C186,ROW(INDIRECT("1:"&amp;LEN(C186)))),1))," ",REPT(" ",LEN(C186))),LEN(C186)))</f>
        <v>2</v>
      </c>
      <c r="I187" s="49"/>
      <c r="J187" s="22"/>
    </row>
    <row r="188" spans="1:10" ht="15.75" customHeight="1" x14ac:dyDescent="0.35">
      <c r="A188" s="104" t="s">
        <v>121</v>
      </c>
      <c r="B188" s="105"/>
      <c r="C188" s="106" t="str">
        <f ca="1">I186</f>
        <v>Excavation work Completed. Plinth work completed</v>
      </c>
      <c r="D188" s="106"/>
      <c r="E188" s="106"/>
      <c r="F188" s="106"/>
      <c r="G188" s="106"/>
      <c r="H188" s="107"/>
      <c r="I188" s="49" t="s">
        <v>137</v>
      </c>
      <c r="J188" s="22"/>
    </row>
    <row r="189" spans="1:10" ht="15.75" customHeight="1" x14ac:dyDescent="0.35">
      <c r="A189" s="108" t="s">
        <v>54</v>
      </c>
      <c r="B189" s="109"/>
      <c r="C189" s="65" t="s">
        <v>172</v>
      </c>
      <c r="D189" s="78" t="s">
        <v>114</v>
      </c>
      <c r="E189" s="109" t="s">
        <v>116</v>
      </c>
      <c r="F189" s="109"/>
      <c r="G189" s="109" t="s">
        <v>115</v>
      </c>
      <c r="H189" s="110"/>
      <c r="I189" s="41" t="s">
        <v>174</v>
      </c>
      <c r="J189" s="23">
        <f ca="1">H187*25%</f>
        <v>0.5</v>
      </c>
    </row>
    <row r="190" spans="1:10" x14ac:dyDescent="0.35">
      <c r="A190" s="108" t="s">
        <v>161</v>
      </c>
      <c r="B190" s="109"/>
      <c r="C190" s="67">
        <f ca="1">J191</f>
        <v>2</v>
      </c>
      <c r="D190" s="79">
        <f ca="1">((100/H187)*C190)/100</f>
        <v>1</v>
      </c>
      <c r="E190" s="111">
        <f ca="1">(((C191/H187*10)+(40/(D187+F187+H187)*C192)+(7.5/(H187)*C193)+(7.5/(H187)*C194)+(10/H187*C195)+(10/H187*C196)+(5/H187*C197)+(5/H187*C198)+(5/H187*C199))/100)</f>
        <v>0.1</v>
      </c>
      <c r="F190" s="111"/>
      <c r="G190" s="111">
        <f ca="1">((((C190/H187)*20)+((C191/H187)*25)+(30/(H187+F187+D187)*C192)+(5/H187*C193)+(5/H187*C194)+(5/H187*C195)+(5/H187*C196)+(0/H187*C197)+(0/H187*C198)+(5/H187*C199))/100)</f>
        <v>0.45</v>
      </c>
      <c r="H190" s="113"/>
      <c r="I190" s="41" t="s">
        <v>132</v>
      </c>
      <c r="J190" s="47">
        <f ca="1">H187*50%</f>
        <v>1</v>
      </c>
    </row>
    <row r="191" spans="1:10" x14ac:dyDescent="0.35">
      <c r="A191" s="108" t="s">
        <v>55</v>
      </c>
      <c r="B191" s="109"/>
      <c r="C191" s="70">
        <f ca="1">J199</f>
        <v>2</v>
      </c>
      <c r="D191" s="79">
        <f ca="1">((100/H187)*C191)/100</f>
        <v>1</v>
      </c>
      <c r="E191" s="111"/>
      <c r="F191" s="111"/>
      <c r="G191" s="111"/>
      <c r="H191" s="113"/>
      <c r="I191" s="41" t="s">
        <v>133</v>
      </c>
      <c r="J191" s="47">
        <f ca="1">H187</f>
        <v>2</v>
      </c>
    </row>
    <row r="192" spans="1:10" ht="15.75" customHeight="1" x14ac:dyDescent="0.35">
      <c r="A192" s="108" t="s">
        <v>162</v>
      </c>
      <c r="B192" s="109"/>
      <c r="C192" s="70">
        <v>0</v>
      </c>
      <c r="D192" s="79">
        <f ca="1">((100/(D187+F187+H187))*C192)/100</f>
        <v>0</v>
      </c>
      <c r="E192" s="111"/>
      <c r="F192" s="111"/>
      <c r="G192" s="111"/>
      <c r="H192" s="113"/>
      <c r="I192" s="41" t="s">
        <v>134</v>
      </c>
      <c r="J192" s="51">
        <f ca="1">(IF(B187&gt;1,(H187/(B187+2)),H187/4))</f>
        <v>0.5</v>
      </c>
    </row>
    <row r="193" spans="1:10" ht="15.75" customHeight="1" x14ac:dyDescent="0.35">
      <c r="A193" s="108" t="s">
        <v>169</v>
      </c>
      <c r="B193" s="109" t="s">
        <v>163</v>
      </c>
      <c r="C193" s="67">
        <v>0</v>
      </c>
      <c r="D193" s="79">
        <f ca="1">((100/H187)*C193)/100</f>
        <v>0</v>
      </c>
      <c r="E193" s="111"/>
      <c r="F193" s="111"/>
      <c r="G193" s="111"/>
      <c r="H193" s="113"/>
      <c r="I193" s="41" t="s">
        <v>135</v>
      </c>
      <c r="J193" s="51">
        <f ca="1">(IF(B187&gt;1,(H187/(B187+2)+J192),H187/4+J192))</f>
        <v>1</v>
      </c>
    </row>
    <row r="194" spans="1:10" ht="15.75" customHeight="1" x14ac:dyDescent="0.35">
      <c r="A194" s="108" t="s">
        <v>170</v>
      </c>
      <c r="B194" s="109" t="s">
        <v>163</v>
      </c>
      <c r="C194" s="67">
        <v>0</v>
      </c>
      <c r="D194" s="79">
        <f ca="1">((100/H187)*C194)/100</f>
        <v>0</v>
      </c>
      <c r="E194" s="111"/>
      <c r="F194" s="111"/>
      <c r="G194" s="111"/>
      <c r="H194" s="113"/>
      <c r="I194" s="41" t="s">
        <v>179</v>
      </c>
      <c r="J194" s="51">
        <f>(IF(B187&gt;1,(H187/(B187+2)+J193),0))</f>
        <v>0</v>
      </c>
    </row>
    <row r="195" spans="1:10" ht="15" customHeight="1" x14ac:dyDescent="0.35">
      <c r="A195" s="108" t="s">
        <v>168</v>
      </c>
      <c r="B195" s="109" t="s">
        <v>165</v>
      </c>
      <c r="C195" s="67">
        <v>0</v>
      </c>
      <c r="D195" s="79">
        <f ca="1">((100/(H187))*C195)/100</f>
        <v>0</v>
      </c>
      <c r="E195" s="111"/>
      <c r="F195" s="111"/>
      <c r="G195" s="111"/>
      <c r="H195" s="113"/>
      <c r="I195" s="41" t="s">
        <v>176</v>
      </c>
      <c r="J195" s="51">
        <f>(IF(B187&gt;2,(H187/(B187+2)+J194),0))</f>
        <v>0</v>
      </c>
    </row>
    <row r="196" spans="1:10" ht="15.75" customHeight="1" x14ac:dyDescent="0.35">
      <c r="A196" s="108" t="s">
        <v>164</v>
      </c>
      <c r="B196" s="109" t="s">
        <v>164</v>
      </c>
      <c r="C196" s="67">
        <v>0</v>
      </c>
      <c r="D196" s="79">
        <f ca="1">((100/H187)*C196)/100</f>
        <v>0</v>
      </c>
      <c r="E196" s="111"/>
      <c r="F196" s="111"/>
      <c r="G196" s="111"/>
      <c r="H196" s="113"/>
      <c r="I196" s="41" t="s">
        <v>177</v>
      </c>
      <c r="J196" s="52">
        <f>(IF(B187&gt;3,(H187/(B187+2)+J195),0))</f>
        <v>0</v>
      </c>
    </row>
    <row r="197" spans="1:10" ht="15.75" customHeight="1" x14ac:dyDescent="0.35">
      <c r="A197" s="108" t="s">
        <v>171</v>
      </c>
      <c r="B197" s="109"/>
      <c r="C197" s="67">
        <v>0</v>
      </c>
      <c r="D197" s="79">
        <f ca="1">((100/H187)*C197)/100</f>
        <v>0</v>
      </c>
      <c r="E197" s="111"/>
      <c r="F197" s="111"/>
      <c r="G197" s="111"/>
      <c r="H197" s="113"/>
      <c r="I197" s="41" t="s">
        <v>178</v>
      </c>
      <c r="J197" s="51">
        <f>(IF(B187&gt;4,(H187/(B187+2)+J196),0))</f>
        <v>0</v>
      </c>
    </row>
    <row r="198" spans="1:10" ht="15.75" customHeight="1" x14ac:dyDescent="0.35">
      <c r="A198" s="108" t="s">
        <v>166</v>
      </c>
      <c r="B198" s="109" t="s">
        <v>166</v>
      </c>
      <c r="C198" s="67">
        <v>0</v>
      </c>
      <c r="D198" s="79">
        <f ca="1">((100/(H187))*C198)/100</f>
        <v>0</v>
      </c>
      <c r="E198" s="111"/>
      <c r="F198" s="111"/>
      <c r="G198" s="111"/>
      <c r="H198" s="113"/>
      <c r="I198" s="41" t="s">
        <v>180</v>
      </c>
      <c r="J198" s="51">
        <f ca="1">(IF(B187=1,(H187/(B187+3)+J193),IF(B187=0,(H187/4+J193),IF(B187&gt;1,0))))</f>
        <v>1.5</v>
      </c>
    </row>
    <row r="199" spans="1:10" ht="16" thickBot="1" x14ac:dyDescent="0.4">
      <c r="A199" s="115" t="s">
        <v>167</v>
      </c>
      <c r="B199" s="116"/>
      <c r="C199" s="71">
        <v>0</v>
      </c>
      <c r="D199" s="80">
        <f ca="1">((100/(H187))*C199)/100</f>
        <v>0</v>
      </c>
      <c r="E199" s="112"/>
      <c r="F199" s="112"/>
      <c r="G199" s="112"/>
      <c r="H199" s="114"/>
      <c r="I199" s="50" t="s">
        <v>136</v>
      </c>
      <c r="J199" s="53">
        <f ca="1">(IF(B187&gt;1.5,(H187/(B187+2)+J193+MAX(0,J194-J193)+MAX(0,J195-J194)+MAX(0,J196-J195)+MAX(0,J197-J196)+MAX(0,J198-J197)),IF(B187=1,(H187/(B187+3)+J198),IF(B187=0,H187/4+J198))))</f>
        <v>2</v>
      </c>
    </row>
    <row r="200" spans="1:10" ht="15.75" customHeight="1" x14ac:dyDescent="0.35">
      <c r="A200" s="99" t="s">
        <v>173</v>
      </c>
      <c r="B200" s="100"/>
      <c r="C200" s="101" t="s">
        <v>288</v>
      </c>
      <c r="D200" s="102"/>
      <c r="E200" s="102"/>
      <c r="F200" s="102"/>
      <c r="G200" s="102"/>
      <c r="H200" s="103"/>
      <c r="I200" s="48" t="str">
        <f ca="1">(IF(E204&gt;99%,"All work completed. Please provide OC.",IF(E204&gt;89.8%,"Plinth, RCC, Brick, Plaster, Flooring, Painting work Completed. Finishing work is in process.",IF(E204&lt;94%,(IF(C204=0,"Work not yet Started.",IF(D204=25%,"Piling work in process",IF(D204=50%,"Excavation work in process",IF(D204=100%,"Excavation work Completed. ","0")))&amp;(IF(C205=0%,"",IF(C205=J206,"Footing work is process",IF(C205=J207,"Footing work Completed",IF(C205=J208,"1st Basement Completed",IF(C205=J209,"1st &amp; 2nd Basement Completed",IF(C205=J210,"1st to 3rd Basement Completed",IF(C205=J211,"1st to 4th Basement Completed",IF(C205=J212,"Plinth work is process",IF(C205=J213,"Plinth work completed","0")))))))))))&amp;(IF(C206=(D201+F201+H201),", RCC Slab",IF(C206&gt;0,", RCC upto "&amp;C206&amp;" Slab",""))&amp;(IF(C207=H201,", Brickwork",IF(C207&gt;0,", Brickwork upto "&amp;C207&amp;" Floor",""))&amp;(IF(C208=H201,", Internal Plaster",IF(C208&gt;0,", Internal Plaster upto "&amp;C208&amp;" Floor",""))&amp;(IF(C209=H201,", External Plaster",IF(C209&gt;0,", External Plaster upto "&amp;C209&amp;" Floor",""))&amp;(IF(C210=H201,", Flooring",IF(C210&gt;0,", Flooring upto "&amp;C210&amp;" Floor",""))&amp;(IF(C211=H201,", Painting",IF(C211&gt;0,", Painting upto "&amp;C211&amp;" Floor",""))&amp;(IF(C212&gt;0,", Finishing upto "&amp;C212&amp;" Floor","")&amp;(IF(C206&gt;0.5," Completed",""))))))))))))))</f>
        <v>Excavation work Completed. Plinth work completed</v>
      </c>
      <c r="J200" s="21"/>
    </row>
    <row r="201" spans="1:10" x14ac:dyDescent="0.35">
      <c r="A201" s="54" t="s">
        <v>175</v>
      </c>
      <c r="B201" s="61">
        <v>0</v>
      </c>
      <c r="C201" s="61" t="s">
        <v>103</v>
      </c>
      <c r="D201" s="61">
        <v>1</v>
      </c>
      <c r="E201" s="61" t="s">
        <v>102</v>
      </c>
      <c r="F201" s="61">
        <v>0</v>
      </c>
      <c r="G201" s="61" t="s">
        <v>111</v>
      </c>
      <c r="H201" s="56">
        <f ca="1">--TRIM(RIGHT(SUBSTITUTE(LEFT(C200,_xlfn.AGGREGATE(16,6,FIND({0,1,2,3,4,5,6,7,8,9},C200,ROW(INDIRECT("1:"&amp;LEN(C200)))),1))," ",REPT(" ",LEN(C200))),LEN(C200)))</f>
        <v>1</v>
      </c>
      <c r="I201" s="49"/>
      <c r="J201" s="22"/>
    </row>
    <row r="202" spans="1:10" ht="15.75" customHeight="1" x14ac:dyDescent="0.35">
      <c r="A202" s="104" t="s">
        <v>121</v>
      </c>
      <c r="B202" s="105"/>
      <c r="C202" s="106" t="str">
        <f ca="1">I200</f>
        <v>Excavation work Completed. Plinth work completed</v>
      </c>
      <c r="D202" s="106"/>
      <c r="E202" s="106"/>
      <c r="F202" s="106"/>
      <c r="G202" s="106"/>
      <c r="H202" s="107"/>
      <c r="I202" s="49" t="s">
        <v>137</v>
      </c>
      <c r="J202" s="22"/>
    </row>
    <row r="203" spans="1:10" ht="15.75" customHeight="1" x14ac:dyDescent="0.35">
      <c r="A203" s="108" t="s">
        <v>54</v>
      </c>
      <c r="B203" s="109"/>
      <c r="C203" s="65" t="s">
        <v>172</v>
      </c>
      <c r="D203" s="66" t="s">
        <v>114</v>
      </c>
      <c r="E203" s="109" t="s">
        <v>116</v>
      </c>
      <c r="F203" s="109"/>
      <c r="G203" s="109" t="s">
        <v>115</v>
      </c>
      <c r="H203" s="110"/>
      <c r="I203" s="41" t="s">
        <v>174</v>
      </c>
      <c r="J203" s="23">
        <f ca="1">H201*25%</f>
        <v>0.25</v>
      </c>
    </row>
    <row r="204" spans="1:10" x14ac:dyDescent="0.35">
      <c r="A204" s="108" t="s">
        <v>161</v>
      </c>
      <c r="B204" s="109"/>
      <c r="C204" s="67">
        <f ca="1">J205</f>
        <v>1</v>
      </c>
      <c r="D204" s="68">
        <f ca="1">((100/H201)*C204)/100</f>
        <v>1</v>
      </c>
      <c r="E204" s="111">
        <f ca="1">(((C205/H201*10)+(40/(D201+F201+H201)*C206)+(7.5/(H201)*C207)+(7.5/(H201)*C208)+(10/H201*C209)+(10/H201*C210)+(5/H201*C211)+(5/H201*C212)+(5/H201*C213))/100)</f>
        <v>0.1</v>
      </c>
      <c r="F204" s="111"/>
      <c r="G204" s="111">
        <f ca="1">((((C204/H201)*20)+((C205/H201)*25)+(30/(H201+F201+D201)*C206)+(5/H201*C207)+(5/H201*C208)+(5/H201*C209)+(5/H201*C210)+(0/H201*C211)+(0/H201*C212)+(5/H201*C213))/100)</f>
        <v>0.45</v>
      </c>
      <c r="H204" s="113"/>
      <c r="I204" s="41" t="s">
        <v>132</v>
      </c>
      <c r="J204" s="47">
        <f ca="1">H201*50%</f>
        <v>0.5</v>
      </c>
    </row>
    <row r="205" spans="1:10" x14ac:dyDescent="0.35">
      <c r="A205" s="108" t="s">
        <v>55</v>
      </c>
      <c r="B205" s="109"/>
      <c r="C205" s="70">
        <v>1</v>
      </c>
      <c r="D205" s="68">
        <f ca="1">((100/H201)*C205)/100</f>
        <v>1</v>
      </c>
      <c r="E205" s="111"/>
      <c r="F205" s="111"/>
      <c r="G205" s="111"/>
      <c r="H205" s="113"/>
      <c r="I205" s="41" t="s">
        <v>133</v>
      </c>
      <c r="J205" s="47">
        <f ca="1">H201</f>
        <v>1</v>
      </c>
    </row>
    <row r="206" spans="1:10" ht="15.75" customHeight="1" x14ac:dyDescent="0.35">
      <c r="A206" s="159" t="s">
        <v>162</v>
      </c>
      <c r="B206" s="128"/>
      <c r="C206" s="70">
        <v>0</v>
      </c>
      <c r="D206" s="68">
        <f ca="1">((100/(D201+F201+H201))*C206)/100</f>
        <v>0</v>
      </c>
      <c r="E206" s="111"/>
      <c r="F206" s="111"/>
      <c r="G206" s="111"/>
      <c r="H206" s="113"/>
      <c r="I206" s="41" t="s">
        <v>134</v>
      </c>
      <c r="J206" s="51">
        <f ca="1">(IF(B201&gt;1,(H201/(B201+2)),H201/4))</f>
        <v>0.25</v>
      </c>
    </row>
    <row r="207" spans="1:10" ht="15.75" customHeight="1" x14ac:dyDescent="0.35">
      <c r="A207" s="108" t="s">
        <v>169</v>
      </c>
      <c r="B207" s="109" t="s">
        <v>163</v>
      </c>
      <c r="C207" s="67">
        <v>0</v>
      </c>
      <c r="D207" s="68">
        <f ca="1">((100/H201)*C207)/100</f>
        <v>0</v>
      </c>
      <c r="E207" s="111"/>
      <c r="F207" s="111"/>
      <c r="G207" s="111"/>
      <c r="H207" s="113"/>
      <c r="I207" s="41" t="s">
        <v>135</v>
      </c>
      <c r="J207" s="51">
        <f ca="1">(IF(B201&gt;1,(H201/(B201+2)+J206),H201/4+J206))</f>
        <v>0.5</v>
      </c>
    </row>
    <row r="208" spans="1:10" ht="15.75" customHeight="1" x14ac:dyDescent="0.35">
      <c r="A208" s="108" t="s">
        <v>170</v>
      </c>
      <c r="B208" s="109" t="s">
        <v>163</v>
      </c>
      <c r="C208" s="67">
        <v>0</v>
      </c>
      <c r="D208" s="68">
        <f ca="1">((100/H201)*C208)/100</f>
        <v>0</v>
      </c>
      <c r="E208" s="111"/>
      <c r="F208" s="111"/>
      <c r="G208" s="111"/>
      <c r="H208" s="113"/>
      <c r="I208" s="41" t="s">
        <v>179</v>
      </c>
      <c r="J208" s="51">
        <f>(IF(B201&gt;1,(H201/(B201+2)+J207),0))</f>
        <v>0</v>
      </c>
    </row>
    <row r="209" spans="1:10" ht="15" customHeight="1" x14ac:dyDescent="0.35">
      <c r="A209" s="108" t="s">
        <v>168</v>
      </c>
      <c r="B209" s="109" t="s">
        <v>165</v>
      </c>
      <c r="C209" s="67">
        <v>0</v>
      </c>
      <c r="D209" s="68">
        <f ca="1">((100/(H201))*C209)/100</f>
        <v>0</v>
      </c>
      <c r="E209" s="111"/>
      <c r="F209" s="111"/>
      <c r="G209" s="111"/>
      <c r="H209" s="113"/>
      <c r="I209" s="41" t="s">
        <v>176</v>
      </c>
      <c r="J209" s="51">
        <f>(IF(B201&gt;2,(H201/(B201+2)+J208),0))</f>
        <v>0</v>
      </c>
    </row>
    <row r="210" spans="1:10" ht="15.75" customHeight="1" x14ac:dyDescent="0.35">
      <c r="A210" s="108" t="s">
        <v>164</v>
      </c>
      <c r="B210" s="109" t="s">
        <v>164</v>
      </c>
      <c r="C210" s="67">
        <v>0</v>
      </c>
      <c r="D210" s="68">
        <f ca="1">((100/H201)*C210)/100</f>
        <v>0</v>
      </c>
      <c r="E210" s="111"/>
      <c r="F210" s="111"/>
      <c r="G210" s="111"/>
      <c r="H210" s="113"/>
      <c r="I210" s="41" t="s">
        <v>177</v>
      </c>
      <c r="J210" s="52">
        <f>(IF(B201&gt;3,(H201/(B201+2)+J209),0))</f>
        <v>0</v>
      </c>
    </row>
    <row r="211" spans="1:10" ht="15.75" customHeight="1" x14ac:dyDescent="0.35">
      <c r="A211" s="108" t="s">
        <v>171</v>
      </c>
      <c r="B211" s="109"/>
      <c r="C211" s="67">
        <v>0</v>
      </c>
      <c r="D211" s="68">
        <f ca="1">((100/H201)*C211)/100</f>
        <v>0</v>
      </c>
      <c r="E211" s="111"/>
      <c r="F211" s="111"/>
      <c r="G211" s="111"/>
      <c r="H211" s="113"/>
      <c r="I211" s="41" t="s">
        <v>178</v>
      </c>
      <c r="J211" s="51">
        <f>(IF(B201&gt;4,(H201/(B201+2)+J210),0))</f>
        <v>0</v>
      </c>
    </row>
    <row r="212" spans="1:10" ht="15.75" customHeight="1" x14ac:dyDescent="0.35">
      <c r="A212" s="108" t="s">
        <v>166</v>
      </c>
      <c r="B212" s="109" t="s">
        <v>166</v>
      </c>
      <c r="C212" s="67">
        <v>0</v>
      </c>
      <c r="D212" s="68">
        <f ca="1">((100/(H201))*C212)/100</f>
        <v>0</v>
      </c>
      <c r="E212" s="111"/>
      <c r="F212" s="111"/>
      <c r="G212" s="111"/>
      <c r="H212" s="113"/>
      <c r="I212" s="41" t="s">
        <v>180</v>
      </c>
      <c r="J212" s="51">
        <f ca="1">(IF(B201=1,(H201/(B201+3)+J207),IF(B201=0,(H201/4+J207),IF(B201&gt;1,0))))</f>
        <v>0.75</v>
      </c>
    </row>
    <row r="213" spans="1:10" ht="16" thickBot="1" x14ac:dyDescent="0.4">
      <c r="A213" s="115" t="s">
        <v>167</v>
      </c>
      <c r="B213" s="116"/>
      <c r="C213" s="71">
        <v>0</v>
      </c>
      <c r="D213" s="72">
        <f ca="1">((100/(H201))*C213)/100</f>
        <v>0</v>
      </c>
      <c r="E213" s="112"/>
      <c r="F213" s="112"/>
      <c r="G213" s="112"/>
      <c r="H213" s="114"/>
      <c r="I213" s="50" t="s">
        <v>136</v>
      </c>
      <c r="J213" s="53">
        <f ca="1">(IF(B201&gt;1.5,(H201/(B201+2)+J207+MAX(0,J208-J207)+MAX(0,J209-J208)+MAX(0,J210-J209)+MAX(0,J211-J210)+MAX(0,J212-J211)),IF(B201=1,(H201/(B201+3)+J212),IF(B201=0,H201/4+J212))))</f>
        <v>1</v>
      </c>
    </row>
    <row r="214" spans="1:10" ht="48.75" customHeight="1" x14ac:dyDescent="0.35">
      <c r="A214" s="99" t="s">
        <v>173</v>
      </c>
      <c r="B214" s="100"/>
      <c r="C214" s="101" t="s">
        <v>291</v>
      </c>
      <c r="D214" s="102"/>
      <c r="E214" s="102"/>
      <c r="F214" s="102"/>
      <c r="G214" s="102"/>
      <c r="H214" s="103"/>
      <c r="I214" s="48" t="str">
        <f ca="1">(IF(E218&gt;99%,"All work completed. Please provide OC.",IF(E218&gt;89.8%,"Plinth, RCC, Brick, Plaster, Flooring, Painting work Completed. Finishing work is in process.",IF(E218&lt;94%,(IF(C218=0,"Work not yet Started.",IF(D218=25%,"Piling work in process",IF(D218=50%,"Excavation work in process",IF(D218=100%,"Excavation work Completed. ","0")))&amp;(IF(C219=0%,"",IF(C219=J220,"Footing work is process",IF(C219=J221,"Footing work Completed",IF(C219=J222,"1st Basement Completed",IF(C219=J223,"1st &amp; 2nd Basement Completed",IF(C219=J224,"1st to 3rd Basement Completed",IF(C219=J225,"1st to 4th Basement Completed",IF(C219=J226,"Plinth work is process",IF(C219=J227,"Plinth work completed","0")))))))))))&amp;(IF(C220=(D215+F215+H215),", RCC Slab",IF(C220&gt;0,", RCC upto "&amp;C220&amp;" Slab",""))&amp;(IF(C221=H215,", Brickwork",IF(C221&gt;0,", Brickwork upto "&amp;C221&amp;" Floor",""))&amp;(IF(C222=H215,", Internal Plaster",IF(C222&gt;0,", Internal Plaster upto "&amp;C222&amp;" Floor",""))&amp;(IF(C223=H215,", External Plaster",IF(C223&gt;0,", External Plaster upto "&amp;C223&amp;" Floor",""))&amp;(IF(C224=H215,", Flooring",IF(C224&gt;0,", Flooring upto "&amp;C224&amp;" Floor",""))&amp;(IF(C225=H215,", Painting",IF(C225&gt;0,", Painting upto "&amp;C225&amp;" Floor",""))&amp;(IF(C226&gt;0,", Finishing upto "&amp;C226&amp;" Floor","")&amp;(IF(C220&gt;0.5," Completed",""))))))))))))))</f>
        <v>Work not yet Started.</v>
      </c>
      <c r="J214" s="21"/>
    </row>
    <row r="215" spans="1:10" x14ac:dyDescent="0.35">
      <c r="A215" s="54" t="s">
        <v>175</v>
      </c>
      <c r="B215" s="62">
        <v>0</v>
      </c>
      <c r="C215" s="82" t="s">
        <v>103</v>
      </c>
      <c r="D215" s="62">
        <v>1</v>
      </c>
      <c r="E215" s="62" t="s">
        <v>102</v>
      </c>
      <c r="F215" s="62">
        <v>0</v>
      </c>
      <c r="G215" s="62" t="s">
        <v>111</v>
      </c>
      <c r="H215" s="56">
        <f ca="1">--TRIM(RIGHT(SUBSTITUTE(LEFT(C214,_xlfn.AGGREGATE(16,6,FIND({0,1,2,3,4,5,6,7,8,9},C214,ROW(INDIRECT("1:"&amp;LEN(C214)))),1))," ",REPT(" ",LEN(C214))),LEN(C214)))</f>
        <v>2</v>
      </c>
      <c r="I215" s="49"/>
      <c r="J215" s="22"/>
    </row>
    <row r="216" spans="1:10" ht="15.75" customHeight="1" x14ac:dyDescent="0.35">
      <c r="A216" s="104" t="s">
        <v>121</v>
      </c>
      <c r="B216" s="105"/>
      <c r="C216" s="106" t="str">
        <f ca="1">I214</f>
        <v>Work not yet Started.</v>
      </c>
      <c r="D216" s="106"/>
      <c r="E216" s="106"/>
      <c r="F216" s="106"/>
      <c r="G216" s="106"/>
      <c r="H216" s="107"/>
      <c r="I216" s="49" t="s">
        <v>137</v>
      </c>
      <c r="J216" s="22"/>
    </row>
    <row r="217" spans="1:10" ht="15.75" customHeight="1" x14ac:dyDescent="0.35">
      <c r="A217" s="108" t="s">
        <v>54</v>
      </c>
      <c r="B217" s="109"/>
      <c r="C217" s="65" t="s">
        <v>172</v>
      </c>
      <c r="D217" s="66" t="s">
        <v>114</v>
      </c>
      <c r="E217" s="109" t="s">
        <v>116</v>
      </c>
      <c r="F217" s="109"/>
      <c r="G217" s="109" t="s">
        <v>115</v>
      </c>
      <c r="H217" s="110"/>
      <c r="I217" s="41" t="s">
        <v>174</v>
      </c>
      <c r="J217" s="23">
        <f ca="1">H215*25%</f>
        <v>0.5</v>
      </c>
    </row>
    <row r="218" spans="1:10" x14ac:dyDescent="0.35">
      <c r="A218" s="108" t="s">
        <v>161</v>
      </c>
      <c r="B218" s="109"/>
      <c r="C218" s="70">
        <v>0</v>
      </c>
      <c r="D218" s="69">
        <f ca="1">((100/H215)*C218)/100</f>
        <v>0</v>
      </c>
      <c r="E218" s="111">
        <f ca="1">(((C219/H215*10)+(40/(D215+F215+H215)*C220)+(7.5/(H215)*C221)+(7.5/(H215)*C222)+(10/H215*C223)+(10/H215*C224)+(5/H215*C225)+(5/H215*C226)+(5/H215*C227))/100)</f>
        <v>0</v>
      </c>
      <c r="F218" s="111"/>
      <c r="G218" s="111">
        <f ca="1">((((C218/H215)*20)+((C219/H215)*25)+(30/(H215+F215+D215)*C220)+(5/H215*C221)+(5/H215*C222)+(5/H215*C223)+(5/H215*C224)+(0/H215*C225)+(0/H215*C226)+(5/H215*C227))/100)</f>
        <v>0</v>
      </c>
      <c r="H218" s="113"/>
      <c r="I218" s="41" t="s">
        <v>132</v>
      </c>
      <c r="J218" s="47">
        <f ca="1">H215*50%</f>
        <v>1</v>
      </c>
    </row>
    <row r="219" spans="1:10" x14ac:dyDescent="0.35">
      <c r="A219" s="108" t="s">
        <v>55</v>
      </c>
      <c r="B219" s="109"/>
      <c r="C219" s="70">
        <v>0</v>
      </c>
      <c r="D219" s="69">
        <f ca="1">((100/H215)*C219)/100</f>
        <v>0</v>
      </c>
      <c r="E219" s="111"/>
      <c r="F219" s="111"/>
      <c r="G219" s="111"/>
      <c r="H219" s="113"/>
      <c r="I219" s="41" t="s">
        <v>133</v>
      </c>
      <c r="J219" s="47">
        <f ca="1">H215</f>
        <v>2</v>
      </c>
    </row>
    <row r="220" spans="1:10" ht="15.75" customHeight="1" x14ac:dyDescent="0.35">
      <c r="A220" s="108" t="s">
        <v>162</v>
      </c>
      <c r="B220" s="109"/>
      <c r="C220" s="70">
        <v>0</v>
      </c>
      <c r="D220" s="69">
        <f ca="1">((100/(D215+F215+H215))*C220)/100</f>
        <v>0</v>
      </c>
      <c r="E220" s="111"/>
      <c r="F220" s="111"/>
      <c r="G220" s="111"/>
      <c r="H220" s="113"/>
      <c r="I220" s="41" t="s">
        <v>134</v>
      </c>
      <c r="J220" s="51">
        <f ca="1">(IF(B215&gt;1,(H215/(B215+2)),H215/4))</f>
        <v>0.5</v>
      </c>
    </row>
    <row r="221" spans="1:10" ht="15.75" customHeight="1" x14ac:dyDescent="0.35">
      <c r="A221" s="108" t="s">
        <v>169</v>
      </c>
      <c r="B221" s="109" t="s">
        <v>163</v>
      </c>
      <c r="C221" s="67">
        <v>0</v>
      </c>
      <c r="D221" s="69">
        <f ca="1">((100/H215)*C221)/100</f>
        <v>0</v>
      </c>
      <c r="E221" s="111"/>
      <c r="F221" s="111"/>
      <c r="G221" s="111"/>
      <c r="H221" s="113"/>
      <c r="I221" s="41" t="s">
        <v>135</v>
      </c>
      <c r="J221" s="51">
        <f ca="1">(IF(B215&gt;1,(H215/(B215+2)+J220),H215/4+J220))</f>
        <v>1</v>
      </c>
    </row>
    <row r="222" spans="1:10" ht="15.75" customHeight="1" x14ac:dyDescent="0.35">
      <c r="A222" s="108" t="s">
        <v>170</v>
      </c>
      <c r="B222" s="109" t="s">
        <v>163</v>
      </c>
      <c r="C222" s="67">
        <v>0</v>
      </c>
      <c r="D222" s="69">
        <f ca="1">((100/H215)*C222)/100</f>
        <v>0</v>
      </c>
      <c r="E222" s="111"/>
      <c r="F222" s="111"/>
      <c r="G222" s="111"/>
      <c r="H222" s="113"/>
      <c r="I222" s="41" t="s">
        <v>179</v>
      </c>
      <c r="J222" s="51">
        <f>(IF(B215&gt;1,(H215/(B215+2)+J221),0))</f>
        <v>0</v>
      </c>
    </row>
    <row r="223" spans="1:10" ht="15" customHeight="1" x14ac:dyDescent="0.35">
      <c r="A223" s="108" t="s">
        <v>168</v>
      </c>
      <c r="B223" s="109" t="s">
        <v>165</v>
      </c>
      <c r="C223" s="67">
        <v>0</v>
      </c>
      <c r="D223" s="69">
        <f ca="1">((100/(H215))*C223)/100</f>
        <v>0</v>
      </c>
      <c r="E223" s="111"/>
      <c r="F223" s="111"/>
      <c r="G223" s="111"/>
      <c r="H223" s="113"/>
      <c r="I223" s="41" t="s">
        <v>176</v>
      </c>
      <c r="J223" s="51">
        <f>(IF(B215&gt;2,(H215/(B215+2)+J222),0))</f>
        <v>0</v>
      </c>
    </row>
    <row r="224" spans="1:10" ht="15.75" customHeight="1" x14ac:dyDescent="0.35">
      <c r="A224" s="108" t="s">
        <v>164</v>
      </c>
      <c r="B224" s="109" t="s">
        <v>164</v>
      </c>
      <c r="C224" s="67">
        <v>0</v>
      </c>
      <c r="D224" s="69">
        <f ca="1">((100/H215)*C224)/100</f>
        <v>0</v>
      </c>
      <c r="E224" s="111"/>
      <c r="F224" s="111"/>
      <c r="G224" s="111"/>
      <c r="H224" s="113"/>
      <c r="I224" s="41" t="s">
        <v>177</v>
      </c>
      <c r="J224" s="52">
        <f>(IF(B215&gt;3,(H215/(B215+2)+J223),0))</f>
        <v>0</v>
      </c>
    </row>
    <row r="225" spans="1:12" ht="15.75" customHeight="1" x14ac:dyDescent="0.35">
      <c r="A225" s="108" t="s">
        <v>171</v>
      </c>
      <c r="B225" s="109"/>
      <c r="C225" s="67">
        <v>0</v>
      </c>
      <c r="D225" s="69">
        <f ca="1">((100/H215)*C225)/100</f>
        <v>0</v>
      </c>
      <c r="E225" s="111"/>
      <c r="F225" s="111"/>
      <c r="G225" s="111"/>
      <c r="H225" s="113"/>
      <c r="I225" s="41" t="s">
        <v>178</v>
      </c>
      <c r="J225" s="51">
        <f>(IF(B215&gt;4,(H215/(B215+2)+J224),0))</f>
        <v>0</v>
      </c>
    </row>
    <row r="226" spans="1:12" ht="15.75" customHeight="1" x14ac:dyDescent="0.35">
      <c r="A226" s="108" t="s">
        <v>166</v>
      </c>
      <c r="B226" s="109" t="s">
        <v>166</v>
      </c>
      <c r="C226" s="67">
        <v>0</v>
      </c>
      <c r="D226" s="69">
        <f ca="1">((100/(H215))*C226)/100</f>
        <v>0</v>
      </c>
      <c r="E226" s="111"/>
      <c r="F226" s="111"/>
      <c r="G226" s="111"/>
      <c r="H226" s="113"/>
      <c r="I226" s="41" t="s">
        <v>180</v>
      </c>
      <c r="J226" s="51">
        <f ca="1">(IF(B215=1,(H215/(B215+3)+J221),IF(B215=0,(H215/4+J221),IF(B215&gt;1,0))))</f>
        <v>1.5</v>
      </c>
    </row>
    <row r="227" spans="1:12" ht="16" thickBot="1" x14ac:dyDescent="0.4">
      <c r="A227" s="115" t="s">
        <v>167</v>
      </c>
      <c r="B227" s="116"/>
      <c r="C227" s="71">
        <v>0</v>
      </c>
      <c r="D227" s="73">
        <f ca="1">((100/(H215))*C227)/100</f>
        <v>0</v>
      </c>
      <c r="E227" s="112"/>
      <c r="F227" s="112"/>
      <c r="G227" s="112"/>
      <c r="H227" s="114"/>
      <c r="I227" s="50" t="s">
        <v>136</v>
      </c>
      <c r="J227" s="53">
        <f ca="1">(IF(B215&gt;1.5,(H215/(B215+2)+J221+MAX(0,J222-J221)+MAX(0,J223-J222)+MAX(0,J224-J223)+MAX(0,J225-J224)+MAX(0,J226-J225)),IF(B215=1,(H215/(B215+3)+J226),IF(B215=0,H215/4+J226))))</f>
        <v>2</v>
      </c>
    </row>
    <row r="228" spans="1:12" x14ac:dyDescent="0.35">
      <c r="A228" s="99" t="s">
        <v>173</v>
      </c>
      <c r="B228" s="100"/>
      <c r="C228" s="101" t="s">
        <v>322</v>
      </c>
      <c r="D228" s="102"/>
      <c r="E228" s="102"/>
      <c r="F228" s="102"/>
      <c r="G228" s="102"/>
      <c r="H228" s="103"/>
      <c r="I228" s="48" t="str">
        <f ca="1">(IF(E232&gt;99%,"All work completed. Please provide OC.",IF(E232&gt;89.8%,"Plinth, RCC, Brick, Plaster, Flooring, Painting work Completed. Finishing work is in process.",IF(E232&lt;94%,(IF(C232=0,"Work not yet Started.",IF(D232=25%,"Piling work in process",IF(D232=50%,"Excavation work in process",IF(D232=100%,"Excavation work Completed. ","0")))&amp;(IF(C233=0%,"",IF(C233=J234,"Footing work is process",IF(C233=J235,"Footing work Completed",IF(C233=J236,"1st Basement Completed",IF(C233=J237,"1st &amp; 2nd Basement Completed",IF(C233=J238,"1st to 3rd Basement Completed",IF(C233=J239,"1st to 4th Basement Completed",IF(C233=J240,"Plinth work is process",IF(C233=J241,"Plinth work completed","0")))))))))))&amp;(IF(C234=(D229+F229+H229),", RCC Slab",IF(C234&gt;0,", RCC upto "&amp;C234&amp;" Slab",""))&amp;(IF(C235=H229,", Brickwork",IF(C235&gt;0,", Brickwork upto "&amp;C235&amp;" Floor",""))&amp;(IF(C236=H229,", Internal Plaster",IF(C236&gt;0,", Internal Plaster upto "&amp;C236&amp;" Floor",""))&amp;(IF(C237=H229,", External Plaster",IF(C237&gt;0,", External Plaster upto "&amp;C237&amp;" Floor",""))&amp;(IF(C238=H229,", Flooring",IF(C238&gt;0,", Flooring upto "&amp;C238&amp;" Floor",""))&amp;(IF(C239=H229,", Painting",IF(C239&gt;0,", Painting upto "&amp;C239&amp;" Floor",""))&amp;(IF(C240&gt;0,", Finishing upto "&amp;C240&amp;" Floor","")&amp;(IF(C234&gt;0.5," Completed",""))))))))))))))</f>
        <v>Excavation work Completed. Plinth work completed</v>
      </c>
      <c r="J228" s="21"/>
    </row>
    <row r="229" spans="1:12" x14ac:dyDescent="0.35">
      <c r="A229" s="54" t="s">
        <v>175</v>
      </c>
      <c r="B229" s="61">
        <v>0</v>
      </c>
      <c r="C229" s="61" t="s">
        <v>103</v>
      </c>
      <c r="D229" s="61">
        <v>1</v>
      </c>
      <c r="E229" s="61" t="s">
        <v>102</v>
      </c>
      <c r="F229" s="61">
        <v>0</v>
      </c>
      <c r="G229" s="61" t="s">
        <v>111</v>
      </c>
      <c r="H229" s="56">
        <f ca="1">--TRIM(RIGHT(SUBSTITUTE(LEFT(C228,_xlfn.AGGREGATE(16,6,FIND({0,1,2,3,4,5,6,7,8,9},C228,ROW(INDIRECT("1:"&amp;LEN(C228)))),1))," ",REPT(" ",LEN(C228))),LEN(C228)))</f>
        <v>2</v>
      </c>
      <c r="I229" s="49"/>
      <c r="J229" s="22"/>
    </row>
    <row r="230" spans="1:12" ht="15.75" customHeight="1" x14ac:dyDescent="0.35">
      <c r="A230" s="104" t="s">
        <v>121</v>
      </c>
      <c r="B230" s="105"/>
      <c r="C230" s="106" t="str">
        <f ca="1">I228</f>
        <v>Excavation work Completed. Plinth work completed</v>
      </c>
      <c r="D230" s="106"/>
      <c r="E230" s="106"/>
      <c r="F230" s="106"/>
      <c r="G230" s="106"/>
      <c r="H230" s="107"/>
      <c r="I230" s="49" t="s">
        <v>137</v>
      </c>
      <c r="J230" s="22"/>
    </row>
    <row r="231" spans="1:12" ht="15.75" customHeight="1" x14ac:dyDescent="0.35">
      <c r="A231" s="108" t="s">
        <v>54</v>
      </c>
      <c r="B231" s="109"/>
      <c r="C231" s="65" t="s">
        <v>172</v>
      </c>
      <c r="D231" s="66" t="s">
        <v>114</v>
      </c>
      <c r="E231" s="109" t="s">
        <v>116</v>
      </c>
      <c r="F231" s="109"/>
      <c r="G231" s="109" t="s">
        <v>115</v>
      </c>
      <c r="H231" s="110"/>
      <c r="I231" s="41" t="s">
        <v>174</v>
      </c>
      <c r="J231" s="23">
        <f ca="1">H229*25%</f>
        <v>0.5</v>
      </c>
      <c r="L231" s="11"/>
    </row>
    <row r="232" spans="1:12" x14ac:dyDescent="0.35">
      <c r="A232" s="108" t="s">
        <v>161</v>
      </c>
      <c r="B232" s="109"/>
      <c r="C232" s="67">
        <f ca="1">J233</f>
        <v>2</v>
      </c>
      <c r="D232" s="68">
        <f ca="1">((100/H229)*C232)/100</f>
        <v>1</v>
      </c>
      <c r="E232" s="111">
        <f ca="1">(((C233/H229*10)+(40/(D229+F229+H229)*C234)+(7.5/(H229)*C235)+(7.5/(H229)*C236)+(10/H229*C237)+(10/H229*C238)+(5/H229*C239)+(5/H229*C240)+(5/H229*C241))/100)</f>
        <v>0.1</v>
      </c>
      <c r="F232" s="111"/>
      <c r="G232" s="111">
        <f ca="1">((((C232/H229)*20)+((C233/H229)*25)+(30/(H229+F229+D229)*C234)+(5/H229*C235)+(5/H229*C236)+(5/H229*C237)+(5/H229*C238)+(0/H229*C239)+(0/H229*C240)+(5/H229*C241))/100)</f>
        <v>0.45</v>
      </c>
      <c r="H232" s="113"/>
      <c r="I232" s="41" t="s">
        <v>132</v>
      </c>
      <c r="J232" s="47">
        <f ca="1">H229*50%</f>
        <v>1</v>
      </c>
    </row>
    <row r="233" spans="1:12" x14ac:dyDescent="0.35">
      <c r="A233" s="108" t="s">
        <v>55</v>
      </c>
      <c r="B233" s="109"/>
      <c r="C233" s="70">
        <f ca="1">J241</f>
        <v>2</v>
      </c>
      <c r="D233" s="68">
        <f ca="1">((100/H229)*C233)/100</f>
        <v>1</v>
      </c>
      <c r="E233" s="111"/>
      <c r="F233" s="111"/>
      <c r="G233" s="111"/>
      <c r="H233" s="113"/>
      <c r="I233" s="41" t="s">
        <v>133</v>
      </c>
      <c r="J233" s="47">
        <f ca="1">H229</f>
        <v>2</v>
      </c>
    </row>
    <row r="234" spans="1:12" ht="15.75" customHeight="1" x14ac:dyDescent="0.35">
      <c r="A234" s="108" t="s">
        <v>162</v>
      </c>
      <c r="B234" s="109"/>
      <c r="C234" s="70">
        <v>0</v>
      </c>
      <c r="D234" s="68">
        <f ca="1">((100/(D229+F229+H229))*C234)/100</f>
        <v>0</v>
      </c>
      <c r="E234" s="111"/>
      <c r="F234" s="111"/>
      <c r="G234" s="111"/>
      <c r="H234" s="113"/>
      <c r="I234" s="41" t="s">
        <v>134</v>
      </c>
      <c r="J234" s="51">
        <f ca="1">(IF(B229&gt;1,(H229/(B229+2)),H229/4))</f>
        <v>0.5</v>
      </c>
    </row>
    <row r="235" spans="1:12" ht="15.75" customHeight="1" x14ac:dyDescent="0.35">
      <c r="A235" s="108" t="s">
        <v>169</v>
      </c>
      <c r="B235" s="109" t="s">
        <v>163</v>
      </c>
      <c r="C235" s="67">
        <v>0</v>
      </c>
      <c r="D235" s="68">
        <f ca="1">((100/H229)*C235)/100</f>
        <v>0</v>
      </c>
      <c r="E235" s="111"/>
      <c r="F235" s="111"/>
      <c r="G235" s="111"/>
      <c r="H235" s="113"/>
      <c r="I235" s="41" t="s">
        <v>135</v>
      </c>
      <c r="J235" s="51">
        <f ca="1">(IF(B229&gt;1,(H229/(B229+2)+J234),H229/4+J234))</f>
        <v>1</v>
      </c>
    </row>
    <row r="236" spans="1:12" ht="15.75" customHeight="1" x14ac:dyDescent="0.35">
      <c r="A236" s="108" t="s">
        <v>170</v>
      </c>
      <c r="B236" s="109" t="s">
        <v>163</v>
      </c>
      <c r="C236" s="67">
        <v>0</v>
      </c>
      <c r="D236" s="68">
        <f ca="1">((100/H229)*C236)/100</f>
        <v>0</v>
      </c>
      <c r="E236" s="111"/>
      <c r="F236" s="111"/>
      <c r="G236" s="111"/>
      <c r="H236" s="113"/>
      <c r="I236" s="41" t="s">
        <v>179</v>
      </c>
      <c r="J236" s="51">
        <f>(IF(B229&gt;1,(H229/(B229+2)+J235),0))</f>
        <v>0</v>
      </c>
    </row>
    <row r="237" spans="1:12" ht="15" customHeight="1" x14ac:dyDescent="0.35">
      <c r="A237" s="108" t="s">
        <v>168</v>
      </c>
      <c r="B237" s="109" t="s">
        <v>165</v>
      </c>
      <c r="C237" s="67">
        <v>0</v>
      </c>
      <c r="D237" s="68">
        <f ca="1">((100/(H229))*C237)/100</f>
        <v>0</v>
      </c>
      <c r="E237" s="111"/>
      <c r="F237" s="111"/>
      <c r="G237" s="111"/>
      <c r="H237" s="113"/>
      <c r="I237" s="41" t="s">
        <v>176</v>
      </c>
      <c r="J237" s="51">
        <f>(IF(B229&gt;2,(H229/(B229+2)+J236),0))</f>
        <v>0</v>
      </c>
    </row>
    <row r="238" spans="1:12" ht="15.75" customHeight="1" x14ac:dyDescent="0.35">
      <c r="A238" s="108" t="s">
        <v>164</v>
      </c>
      <c r="B238" s="109" t="s">
        <v>164</v>
      </c>
      <c r="C238" s="67">
        <v>0</v>
      </c>
      <c r="D238" s="68">
        <f ca="1">((100/H229)*C238)/100</f>
        <v>0</v>
      </c>
      <c r="E238" s="111"/>
      <c r="F238" s="111"/>
      <c r="G238" s="111"/>
      <c r="H238" s="113"/>
      <c r="I238" s="41" t="s">
        <v>177</v>
      </c>
      <c r="J238" s="52">
        <f>(IF(B229&gt;3,(H229/(B229+2)+J237),0))</f>
        <v>0</v>
      </c>
    </row>
    <row r="239" spans="1:12" ht="15.75" customHeight="1" x14ac:dyDescent="0.35">
      <c r="A239" s="108" t="s">
        <v>171</v>
      </c>
      <c r="B239" s="109"/>
      <c r="C239" s="67">
        <v>0</v>
      </c>
      <c r="D239" s="68">
        <f ca="1">((100/H229)*C239)/100</f>
        <v>0</v>
      </c>
      <c r="E239" s="111"/>
      <c r="F239" s="111"/>
      <c r="G239" s="111"/>
      <c r="H239" s="113"/>
      <c r="I239" s="41" t="s">
        <v>178</v>
      </c>
      <c r="J239" s="51">
        <f>(IF(B229&gt;4,(H229/(B229+2)+J238),0))</f>
        <v>0</v>
      </c>
    </row>
    <row r="240" spans="1:12" ht="15.75" customHeight="1" x14ac:dyDescent="0.35">
      <c r="A240" s="108" t="s">
        <v>166</v>
      </c>
      <c r="B240" s="109" t="s">
        <v>166</v>
      </c>
      <c r="C240" s="67">
        <v>0</v>
      </c>
      <c r="D240" s="68">
        <f ca="1">((100/(H229))*C240)/100</f>
        <v>0</v>
      </c>
      <c r="E240" s="111"/>
      <c r="F240" s="111"/>
      <c r="G240" s="111"/>
      <c r="H240" s="113"/>
      <c r="I240" s="41" t="s">
        <v>180</v>
      </c>
      <c r="J240" s="51">
        <f ca="1">(IF(B229=1,(H229/(B229+3)+J235),IF(B229=0,(H229/4+J235),IF(B229&gt;1,0))))</f>
        <v>1.5</v>
      </c>
    </row>
    <row r="241" spans="1:12" ht="16" thickBot="1" x14ac:dyDescent="0.4">
      <c r="A241" s="115" t="s">
        <v>167</v>
      </c>
      <c r="B241" s="116"/>
      <c r="C241" s="71">
        <v>0</v>
      </c>
      <c r="D241" s="72">
        <f ca="1">((100/(H229))*C241)/100</f>
        <v>0</v>
      </c>
      <c r="E241" s="112"/>
      <c r="F241" s="112"/>
      <c r="G241" s="112"/>
      <c r="H241" s="114"/>
      <c r="I241" s="50" t="s">
        <v>136</v>
      </c>
      <c r="J241" s="53">
        <f ca="1">(IF(B229&gt;1.5,(H229/(B229+2)+J235+MAX(0,J236-J235)+MAX(0,J237-J236)+MAX(0,J238-J237)+MAX(0,J239-J238)+MAX(0,J240-J239)),IF(B229=1,(H229/(B229+3)+J240),IF(B229=0,H229/4+J240))))</f>
        <v>2</v>
      </c>
    </row>
    <row r="242" spans="1:12" x14ac:dyDescent="0.35">
      <c r="A242" s="99" t="s">
        <v>173</v>
      </c>
      <c r="B242" s="100"/>
      <c r="C242" s="101" t="s">
        <v>321</v>
      </c>
      <c r="D242" s="102"/>
      <c r="E242" s="102"/>
      <c r="F242" s="102"/>
      <c r="G242" s="102"/>
      <c r="H242" s="103"/>
      <c r="I242" s="48" t="str">
        <f ca="1">(IF(E246&gt;99%,"All work completed. Please provide OC.",IF(E246&gt;89.8%,"Plinth, RCC, Brick, Plaster, Flooring, Painting work Completed. Finishing work is in process.",IF(E246&lt;94%,(IF(C246=0,"Work not yet Started.",IF(D246=25%,"Piling work in process",IF(D246=50%,"Excavation work in process",IF(D246=100%,"Excavation work Completed. ","0")))&amp;(IF(C247=0%,"",IF(C247=J248,"Footing work is process",IF(C247=J249,"Footing work Completed",IF(C247=J250,"1st Basement Completed",IF(C247=J251,"1st &amp; 2nd Basement Completed",IF(C247=J252,"1st to 3rd Basement Completed",IF(C247=J253,"1st to 4th Basement Completed",IF(C247=J254,"Plinth work is process",IF(C247=J255,"Plinth work completed","0")))))))))))&amp;(IF(C248=(D243+F243+H243),", RCC Slab",IF(C248&gt;0,", RCC upto "&amp;C248&amp;" Slab",""))&amp;(IF(C249=H243,", Brickwork",IF(C249&gt;0,", Brickwork upto "&amp;C249&amp;" Floor",""))&amp;(IF(C250=H243,", Internal Plaster",IF(C250&gt;0,", Internal Plaster upto "&amp;C250&amp;" Floor",""))&amp;(IF(C251=H243,", External Plaster",IF(C251&gt;0,", External Plaster upto "&amp;C251&amp;" Floor",""))&amp;(IF(C252=H243,", Flooring",IF(C252&gt;0,", Flooring upto "&amp;C252&amp;" Floor",""))&amp;(IF(C253=H243,", Painting",IF(C253&gt;0,", Painting upto "&amp;C253&amp;" Floor",""))&amp;(IF(C254&gt;0,", Finishing upto "&amp;C254&amp;" Floor","")&amp;(IF(C248&gt;0.5," Completed",""))))))))))))))</f>
        <v>Excavation work Completed. Plinth work completed</v>
      </c>
      <c r="J242" s="21"/>
    </row>
    <row r="243" spans="1:12" x14ac:dyDescent="0.35">
      <c r="A243" s="93" t="s">
        <v>175</v>
      </c>
      <c r="B243" s="92">
        <v>0</v>
      </c>
      <c r="C243" s="92" t="s">
        <v>103</v>
      </c>
      <c r="D243" s="92">
        <v>1</v>
      </c>
      <c r="E243" s="92" t="s">
        <v>102</v>
      </c>
      <c r="F243" s="92">
        <v>0</v>
      </c>
      <c r="G243" s="92" t="s">
        <v>111</v>
      </c>
      <c r="H243" s="56">
        <f ca="1">--TRIM(RIGHT(SUBSTITUTE(LEFT(C242,_xlfn.AGGREGATE(16,6,FIND({0,1,2,3,4,5,6,7,8,9},C242,ROW(INDIRECT("1:"&amp;LEN(C242)))),1))," ",REPT(" ",LEN(C242))),LEN(C242)))</f>
        <v>2</v>
      </c>
      <c r="I243" s="49"/>
      <c r="J243" s="22"/>
    </row>
    <row r="244" spans="1:12" ht="15.75" customHeight="1" x14ac:dyDescent="0.35">
      <c r="A244" s="104" t="s">
        <v>121</v>
      </c>
      <c r="B244" s="105"/>
      <c r="C244" s="106" t="str">
        <f ca="1">I242</f>
        <v>Excavation work Completed. Plinth work completed</v>
      </c>
      <c r="D244" s="106"/>
      <c r="E244" s="106"/>
      <c r="F244" s="106"/>
      <c r="G244" s="106"/>
      <c r="H244" s="107"/>
      <c r="I244" s="49" t="s">
        <v>137</v>
      </c>
      <c r="J244" s="22"/>
    </row>
    <row r="245" spans="1:12" ht="15.75" customHeight="1" x14ac:dyDescent="0.35">
      <c r="A245" s="108" t="s">
        <v>54</v>
      </c>
      <c r="B245" s="109"/>
      <c r="C245" s="65" t="s">
        <v>172</v>
      </c>
      <c r="D245" s="89" t="s">
        <v>114</v>
      </c>
      <c r="E245" s="109" t="s">
        <v>116</v>
      </c>
      <c r="F245" s="109"/>
      <c r="G245" s="109" t="s">
        <v>115</v>
      </c>
      <c r="H245" s="110"/>
      <c r="I245" s="41" t="s">
        <v>174</v>
      </c>
      <c r="J245" s="23">
        <f ca="1">H243*25%</f>
        <v>0.5</v>
      </c>
      <c r="L245" s="11"/>
    </row>
    <row r="246" spans="1:12" x14ac:dyDescent="0.35">
      <c r="A246" s="108" t="s">
        <v>161</v>
      </c>
      <c r="B246" s="109"/>
      <c r="C246" s="67">
        <f ca="1">J247</f>
        <v>2</v>
      </c>
      <c r="D246" s="90">
        <f ca="1">((100/H243)*C246)/100</f>
        <v>1</v>
      </c>
      <c r="E246" s="111">
        <f ca="1">(((C247/H243*10)+(40/(D243+F243+H243)*C248)+(7.5/(H243)*C249)+(7.5/(H243)*C250)+(10/H243*C251)+(10/H243*C252)+(5/H243*C253)+(5/H243*C254)+(5/H243*C255))/100)</f>
        <v>0.1</v>
      </c>
      <c r="F246" s="111"/>
      <c r="G246" s="111">
        <f ca="1">((((C246/H243)*20)+((C247/H243)*25)+(30/(H243+F243+D243)*C248)+(5/H243*C249)+(5/H243*C250)+(5/H243*C251)+(5/H243*C252)+(0/H243*C253)+(0/H243*C254)+(5/H243*C255))/100)</f>
        <v>0.45</v>
      </c>
      <c r="H246" s="113"/>
      <c r="I246" s="41" t="s">
        <v>132</v>
      </c>
      <c r="J246" s="47">
        <f ca="1">H243*50%</f>
        <v>1</v>
      </c>
    </row>
    <row r="247" spans="1:12" x14ac:dyDescent="0.35">
      <c r="A247" s="108" t="s">
        <v>55</v>
      </c>
      <c r="B247" s="109"/>
      <c r="C247" s="70">
        <f ca="1">J255</f>
        <v>2</v>
      </c>
      <c r="D247" s="90">
        <f ca="1">((100/H243)*C247)/100</f>
        <v>1</v>
      </c>
      <c r="E247" s="111"/>
      <c r="F247" s="111"/>
      <c r="G247" s="111"/>
      <c r="H247" s="113"/>
      <c r="I247" s="41" t="s">
        <v>133</v>
      </c>
      <c r="J247" s="47">
        <f ca="1">H243</f>
        <v>2</v>
      </c>
    </row>
    <row r="248" spans="1:12" ht="15.75" customHeight="1" x14ac:dyDescent="0.35">
      <c r="A248" s="108" t="s">
        <v>162</v>
      </c>
      <c r="B248" s="109"/>
      <c r="C248" s="70">
        <v>0</v>
      </c>
      <c r="D248" s="90">
        <f ca="1">((100/(D243+F243+H243))*C248)/100</f>
        <v>0</v>
      </c>
      <c r="E248" s="111"/>
      <c r="F248" s="111"/>
      <c r="G248" s="111"/>
      <c r="H248" s="113"/>
      <c r="I248" s="41" t="s">
        <v>134</v>
      </c>
      <c r="J248" s="51">
        <f ca="1">(IF(B243&gt;1,(H243/(B243+2)),H243/4))</f>
        <v>0.5</v>
      </c>
    </row>
    <row r="249" spans="1:12" ht="15.75" customHeight="1" x14ac:dyDescent="0.35">
      <c r="A249" s="108" t="s">
        <v>169</v>
      </c>
      <c r="B249" s="109" t="s">
        <v>163</v>
      </c>
      <c r="C249" s="67">
        <v>0</v>
      </c>
      <c r="D249" s="90">
        <f ca="1">((100/H243)*C249)/100</f>
        <v>0</v>
      </c>
      <c r="E249" s="111"/>
      <c r="F249" s="111"/>
      <c r="G249" s="111"/>
      <c r="H249" s="113"/>
      <c r="I249" s="41" t="s">
        <v>135</v>
      </c>
      <c r="J249" s="51">
        <f ca="1">(IF(B243&gt;1,(H243/(B243+2)+J248),H243/4+J248))</f>
        <v>1</v>
      </c>
    </row>
    <row r="250" spans="1:12" ht="15.75" customHeight="1" x14ac:dyDescent="0.35">
      <c r="A250" s="108" t="s">
        <v>170</v>
      </c>
      <c r="B250" s="109" t="s">
        <v>163</v>
      </c>
      <c r="C250" s="67">
        <v>0</v>
      </c>
      <c r="D250" s="90">
        <f ca="1">((100/H243)*C250)/100</f>
        <v>0</v>
      </c>
      <c r="E250" s="111"/>
      <c r="F250" s="111"/>
      <c r="G250" s="111"/>
      <c r="H250" s="113"/>
      <c r="I250" s="41" t="s">
        <v>179</v>
      </c>
      <c r="J250" s="51">
        <f>(IF(B243&gt;1,(H243/(B243+2)+J249),0))</f>
        <v>0</v>
      </c>
    </row>
    <row r="251" spans="1:12" ht="15" customHeight="1" x14ac:dyDescent="0.35">
      <c r="A251" s="108" t="s">
        <v>168</v>
      </c>
      <c r="B251" s="109" t="s">
        <v>165</v>
      </c>
      <c r="C251" s="67">
        <v>0</v>
      </c>
      <c r="D251" s="90">
        <f ca="1">((100/(H243))*C251)/100</f>
        <v>0</v>
      </c>
      <c r="E251" s="111"/>
      <c r="F251" s="111"/>
      <c r="G251" s="111"/>
      <c r="H251" s="113"/>
      <c r="I251" s="41" t="s">
        <v>176</v>
      </c>
      <c r="J251" s="51">
        <f>(IF(B243&gt;2,(H243/(B243+2)+J250),0))</f>
        <v>0</v>
      </c>
    </row>
    <row r="252" spans="1:12" ht="15.75" customHeight="1" x14ac:dyDescent="0.35">
      <c r="A252" s="108" t="s">
        <v>164</v>
      </c>
      <c r="B252" s="109" t="s">
        <v>164</v>
      </c>
      <c r="C252" s="67">
        <v>0</v>
      </c>
      <c r="D252" s="90">
        <f ca="1">((100/H243)*C252)/100</f>
        <v>0</v>
      </c>
      <c r="E252" s="111"/>
      <c r="F252" s="111"/>
      <c r="G252" s="111"/>
      <c r="H252" s="113"/>
      <c r="I252" s="41" t="s">
        <v>177</v>
      </c>
      <c r="J252" s="52">
        <f>(IF(B243&gt;3,(H243/(B243+2)+J251),0))</f>
        <v>0</v>
      </c>
    </row>
    <row r="253" spans="1:12" ht="15.75" customHeight="1" x14ac:dyDescent="0.35">
      <c r="A253" s="108" t="s">
        <v>171</v>
      </c>
      <c r="B253" s="109"/>
      <c r="C253" s="67">
        <v>0</v>
      </c>
      <c r="D253" s="90">
        <f ca="1">((100/H243)*C253)/100</f>
        <v>0</v>
      </c>
      <c r="E253" s="111"/>
      <c r="F253" s="111"/>
      <c r="G253" s="111"/>
      <c r="H253" s="113"/>
      <c r="I253" s="41" t="s">
        <v>178</v>
      </c>
      <c r="J253" s="51">
        <f>(IF(B243&gt;4,(H243/(B243+2)+J252),0))</f>
        <v>0</v>
      </c>
    </row>
    <row r="254" spans="1:12" ht="15.75" customHeight="1" x14ac:dyDescent="0.35">
      <c r="A254" s="108" t="s">
        <v>166</v>
      </c>
      <c r="B254" s="109" t="s">
        <v>166</v>
      </c>
      <c r="C254" s="67">
        <v>0</v>
      </c>
      <c r="D254" s="90">
        <f ca="1">((100/(H243))*C254)/100</f>
        <v>0</v>
      </c>
      <c r="E254" s="111"/>
      <c r="F254" s="111"/>
      <c r="G254" s="111"/>
      <c r="H254" s="113"/>
      <c r="I254" s="41" t="s">
        <v>180</v>
      </c>
      <c r="J254" s="51">
        <f ca="1">(IF(B243=1,(H243/(B243+3)+J249),IF(B243=0,(H243/4+J249),IF(B243&gt;1,0))))</f>
        <v>1.5</v>
      </c>
    </row>
    <row r="255" spans="1:12" ht="16" thickBot="1" x14ac:dyDescent="0.4">
      <c r="A255" s="115" t="s">
        <v>167</v>
      </c>
      <c r="B255" s="116"/>
      <c r="C255" s="71">
        <v>0</v>
      </c>
      <c r="D255" s="91">
        <f ca="1">((100/(H243))*C255)/100</f>
        <v>0</v>
      </c>
      <c r="E255" s="112"/>
      <c r="F255" s="112"/>
      <c r="G255" s="112"/>
      <c r="H255" s="114"/>
      <c r="I255" s="50" t="s">
        <v>136</v>
      </c>
      <c r="J255" s="53">
        <f ca="1">(IF(B243&gt;1.5,(H243/(B243+2)+J249+MAX(0,J250-J249)+MAX(0,J251-J250)+MAX(0,J252-J251)+MAX(0,J253-J252)+MAX(0,J254-J253)),IF(B243=1,(H243/(B243+3)+J254),IF(B243=0,H243/4+J254))))</f>
        <v>2</v>
      </c>
    </row>
    <row r="256" spans="1:12" x14ac:dyDescent="0.35">
      <c r="A256" s="99" t="s">
        <v>173</v>
      </c>
      <c r="B256" s="100"/>
      <c r="C256" s="101" t="s">
        <v>292</v>
      </c>
      <c r="D256" s="102"/>
      <c r="E256" s="102"/>
      <c r="F256" s="102"/>
      <c r="G256" s="102"/>
      <c r="H256" s="103"/>
      <c r="I256" s="48" t="str">
        <f ca="1">(IF(E260&gt;99%,"All work completed. Please provide OC.",IF(E260&gt;89.8%,"Plinth, RCC, Brick, Plaster, Flooring, Painting work Completed. Finishing work is in process.",IF(E260&lt;94%,(IF(C260=0,"Work not yet Started.",IF(D260=25%,"Piling work in process",IF(D260=50%,"Excavation work in process",IF(D260=100%,"Excavation work Completed. ","0")))&amp;(IF(C261=0%,"",IF(C261=J262,"Footing work is process",IF(C261=J263,"Footing work Completed",IF(C261=J264,"1st Basement Completed",IF(C261=J265,"1st &amp; 2nd Basement Completed",IF(C261=J266,"1st to 3rd Basement Completed",IF(C261=J267,"1st to 4th Basement Completed",IF(C261=J268,"Plinth work is process",IF(C261=J269,"Plinth work completed","0")))))))))))&amp;(IF(C262=(D257+F257+H257),", RCC Slab",IF(C262&gt;0,", RCC upto "&amp;C262&amp;" Slab",""))&amp;(IF(C263=H257,", Brickwork",IF(C263&gt;0,", Brickwork upto "&amp;C263&amp;" Floor",""))&amp;(IF(C264=H257,", Internal Plaster",IF(C264&gt;0,", Internal Plaster upto "&amp;C264&amp;" Floor",""))&amp;(IF(C265=H257,", External Plaster",IF(C265&gt;0,", External Plaster upto "&amp;C265&amp;" Floor",""))&amp;(IF(C266=H257,", Flooring",IF(C266&gt;0,", Flooring upto "&amp;C266&amp;" Floor",""))&amp;(IF(C267=H257,", Painting",IF(C267&gt;0,", Painting upto "&amp;C267&amp;" Floor",""))&amp;(IF(C268&gt;0,", Finishing upto "&amp;C268&amp;" Floor","")&amp;(IF(C262&gt;0.5," Completed",""))))))))))))))</f>
        <v>Work not yet Started.</v>
      </c>
      <c r="J256" s="21"/>
    </row>
    <row r="257" spans="1:11" x14ac:dyDescent="0.35">
      <c r="A257" s="81" t="s">
        <v>175</v>
      </c>
      <c r="B257" s="82">
        <v>0</v>
      </c>
      <c r="C257" s="82" t="s">
        <v>103</v>
      </c>
      <c r="D257" s="82">
        <v>1</v>
      </c>
      <c r="E257" s="82" t="s">
        <v>102</v>
      </c>
      <c r="F257" s="82">
        <v>0</v>
      </c>
      <c r="G257" s="82" t="s">
        <v>111</v>
      </c>
      <c r="H257" s="56">
        <f ca="1">--TRIM(RIGHT(SUBSTITUTE(LEFT(C256,_xlfn.AGGREGATE(16,6,FIND({0,1,2,3,4,5,6,7,8,9},C256,ROW(INDIRECT("1:"&amp;LEN(C256)))),1))," ",REPT(" ",LEN(C256))),LEN(C256)))</f>
        <v>2</v>
      </c>
      <c r="I257" s="49"/>
      <c r="J257" s="22"/>
    </row>
    <row r="258" spans="1:11" ht="15.75" customHeight="1" x14ac:dyDescent="0.35">
      <c r="A258" s="104" t="s">
        <v>121</v>
      </c>
      <c r="B258" s="105"/>
      <c r="C258" s="106" t="str">
        <f ca="1">I256</f>
        <v>Work not yet Started.</v>
      </c>
      <c r="D258" s="106"/>
      <c r="E258" s="106"/>
      <c r="F258" s="106"/>
      <c r="G258" s="106"/>
      <c r="H258" s="107"/>
      <c r="I258" s="49" t="s">
        <v>137</v>
      </c>
      <c r="J258" s="22"/>
    </row>
    <row r="259" spans="1:11" ht="15.75" customHeight="1" x14ac:dyDescent="0.35">
      <c r="A259" s="108" t="s">
        <v>54</v>
      </c>
      <c r="B259" s="109"/>
      <c r="C259" s="65" t="s">
        <v>172</v>
      </c>
      <c r="D259" s="78" t="s">
        <v>114</v>
      </c>
      <c r="E259" s="109" t="s">
        <v>116</v>
      </c>
      <c r="F259" s="109"/>
      <c r="G259" s="109" t="s">
        <v>115</v>
      </c>
      <c r="H259" s="110"/>
      <c r="I259" s="41" t="s">
        <v>174</v>
      </c>
      <c r="J259" s="23">
        <f ca="1">H257*25%</f>
        <v>0.5</v>
      </c>
    </row>
    <row r="260" spans="1:11" x14ac:dyDescent="0.35">
      <c r="A260" s="108" t="s">
        <v>161</v>
      </c>
      <c r="B260" s="109"/>
      <c r="C260" s="70">
        <v>0</v>
      </c>
      <c r="D260" s="79">
        <f ca="1">((100/H257)*C260)/100</f>
        <v>0</v>
      </c>
      <c r="E260" s="111">
        <f ca="1">(((C261/H257*10)+(40/(D257+F257+H257)*C262)+(7.5/(H257)*C263)+(7.5/(H257)*C264)+(10/H257*C265)+(10/H257*C266)+(5/H257*C267)+(5/H257*C268)+(5/H257*C269))/100)</f>
        <v>0</v>
      </c>
      <c r="F260" s="111"/>
      <c r="G260" s="111">
        <f ca="1">((((C260/H257)*20)+((C261/H257)*25)+(30/(H257+F257+D257)*C262)+(5/H257*C263)+(5/H257*C264)+(5/H257*C265)+(5/H257*C266)+(0/H257*C267)+(0/H257*C268)+(5/H257*C269))/100)</f>
        <v>0</v>
      </c>
      <c r="H260" s="113"/>
      <c r="I260" s="41" t="s">
        <v>132</v>
      </c>
      <c r="J260" s="47">
        <f ca="1">H257*50%</f>
        <v>1</v>
      </c>
      <c r="K260" s="11"/>
    </row>
    <row r="261" spans="1:11" x14ac:dyDescent="0.35">
      <c r="A261" s="108" t="s">
        <v>55</v>
      </c>
      <c r="B261" s="109"/>
      <c r="C261" s="70">
        <v>0</v>
      </c>
      <c r="D261" s="79">
        <f ca="1">((100/H257)*C261)/100</f>
        <v>0</v>
      </c>
      <c r="E261" s="111"/>
      <c r="F261" s="111"/>
      <c r="G261" s="111"/>
      <c r="H261" s="113"/>
      <c r="I261" s="41" t="s">
        <v>133</v>
      </c>
      <c r="J261" s="47">
        <f ca="1">H257</f>
        <v>2</v>
      </c>
    </row>
    <row r="262" spans="1:11" ht="15.75" customHeight="1" x14ac:dyDescent="0.35">
      <c r="A262" s="108" t="s">
        <v>162</v>
      </c>
      <c r="B262" s="109"/>
      <c r="C262" s="70">
        <v>0</v>
      </c>
      <c r="D262" s="79">
        <f ca="1">((100/(D257+F257+H257))*C262)/100</f>
        <v>0</v>
      </c>
      <c r="E262" s="111"/>
      <c r="F262" s="111"/>
      <c r="G262" s="111"/>
      <c r="H262" s="113"/>
      <c r="I262" s="41" t="s">
        <v>134</v>
      </c>
      <c r="J262" s="51">
        <f ca="1">(IF(B257&gt;1,(H257/(B257+2)),H257/4))</f>
        <v>0.5</v>
      </c>
    </row>
    <row r="263" spans="1:11" ht="15.75" customHeight="1" x14ac:dyDescent="0.35">
      <c r="A263" s="108" t="s">
        <v>169</v>
      </c>
      <c r="B263" s="109" t="s">
        <v>163</v>
      </c>
      <c r="C263" s="67">
        <v>0</v>
      </c>
      <c r="D263" s="79">
        <f ca="1">((100/H257)*C263)/100</f>
        <v>0</v>
      </c>
      <c r="E263" s="111"/>
      <c r="F263" s="111"/>
      <c r="G263" s="111"/>
      <c r="H263" s="113"/>
      <c r="I263" s="41" t="s">
        <v>135</v>
      </c>
      <c r="J263" s="51">
        <f ca="1">(IF(B257&gt;1,(H257/(B257+2)+J262),H257/4+J262))</f>
        <v>1</v>
      </c>
    </row>
    <row r="264" spans="1:11" ht="15.75" customHeight="1" x14ac:dyDescent="0.35">
      <c r="A264" s="108" t="s">
        <v>170</v>
      </c>
      <c r="B264" s="109" t="s">
        <v>163</v>
      </c>
      <c r="C264" s="67">
        <v>0</v>
      </c>
      <c r="D264" s="79">
        <f ca="1">((100/H257)*C264)/100</f>
        <v>0</v>
      </c>
      <c r="E264" s="111"/>
      <c r="F264" s="111"/>
      <c r="G264" s="111"/>
      <c r="H264" s="113"/>
      <c r="I264" s="41" t="s">
        <v>179</v>
      </c>
      <c r="J264" s="51">
        <f>(IF(B257&gt;1,(H257/(B257+2)+J263),0))</f>
        <v>0</v>
      </c>
    </row>
    <row r="265" spans="1:11" ht="15" customHeight="1" x14ac:dyDescent="0.35">
      <c r="A265" s="108" t="s">
        <v>168</v>
      </c>
      <c r="B265" s="109" t="s">
        <v>165</v>
      </c>
      <c r="C265" s="67">
        <v>0</v>
      </c>
      <c r="D265" s="79">
        <f ca="1">((100/(H257))*C265)/100</f>
        <v>0</v>
      </c>
      <c r="E265" s="111"/>
      <c r="F265" s="111"/>
      <c r="G265" s="111"/>
      <c r="H265" s="113"/>
      <c r="I265" s="41" t="s">
        <v>176</v>
      </c>
      <c r="J265" s="51">
        <f>(IF(B257&gt;2,(H257/(B257+2)+J264),0))</f>
        <v>0</v>
      </c>
    </row>
    <row r="266" spans="1:11" ht="15.75" customHeight="1" x14ac:dyDescent="0.35">
      <c r="A266" s="108" t="s">
        <v>164</v>
      </c>
      <c r="B266" s="109" t="s">
        <v>164</v>
      </c>
      <c r="C266" s="67">
        <v>0</v>
      </c>
      <c r="D266" s="79">
        <f ca="1">((100/H257)*C266)/100</f>
        <v>0</v>
      </c>
      <c r="E266" s="111"/>
      <c r="F266" s="111"/>
      <c r="G266" s="111"/>
      <c r="H266" s="113"/>
      <c r="I266" s="41" t="s">
        <v>177</v>
      </c>
      <c r="J266" s="52">
        <f>(IF(B257&gt;3,(H257/(B257+2)+J265),0))</f>
        <v>0</v>
      </c>
    </row>
    <row r="267" spans="1:11" ht="15.75" customHeight="1" x14ac:dyDescent="0.35">
      <c r="A267" s="108" t="s">
        <v>171</v>
      </c>
      <c r="B267" s="109"/>
      <c r="C267" s="67">
        <v>0</v>
      </c>
      <c r="D267" s="79">
        <f ca="1">((100/H257)*C267)/100</f>
        <v>0</v>
      </c>
      <c r="E267" s="111"/>
      <c r="F267" s="111"/>
      <c r="G267" s="111"/>
      <c r="H267" s="113"/>
      <c r="I267" s="41" t="s">
        <v>178</v>
      </c>
      <c r="J267" s="51">
        <f>(IF(B257&gt;4,(H257/(B257+2)+J266),0))</f>
        <v>0</v>
      </c>
    </row>
    <row r="268" spans="1:11" ht="15.75" customHeight="1" x14ac:dyDescent="0.35">
      <c r="A268" s="108" t="s">
        <v>166</v>
      </c>
      <c r="B268" s="109" t="s">
        <v>166</v>
      </c>
      <c r="C268" s="67">
        <v>0</v>
      </c>
      <c r="D268" s="79">
        <f ca="1">((100/(H257))*C268)/100</f>
        <v>0</v>
      </c>
      <c r="E268" s="111"/>
      <c r="F268" s="111"/>
      <c r="G268" s="111"/>
      <c r="H268" s="113"/>
      <c r="I268" s="41" t="s">
        <v>180</v>
      </c>
      <c r="J268" s="51">
        <f ca="1">(IF(B257=1,(H257/(B257+3)+J263),IF(B257=0,(H257/4+J263),IF(B257&gt;1,0))))</f>
        <v>1.5</v>
      </c>
    </row>
    <row r="269" spans="1:11" ht="16" thickBot="1" x14ac:dyDescent="0.4">
      <c r="A269" s="115" t="s">
        <v>167</v>
      </c>
      <c r="B269" s="116"/>
      <c r="C269" s="71">
        <v>0</v>
      </c>
      <c r="D269" s="80">
        <f ca="1">((100/(H257))*C269)/100</f>
        <v>0</v>
      </c>
      <c r="E269" s="112"/>
      <c r="F269" s="112"/>
      <c r="G269" s="112"/>
      <c r="H269" s="114"/>
      <c r="I269" s="50" t="s">
        <v>136</v>
      </c>
      <c r="J269" s="53">
        <f ca="1">(IF(B257&gt;1.5,(H257/(B257+2)+J263+MAX(0,J264-J263)+MAX(0,J265-J264)+MAX(0,J266-J265)+MAX(0,J267-J266)+MAX(0,J268-J267)),IF(B257=1,(H257/(B257+3)+J268),IF(B257=0,H257/4+J268))))</f>
        <v>2</v>
      </c>
    </row>
    <row r="270" spans="1:11" x14ac:dyDescent="0.35">
      <c r="A270" s="99" t="s">
        <v>173</v>
      </c>
      <c r="B270" s="100"/>
      <c r="C270" s="101" t="s">
        <v>289</v>
      </c>
      <c r="D270" s="102"/>
      <c r="E270" s="102"/>
      <c r="F270" s="102"/>
      <c r="G270" s="102"/>
      <c r="H270" s="103"/>
      <c r="I270" s="48" t="str">
        <f ca="1">(IF(E274&gt;99%,"All work completed. Please provide OC.",IF(E274&gt;89.8%,"Plinth, RCC, Brick, Plaster, Flooring, Painting work Completed. Finishing work is in process.",IF(E274&lt;94%,(IF(C274=0,"Work not yet Started.",IF(D274=25%,"Piling work in process",IF(D274=50%,"Excavation work in process",IF(D274=100%,"Excavation work Completed. ","0")))&amp;(IF(C275=0%,"",IF(C275=J276,"Footing work is process",IF(C275=J277,"Footing work Completed",IF(C275=J278,"1st Basement Completed",IF(C275=J279,"1st &amp; 2nd Basement Completed",IF(C275=J280,"1st to 3rd Basement Completed",IF(C275=J281,"1st to 4th Basement Completed",IF(C275=J282,"Plinth work is process",IF(C275=J283,"Plinth work completed","0")))))))))))&amp;(IF(C276=(D271+F271+H271),", RCC Slab",IF(C276&gt;0,", RCC upto "&amp;C276&amp;" Slab",""))&amp;(IF(C277=H271,", Brickwork",IF(C277&gt;0,", Brickwork upto "&amp;C277&amp;" Floor",""))&amp;(IF(C278=H271,", Internal Plaster",IF(C278&gt;0,", Internal Plaster upto "&amp;C278&amp;" Floor",""))&amp;(IF(C279=H271,", External Plaster",IF(C279&gt;0,", External Plaster upto "&amp;C279&amp;" Floor",""))&amp;(IF(C280=H271,", Flooring",IF(C280&gt;0,", Flooring upto "&amp;C280&amp;" Floor",""))&amp;(IF(C281=H271,", Painting",IF(C281&gt;0,", Painting upto "&amp;C281&amp;" Floor",""))&amp;(IF(C282&gt;0,", Finishing upto "&amp;C282&amp;" Floor","")&amp;(IF(C276&gt;0.5," Completed",""))))))))))))))</f>
        <v>Work not yet Started.</v>
      </c>
      <c r="J270" s="21"/>
    </row>
    <row r="271" spans="1:11" x14ac:dyDescent="0.35">
      <c r="A271" s="81" t="s">
        <v>175</v>
      </c>
      <c r="B271" s="82">
        <v>0</v>
      </c>
      <c r="C271" s="82" t="s">
        <v>103</v>
      </c>
      <c r="D271" s="82">
        <v>1</v>
      </c>
      <c r="E271" s="82" t="s">
        <v>102</v>
      </c>
      <c r="F271" s="82">
        <v>0</v>
      </c>
      <c r="G271" s="82" t="s">
        <v>111</v>
      </c>
      <c r="H271" s="56">
        <f ca="1">--TRIM(RIGHT(SUBSTITUTE(LEFT(C270,_xlfn.AGGREGATE(16,6,FIND({0,1,2,3,4,5,6,7,8,9},C270,ROW(INDIRECT("1:"&amp;LEN(C270)))),1))," ",REPT(" ",LEN(C270))),LEN(C270)))</f>
        <v>1</v>
      </c>
      <c r="I271" s="49"/>
      <c r="J271" s="22"/>
    </row>
    <row r="272" spans="1:11" ht="15.75" customHeight="1" x14ac:dyDescent="0.35">
      <c r="A272" s="104" t="s">
        <v>121</v>
      </c>
      <c r="B272" s="105"/>
      <c r="C272" s="106" t="str">
        <f ca="1">I270</f>
        <v>Work not yet Started.</v>
      </c>
      <c r="D272" s="106"/>
      <c r="E272" s="106"/>
      <c r="F272" s="106"/>
      <c r="G272" s="106"/>
      <c r="H272" s="107"/>
      <c r="I272" s="49" t="s">
        <v>137</v>
      </c>
      <c r="J272" s="22"/>
    </row>
    <row r="273" spans="1:11" ht="15.75" customHeight="1" x14ac:dyDescent="0.35">
      <c r="A273" s="108" t="s">
        <v>54</v>
      </c>
      <c r="B273" s="109"/>
      <c r="C273" s="65" t="s">
        <v>172</v>
      </c>
      <c r="D273" s="78" t="s">
        <v>114</v>
      </c>
      <c r="E273" s="109" t="s">
        <v>116</v>
      </c>
      <c r="F273" s="109"/>
      <c r="G273" s="109" t="s">
        <v>115</v>
      </c>
      <c r="H273" s="110"/>
      <c r="I273" s="41" t="s">
        <v>174</v>
      </c>
      <c r="J273" s="23">
        <f ca="1">H271*25%</f>
        <v>0.25</v>
      </c>
    </row>
    <row r="274" spans="1:11" x14ac:dyDescent="0.35">
      <c r="A274" s="108" t="s">
        <v>161</v>
      </c>
      <c r="B274" s="109"/>
      <c r="C274" s="67">
        <v>0</v>
      </c>
      <c r="D274" s="79">
        <f ca="1">((100/H271)*C274)/100</f>
        <v>0</v>
      </c>
      <c r="E274" s="111">
        <f ca="1">(((C275/H271*10)+(40/(D271+F271+H271)*C276)+(7.5/(H271)*C277)+(7.5/(H271)*C278)+(10/H271*C279)+(10/H271*C280)+(5/H271*C281)+(5/H271*C282)+(5/H271*C283))/100)</f>
        <v>0</v>
      </c>
      <c r="F274" s="111"/>
      <c r="G274" s="111">
        <f ca="1">((((C274/H271)*20)+((C275/H271)*25)+(30/(H271+F271+D271)*C276)+(5/H271*C277)+(5/H271*C278)+(5/H271*C279)+(5/H271*C280)+(0/H271*C281)+(0/H271*C282)+(5/H271*C283))/100)</f>
        <v>0</v>
      </c>
      <c r="H274" s="113"/>
      <c r="I274" s="41" t="s">
        <v>132</v>
      </c>
      <c r="J274" s="47">
        <f ca="1">H271*50%</f>
        <v>0.5</v>
      </c>
      <c r="K274" s="11"/>
    </row>
    <row r="275" spans="1:11" x14ac:dyDescent="0.35">
      <c r="A275" s="108" t="s">
        <v>55</v>
      </c>
      <c r="B275" s="109"/>
      <c r="C275" s="70">
        <v>0</v>
      </c>
      <c r="D275" s="79">
        <f ca="1">((100/H271)*C275)/100</f>
        <v>0</v>
      </c>
      <c r="E275" s="111"/>
      <c r="F275" s="111"/>
      <c r="G275" s="111"/>
      <c r="H275" s="113"/>
      <c r="I275" s="41" t="s">
        <v>133</v>
      </c>
      <c r="J275" s="47">
        <f ca="1">H271</f>
        <v>1</v>
      </c>
    </row>
    <row r="276" spans="1:11" ht="15.75" customHeight="1" x14ac:dyDescent="0.35">
      <c r="A276" s="108" t="s">
        <v>162</v>
      </c>
      <c r="B276" s="109"/>
      <c r="C276" s="70">
        <v>0</v>
      </c>
      <c r="D276" s="79">
        <f ca="1">((100/(D271+F271+H271))*C276)/100</f>
        <v>0</v>
      </c>
      <c r="E276" s="111"/>
      <c r="F276" s="111"/>
      <c r="G276" s="111"/>
      <c r="H276" s="113"/>
      <c r="I276" s="41" t="s">
        <v>134</v>
      </c>
      <c r="J276" s="51">
        <f ca="1">(IF(B271&gt;1,(H271/(B271+2)),H271/4))</f>
        <v>0.25</v>
      </c>
    </row>
    <row r="277" spans="1:11" ht="15.75" customHeight="1" x14ac:dyDescent="0.35">
      <c r="A277" s="108" t="s">
        <v>169</v>
      </c>
      <c r="B277" s="109" t="s">
        <v>163</v>
      </c>
      <c r="C277" s="67">
        <v>0</v>
      </c>
      <c r="D277" s="79">
        <f ca="1">((100/H271)*C277)/100</f>
        <v>0</v>
      </c>
      <c r="E277" s="111"/>
      <c r="F277" s="111"/>
      <c r="G277" s="111"/>
      <c r="H277" s="113"/>
      <c r="I277" s="41" t="s">
        <v>135</v>
      </c>
      <c r="J277" s="51">
        <f ca="1">(IF(B271&gt;1,(H271/(B271+2)+J276),H271/4+J276))</f>
        <v>0.5</v>
      </c>
    </row>
    <row r="278" spans="1:11" ht="15.75" customHeight="1" x14ac:dyDescent="0.35">
      <c r="A278" s="108" t="s">
        <v>170</v>
      </c>
      <c r="B278" s="109" t="s">
        <v>163</v>
      </c>
      <c r="C278" s="67">
        <v>0</v>
      </c>
      <c r="D278" s="79">
        <f ca="1">((100/H271)*C278)/100</f>
        <v>0</v>
      </c>
      <c r="E278" s="111"/>
      <c r="F278" s="111"/>
      <c r="G278" s="111"/>
      <c r="H278" s="113"/>
      <c r="I278" s="41" t="s">
        <v>179</v>
      </c>
      <c r="J278" s="51">
        <f>(IF(B271&gt;1,(H271/(B271+2)+J277),0))</f>
        <v>0</v>
      </c>
    </row>
    <row r="279" spans="1:11" ht="15" customHeight="1" x14ac:dyDescent="0.35">
      <c r="A279" s="108" t="s">
        <v>168</v>
      </c>
      <c r="B279" s="109" t="s">
        <v>165</v>
      </c>
      <c r="C279" s="67">
        <v>0</v>
      </c>
      <c r="D279" s="79">
        <f ca="1">((100/(H271))*C279)/100</f>
        <v>0</v>
      </c>
      <c r="E279" s="111"/>
      <c r="F279" s="111"/>
      <c r="G279" s="111"/>
      <c r="H279" s="113"/>
      <c r="I279" s="41" t="s">
        <v>176</v>
      </c>
      <c r="J279" s="51">
        <f>(IF(B271&gt;2,(H271/(B271+2)+J278),0))</f>
        <v>0</v>
      </c>
    </row>
    <row r="280" spans="1:11" ht="15.75" customHeight="1" x14ac:dyDescent="0.35">
      <c r="A280" s="108" t="s">
        <v>164</v>
      </c>
      <c r="B280" s="109" t="s">
        <v>164</v>
      </c>
      <c r="C280" s="67">
        <v>0</v>
      </c>
      <c r="D280" s="79">
        <f ca="1">((100/H271)*C280)/100</f>
        <v>0</v>
      </c>
      <c r="E280" s="111"/>
      <c r="F280" s="111"/>
      <c r="G280" s="111"/>
      <c r="H280" s="113"/>
      <c r="I280" s="41" t="s">
        <v>177</v>
      </c>
      <c r="J280" s="52">
        <f>(IF(B271&gt;3,(H271/(B271+2)+J279),0))</f>
        <v>0</v>
      </c>
    </row>
    <row r="281" spans="1:11" ht="15.75" customHeight="1" x14ac:dyDescent="0.35">
      <c r="A281" s="108" t="s">
        <v>171</v>
      </c>
      <c r="B281" s="109"/>
      <c r="C281" s="67">
        <v>0</v>
      </c>
      <c r="D281" s="79">
        <f ca="1">((100/H271)*C281)/100</f>
        <v>0</v>
      </c>
      <c r="E281" s="111"/>
      <c r="F281" s="111"/>
      <c r="G281" s="111"/>
      <c r="H281" s="113"/>
      <c r="I281" s="41" t="s">
        <v>178</v>
      </c>
      <c r="J281" s="51">
        <f>(IF(B271&gt;4,(H271/(B271+2)+J280),0))</f>
        <v>0</v>
      </c>
    </row>
    <row r="282" spans="1:11" ht="15.75" customHeight="1" x14ac:dyDescent="0.35">
      <c r="A282" s="108" t="s">
        <v>166</v>
      </c>
      <c r="B282" s="109" t="s">
        <v>166</v>
      </c>
      <c r="C282" s="67">
        <v>0</v>
      </c>
      <c r="D282" s="79">
        <f ca="1">((100/(H271))*C282)/100</f>
        <v>0</v>
      </c>
      <c r="E282" s="111"/>
      <c r="F282" s="111"/>
      <c r="G282" s="111"/>
      <c r="H282" s="113"/>
      <c r="I282" s="41" t="s">
        <v>180</v>
      </c>
      <c r="J282" s="51">
        <f ca="1">(IF(B271=1,(H271/(B271+3)+J277),IF(B271=0,(H271/4+J277),IF(B271&gt;1,0))))</f>
        <v>0.75</v>
      </c>
    </row>
    <row r="283" spans="1:11" ht="16" thickBot="1" x14ac:dyDescent="0.4">
      <c r="A283" s="115" t="s">
        <v>167</v>
      </c>
      <c r="B283" s="116"/>
      <c r="C283" s="71">
        <v>0</v>
      </c>
      <c r="D283" s="80">
        <f ca="1">((100/(H271))*C283)/100</f>
        <v>0</v>
      </c>
      <c r="E283" s="112"/>
      <c r="F283" s="112"/>
      <c r="G283" s="112"/>
      <c r="H283" s="114"/>
      <c r="I283" s="50" t="s">
        <v>136</v>
      </c>
      <c r="J283" s="53">
        <f ca="1">(IF(B271&gt;1.5,(H271/(B271+2)+J277+MAX(0,J278-J277)+MAX(0,J279-J278)+MAX(0,J280-J279)+MAX(0,J281-J280)+MAX(0,J282-J281)),IF(B271=1,(H271/(B271+3)+J282),IF(B271=0,H271/4+J282))))</f>
        <v>1</v>
      </c>
    </row>
    <row r="284" spans="1:11" x14ac:dyDescent="0.35">
      <c r="A284" s="99" t="s">
        <v>173</v>
      </c>
      <c r="B284" s="100"/>
      <c r="C284" s="101" t="s">
        <v>290</v>
      </c>
      <c r="D284" s="102"/>
      <c r="E284" s="102"/>
      <c r="F284" s="102"/>
      <c r="G284" s="102"/>
      <c r="H284" s="103"/>
      <c r="I284" s="48" t="str">
        <f ca="1">(IF(E288&gt;99%,"All work completed. Please provide OC.",IF(E288&gt;89.8%,"Plinth, RCC, Brick, Plaster, Flooring, Painting work Completed. Finishing work is in process.",IF(E288&lt;94%,(IF(C288=0,"Work not yet Started.",IF(D288=25%,"Piling work in process",IF(D288=50%,"Excavation work in process",IF(D288=100%,"Excavation work Completed. ","0")))&amp;(IF(C289=0%,"",IF(C289=J290,"Footing work is process",IF(C289=J291,"Footing work Completed",IF(C289=J292,"1st Basement Completed",IF(C289=J293,"1st &amp; 2nd Basement Completed",IF(C289=J294,"1st to 3rd Basement Completed",IF(C289=J295,"1st to 4th Basement Completed",IF(C289=J296,"Plinth work is process",IF(C289=J297,"Plinth work completed","0")))))))))))&amp;(IF(C290=(D285+F285+H285),", RCC Slab",IF(C290&gt;0,", RCC upto "&amp;C290&amp;" Slab",""))&amp;(IF(C291=H285,", Brickwork",IF(C291&gt;0,", Brickwork upto "&amp;C291&amp;" Floor",""))&amp;(IF(C292=H285,", Internal Plaster",IF(C292&gt;0,", Internal Plaster upto "&amp;C292&amp;" Floor",""))&amp;(IF(C293=H285,", External Plaster",IF(C293&gt;0,", External Plaster upto "&amp;C293&amp;" Floor",""))&amp;(IF(C294=H285,", Flooring",IF(C294&gt;0,", Flooring upto "&amp;C294&amp;" Floor",""))&amp;(IF(C295=H285,", Painting",IF(C295&gt;0,", Painting upto "&amp;C295&amp;" Floor",""))&amp;(IF(C296&gt;0,", Finishing upto "&amp;C296&amp;" Floor","")&amp;(IF(C290&gt;0.5," Completed",""))))))))))))))</f>
        <v>Work not yet Started.</v>
      </c>
      <c r="J284" s="21"/>
    </row>
    <row r="285" spans="1:11" x14ac:dyDescent="0.35">
      <c r="A285" s="54" t="s">
        <v>175</v>
      </c>
      <c r="B285" s="61">
        <v>0</v>
      </c>
      <c r="C285" s="61" t="s">
        <v>103</v>
      </c>
      <c r="D285" s="61">
        <v>1</v>
      </c>
      <c r="E285" s="61" t="s">
        <v>102</v>
      </c>
      <c r="F285" s="61">
        <v>0</v>
      </c>
      <c r="G285" s="61" t="s">
        <v>111</v>
      </c>
      <c r="H285" s="56">
        <f ca="1">--TRIM(RIGHT(SUBSTITUTE(LEFT(C284,_xlfn.AGGREGATE(16,6,FIND({0,1,2,3,4,5,6,7,8,9},C284,ROW(INDIRECT("1:"&amp;LEN(C284)))),1))," ",REPT(" ",LEN(C284))),LEN(C284)))</f>
        <v>1</v>
      </c>
      <c r="I285" s="49"/>
      <c r="J285" s="22"/>
    </row>
    <row r="286" spans="1:11" ht="15.75" customHeight="1" x14ac:dyDescent="0.35">
      <c r="A286" s="104" t="s">
        <v>121</v>
      </c>
      <c r="B286" s="105"/>
      <c r="C286" s="106" t="str">
        <f ca="1">I284</f>
        <v>Work not yet Started.</v>
      </c>
      <c r="D286" s="106"/>
      <c r="E286" s="106"/>
      <c r="F286" s="106"/>
      <c r="G286" s="106"/>
      <c r="H286" s="107"/>
      <c r="I286" s="49" t="s">
        <v>137</v>
      </c>
      <c r="J286" s="22"/>
    </row>
    <row r="287" spans="1:11" ht="15.75" customHeight="1" x14ac:dyDescent="0.35">
      <c r="A287" s="108" t="s">
        <v>54</v>
      </c>
      <c r="B287" s="109"/>
      <c r="C287" s="65" t="s">
        <v>172</v>
      </c>
      <c r="D287" s="66" t="s">
        <v>114</v>
      </c>
      <c r="E287" s="109" t="s">
        <v>116</v>
      </c>
      <c r="F287" s="109"/>
      <c r="G287" s="109" t="s">
        <v>115</v>
      </c>
      <c r="H287" s="110"/>
      <c r="I287" s="41" t="s">
        <v>174</v>
      </c>
      <c r="J287" s="23">
        <f ca="1">H285*25%</f>
        <v>0.25</v>
      </c>
    </row>
    <row r="288" spans="1:11" x14ac:dyDescent="0.35">
      <c r="A288" s="108" t="s">
        <v>161</v>
      </c>
      <c r="B288" s="109"/>
      <c r="C288" s="67">
        <v>0</v>
      </c>
      <c r="D288" s="68">
        <f ca="1">((100/H285)*C288)/100</f>
        <v>0</v>
      </c>
      <c r="E288" s="111">
        <f ca="1">(((C289/H285*10)+(40/(D285+F285+H285)*C290)+(7.5/(H285)*C291)+(7.5/(H285)*C292)+(10/H285*C293)+(10/H285*C294)+(5/H285*C295)+(5/H285*C296)+(5/H285*C297))/100)</f>
        <v>0</v>
      </c>
      <c r="F288" s="111"/>
      <c r="G288" s="111">
        <f ca="1">((((C288/H285)*20)+((C289/H285)*25)+(30/(H285+F285+D285)*C290)+(5/H285*C291)+(5/H285*C292)+(5/H285*C293)+(5/H285*C294)+(0/H285*C295)+(0/H285*C296)+(5/H285*C297))/100)</f>
        <v>0</v>
      </c>
      <c r="H288" s="113"/>
      <c r="I288" s="41" t="s">
        <v>132</v>
      </c>
      <c r="J288" s="47">
        <f ca="1">H285*50%</f>
        <v>0.5</v>
      </c>
    </row>
    <row r="289" spans="1:10" x14ac:dyDescent="0.35">
      <c r="A289" s="108" t="s">
        <v>55</v>
      </c>
      <c r="B289" s="109"/>
      <c r="C289" s="70">
        <v>0</v>
      </c>
      <c r="D289" s="68">
        <f ca="1">((100/H285)*C289)/100</f>
        <v>0</v>
      </c>
      <c r="E289" s="111"/>
      <c r="F289" s="111"/>
      <c r="G289" s="111"/>
      <c r="H289" s="113"/>
      <c r="I289" s="41" t="s">
        <v>133</v>
      </c>
      <c r="J289" s="47">
        <f ca="1">H285</f>
        <v>1</v>
      </c>
    </row>
    <row r="290" spans="1:10" ht="15.75" customHeight="1" x14ac:dyDescent="0.35">
      <c r="A290" s="108" t="s">
        <v>162</v>
      </c>
      <c r="B290" s="109"/>
      <c r="C290" s="70">
        <v>0</v>
      </c>
      <c r="D290" s="68">
        <f ca="1">((100/(D285+F285+H285))*C290)/100</f>
        <v>0</v>
      </c>
      <c r="E290" s="111"/>
      <c r="F290" s="111"/>
      <c r="G290" s="111"/>
      <c r="H290" s="113"/>
      <c r="I290" s="41" t="s">
        <v>134</v>
      </c>
      <c r="J290" s="51">
        <f ca="1">(IF(B285&gt;1,(H285/(B285+2)),H285/4))</f>
        <v>0.25</v>
      </c>
    </row>
    <row r="291" spans="1:10" ht="15.75" customHeight="1" x14ac:dyDescent="0.35">
      <c r="A291" s="108" t="s">
        <v>169</v>
      </c>
      <c r="B291" s="109" t="s">
        <v>163</v>
      </c>
      <c r="C291" s="67">
        <v>0</v>
      </c>
      <c r="D291" s="68">
        <f ca="1">((100/H285)*C291)/100</f>
        <v>0</v>
      </c>
      <c r="E291" s="111"/>
      <c r="F291" s="111"/>
      <c r="G291" s="111"/>
      <c r="H291" s="113"/>
      <c r="I291" s="41" t="s">
        <v>135</v>
      </c>
      <c r="J291" s="51">
        <f ca="1">(IF(B285&gt;1,(H285/(B285+2)+J290),H285/4+J290))</f>
        <v>0.5</v>
      </c>
    </row>
    <row r="292" spans="1:10" ht="15.75" customHeight="1" x14ac:dyDescent="0.35">
      <c r="A292" s="108" t="s">
        <v>170</v>
      </c>
      <c r="B292" s="109" t="s">
        <v>163</v>
      </c>
      <c r="C292" s="67">
        <v>0</v>
      </c>
      <c r="D292" s="68">
        <f ca="1">((100/H285)*C292)/100</f>
        <v>0</v>
      </c>
      <c r="E292" s="111"/>
      <c r="F292" s="111"/>
      <c r="G292" s="111"/>
      <c r="H292" s="113"/>
      <c r="I292" s="41" t="s">
        <v>179</v>
      </c>
      <c r="J292" s="51">
        <f>(IF(B285&gt;1,(H285/(B285+2)+J291),0))</f>
        <v>0</v>
      </c>
    </row>
    <row r="293" spans="1:10" ht="15" customHeight="1" x14ac:dyDescent="0.35">
      <c r="A293" s="108" t="s">
        <v>168</v>
      </c>
      <c r="B293" s="109" t="s">
        <v>165</v>
      </c>
      <c r="C293" s="67">
        <v>0</v>
      </c>
      <c r="D293" s="68">
        <f ca="1">((100/(H285))*C293)/100</f>
        <v>0</v>
      </c>
      <c r="E293" s="111"/>
      <c r="F293" s="111"/>
      <c r="G293" s="111"/>
      <c r="H293" s="113"/>
      <c r="I293" s="41" t="s">
        <v>176</v>
      </c>
      <c r="J293" s="51">
        <f>(IF(B285&gt;2,(H285/(B285+2)+J292),0))</f>
        <v>0</v>
      </c>
    </row>
    <row r="294" spans="1:10" ht="15.75" customHeight="1" x14ac:dyDescent="0.35">
      <c r="A294" s="108" t="s">
        <v>164</v>
      </c>
      <c r="B294" s="109" t="s">
        <v>164</v>
      </c>
      <c r="C294" s="67">
        <v>0</v>
      </c>
      <c r="D294" s="68">
        <f ca="1">((100/H285)*C294)/100</f>
        <v>0</v>
      </c>
      <c r="E294" s="111"/>
      <c r="F294" s="111"/>
      <c r="G294" s="111"/>
      <c r="H294" s="113"/>
      <c r="I294" s="41" t="s">
        <v>177</v>
      </c>
      <c r="J294" s="52">
        <f>(IF(B285&gt;3,(H285/(B285+2)+J293),0))</f>
        <v>0</v>
      </c>
    </row>
    <row r="295" spans="1:10" ht="15.75" customHeight="1" x14ac:dyDescent="0.35">
      <c r="A295" s="108" t="s">
        <v>171</v>
      </c>
      <c r="B295" s="109"/>
      <c r="C295" s="67">
        <v>0</v>
      </c>
      <c r="D295" s="68">
        <f ca="1">((100/H285)*C295)/100</f>
        <v>0</v>
      </c>
      <c r="E295" s="111"/>
      <c r="F295" s="111"/>
      <c r="G295" s="111"/>
      <c r="H295" s="113"/>
      <c r="I295" s="41" t="s">
        <v>178</v>
      </c>
      <c r="J295" s="51">
        <f>(IF(B285&gt;4,(H285/(B285+2)+J294),0))</f>
        <v>0</v>
      </c>
    </row>
    <row r="296" spans="1:10" ht="15.75" customHeight="1" x14ac:dyDescent="0.35">
      <c r="A296" s="108" t="s">
        <v>166</v>
      </c>
      <c r="B296" s="109" t="s">
        <v>166</v>
      </c>
      <c r="C296" s="67">
        <v>0</v>
      </c>
      <c r="D296" s="68">
        <f ca="1">((100/(H285))*C296)/100</f>
        <v>0</v>
      </c>
      <c r="E296" s="111"/>
      <c r="F296" s="111"/>
      <c r="G296" s="111"/>
      <c r="H296" s="113"/>
      <c r="I296" s="41" t="s">
        <v>180</v>
      </c>
      <c r="J296" s="51">
        <f ca="1">(IF(B285=1,(H285/(B285+3)+J291),IF(B285=0,(H285/4+J291),IF(B285&gt;1,0))))</f>
        <v>0.75</v>
      </c>
    </row>
    <row r="297" spans="1:10" ht="16" thickBot="1" x14ac:dyDescent="0.4">
      <c r="A297" s="115" t="s">
        <v>167</v>
      </c>
      <c r="B297" s="116"/>
      <c r="C297" s="71">
        <v>0</v>
      </c>
      <c r="D297" s="72">
        <f ca="1">((100/(H285))*C297)/100</f>
        <v>0</v>
      </c>
      <c r="E297" s="112"/>
      <c r="F297" s="112"/>
      <c r="G297" s="112"/>
      <c r="H297" s="114"/>
      <c r="I297" s="50" t="s">
        <v>136</v>
      </c>
      <c r="J297" s="53">
        <f ca="1">(IF(B285&gt;1.5,(H285/(B285+2)+J291+MAX(0,J292-J291)+MAX(0,J293-J292)+MAX(0,J294-J293)+MAX(0,J295-J294)+MAX(0,J296-J295)),IF(B285=1,(H285/(B285+3)+J296),IF(B285=0,H285/4+J296))))</f>
        <v>1</v>
      </c>
    </row>
    <row r="298" spans="1:10" x14ac:dyDescent="0.35">
      <c r="A298" s="170" t="s">
        <v>153</v>
      </c>
      <c r="B298" s="171"/>
      <c r="C298" s="171"/>
      <c r="D298" s="171"/>
      <c r="E298" s="172"/>
      <c r="F298" s="170" t="str">
        <f ca="1">(IF(D59="Nothing","Yes",IF(D59="Cement, Aggregate, Steel, etc","Under Construction",IF(D59="Work not yet Started","Work not yet Started"))))</f>
        <v>Under Construction</v>
      </c>
      <c r="G298" s="171"/>
      <c r="H298" s="172"/>
    </row>
    <row r="299" spans="1:10" x14ac:dyDescent="0.35">
      <c r="A299" s="120" t="s">
        <v>56</v>
      </c>
      <c r="B299" s="120"/>
      <c r="C299" s="120"/>
      <c r="D299" s="120"/>
      <c r="E299" s="120"/>
      <c r="F299" s="120"/>
      <c r="G299" s="120"/>
      <c r="H299" s="120"/>
    </row>
    <row r="300" spans="1:10" ht="15" customHeight="1" x14ac:dyDescent="0.35">
      <c r="A300" s="105" t="s">
        <v>106</v>
      </c>
      <c r="B300" s="105"/>
      <c r="C300" s="106" t="s">
        <v>243</v>
      </c>
      <c r="D300" s="106"/>
      <c r="E300" s="106"/>
      <c r="F300" s="106"/>
      <c r="G300" s="106"/>
      <c r="H300" s="106"/>
    </row>
    <row r="301" spans="1:10" x14ac:dyDescent="0.35">
      <c r="A301" s="134" t="s">
        <v>57</v>
      </c>
      <c r="B301" s="134"/>
      <c r="C301" s="134"/>
      <c r="D301" s="134"/>
      <c r="E301" s="134"/>
      <c r="F301" s="134"/>
      <c r="G301" s="134"/>
      <c r="H301" s="134"/>
    </row>
    <row r="302" spans="1:10" ht="33.75" customHeight="1" x14ac:dyDescent="0.35">
      <c r="A302" s="126" t="s">
        <v>268</v>
      </c>
      <c r="B302" s="120"/>
      <c r="C302" s="120"/>
      <c r="D302" s="120"/>
      <c r="E302" s="120"/>
      <c r="F302" s="119">
        <v>4500</v>
      </c>
      <c r="G302" s="119"/>
      <c r="H302" s="119"/>
    </row>
    <row r="303" spans="1:10" s="12" customFormat="1" hidden="1" x14ac:dyDescent="0.3">
      <c r="A303" s="120" t="s">
        <v>126</v>
      </c>
      <c r="B303" s="120"/>
      <c r="C303" s="120"/>
      <c r="D303" s="120"/>
      <c r="E303" s="120"/>
      <c r="F303" s="119" t="s">
        <v>30</v>
      </c>
      <c r="G303" s="119"/>
      <c r="H303" s="119"/>
    </row>
    <row r="304" spans="1:10" s="12" customFormat="1" x14ac:dyDescent="0.3">
      <c r="A304" s="120" t="s">
        <v>127</v>
      </c>
      <c r="B304" s="120"/>
      <c r="C304" s="120"/>
      <c r="D304" s="120"/>
      <c r="E304" s="120"/>
      <c r="F304" s="119" t="s">
        <v>269</v>
      </c>
      <c r="G304" s="119"/>
      <c r="H304" s="119"/>
    </row>
    <row r="305" spans="1:14" s="12" customFormat="1" hidden="1" x14ac:dyDescent="0.3">
      <c r="A305" s="120" t="s">
        <v>128</v>
      </c>
      <c r="B305" s="120"/>
      <c r="C305" s="120"/>
      <c r="D305" s="120"/>
      <c r="E305" s="120"/>
      <c r="F305" s="119" t="s">
        <v>30</v>
      </c>
      <c r="G305" s="119"/>
      <c r="H305" s="119"/>
    </row>
    <row r="306" spans="1:14" s="12" customFormat="1" hidden="1" x14ac:dyDescent="0.3">
      <c r="A306" s="120" t="s">
        <v>129</v>
      </c>
      <c r="B306" s="120"/>
      <c r="C306" s="120"/>
      <c r="D306" s="120"/>
      <c r="E306" s="120"/>
      <c r="F306" s="119" t="s">
        <v>30</v>
      </c>
      <c r="G306" s="119"/>
      <c r="H306" s="119"/>
    </row>
    <row r="307" spans="1:14" s="12" customFormat="1" hidden="1" x14ac:dyDescent="0.3">
      <c r="A307" s="120" t="s">
        <v>130</v>
      </c>
      <c r="B307" s="120"/>
      <c r="C307" s="120"/>
      <c r="D307" s="120"/>
      <c r="E307" s="120"/>
      <c r="F307" s="119" t="s">
        <v>30</v>
      </c>
      <c r="G307" s="119"/>
      <c r="H307" s="119"/>
    </row>
    <row r="308" spans="1:14" s="12" customFormat="1" hidden="1" x14ac:dyDescent="0.3">
      <c r="A308" s="120" t="s">
        <v>131</v>
      </c>
      <c r="B308" s="120"/>
      <c r="C308" s="120"/>
      <c r="D308" s="120"/>
      <c r="E308" s="120"/>
      <c r="F308" s="119" t="s">
        <v>30</v>
      </c>
      <c r="G308" s="119"/>
      <c r="H308" s="119"/>
    </row>
    <row r="309" spans="1:14" s="12" customFormat="1" x14ac:dyDescent="0.3">
      <c r="A309" s="120" t="s">
        <v>272</v>
      </c>
      <c r="B309" s="120"/>
      <c r="C309" s="120"/>
      <c r="D309" s="120"/>
      <c r="E309" s="120"/>
      <c r="F309" s="119" t="s">
        <v>271</v>
      </c>
      <c r="G309" s="119"/>
      <c r="H309" s="119"/>
    </row>
    <row r="310" spans="1:14" hidden="1" x14ac:dyDescent="0.35">
      <c r="A310" s="120" t="s">
        <v>58</v>
      </c>
      <c r="B310" s="120"/>
      <c r="C310" s="120"/>
      <c r="D310" s="120"/>
      <c r="E310" s="120"/>
      <c r="F310" s="164"/>
      <c r="G310" s="164"/>
      <c r="H310" s="164"/>
    </row>
    <row r="311" spans="1:14" s="9" customFormat="1" x14ac:dyDescent="0.35">
      <c r="A311" s="134" t="s">
        <v>59</v>
      </c>
      <c r="B311" s="134"/>
      <c r="C311" s="134"/>
      <c r="D311" s="134"/>
      <c r="E311" s="134"/>
      <c r="F311" s="119">
        <f>F302*0.8</f>
        <v>3600</v>
      </c>
      <c r="G311" s="119"/>
      <c r="H311" s="119"/>
    </row>
    <row r="312" spans="1:14" s="1" customFormat="1" x14ac:dyDescent="0.35">
      <c r="A312" s="117" t="s">
        <v>101</v>
      </c>
      <c r="B312" s="117"/>
      <c r="C312" s="117"/>
      <c r="D312" s="117"/>
      <c r="E312" s="117"/>
      <c r="F312" s="117"/>
      <c r="G312" s="117"/>
      <c r="H312" s="117"/>
    </row>
    <row r="313" spans="1:14" s="1" customFormat="1" ht="15.75" customHeight="1" x14ac:dyDescent="0.35">
      <c r="A313" s="98" t="s">
        <v>60</v>
      </c>
      <c r="B313" s="98"/>
      <c r="C313" s="167" t="s">
        <v>109</v>
      </c>
      <c r="D313" s="167"/>
      <c r="E313" s="169" t="s">
        <v>61</v>
      </c>
      <c r="F313" s="169"/>
      <c r="G313" s="98" t="s">
        <v>62</v>
      </c>
      <c r="H313" s="98"/>
    </row>
    <row r="314" spans="1:14" s="1" customFormat="1" x14ac:dyDescent="0.35">
      <c r="A314" s="165" t="s">
        <v>277</v>
      </c>
      <c r="B314" s="165"/>
      <c r="C314" s="122">
        <f>COUNT(D321:D322)+COUNT(D325:D326)+COUNT(D329:D330)+COUNT(D333:D334)+COUNT(D337:D338)+COUNT(D341:D342)+COUNT(D345:D346)+COUNT(D349:D350)+COUNT(D353:D354)+COUNT(D357:D358)+COUNT(D361:D362)+COUNT(D365:D366)+COUNT(D369:D370)+COUNT(D373:D374)+COUNT(D377:D378)+COUNT(D381:D382)+COUNT(D385:D386)+COUNT(D389:D390)</f>
        <v>36</v>
      </c>
      <c r="D314" s="123"/>
      <c r="E314" s="124">
        <f>SUM(D321:D322)+SUM(D325:D326)+SUM(D329:D330)+SUM(D333:D334)+SUM(D337:D338)+SUM(D341:D342)+SUM(D345:D346)+SUM(D349:D350)+SUM(D353:D354)+SUM(D357:D358)+SUM(D361:D362)+SUM(D365:D366)+SUM(D369:D370)+SUM(D373:D374)+SUM(D377:D378)+SUM(D381:D382)+SUM(D385:D386)+SUM(D389:D390)</f>
        <v>37824.265440000003</v>
      </c>
      <c r="F314" s="125"/>
      <c r="G314" s="124">
        <f>SUM(F321:F322)+SUM(F325:F326)+SUM(F329:F330)+SUM(F333:F334)+SUM(F337:F338)+SUM(F341:F342)+SUM(F345:F346)+SUM(F349:F350)+SUM(F353:F354)+SUM(F357:F358)+SUM(F361:F362)+SUM(F365:F366)+SUM(F369:F370)+SUM(F373:F374)+SUM(F377:F378)+SUM(F381:F382)+SUM(F385:F386)+SUM(F389:F390)</f>
        <v>65700</v>
      </c>
      <c r="H314" s="125"/>
    </row>
    <row r="315" spans="1:14" s="9" customFormat="1" x14ac:dyDescent="0.35">
      <c r="A315" s="121" t="s">
        <v>65</v>
      </c>
      <c r="B315" s="121"/>
      <c r="C315" s="121"/>
      <c r="D315" s="121"/>
      <c r="E315" s="121"/>
      <c r="F315" s="121"/>
      <c r="G315" s="121"/>
      <c r="H315" s="121"/>
    </row>
    <row r="316" spans="1:14" x14ac:dyDescent="0.35">
      <c r="A316" s="121" t="s">
        <v>66</v>
      </c>
      <c r="B316" s="121"/>
      <c r="C316" s="121"/>
      <c r="D316" s="121"/>
      <c r="E316" s="121"/>
      <c r="F316" s="121"/>
      <c r="G316" s="121"/>
      <c r="H316" s="121"/>
    </row>
    <row r="317" spans="1:14" s="39" customFormat="1" x14ac:dyDescent="0.35">
      <c r="A317" s="118"/>
      <c r="B317" s="118"/>
      <c r="C317" s="118"/>
      <c r="D317" s="118"/>
      <c r="E317" s="118"/>
      <c r="F317" s="118"/>
      <c r="G317" s="118"/>
      <c r="H317" s="118"/>
      <c r="I317" s="38"/>
      <c r="N317" s="38"/>
    </row>
    <row r="318" spans="1:14" ht="47.25" customHeight="1" x14ac:dyDescent="0.35">
      <c r="A318" s="204" t="s">
        <v>237</v>
      </c>
      <c r="B318" s="204" t="s">
        <v>238</v>
      </c>
      <c r="C318" s="204" t="s">
        <v>67</v>
      </c>
      <c r="D318" s="204" t="s">
        <v>68</v>
      </c>
      <c r="E318" s="205" t="s">
        <v>69</v>
      </c>
      <c r="F318" s="204" t="s">
        <v>267</v>
      </c>
      <c r="G318" s="206" t="s">
        <v>70</v>
      </c>
      <c r="H318" s="206"/>
      <c r="I318" s="38"/>
    </row>
    <row r="319" spans="1:14" s="9" customFormat="1" x14ac:dyDescent="0.35">
      <c r="A319" s="121" t="s">
        <v>248</v>
      </c>
      <c r="B319" s="121"/>
      <c r="C319" s="121"/>
      <c r="D319" s="121"/>
      <c r="E319" s="121"/>
      <c r="F319" s="121"/>
      <c r="G319" s="121"/>
      <c r="H319" s="121"/>
    </row>
    <row r="320" spans="1:14" s="9" customFormat="1" x14ac:dyDescent="0.35">
      <c r="A320" s="121" t="s">
        <v>244</v>
      </c>
      <c r="B320" s="121"/>
      <c r="C320" s="121"/>
      <c r="D320" s="121"/>
      <c r="E320" s="121"/>
      <c r="F320" s="121"/>
      <c r="G320" s="121"/>
      <c r="H320" s="121"/>
    </row>
    <row r="321" spans="1:14" s="2" customFormat="1" x14ac:dyDescent="0.35">
      <c r="A321" s="57" t="s">
        <v>196</v>
      </c>
      <c r="B321" s="57" t="s">
        <v>197</v>
      </c>
      <c r="C321" s="20" t="s">
        <v>198</v>
      </c>
      <c r="D321" s="20">
        <f>(37.36+40.55+3.65+3.65)*10.764</f>
        <v>917.20044000000007</v>
      </c>
      <c r="E321" s="20">
        <v>0</v>
      </c>
      <c r="F321" s="40">
        <v>1455</v>
      </c>
      <c r="G321" s="118" t="s">
        <v>244</v>
      </c>
      <c r="H321" s="118"/>
      <c r="I321" s="64">
        <f>6482850/F321</f>
        <v>4455.567010309278</v>
      </c>
      <c r="J321" s="63">
        <f>F321/D321</f>
        <v>1.5863489991348019</v>
      </c>
      <c r="K321" s="2">
        <f>2*1455*24</f>
        <v>69840</v>
      </c>
      <c r="L321" s="45"/>
      <c r="M321" s="45"/>
      <c r="N321" s="38"/>
    </row>
    <row r="322" spans="1:14" s="2" customFormat="1" x14ac:dyDescent="0.35">
      <c r="A322" s="57" t="s">
        <v>195</v>
      </c>
      <c r="B322" s="57" t="s">
        <v>199</v>
      </c>
      <c r="C322" s="20" t="s">
        <v>198</v>
      </c>
      <c r="D322" s="20">
        <f>(37.36+40.55+3.65+3.65)*10.764</f>
        <v>917.20044000000007</v>
      </c>
      <c r="E322" s="46">
        <v>0</v>
      </c>
      <c r="F322" s="40">
        <v>1455</v>
      </c>
      <c r="G322" s="118" t="str">
        <f t="shared" ref="G322:G390" si="0">G321</f>
        <v>Ground Floor &amp; 1st Floor</v>
      </c>
      <c r="H322" s="118"/>
      <c r="I322" s="38"/>
      <c r="J322" s="63">
        <f>F322/D322</f>
        <v>1.5863489991348019</v>
      </c>
      <c r="L322" s="45"/>
      <c r="M322" s="45"/>
      <c r="N322" s="38"/>
    </row>
    <row r="323" spans="1:14" s="9" customFormat="1" x14ac:dyDescent="0.35">
      <c r="A323" s="121" t="s">
        <v>249</v>
      </c>
      <c r="B323" s="121"/>
      <c r="C323" s="121"/>
      <c r="D323" s="121"/>
      <c r="E323" s="121"/>
      <c r="F323" s="121"/>
      <c r="G323" s="121"/>
      <c r="H323" s="121"/>
    </row>
    <row r="324" spans="1:14" s="9" customFormat="1" x14ac:dyDescent="0.35">
      <c r="A324" s="121" t="s">
        <v>244</v>
      </c>
      <c r="B324" s="121"/>
      <c r="C324" s="121"/>
      <c r="D324" s="121"/>
      <c r="E324" s="121"/>
      <c r="F324" s="121"/>
      <c r="G324" s="121"/>
      <c r="H324" s="121"/>
    </row>
    <row r="325" spans="1:14" s="58" customFormat="1" x14ac:dyDescent="0.35">
      <c r="A325" s="57" t="s">
        <v>196</v>
      </c>
      <c r="B325" s="57" t="s">
        <v>201</v>
      </c>
      <c r="C325" s="57" t="s">
        <v>198</v>
      </c>
      <c r="D325" s="57">
        <f>(37.36+40.55+3.65+3.65)*10.764</f>
        <v>917.20044000000007</v>
      </c>
      <c r="E325" s="57">
        <v>0</v>
      </c>
      <c r="F325" s="40">
        <v>1455</v>
      </c>
      <c r="G325" s="118" t="s">
        <v>244</v>
      </c>
      <c r="H325" s="118"/>
      <c r="I325" s="38"/>
      <c r="N325" s="38"/>
    </row>
    <row r="326" spans="1:14" s="58" customFormat="1" x14ac:dyDescent="0.35">
      <c r="A326" s="57" t="s">
        <v>195</v>
      </c>
      <c r="B326" s="57" t="s">
        <v>202</v>
      </c>
      <c r="C326" s="57" t="s">
        <v>198</v>
      </c>
      <c r="D326" s="57">
        <f>(37.36+40.55+3.65+3.65)*10.764</f>
        <v>917.20044000000007</v>
      </c>
      <c r="E326" s="57">
        <v>0</v>
      </c>
      <c r="F326" s="40">
        <v>1455</v>
      </c>
      <c r="G326" s="118" t="str">
        <f t="shared" si="0"/>
        <v>Ground Floor &amp; 1st Floor</v>
      </c>
      <c r="H326" s="118"/>
      <c r="I326" s="38"/>
      <c r="N326" s="38"/>
    </row>
    <row r="327" spans="1:14" s="9" customFormat="1" x14ac:dyDescent="0.35">
      <c r="A327" s="121" t="s">
        <v>250</v>
      </c>
      <c r="B327" s="121"/>
      <c r="C327" s="121"/>
      <c r="D327" s="121"/>
      <c r="E327" s="121"/>
      <c r="F327" s="121"/>
      <c r="G327" s="121"/>
      <c r="H327" s="121"/>
    </row>
    <row r="328" spans="1:14" s="9" customFormat="1" x14ac:dyDescent="0.35">
      <c r="A328" s="121" t="s">
        <v>244</v>
      </c>
      <c r="B328" s="121"/>
      <c r="C328" s="121"/>
      <c r="D328" s="121"/>
      <c r="E328" s="121"/>
      <c r="F328" s="121"/>
      <c r="G328" s="121"/>
      <c r="H328" s="121"/>
    </row>
    <row r="329" spans="1:14" s="58" customFormat="1" x14ac:dyDescent="0.35">
      <c r="A329" s="57" t="s">
        <v>196</v>
      </c>
      <c r="B329" s="57" t="s">
        <v>203</v>
      </c>
      <c r="C329" s="57" t="s">
        <v>198</v>
      </c>
      <c r="D329" s="57">
        <f>(37.36+40.55+3.65+3.65)*10.764</f>
        <v>917.20044000000007</v>
      </c>
      <c r="E329" s="57">
        <v>0</v>
      </c>
      <c r="F329" s="40">
        <v>1455</v>
      </c>
      <c r="G329" s="118" t="s">
        <v>244</v>
      </c>
      <c r="H329" s="118"/>
      <c r="I329" s="38"/>
      <c r="N329" s="38"/>
    </row>
    <row r="330" spans="1:14" s="58" customFormat="1" x14ac:dyDescent="0.35">
      <c r="A330" s="57" t="s">
        <v>195</v>
      </c>
      <c r="B330" s="57" t="s">
        <v>204</v>
      </c>
      <c r="C330" s="57" t="s">
        <v>198</v>
      </c>
      <c r="D330" s="57">
        <f>(37.36+40.55+3.65+3.65)*10.764</f>
        <v>917.20044000000007</v>
      </c>
      <c r="E330" s="57">
        <v>0</v>
      </c>
      <c r="F330" s="40">
        <v>1455</v>
      </c>
      <c r="G330" s="118" t="str">
        <f t="shared" si="0"/>
        <v>Ground Floor &amp; 1st Floor</v>
      </c>
      <c r="H330" s="118"/>
      <c r="I330" s="38">
        <f>7096650/F330</f>
        <v>4877.4226804123709</v>
      </c>
      <c r="N330" s="38"/>
    </row>
    <row r="331" spans="1:14" s="9" customFormat="1" x14ac:dyDescent="0.35">
      <c r="A331" s="121" t="s">
        <v>251</v>
      </c>
      <c r="B331" s="121"/>
      <c r="C331" s="121"/>
      <c r="D331" s="121"/>
      <c r="E331" s="121"/>
      <c r="F331" s="121"/>
      <c r="G331" s="121"/>
      <c r="H331" s="121"/>
    </row>
    <row r="332" spans="1:14" s="9" customFormat="1" x14ac:dyDescent="0.35">
      <c r="A332" s="121" t="s">
        <v>266</v>
      </c>
      <c r="B332" s="121"/>
      <c r="C332" s="121"/>
      <c r="D332" s="121"/>
      <c r="E332" s="121"/>
      <c r="F332" s="121"/>
      <c r="G332" s="121"/>
      <c r="H332" s="121"/>
    </row>
    <row r="333" spans="1:14" s="58" customFormat="1" x14ac:dyDescent="0.35">
      <c r="A333" s="57" t="s">
        <v>207</v>
      </c>
      <c r="B333" s="57" t="s">
        <v>205</v>
      </c>
      <c r="C333" s="57" t="s">
        <v>208</v>
      </c>
      <c r="D333" s="57">
        <f>(37.36+40.33+18.89+3.65+3.65+3.65)*10.764</f>
        <v>1157.4529200000002</v>
      </c>
      <c r="E333" s="57">
        <v>148</v>
      </c>
      <c r="F333" s="40">
        <v>2121</v>
      </c>
      <c r="G333" s="118" t="s">
        <v>266</v>
      </c>
      <c r="H333" s="118"/>
      <c r="I333" s="38">
        <f>8928750/F333</f>
        <v>4209.68882602546</v>
      </c>
      <c r="J333" s="63">
        <f>(F333-E333)/D333</f>
        <v>1.7046049700233161</v>
      </c>
      <c r="N333" s="38"/>
    </row>
    <row r="334" spans="1:14" s="58" customFormat="1" x14ac:dyDescent="0.35">
      <c r="A334" s="57" t="s">
        <v>200</v>
      </c>
      <c r="B334" s="57" t="s">
        <v>206</v>
      </c>
      <c r="C334" s="57" t="s">
        <v>208</v>
      </c>
      <c r="D334" s="57">
        <f>(37.36+40.33+18.89+3.65+3.65+3.65)*10.764</f>
        <v>1157.4529200000002</v>
      </c>
      <c r="E334" s="59">
        <v>148</v>
      </c>
      <c r="F334" s="40">
        <v>2121</v>
      </c>
      <c r="G334" s="118" t="str">
        <f t="shared" si="0"/>
        <v>Ground Floor, 1st &amp; 2nd Floor</v>
      </c>
      <c r="H334" s="118"/>
      <c r="I334" s="38"/>
      <c r="J334" s="63">
        <f>(F334-E334)/D334</f>
        <v>1.7046049700233161</v>
      </c>
      <c r="N334" s="38"/>
    </row>
    <row r="335" spans="1:14" s="9" customFormat="1" x14ac:dyDescent="0.35">
      <c r="A335" s="121" t="s">
        <v>252</v>
      </c>
      <c r="B335" s="121"/>
      <c r="C335" s="121"/>
      <c r="D335" s="121"/>
      <c r="E335" s="121"/>
      <c r="F335" s="121"/>
      <c r="G335" s="121"/>
      <c r="H335" s="121"/>
    </row>
    <row r="336" spans="1:14" s="9" customFormat="1" x14ac:dyDescent="0.35">
      <c r="A336" s="121" t="s">
        <v>244</v>
      </c>
      <c r="B336" s="121"/>
      <c r="C336" s="121"/>
      <c r="D336" s="121"/>
      <c r="E336" s="121"/>
      <c r="F336" s="121"/>
      <c r="G336" s="121"/>
      <c r="H336" s="121"/>
    </row>
    <row r="337" spans="1:14" s="58" customFormat="1" x14ac:dyDescent="0.35">
      <c r="A337" s="57" t="s">
        <v>196</v>
      </c>
      <c r="B337" s="57" t="s">
        <v>209</v>
      </c>
      <c r="C337" s="57" t="s">
        <v>198</v>
      </c>
      <c r="D337" s="57">
        <f>(37.36+40.55+3.65+3.65)*10.764</f>
        <v>917.20044000000007</v>
      </c>
      <c r="E337" s="57">
        <v>0</v>
      </c>
      <c r="F337" s="40">
        <v>1455</v>
      </c>
      <c r="G337" s="118" t="s">
        <v>244</v>
      </c>
      <c r="H337" s="118"/>
      <c r="I337" s="38"/>
      <c r="N337" s="38"/>
    </row>
    <row r="338" spans="1:14" s="58" customFormat="1" x14ac:dyDescent="0.35">
      <c r="A338" s="57" t="s">
        <v>195</v>
      </c>
      <c r="B338" s="57" t="s">
        <v>210</v>
      </c>
      <c r="C338" s="57" t="s">
        <v>198</v>
      </c>
      <c r="D338" s="57">
        <f>(37.36+40.55+3.65+3.65)*10.764</f>
        <v>917.20044000000007</v>
      </c>
      <c r="E338" s="57">
        <v>0</v>
      </c>
      <c r="F338" s="40">
        <v>1455</v>
      </c>
      <c r="G338" s="118" t="str">
        <f t="shared" si="0"/>
        <v>Ground Floor &amp; 1st Floor</v>
      </c>
      <c r="H338" s="118"/>
      <c r="I338" s="38"/>
      <c r="N338" s="38"/>
    </row>
    <row r="339" spans="1:14" s="9" customFormat="1" x14ac:dyDescent="0.35">
      <c r="A339" s="121" t="s">
        <v>253</v>
      </c>
      <c r="B339" s="121"/>
      <c r="C339" s="121"/>
      <c r="D339" s="121"/>
      <c r="E339" s="121"/>
      <c r="F339" s="121"/>
      <c r="G339" s="121"/>
      <c r="H339" s="121"/>
    </row>
    <row r="340" spans="1:14" s="9" customFormat="1" x14ac:dyDescent="0.35">
      <c r="A340" s="121" t="s">
        <v>266</v>
      </c>
      <c r="B340" s="121"/>
      <c r="C340" s="121"/>
      <c r="D340" s="121"/>
      <c r="E340" s="121"/>
      <c r="F340" s="121"/>
      <c r="G340" s="121"/>
      <c r="H340" s="121"/>
    </row>
    <row r="341" spans="1:14" s="58" customFormat="1" x14ac:dyDescent="0.35">
      <c r="A341" s="57" t="s">
        <v>207</v>
      </c>
      <c r="B341" s="57" t="s">
        <v>211</v>
      </c>
      <c r="C341" s="57" t="s">
        <v>208</v>
      </c>
      <c r="D341" s="57">
        <f>(37.36+40.33+18.89+3.65+3.65+3.65)*10.764</f>
        <v>1157.4529200000002</v>
      </c>
      <c r="E341" s="59">
        <v>148</v>
      </c>
      <c r="F341" s="40">
        <v>2121</v>
      </c>
      <c r="G341" s="118" t="s">
        <v>266</v>
      </c>
      <c r="H341" s="118"/>
      <c r="I341" s="38"/>
      <c r="N341" s="38"/>
    </row>
    <row r="342" spans="1:14" s="58" customFormat="1" x14ac:dyDescent="0.35">
      <c r="A342" s="57" t="s">
        <v>200</v>
      </c>
      <c r="B342" s="57" t="s">
        <v>212</v>
      </c>
      <c r="C342" s="57" t="s">
        <v>208</v>
      </c>
      <c r="D342" s="57">
        <f>(37.36+40.33+18.89+3.65+3.65+3.65)*10.764</f>
        <v>1157.4529200000002</v>
      </c>
      <c r="E342" s="59">
        <v>148</v>
      </c>
      <c r="F342" s="40">
        <v>2121</v>
      </c>
      <c r="G342" s="118" t="str">
        <f t="shared" si="0"/>
        <v>Ground Floor, 1st &amp; 2nd Floor</v>
      </c>
      <c r="H342" s="118"/>
      <c r="I342" s="38">
        <f>9535950/F342</f>
        <v>4495.9688826025458</v>
      </c>
      <c r="J342" s="58">
        <f>75.312*10.764</f>
        <v>810.65836799999988</v>
      </c>
      <c r="N342" s="38"/>
    </row>
    <row r="343" spans="1:14" s="9" customFormat="1" x14ac:dyDescent="0.35">
      <c r="A343" s="121" t="s">
        <v>254</v>
      </c>
      <c r="B343" s="121"/>
      <c r="C343" s="121"/>
      <c r="D343" s="121"/>
      <c r="E343" s="121"/>
      <c r="F343" s="121"/>
      <c r="G343" s="121"/>
      <c r="H343" s="121"/>
    </row>
    <row r="344" spans="1:14" s="9" customFormat="1" x14ac:dyDescent="0.35">
      <c r="A344" s="121" t="s">
        <v>266</v>
      </c>
      <c r="B344" s="121"/>
      <c r="C344" s="121"/>
      <c r="D344" s="121"/>
      <c r="E344" s="121"/>
      <c r="F344" s="121"/>
      <c r="G344" s="121"/>
      <c r="H344" s="121"/>
    </row>
    <row r="345" spans="1:14" s="58" customFormat="1" x14ac:dyDescent="0.35">
      <c r="A345" s="57" t="s">
        <v>207</v>
      </c>
      <c r="B345" s="57" t="s">
        <v>213</v>
      </c>
      <c r="C345" s="57" t="s">
        <v>208</v>
      </c>
      <c r="D345" s="57">
        <f>(37.36+40.33+18.89+3.65+3.65+3.65)*10.764</f>
        <v>1157.4529200000002</v>
      </c>
      <c r="E345" s="59">
        <v>148</v>
      </c>
      <c r="F345" s="40">
        <v>2121</v>
      </c>
      <c r="G345" s="118" t="s">
        <v>266</v>
      </c>
      <c r="H345" s="118"/>
      <c r="I345" s="38"/>
      <c r="N345" s="38"/>
    </row>
    <row r="346" spans="1:14" s="58" customFormat="1" x14ac:dyDescent="0.35">
      <c r="A346" s="57" t="s">
        <v>200</v>
      </c>
      <c r="B346" s="57" t="s">
        <v>214</v>
      </c>
      <c r="C346" s="57" t="s">
        <v>208</v>
      </c>
      <c r="D346" s="57">
        <f>(37.36+40.33+18.89+3.65+3.65+3.65)*10.764</f>
        <v>1157.4529200000002</v>
      </c>
      <c r="E346" s="59">
        <v>148</v>
      </c>
      <c r="F346" s="40">
        <v>2121</v>
      </c>
      <c r="G346" s="118" t="str">
        <f t="shared" si="0"/>
        <v>Ground Floor, 1st &amp; 2nd Floor</v>
      </c>
      <c r="H346" s="118"/>
      <c r="I346" s="38"/>
      <c r="N346" s="38"/>
    </row>
    <row r="347" spans="1:14" s="9" customFormat="1" x14ac:dyDescent="0.35">
      <c r="A347" s="121" t="s">
        <v>255</v>
      </c>
      <c r="B347" s="121"/>
      <c r="C347" s="121"/>
      <c r="D347" s="121"/>
      <c r="E347" s="121"/>
      <c r="F347" s="121"/>
      <c r="G347" s="121"/>
      <c r="H347" s="121"/>
    </row>
    <row r="348" spans="1:14" s="9" customFormat="1" x14ac:dyDescent="0.35">
      <c r="A348" s="121" t="s">
        <v>244</v>
      </c>
      <c r="B348" s="121"/>
      <c r="C348" s="121"/>
      <c r="D348" s="121"/>
      <c r="E348" s="121"/>
      <c r="F348" s="121"/>
      <c r="G348" s="121"/>
      <c r="H348" s="121"/>
    </row>
    <row r="349" spans="1:14" s="58" customFormat="1" x14ac:dyDescent="0.35">
      <c r="A349" s="57" t="s">
        <v>196</v>
      </c>
      <c r="B349" s="57" t="s">
        <v>215</v>
      </c>
      <c r="C349" s="57" t="s">
        <v>198</v>
      </c>
      <c r="D349" s="57">
        <f>(37.36+40.55+3.65+3.65)*10.764</f>
        <v>917.20044000000007</v>
      </c>
      <c r="E349" s="57">
        <v>0</v>
      </c>
      <c r="F349" s="40">
        <v>1455</v>
      </c>
      <c r="G349" s="118" t="s">
        <v>244</v>
      </c>
      <c r="H349" s="118"/>
      <c r="I349" s="38"/>
      <c r="N349" s="38"/>
    </row>
    <row r="350" spans="1:14" s="58" customFormat="1" x14ac:dyDescent="0.35">
      <c r="A350" s="57" t="s">
        <v>195</v>
      </c>
      <c r="B350" s="57" t="s">
        <v>216</v>
      </c>
      <c r="C350" s="57" t="s">
        <v>198</v>
      </c>
      <c r="D350" s="57">
        <f>(37.36+40.55+3.65+3.65)*10.764</f>
        <v>917.20044000000007</v>
      </c>
      <c r="E350" s="57">
        <v>0</v>
      </c>
      <c r="F350" s="40">
        <v>1455</v>
      </c>
      <c r="G350" s="118" t="str">
        <f t="shared" si="0"/>
        <v>Ground Floor &amp; 1st Floor</v>
      </c>
      <c r="H350" s="118"/>
      <c r="I350" s="38"/>
      <c r="N350" s="38"/>
    </row>
    <row r="351" spans="1:14" s="9" customFormat="1" x14ac:dyDescent="0.35">
      <c r="A351" s="121" t="s">
        <v>256</v>
      </c>
      <c r="B351" s="121"/>
      <c r="C351" s="121"/>
      <c r="D351" s="121"/>
      <c r="E351" s="121"/>
      <c r="F351" s="121"/>
      <c r="G351" s="121"/>
      <c r="H351" s="121"/>
    </row>
    <row r="352" spans="1:14" s="9" customFormat="1" x14ac:dyDescent="0.35">
      <c r="A352" s="121" t="s">
        <v>266</v>
      </c>
      <c r="B352" s="121"/>
      <c r="C352" s="121"/>
      <c r="D352" s="121"/>
      <c r="E352" s="121"/>
      <c r="F352" s="121"/>
      <c r="G352" s="121"/>
      <c r="H352" s="121"/>
    </row>
    <row r="353" spans="1:14" s="58" customFormat="1" x14ac:dyDescent="0.35">
      <c r="A353" s="96" t="s">
        <v>207</v>
      </c>
      <c r="B353" s="96" t="s">
        <v>217</v>
      </c>
      <c r="C353" s="96" t="s">
        <v>208</v>
      </c>
      <c r="D353" s="96">
        <f>(37.36+40.33+18.89+3.65+3.65+3.65)*10.764</f>
        <v>1157.4529200000002</v>
      </c>
      <c r="E353" s="96">
        <v>148</v>
      </c>
      <c r="F353" s="40">
        <v>2121</v>
      </c>
      <c r="G353" s="118" t="s">
        <v>266</v>
      </c>
      <c r="H353" s="118"/>
      <c r="I353" s="38"/>
      <c r="N353" s="38"/>
    </row>
    <row r="354" spans="1:14" s="58" customFormat="1" x14ac:dyDescent="0.35">
      <c r="A354" s="96" t="s">
        <v>200</v>
      </c>
      <c r="B354" s="96" t="s">
        <v>218</v>
      </c>
      <c r="C354" s="96" t="s">
        <v>208</v>
      </c>
      <c r="D354" s="96">
        <f>(37.36+40.33+18.89+3.65+3.65+3.65)*10.764</f>
        <v>1157.4529200000002</v>
      </c>
      <c r="E354" s="96">
        <v>148</v>
      </c>
      <c r="F354" s="40">
        <v>2121</v>
      </c>
      <c r="G354" s="118" t="str">
        <f t="shared" si="0"/>
        <v>Ground Floor, 1st &amp; 2nd Floor</v>
      </c>
      <c r="H354" s="118"/>
      <c r="I354" s="38"/>
      <c r="N354" s="38"/>
    </row>
    <row r="355" spans="1:14" s="9" customFormat="1" x14ac:dyDescent="0.35">
      <c r="A355" s="121" t="s">
        <v>257</v>
      </c>
      <c r="B355" s="121"/>
      <c r="C355" s="121"/>
      <c r="D355" s="121"/>
      <c r="E355" s="121"/>
      <c r="F355" s="121"/>
      <c r="G355" s="121"/>
      <c r="H355" s="121"/>
    </row>
    <row r="356" spans="1:14" s="9" customFormat="1" x14ac:dyDescent="0.35">
      <c r="A356" s="121" t="s">
        <v>244</v>
      </c>
      <c r="B356" s="121"/>
      <c r="C356" s="121"/>
      <c r="D356" s="121"/>
      <c r="E356" s="121"/>
      <c r="F356" s="121"/>
      <c r="G356" s="121"/>
      <c r="H356" s="121"/>
    </row>
    <row r="357" spans="1:14" s="58" customFormat="1" x14ac:dyDescent="0.35">
      <c r="A357" s="96" t="s">
        <v>196</v>
      </c>
      <c r="B357" s="96" t="s">
        <v>219</v>
      </c>
      <c r="C357" s="96" t="s">
        <v>198</v>
      </c>
      <c r="D357" s="96">
        <f>(37.36+40.55+3.65+3.65)*10.764</f>
        <v>917.20044000000007</v>
      </c>
      <c r="E357" s="96">
        <v>0</v>
      </c>
      <c r="F357" s="40">
        <v>1455</v>
      </c>
      <c r="G357" s="118" t="s">
        <v>244</v>
      </c>
      <c r="H357" s="118"/>
      <c r="I357" s="38"/>
      <c r="N357" s="38"/>
    </row>
    <row r="358" spans="1:14" s="58" customFormat="1" x14ac:dyDescent="0.35">
      <c r="A358" s="96" t="s">
        <v>195</v>
      </c>
      <c r="B358" s="96" t="s">
        <v>220</v>
      </c>
      <c r="C358" s="96" t="s">
        <v>198</v>
      </c>
      <c r="D358" s="96">
        <f>(37.36+40.55+3.65+3.65)*10.764</f>
        <v>917.20044000000007</v>
      </c>
      <c r="E358" s="96">
        <v>0</v>
      </c>
      <c r="F358" s="40">
        <v>1455</v>
      </c>
      <c r="G358" s="118" t="str">
        <f t="shared" si="0"/>
        <v>Ground Floor &amp; 1st Floor</v>
      </c>
      <c r="H358" s="118"/>
      <c r="I358" s="38"/>
      <c r="N358" s="38"/>
    </row>
    <row r="359" spans="1:14" s="9" customFormat="1" x14ac:dyDescent="0.35">
      <c r="A359" s="121" t="s">
        <v>258</v>
      </c>
      <c r="B359" s="121"/>
      <c r="C359" s="121"/>
      <c r="D359" s="121"/>
      <c r="E359" s="121"/>
      <c r="F359" s="121"/>
      <c r="G359" s="121"/>
      <c r="H359" s="121"/>
    </row>
    <row r="360" spans="1:14" s="9" customFormat="1" x14ac:dyDescent="0.35">
      <c r="A360" s="121" t="s">
        <v>266</v>
      </c>
      <c r="B360" s="121"/>
      <c r="C360" s="121"/>
      <c r="D360" s="121"/>
      <c r="E360" s="121"/>
      <c r="F360" s="121"/>
      <c r="G360" s="121"/>
      <c r="H360" s="121"/>
    </row>
    <row r="361" spans="1:14" s="58" customFormat="1" x14ac:dyDescent="0.35">
      <c r="A361" s="57" t="s">
        <v>207</v>
      </c>
      <c r="B361" s="57" t="s">
        <v>221</v>
      </c>
      <c r="C361" s="57" t="s">
        <v>208</v>
      </c>
      <c r="D361" s="57">
        <f>(37.36+40.33+18.89+3.65+3.65+3.65)*10.764</f>
        <v>1157.4529200000002</v>
      </c>
      <c r="E361" s="59">
        <v>148</v>
      </c>
      <c r="F361" s="40">
        <v>2121</v>
      </c>
      <c r="G361" s="118" t="s">
        <v>266</v>
      </c>
      <c r="H361" s="118"/>
      <c r="I361" s="38"/>
      <c r="N361" s="38"/>
    </row>
    <row r="362" spans="1:14" s="58" customFormat="1" x14ac:dyDescent="0.35">
      <c r="A362" s="57" t="s">
        <v>200</v>
      </c>
      <c r="B362" s="57" t="s">
        <v>222</v>
      </c>
      <c r="C362" s="57" t="s">
        <v>208</v>
      </c>
      <c r="D362" s="57">
        <f>(37.36+40.33+18.89+3.65+3.65+3.65)*10.764</f>
        <v>1157.4529200000002</v>
      </c>
      <c r="E362" s="59">
        <v>148</v>
      </c>
      <c r="F362" s="40">
        <v>2121</v>
      </c>
      <c r="G362" s="118" t="str">
        <f t="shared" si="0"/>
        <v>Ground Floor, 1st &amp; 2nd Floor</v>
      </c>
      <c r="H362" s="118"/>
      <c r="I362" s="38"/>
      <c r="N362" s="38"/>
    </row>
    <row r="363" spans="1:14" s="9" customFormat="1" x14ac:dyDescent="0.35">
      <c r="A363" s="121" t="s">
        <v>259</v>
      </c>
      <c r="B363" s="121"/>
      <c r="C363" s="121"/>
      <c r="D363" s="121"/>
      <c r="E363" s="121"/>
      <c r="F363" s="121"/>
      <c r="G363" s="121"/>
      <c r="H363" s="121"/>
    </row>
    <row r="364" spans="1:14" s="9" customFormat="1" x14ac:dyDescent="0.35">
      <c r="A364" s="121" t="s">
        <v>266</v>
      </c>
      <c r="B364" s="121"/>
      <c r="C364" s="121"/>
      <c r="D364" s="121"/>
      <c r="E364" s="121"/>
      <c r="F364" s="121"/>
      <c r="G364" s="121"/>
      <c r="H364" s="121"/>
    </row>
    <row r="365" spans="1:14" s="58" customFormat="1" x14ac:dyDescent="0.35">
      <c r="A365" s="57" t="s">
        <v>207</v>
      </c>
      <c r="B365" s="57" t="s">
        <v>223</v>
      </c>
      <c r="C365" s="57" t="s">
        <v>208</v>
      </c>
      <c r="D365" s="57">
        <f>(37.36+40.33+18.89+3.65+3.65+3.65)*10.764</f>
        <v>1157.4529200000002</v>
      </c>
      <c r="E365" s="59">
        <v>148</v>
      </c>
      <c r="F365" s="40">
        <v>2121</v>
      </c>
      <c r="G365" s="118" t="s">
        <v>266</v>
      </c>
      <c r="H365" s="118"/>
      <c r="I365" s="38"/>
      <c r="N365" s="38"/>
    </row>
    <row r="366" spans="1:14" s="58" customFormat="1" x14ac:dyDescent="0.35">
      <c r="A366" s="57" t="s">
        <v>200</v>
      </c>
      <c r="B366" s="57" t="s">
        <v>224</v>
      </c>
      <c r="C366" s="57" t="s">
        <v>208</v>
      </c>
      <c r="D366" s="57">
        <f>(37.36+40.33+18.89+3.65+3.65+3.65)*10.764</f>
        <v>1157.4529200000002</v>
      </c>
      <c r="E366" s="59">
        <v>148</v>
      </c>
      <c r="F366" s="40">
        <v>2121</v>
      </c>
      <c r="G366" s="118" t="str">
        <f t="shared" si="0"/>
        <v>Ground Floor, 1st &amp; 2nd Floor</v>
      </c>
      <c r="H366" s="118"/>
      <c r="I366" s="38"/>
      <c r="N366" s="38"/>
    </row>
    <row r="367" spans="1:14" s="9" customFormat="1" x14ac:dyDescent="0.35">
      <c r="A367" s="121" t="s">
        <v>260</v>
      </c>
      <c r="B367" s="121"/>
      <c r="C367" s="121"/>
      <c r="D367" s="121"/>
      <c r="E367" s="121"/>
      <c r="F367" s="121"/>
      <c r="G367" s="121"/>
      <c r="H367" s="121"/>
    </row>
    <row r="368" spans="1:14" s="9" customFormat="1" x14ac:dyDescent="0.35">
      <c r="A368" s="121" t="s">
        <v>266</v>
      </c>
      <c r="B368" s="121"/>
      <c r="C368" s="121"/>
      <c r="D368" s="121"/>
      <c r="E368" s="121"/>
      <c r="F368" s="121"/>
      <c r="G368" s="121"/>
      <c r="H368" s="121"/>
    </row>
    <row r="369" spans="1:14" s="58" customFormat="1" x14ac:dyDescent="0.35">
      <c r="A369" s="57" t="s">
        <v>207</v>
      </c>
      <c r="B369" s="57" t="s">
        <v>225</v>
      </c>
      <c r="C369" s="57" t="s">
        <v>208</v>
      </c>
      <c r="D369" s="57">
        <f>(37.36+40.33+18.89+3.65+3.65+3.65)*10.764</f>
        <v>1157.4529200000002</v>
      </c>
      <c r="E369" s="59">
        <v>148</v>
      </c>
      <c r="F369" s="40">
        <v>2121</v>
      </c>
      <c r="G369" s="118" t="s">
        <v>266</v>
      </c>
      <c r="H369" s="118"/>
      <c r="I369" s="38"/>
      <c r="N369" s="38"/>
    </row>
    <row r="370" spans="1:14" s="58" customFormat="1" x14ac:dyDescent="0.35">
      <c r="A370" s="57" t="s">
        <v>200</v>
      </c>
      <c r="B370" s="57" t="s">
        <v>226</v>
      </c>
      <c r="C370" s="57" t="s">
        <v>208</v>
      </c>
      <c r="D370" s="57">
        <f>(37.36+40.33+18.89+3.65+3.65+3.65)*10.764</f>
        <v>1157.4529200000002</v>
      </c>
      <c r="E370" s="59">
        <v>148</v>
      </c>
      <c r="F370" s="40">
        <v>2121</v>
      </c>
      <c r="G370" s="118" t="str">
        <f t="shared" si="0"/>
        <v>Ground Floor, 1st &amp; 2nd Floor</v>
      </c>
      <c r="H370" s="118"/>
      <c r="I370" s="38"/>
      <c r="N370" s="38"/>
    </row>
    <row r="371" spans="1:14" s="9" customFormat="1" x14ac:dyDescent="0.35">
      <c r="A371" s="121" t="s">
        <v>261</v>
      </c>
      <c r="B371" s="121"/>
      <c r="C371" s="121"/>
      <c r="D371" s="121"/>
      <c r="E371" s="121"/>
      <c r="F371" s="121"/>
      <c r="G371" s="121"/>
      <c r="H371" s="121"/>
    </row>
    <row r="372" spans="1:14" s="9" customFormat="1" x14ac:dyDescent="0.35">
      <c r="A372" s="121" t="s">
        <v>266</v>
      </c>
      <c r="B372" s="121"/>
      <c r="C372" s="121"/>
      <c r="D372" s="121"/>
      <c r="E372" s="121"/>
      <c r="F372" s="121"/>
      <c r="G372" s="121"/>
      <c r="H372" s="121"/>
    </row>
    <row r="373" spans="1:14" s="58" customFormat="1" x14ac:dyDescent="0.35">
      <c r="A373" s="57" t="s">
        <v>207</v>
      </c>
      <c r="B373" s="57" t="s">
        <v>227</v>
      </c>
      <c r="C373" s="57" t="s">
        <v>208</v>
      </c>
      <c r="D373" s="57">
        <f>(37.36+40.33+18.89+3.65+3.65+3.65)*10.764</f>
        <v>1157.4529200000002</v>
      </c>
      <c r="E373" s="59">
        <v>148</v>
      </c>
      <c r="F373" s="40">
        <v>2121</v>
      </c>
      <c r="G373" s="118" t="s">
        <v>266</v>
      </c>
      <c r="H373" s="118"/>
      <c r="I373" s="38"/>
      <c r="N373" s="38"/>
    </row>
    <row r="374" spans="1:14" s="58" customFormat="1" x14ac:dyDescent="0.35">
      <c r="A374" s="57" t="s">
        <v>200</v>
      </c>
      <c r="B374" s="57" t="s">
        <v>228</v>
      </c>
      <c r="C374" s="57" t="s">
        <v>208</v>
      </c>
      <c r="D374" s="57">
        <f>(37.36+40.33+18.89+3.65+3.65+3.65)*10.764</f>
        <v>1157.4529200000002</v>
      </c>
      <c r="E374" s="59">
        <v>148</v>
      </c>
      <c r="F374" s="40">
        <v>2121</v>
      </c>
      <c r="G374" s="118" t="str">
        <f t="shared" si="0"/>
        <v>Ground Floor, 1st &amp; 2nd Floor</v>
      </c>
      <c r="H374" s="118"/>
      <c r="I374" s="38"/>
      <c r="N374" s="38"/>
    </row>
    <row r="375" spans="1:14" s="9" customFormat="1" x14ac:dyDescent="0.35">
      <c r="A375" s="121" t="s">
        <v>262</v>
      </c>
      <c r="B375" s="121"/>
      <c r="C375" s="121"/>
      <c r="D375" s="121"/>
      <c r="E375" s="121"/>
      <c r="F375" s="121"/>
      <c r="G375" s="121"/>
      <c r="H375" s="121"/>
    </row>
    <row r="376" spans="1:14" s="9" customFormat="1" x14ac:dyDescent="0.35">
      <c r="A376" s="121" t="s">
        <v>266</v>
      </c>
      <c r="B376" s="121"/>
      <c r="C376" s="121"/>
      <c r="D376" s="121"/>
      <c r="E376" s="121"/>
      <c r="F376" s="121"/>
      <c r="G376" s="121"/>
      <c r="H376" s="121"/>
    </row>
    <row r="377" spans="1:14" s="58" customFormat="1" x14ac:dyDescent="0.35">
      <c r="A377" s="57" t="s">
        <v>207</v>
      </c>
      <c r="B377" s="57" t="s">
        <v>229</v>
      </c>
      <c r="C377" s="57" t="s">
        <v>208</v>
      </c>
      <c r="D377" s="57">
        <f>(37.36+40.33+18.89+3.65+3.65+3.65)*10.764</f>
        <v>1157.4529200000002</v>
      </c>
      <c r="E377" s="59">
        <v>148</v>
      </c>
      <c r="F377" s="40">
        <v>2121</v>
      </c>
      <c r="G377" s="118" t="s">
        <v>266</v>
      </c>
      <c r="H377" s="118"/>
      <c r="I377" s="38"/>
      <c r="N377" s="38"/>
    </row>
    <row r="378" spans="1:14" s="58" customFormat="1" x14ac:dyDescent="0.35">
      <c r="A378" s="57" t="s">
        <v>200</v>
      </c>
      <c r="B378" s="57" t="s">
        <v>230</v>
      </c>
      <c r="C378" s="57" t="s">
        <v>208</v>
      </c>
      <c r="D378" s="57">
        <f>(37.36+40.33+18.89+3.65+3.65+3.65)*10.764</f>
        <v>1157.4529200000002</v>
      </c>
      <c r="E378" s="59">
        <v>148</v>
      </c>
      <c r="F378" s="40">
        <v>2121</v>
      </c>
      <c r="G378" s="118" t="str">
        <f t="shared" si="0"/>
        <v>Ground Floor, 1st &amp; 2nd Floor</v>
      </c>
      <c r="H378" s="118"/>
      <c r="I378" s="38"/>
      <c r="N378" s="38"/>
    </row>
    <row r="379" spans="1:14" s="9" customFormat="1" x14ac:dyDescent="0.35">
      <c r="A379" s="121" t="s">
        <v>263</v>
      </c>
      <c r="B379" s="121"/>
      <c r="C379" s="121"/>
      <c r="D379" s="121"/>
      <c r="E379" s="121"/>
      <c r="F379" s="121"/>
      <c r="G379" s="121"/>
      <c r="H379" s="121"/>
    </row>
    <row r="380" spans="1:14" s="9" customFormat="1" x14ac:dyDescent="0.35">
      <c r="A380" s="121" t="s">
        <v>266</v>
      </c>
      <c r="B380" s="121"/>
      <c r="C380" s="121"/>
      <c r="D380" s="121"/>
      <c r="E380" s="121"/>
      <c r="F380" s="121"/>
      <c r="G380" s="121"/>
      <c r="H380" s="121"/>
    </row>
    <row r="381" spans="1:14" s="58" customFormat="1" x14ac:dyDescent="0.35">
      <c r="A381" s="57" t="s">
        <v>207</v>
      </c>
      <c r="B381" s="57" t="s">
        <v>231</v>
      </c>
      <c r="C381" s="57" t="s">
        <v>208</v>
      </c>
      <c r="D381" s="57">
        <f>(37.36+40.33+18.89+3.65+3.65+3.65)*10.764</f>
        <v>1157.4529200000002</v>
      </c>
      <c r="E381" s="59">
        <v>148</v>
      </c>
      <c r="F381" s="40">
        <v>2121</v>
      </c>
      <c r="G381" s="118" t="s">
        <v>266</v>
      </c>
      <c r="H381" s="118"/>
      <c r="I381" s="38"/>
      <c r="N381" s="38"/>
    </row>
    <row r="382" spans="1:14" s="58" customFormat="1" x14ac:dyDescent="0.35">
      <c r="A382" s="57" t="s">
        <v>200</v>
      </c>
      <c r="B382" s="57" t="s">
        <v>232</v>
      </c>
      <c r="C382" s="57" t="s">
        <v>208</v>
      </c>
      <c r="D382" s="57">
        <f>(37.36+40.33+18.89+3.65+3.65+3.65)*10.764</f>
        <v>1157.4529200000002</v>
      </c>
      <c r="E382" s="59">
        <v>148</v>
      </c>
      <c r="F382" s="40">
        <v>2121</v>
      </c>
      <c r="G382" s="118" t="str">
        <f t="shared" si="0"/>
        <v>Ground Floor, 1st &amp; 2nd Floor</v>
      </c>
      <c r="H382" s="118"/>
      <c r="I382" s="38"/>
      <c r="N382" s="38"/>
    </row>
    <row r="383" spans="1:14" s="9" customFormat="1" x14ac:dyDescent="0.35">
      <c r="A383" s="121" t="s">
        <v>264</v>
      </c>
      <c r="B383" s="121"/>
      <c r="C383" s="121"/>
      <c r="D383" s="121"/>
      <c r="E383" s="121"/>
      <c r="F383" s="121"/>
      <c r="G383" s="121"/>
      <c r="H383" s="121"/>
    </row>
    <row r="384" spans="1:14" s="9" customFormat="1" x14ac:dyDescent="0.35">
      <c r="A384" s="121" t="s">
        <v>244</v>
      </c>
      <c r="B384" s="121"/>
      <c r="C384" s="121"/>
      <c r="D384" s="121"/>
      <c r="E384" s="121"/>
      <c r="F384" s="121"/>
      <c r="G384" s="121"/>
      <c r="H384" s="121"/>
    </row>
    <row r="385" spans="1:14" s="58" customFormat="1" x14ac:dyDescent="0.35">
      <c r="A385" s="57" t="s">
        <v>196</v>
      </c>
      <c r="B385" s="57" t="s">
        <v>233</v>
      </c>
      <c r="C385" s="57" t="s">
        <v>198</v>
      </c>
      <c r="D385" s="57">
        <f>(37.36+40.55+3.65+3.65)*10.764</f>
        <v>917.20044000000007</v>
      </c>
      <c r="E385" s="57">
        <v>0</v>
      </c>
      <c r="F385" s="40">
        <v>1455</v>
      </c>
      <c r="G385" s="118" t="s">
        <v>244</v>
      </c>
      <c r="H385" s="118"/>
      <c r="I385" s="38"/>
      <c r="N385" s="38"/>
    </row>
    <row r="386" spans="1:14" s="58" customFormat="1" x14ac:dyDescent="0.35">
      <c r="A386" s="57" t="s">
        <v>195</v>
      </c>
      <c r="B386" s="57" t="s">
        <v>234</v>
      </c>
      <c r="C386" s="57" t="s">
        <v>198</v>
      </c>
      <c r="D386" s="57">
        <f>(37.36+40.55+3.65+3.65)*10.764</f>
        <v>917.20044000000007</v>
      </c>
      <c r="E386" s="57">
        <v>0</v>
      </c>
      <c r="F386" s="40">
        <v>1455</v>
      </c>
      <c r="G386" s="118" t="str">
        <f t="shared" si="0"/>
        <v>Ground Floor &amp; 1st Floor</v>
      </c>
      <c r="H386" s="118"/>
      <c r="I386" s="38"/>
      <c r="N386" s="38"/>
    </row>
    <row r="387" spans="1:14" s="9" customFormat="1" x14ac:dyDescent="0.35">
      <c r="A387" s="121" t="s">
        <v>265</v>
      </c>
      <c r="B387" s="121"/>
      <c r="C387" s="121"/>
      <c r="D387" s="121"/>
      <c r="E387" s="121"/>
      <c r="F387" s="121"/>
      <c r="G387" s="121"/>
      <c r="H387" s="121"/>
    </row>
    <row r="388" spans="1:14" s="9" customFormat="1" x14ac:dyDescent="0.35">
      <c r="A388" s="121" t="s">
        <v>244</v>
      </c>
      <c r="B388" s="121"/>
      <c r="C388" s="121"/>
      <c r="D388" s="121"/>
      <c r="E388" s="121"/>
      <c r="F388" s="121"/>
      <c r="G388" s="121"/>
      <c r="H388" s="121"/>
    </row>
    <row r="389" spans="1:14" s="58" customFormat="1" x14ac:dyDescent="0.35">
      <c r="A389" s="57" t="s">
        <v>196</v>
      </c>
      <c r="B389" s="57" t="s">
        <v>235</v>
      </c>
      <c r="C389" s="57" t="s">
        <v>198</v>
      </c>
      <c r="D389" s="57">
        <f>(37.36+40.55+3.65+3.65)*10.764</f>
        <v>917.20044000000007</v>
      </c>
      <c r="E389" s="57">
        <v>0</v>
      </c>
      <c r="F389" s="40">
        <v>1455</v>
      </c>
      <c r="G389" s="118" t="s">
        <v>244</v>
      </c>
      <c r="H389" s="118"/>
      <c r="I389" s="38"/>
      <c r="N389" s="38"/>
    </row>
    <row r="390" spans="1:14" s="58" customFormat="1" x14ac:dyDescent="0.35">
      <c r="A390" s="57" t="s">
        <v>195</v>
      </c>
      <c r="B390" s="57" t="s">
        <v>236</v>
      </c>
      <c r="C390" s="57" t="s">
        <v>198</v>
      </c>
      <c r="D390" s="57">
        <f>(37.36+40.55+3.65+3.65)*10.764</f>
        <v>917.20044000000007</v>
      </c>
      <c r="E390" s="57">
        <v>0</v>
      </c>
      <c r="F390" s="40">
        <v>1455</v>
      </c>
      <c r="G390" s="118" t="str">
        <f t="shared" si="0"/>
        <v>Ground Floor &amp; 1st Floor</v>
      </c>
      <c r="H390" s="118"/>
      <c r="I390" s="38"/>
      <c r="N390" s="38"/>
    </row>
    <row r="391" spans="1:14" s="1" customFormat="1" x14ac:dyDescent="0.35">
      <c r="A391" s="166" t="s">
        <v>78</v>
      </c>
      <c r="B391" s="166"/>
      <c r="C391" s="166"/>
      <c r="D391" s="166"/>
      <c r="E391" s="166"/>
      <c r="F391" s="166"/>
      <c r="G391" s="166"/>
      <c r="H391" s="166"/>
    </row>
    <row r="392" spans="1:14" s="1" customFormat="1" ht="31.5" customHeight="1" x14ac:dyDescent="0.35">
      <c r="A392" s="117">
        <v>1</v>
      </c>
      <c r="B392" s="191" t="s">
        <v>318</v>
      </c>
      <c r="C392" s="191"/>
      <c r="D392" s="191"/>
      <c r="E392" s="191" t="s">
        <v>275</v>
      </c>
      <c r="F392" s="191"/>
      <c r="G392" s="191"/>
      <c r="H392" s="191"/>
    </row>
    <row r="393" spans="1:14" s="1" customFormat="1" ht="48" customHeight="1" x14ac:dyDescent="0.35">
      <c r="A393" s="117"/>
      <c r="B393" s="195" t="s">
        <v>324</v>
      </c>
      <c r="C393" s="195"/>
      <c r="D393" s="195"/>
      <c r="E393" s="191" t="s">
        <v>300</v>
      </c>
      <c r="F393" s="191"/>
      <c r="G393" s="191"/>
      <c r="H393" s="191"/>
    </row>
    <row r="394" spans="1:14" s="1" customFormat="1" x14ac:dyDescent="0.35">
      <c r="A394" s="117"/>
      <c r="B394" s="191" t="s">
        <v>325</v>
      </c>
      <c r="C394" s="191"/>
      <c r="D394" s="191"/>
      <c r="E394" s="191" t="s">
        <v>276</v>
      </c>
      <c r="F394" s="191"/>
      <c r="G394" s="191"/>
      <c r="H394" s="191"/>
    </row>
    <row r="395" spans="1:14" s="1" customFormat="1" x14ac:dyDescent="0.35">
      <c r="A395" s="97">
        <v>2</v>
      </c>
      <c r="B395" s="202" t="s">
        <v>270</v>
      </c>
      <c r="C395" s="202"/>
      <c r="D395" s="202"/>
      <c r="E395" s="202"/>
      <c r="F395" s="202"/>
      <c r="G395" s="202"/>
      <c r="H395" s="202"/>
    </row>
    <row r="396" spans="1:14" s="1" customFormat="1" x14ac:dyDescent="0.35">
      <c r="A396" s="97">
        <v>3</v>
      </c>
      <c r="B396" s="203" t="s">
        <v>156</v>
      </c>
      <c r="C396" s="203"/>
      <c r="D396" s="203"/>
      <c r="E396" s="203"/>
      <c r="F396" s="203"/>
      <c r="G396" s="203"/>
      <c r="H396" s="203"/>
    </row>
    <row r="397" spans="1:14" s="1" customFormat="1" x14ac:dyDescent="0.35">
      <c r="A397" s="97">
        <v>4</v>
      </c>
      <c r="B397" s="203" t="s">
        <v>239</v>
      </c>
      <c r="C397" s="203"/>
      <c r="D397" s="203"/>
      <c r="E397" s="203"/>
      <c r="F397" s="203"/>
      <c r="G397" s="203"/>
      <c r="H397" s="203"/>
    </row>
    <row r="398" spans="1:14" s="1" customFormat="1" ht="31.5" customHeight="1" x14ac:dyDescent="0.35">
      <c r="A398" s="97">
        <v>5</v>
      </c>
      <c r="B398" s="203" t="s">
        <v>273</v>
      </c>
      <c r="C398" s="203"/>
      <c r="D398" s="203"/>
      <c r="E398" s="203"/>
      <c r="F398" s="203"/>
      <c r="G398" s="203"/>
      <c r="H398" s="203"/>
    </row>
    <row r="399" spans="1:14" s="1" customFormat="1" x14ac:dyDescent="0.35">
      <c r="A399" s="97">
        <v>6</v>
      </c>
      <c r="B399" s="203" t="s">
        <v>157</v>
      </c>
      <c r="C399" s="203"/>
      <c r="D399" s="203"/>
      <c r="E399" s="203"/>
      <c r="F399" s="203"/>
      <c r="G399" s="203"/>
      <c r="H399" s="203"/>
    </row>
    <row r="400" spans="1:14" s="1" customFormat="1" x14ac:dyDescent="0.35">
      <c r="A400" s="55">
        <v>7</v>
      </c>
      <c r="B400" s="173" t="s">
        <v>158</v>
      </c>
      <c r="C400" s="174"/>
      <c r="D400" s="174"/>
      <c r="E400" s="174"/>
      <c r="F400" s="174"/>
      <c r="G400" s="174"/>
      <c r="H400" s="175"/>
    </row>
    <row r="401" spans="1:8" s="1" customFormat="1" x14ac:dyDescent="0.35">
      <c r="A401" s="55">
        <v>8</v>
      </c>
      <c r="B401" s="180" t="s">
        <v>274</v>
      </c>
      <c r="C401" s="181"/>
      <c r="D401" s="181"/>
      <c r="E401" s="181"/>
      <c r="F401" s="181"/>
      <c r="G401" s="181"/>
      <c r="H401" s="182"/>
    </row>
    <row r="402" spans="1:8" s="1" customFormat="1" ht="32.15" customHeight="1" x14ac:dyDescent="0.35">
      <c r="A402" s="86">
        <v>9</v>
      </c>
      <c r="B402" s="192" t="s">
        <v>304</v>
      </c>
      <c r="C402" s="193"/>
      <c r="D402" s="193"/>
      <c r="E402" s="193"/>
      <c r="F402" s="193"/>
      <c r="G402" s="193"/>
      <c r="H402" s="194"/>
    </row>
    <row r="403" spans="1:8" s="1" customFormat="1" ht="115.5" customHeight="1" x14ac:dyDescent="0.35">
      <c r="A403" s="94">
        <v>10</v>
      </c>
      <c r="B403" s="176" t="s">
        <v>320</v>
      </c>
      <c r="C403" s="177"/>
      <c r="D403" s="177"/>
      <c r="E403" s="177"/>
      <c r="F403" s="177"/>
      <c r="G403" s="177"/>
      <c r="H403" s="178"/>
    </row>
    <row r="404" spans="1:8" s="1" customFormat="1" ht="31.5" customHeight="1" x14ac:dyDescent="0.35">
      <c r="A404" s="94" t="s">
        <v>305</v>
      </c>
      <c r="B404" s="95" t="s">
        <v>306</v>
      </c>
      <c r="C404" s="98" t="s">
        <v>308</v>
      </c>
      <c r="D404" s="98"/>
      <c r="E404" s="98"/>
      <c r="F404" s="98" t="s">
        <v>307</v>
      </c>
      <c r="G404" s="98"/>
      <c r="H404" s="98"/>
    </row>
    <row r="405" spans="1:8" s="1" customFormat="1" ht="15.75" customHeight="1" x14ac:dyDescent="0.35">
      <c r="A405" s="94">
        <v>1</v>
      </c>
      <c r="B405" s="95" t="s">
        <v>309</v>
      </c>
      <c r="C405" s="98" t="s">
        <v>310</v>
      </c>
      <c r="D405" s="98"/>
      <c r="E405" s="98"/>
      <c r="F405" s="98" t="s">
        <v>135</v>
      </c>
      <c r="G405" s="98"/>
      <c r="H405" s="98"/>
    </row>
    <row r="406" spans="1:8" s="1" customFormat="1" ht="46.5" customHeight="1" x14ac:dyDescent="0.35">
      <c r="A406" s="94">
        <v>2</v>
      </c>
      <c r="B406" s="95" t="s">
        <v>311</v>
      </c>
      <c r="C406" s="117" t="s">
        <v>312</v>
      </c>
      <c r="D406" s="117"/>
      <c r="E406" s="117"/>
      <c r="F406" s="117" t="s">
        <v>313</v>
      </c>
      <c r="G406" s="117"/>
      <c r="H406" s="117"/>
    </row>
    <row r="407" spans="1:8" s="1" customFormat="1" ht="15.75" customHeight="1" x14ac:dyDescent="0.35">
      <c r="A407" s="94">
        <v>3</v>
      </c>
      <c r="B407" s="95" t="s">
        <v>314</v>
      </c>
      <c r="C407" s="117" t="s">
        <v>319</v>
      </c>
      <c r="D407" s="117"/>
      <c r="E407" s="117"/>
      <c r="F407" s="117" t="s">
        <v>310</v>
      </c>
      <c r="G407" s="117"/>
      <c r="H407" s="117"/>
    </row>
    <row r="408" spans="1:8" s="1" customFormat="1" x14ac:dyDescent="0.35">
      <c r="A408" s="94">
        <v>4</v>
      </c>
      <c r="B408" s="97" t="s">
        <v>323</v>
      </c>
      <c r="C408" s="117" t="s">
        <v>310</v>
      </c>
      <c r="D408" s="117"/>
      <c r="E408" s="117"/>
      <c r="F408" s="117" t="s">
        <v>315</v>
      </c>
      <c r="G408" s="117"/>
      <c r="H408" s="117"/>
    </row>
    <row r="409" spans="1:8" s="1" customFormat="1" x14ac:dyDescent="0.35">
      <c r="A409" s="94">
        <v>5</v>
      </c>
      <c r="B409" s="95" t="s">
        <v>316</v>
      </c>
      <c r="C409" s="98" t="s">
        <v>317</v>
      </c>
      <c r="D409" s="98"/>
      <c r="E409" s="98"/>
      <c r="F409" s="98" t="s">
        <v>315</v>
      </c>
      <c r="G409" s="98"/>
      <c r="H409" s="98"/>
    </row>
    <row r="410" spans="1:8" x14ac:dyDescent="0.35">
      <c r="A410" s="168" t="s">
        <v>71</v>
      </c>
      <c r="B410" s="168"/>
      <c r="C410" s="168"/>
      <c r="D410" s="168"/>
      <c r="E410" s="168"/>
      <c r="F410" s="168"/>
      <c r="G410" s="168"/>
      <c r="H410" s="168"/>
    </row>
    <row r="411" spans="1:8" x14ac:dyDescent="0.35">
      <c r="A411" s="145" t="s">
        <v>72</v>
      </c>
      <c r="B411" s="145"/>
      <c r="C411" s="145"/>
      <c r="D411" s="145"/>
      <c r="E411" s="145"/>
      <c r="F411" s="145"/>
      <c r="G411" s="145"/>
      <c r="H411" s="145"/>
    </row>
    <row r="412" spans="1:8" ht="15.75" customHeight="1" x14ac:dyDescent="0.35">
      <c r="A412" s="179" t="s">
        <v>73</v>
      </c>
      <c r="B412" s="179"/>
      <c r="C412" s="179"/>
      <c r="D412" s="179"/>
      <c r="E412" s="179"/>
      <c r="F412" s="179"/>
      <c r="G412" s="179"/>
      <c r="H412" s="179"/>
    </row>
    <row r="413" spans="1:8" x14ac:dyDescent="0.35">
      <c r="A413" s="145" t="s">
        <v>74</v>
      </c>
      <c r="B413" s="145"/>
      <c r="C413" s="145"/>
      <c r="D413" s="145"/>
      <c r="E413" s="145"/>
      <c r="F413" s="145"/>
      <c r="G413" s="145"/>
      <c r="H413" s="145"/>
    </row>
    <row r="414" spans="1:8" x14ac:dyDescent="0.35">
      <c r="A414" s="145" t="s">
        <v>75</v>
      </c>
      <c r="B414" s="145"/>
      <c r="C414" s="145"/>
      <c r="D414" s="145"/>
      <c r="E414" s="145"/>
      <c r="F414" s="145"/>
      <c r="G414" s="145"/>
      <c r="H414" s="145"/>
    </row>
    <row r="415" spans="1:8" x14ac:dyDescent="0.35">
      <c r="A415" s="145" t="s">
        <v>159</v>
      </c>
      <c r="B415" s="145"/>
      <c r="C415" s="145"/>
      <c r="D415" s="145"/>
      <c r="E415" s="145"/>
      <c r="F415" s="145"/>
      <c r="G415" s="145"/>
      <c r="H415" s="145"/>
    </row>
    <row r="416" spans="1:8" ht="35.25" customHeight="1" x14ac:dyDescent="0.35">
      <c r="A416" s="142" t="s">
        <v>160</v>
      </c>
      <c r="B416" s="142"/>
      <c r="C416" s="142"/>
      <c r="D416" s="142"/>
      <c r="E416" s="142"/>
      <c r="F416" s="142"/>
      <c r="G416" s="142"/>
      <c r="H416" s="142"/>
    </row>
    <row r="417" spans="1:8" x14ac:dyDescent="0.35">
      <c r="A417" s="163" t="s">
        <v>108</v>
      </c>
      <c r="B417" s="163"/>
      <c r="C417" s="163" t="s">
        <v>302</v>
      </c>
      <c r="D417" s="163"/>
      <c r="E417" s="163" t="s">
        <v>140</v>
      </c>
      <c r="F417" s="163"/>
      <c r="G417" s="163" t="s">
        <v>301</v>
      </c>
      <c r="H417" s="163"/>
    </row>
    <row r="418" spans="1:8" x14ac:dyDescent="0.35">
      <c r="A418" s="162" t="s">
        <v>110</v>
      </c>
      <c r="B418" s="162"/>
      <c r="C418" s="162"/>
      <c r="D418" s="162"/>
      <c r="E418" s="162"/>
      <c r="F418" s="162"/>
      <c r="G418" s="162"/>
      <c r="H418" s="162"/>
    </row>
    <row r="419" spans="1:8" x14ac:dyDescent="0.35">
      <c r="A419" s="162"/>
      <c r="B419" s="162"/>
      <c r="C419" s="162"/>
      <c r="D419" s="162"/>
      <c r="E419" s="162"/>
      <c r="F419" s="162"/>
      <c r="G419" s="162"/>
      <c r="H419" s="162"/>
    </row>
    <row r="420" spans="1:8" x14ac:dyDescent="0.35">
      <c r="A420" s="162"/>
      <c r="B420" s="162"/>
      <c r="C420" s="162"/>
      <c r="D420" s="162"/>
      <c r="E420" s="162"/>
      <c r="F420" s="162"/>
      <c r="G420" s="162"/>
      <c r="H420" s="162"/>
    </row>
    <row r="421" spans="1:8" x14ac:dyDescent="0.35">
      <c r="A421" s="162"/>
      <c r="B421" s="162"/>
      <c r="C421" s="162"/>
      <c r="D421" s="162"/>
      <c r="E421" s="162"/>
      <c r="F421" s="162"/>
      <c r="G421" s="162"/>
      <c r="H421" s="162"/>
    </row>
    <row r="422" spans="1:8" x14ac:dyDescent="0.35">
      <c r="A422" s="15" t="s">
        <v>76</v>
      </c>
      <c r="B422" s="16"/>
      <c r="C422" s="16"/>
      <c r="D422" s="15" t="str">
        <f>E8</f>
        <v>Ocean Homes -The Pearl</v>
      </c>
      <c r="F422" s="16"/>
      <c r="G422" s="16"/>
      <c r="H422" s="16"/>
    </row>
    <row r="423" spans="1:8" x14ac:dyDescent="0.35">
      <c r="A423" s="16"/>
      <c r="B423" s="16"/>
      <c r="C423" s="16"/>
      <c r="D423" s="16"/>
      <c r="E423" s="16"/>
      <c r="F423" s="16"/>
      <c r="G423" s="16"/>
      <c r="H423" s="16"/>
    </row>
    <row r="424" spans="1:8" x14ac:dyDescent="0.35">
      <c r="A424" s="16"/>
      <c r="B424" s="16"/>
      <c r="C424" s="16"/>
      <c r="D424" s="16"/>
      <c r="E424" s="16"/>
      <c r="F424" s="16"/>
      <c r="G424" s="16"/>
      <c r="H424" s="16"/>
    </row>
    <row r="425" spans="1:8" ht="15" customHeight="1" x14ac:dyDescent="0.35"/>
    <row r="465" spans="1:8" x14ac:dyDescent="0.35">
      <c r="A465" s="15" t="s">
        <v>76</v>
      </c>
      <c r="B465" s="16"/>
      <c r="C465" s="16"/>
      <c r="D465" s="15" t="str">
        <f>E8</f>
        <v>Ocean Homes -The Pearl</v>
      </c>
      <c r="F465" s="16"/>
      <c r="G465" s="16"/>
      <c r="H465" s="16"/>
    </row>
    <row r="466" spans="1:8" x14ac:dyDescent="0.35">
      <c r="A466" s="16"/>
      <c r="B466" s="16"/>
      <c r="C466" s="16"/>
      <c r="D466" s="16"/>
      <c r="E466" s="16"/>
      <c r="F466" s="16"/>
      <c r="G466" s="16"/>
      <c r="H466" s="16"/>
    </row>
    <row r="467" spans="1:8" x14ac:dyDescent="0.35">
      <c r="A467" s="16"/>
      <c r="B467" s="16"/>
      <c r="C467" s="16"/>
      <c r="D467" s="16"/>
      <c r="E467" s="16"/>
      <c r="F467" s="16"/>
      <c r="G467" s="16"/>
      <c r="H467" s="16"/>
    </row>
    <row r="468" spans="1:8" ht="15" customHeight="1" x14ac:dyDescent="0.35"/>
    <row r="508" spans="1:8" x14ac:dyDescent="0.35">
      <c r="A508" s="15" t="s">
        <v>303</v>
      </c>
      <c r="B508" s="16"/>
      <c r="C508" s="16"/>
      <c r="D508" s="15"/>
      <c r="F508" s="16"/>
      <c r="G508" s="16"/>
      <c r="H508" s="16"/>
    </row>
    <row r="509" spans="1:8" x14ac:dyDescent="0.35">
      <c r="A509" s="16"/>
      <c r="B509" s="16"/>
      <c r="C509" s="16"/>
      <c r="D509" s="16"/>
      <c r="E509" s="16"/>
      <c r="F509" s="16"/>
      <c r="G509" s="16"/>
      <c r="H509" s="16"/>
    </row>
    <row r="510" spans="1:8" x14ac:dyDescent="0.35">
      <c r="A510" s="16"/>
      <c r="B510" s="16"/>
      <c r="C510" s="16"/>
      <c r="D510" s="16"/>
      <c r="E510" s="16"/>
      <c r="F510" s="16"/>
      <c r="G510" s="16"/>
      <c r="H510" s="16"/>
    </row>
    <row r="511" spans="1:8" ht="15" customHeight="1" x14ac:dyDescent="0.35"/>
    <row r="551" spans="1:1" x14ac:dyDescent="0.35">
      <c r="A551" s="18" t="s">
        <v>77</v>
      </c>
    </row>
  </sheetData>
  <mergeCells count="602">
    <mergeCell ref="B402:H402"/>
    <mergeCell ref="A158:B158"/>
    <mergeCell ref="C158:H158"/>
    <mergeCell ref="A160:B160"/>
    <mergeCell ref="C160:H160"/>
    <mergeCell ref="A161:B161"/>
    <mergeCell ref="E161:F161"/>
    <mergeCell ref="G161:H161"/>
    <mergeCell ref="A162:B162"/>
    <mergeCell ref="E162:F171"/>
    <mergeCell ref="G162:H171"/>
    <mergeCell ref="A163:B163"/>
    <mergeCell ref="A164:B164"/>
    <mergeCell ref="A165:B165"/>
    <mergeCell ref="A166:B166"/>
    <mergeCell ref="A167:B167"/>
    <mergeCell ref="A168:B168"/>
    <mergeCell ref="A169:B169"/>
    <mergeCell ref="A170:B170"/>
    <mergeCell ref="A171:B171"/>
    <mergeCell ref="B393:D393"/>
    <mergeCell ref="E393:H393"/>
    <mergeCell ref="C116:H116"/>
    <mergeCell ref="A118:B118"/>
    <mergeCell ref="C118:H118"/>
    <mergeCell ref="A119:B119"/>
    <mergeCell ref="E119:F119"/>
    <mergeCell ref="G119:H119"/>
    <mergeCell ref="A120:B120"/>
    <mergeCell ref="E120:F129"/>
    <mergeCell ref="G120:H129"/>
    <mergeCell ref="A121:B121"/>
    <mergeCell ref="A122:B122"/>
    <mergeCell ref="A123:B123"/>
    <mergeCell ref="A124:B124"/>
    <mergeCell ref="A125:B125"/>
    <mergeCell ref="A126:B126"/>
    <mergeCell ref="A127:B127"/>
    <mergeCell ref="A128:B128"/>
    <mergeCell ref="A129:B129"/>
    <mergeCell ref="C102:H102"/>
    <mergeCell ref="A104:B104"/>
    <mergeCell ref="C104:H104"/>
    <mergeCell ref="A105:B105"/>
    <mergeCell ref="E105:F105"/>
    <mergeCell ref="G105:H105"/>
    <mergeCell ref="A106:B106"/>
    <mergeCell ref="E106:F115"/>
    <mergeCell ref="G106:H115"/>
    <mergeCell ref="A107:B107"/>
    <mergeCell ref="A108:B108"/>
    <mergeCell ref="A109:B109"/>
    <mergeCell ref="A110:B110"/>
    <mergeCell ref="A111:B111"/>
    <mergeCell ref="A112:B112"/>
    <mergeCell ref="A113:B113"/>
    <mergeCell ref="A114:B114"/>
    <mergeCell ref="A115:B115"/>
    <mergeCell ref="C256:H256"/>
    <mergeCell ref="A258:B258"/>
    <mergeCell ref="C258:H258"/>
    <mergeCell ref="A259:B259"/>
    <mergeCell ref="E259:F259"/>
    <mergeCell ref="G259:H259"/>
    <mergeCell ref="A260:B260"/>
    <mergeCell ref="E260:F269"/>
    <mergeCell ref="G260:H269"/>
    <mergeCell ref="A261:B261"/>
    <mergeCell ref="A262:B262"/>
    <mergeCell ref="A263:B263"/>
    <mergeCell ref="A264:B264"/>
    <mergeCell ref="A265:B265"/>
    <mergeCell ref="A266:B266"/>
    <mergeCell ref="A267:B267"/>
    <mergeCell ref="A268:B268"/>
    <mergeCell ref="A269:B269"/>
    <mergeCell ref="A276:B276"/>
    <mergeCell ref="A277:B277"/>
    <mergeCell ref="A278:B278"/>
    <mergeCell ref="A279:B279"/>
    <mergeCell ref="A282:B282"/>
    <mergeCell ref="A283:B283"/>
    <mergeCell ref="A256:B256"/>
    <mergeCell ref="A176:B176"/>
    <mergeCell ref="E176:F185"/>
    <mergeCell ref="A190:B190"/>
    <mergeCell ref="E190:F199"/>
    <mergeCell ref="A209:B209"/>
    <mergeCell ref="A241:B241"/>
    <mergeCell ref="A214:B214"/>
    <mergeCell ref="C214:H214"/>
    <mergeCell ref="A216:B216"/>
    <mergeCell ref="C216:H216"/>
    <mergeCell ref="A217:B217"/>
    <mergeCell ref="E217:F217"/>
    <mergeCell ref="G217:H217"/>
    <mergeCell ref="A218:B218"/>
    <mergeCell ref="E218:F227"/>
    <mergeCell ref="G218:H227"/>
    <mergeCell ref="A219:B219"/>
    <mergeCell ref="G176:H185"/>
    <mergeCell ref="A177:B177"/>
    <mergeCell ref="A178:B178"/>
    <mergeCell ref="A179:B179"/>
    <mergeCell ref="A180:B180"/>
    <mergeCell ref="A181:B181"/>
    <mergeCell ref="A182:B182"/>
    <mergeCell ref="A183:B183"/>
    <mergeCell ref="A184:B184"/>
    <mergeCell ref="A185:B185"/>
    <mergeCell ref="G190:H199"/>
    <mergeCell ref="A191:B191"/>
    <mergeCell ref="A192:B192"/>
    <mergeCell ref="A193:B193"/>
    <mergeCell ref="A194:B194"/>
    <mergeCell ref="C172:H172"/>
    <mergeCell ref="A174:B174"/>
    <mergeCell ref="C174:H174"/>
    <mergeCell ref="A175:B175"/>
    <mergeCell ref="E175:F175"/>
    <mergeCell ref="G175:H175"/>
    <mergeCell ref="A186:B186"/>
    <mergeCell ref="C186:H186"/>
    <mergeCell ref="A188:B188"/>
    <mergeCell ref="C188:H188"/>
    <mergeCell ref="A189:B189"/>
    <mergeCell ref="E189:F189"/>
    <mergeCell ref="G189:H189"/>
    <mergeCell ref="A172:B172"/>
    <mergeCell ref="A195:B195"/>
    <mergeCell ref="A196:B196"/>
    <mergeCell ref="A197:B197"/>
    <mergeCell ref="A198:B198"/>
    <mergeCell ref="A199:B199"/>
    <mergeCell ref="G362:H362"/>
    <mergeCell ref="A363:H363"/>
    <mergeCell ref="A364:H364"/>
    <mergeCell ref="G365:H365"/>
    <mergeCell ref="G386:H386"/>
    <mergeCell ref="G366:H366"/>
    <mergeCell ref="A367:H367"/>
    <mergeCell ref="A368:H368"/>
    <mergeCell ref="A380:H380"/>
    <mergeCell ref="G381:H381"/>
    <mergeCell ref="G382:H382"/>
    <mergeCell ref="A383:H383"/>
    <mergeCell ref="A384:H384"/>
    <mergeCell ref="G385:H385"/>
    <mergeCell ref="A280:B280"/>
    <mergeCell ref="A281:B281"/>
    <mergeCell ref="B394:D394"/>
    <mergeCell ref="E394:H394"/>
    <mergeCell ref="A392:A394"/>
    <mergeCell ref="A387:H387"/>
    <mergeCell ref="G369:H369"/>
    <mergeCell ref="G370:H370"/>
    <mergeCell ref="A371:H371"/>
    <mergeCell ref="A372:H372"/>
    <mergeCell ref="G373:H373"/>
    <mergeCell ref="G374:H374"/>
    <mergeCell ref="A375:H375"/>
    <mergeCell ref="A376:H376"/>
    <mergeCell ref="G377:H377"/>
    <mergeCell ref="A388:H388"/>
    <mergeCell ref="G389:H389"/>
    <mergeCell ref="G390:H390"/>
    <mergeCell ref="G378:H378"/>
    <mergeCell ref="A379:H379"/>
    <mergeCell ref="B392:D392"/>
    <mergeCell ref="E392:H392"/>
    <mergeCell ref="A360:H360"/>
    <mergeCell ref="G361:H361"/>
    <mergeCell ref="A339:H339"/>
    <mergeCell ref="A340:H340"/>
    <mergeCell ref="G341:H341"/>
    <mergeCell ref="G342:H342"/>
    <mergeCell ref="A344:H344"/>
    <mergeCell ref="A347:H347"/>
    <mergeCell ref="A348:H348"/>
    <mergeCell ref="G350:H350"/>
    <mergeCell ref="A351:H351"/>
    <mergeCell ref="E39:H39"/>
    <mergeCell ref="A39:D39"/>
    <mergeCell ref="A45:B45"/>
    <mergeCell ref="C45:E45"/>
    <mergeCell ref="G45:H45"/>
    <mergeCell ref="G47:H47"/>
    <mergeCell ref="D51:H51"/>
    <mergeCell ref="C47:E47"/>
    <mergeCell ref="A54:C55"/>
    <mergeCell ref="D54:H54"/>
    <mergeCell ref="D55:H55"/>
    <mergeCell ref="C46:E46"/>
    <mergeCell ref="A49:B49"/>
    <mergeCell ref="C49:E49"/>
    <mergeCell ref="A46:B46"/>
    <mergeCell ref="A50:H50"/>
    <mergeCell ref="A51:C51"/>
    <mergeCell ref="A52:C52"/>
    <mergeCell ref="D52:H52"/>
    <mergeCell ref="G49:H49"/>
    <mergeCell ref="C48:H48"/>
    <mergeCell ref="A415:H415"/>
    <mergeCell ref="A412:H412"/>
    <mergeCell ref="G354:H354"/>
    <mergeCell ref="A313:B313"/>
    <mergeCell ref="G318:H318"/>
    <mergeCell ref="A236:B236"/>
    <mergeCell ref="A237:B237"/>
    <mergeCell ref="A238:B238"/>
    <mergeCell ref="A228:B228"/>
    <mergeCell ref="C228:H228"/>
    <mergeCell ref="F302:H302"/>
    <mergeCell ref="A299:H299"/>
    <mergeCell ref="A300:B300"/>
    <mergeCell ref="A301:H301"/>
    <mergeCell ref="G349:H349"/>
    <mergeCell ref="G346:H346"/>
    <mergeCell ref="B400:H400"/>
    <mergeCell ref="B401:H401"/>
    <mergeCell ref="B395:H395"/>
    <mergeCell ref="B396:H396"/>
    <mergeCell ref="B397:H397"/>
    <mergeCell ref="B399:H399"/>
    <mergeCell ref="A239:B239"/>
    <mergeCell ref="A240:B240"/>
    <mergeCell ref="A410:H410"/>
    <mergeCell ref="A411:H411"/>
    <mergeCell ref="E313:F313"/>
    <mergeCell ref="A298:E298"/>
    <mergeCell ref="F298:H298"/>
    <mergeCell ref="A315:H315"/>
    <mergeCell ref="F306:H306"/>
    <mergeCell ref="F309:H309"/>
    <mergeCell ref="F307:H307"/>
    <mergeCell ref="A316:H316"/>
    <mergeCell ref="A308:E308"/>
    <mergeCell ref="G322:H322"/>
    <mergeCell ref="C300:H300"/>
    <mergeCell ref="A309:E309"/>
    <mergeCell ref="A303:E303"/>
    <mergeCell ref="F303:H303"/>
    <mergeCell ref="A324:H324"/>
    <mergeCell ref="G326:H326"/>
    <mergeCell ref="A327:H327"/>
    <mergeCell ref="B398:H398"/>
    <mergeCell ref="B403:H403"/>
    <mergeCell ref="A359:H359"/>
    <mergeCell ref="G338:H338"/>
    <mergeCell ref="A336:H336"/>
    <mergeCell ref="A418:H421"/>
    <mergeCell ref="A417:B417"/>
    <mergeCell ref="E417:F417"/>
    <mergeCell ref="C417:D417"/>
    <mergeCell ref="G417:H417"/>
    <mergeCell ref="A310:E310"/>
    <mergeCell ref="F310:H310"/>
    <mergeCell ref="A311:E311"/>
    <mergeCell ref="F311:H311"/>
    <mergeCell ref="A320:H320"/>
    <mergeCell ref="A314:B314"/>
    <mergeCell ref="A413:H413"/>
    <mergeCell ref="A312:H312"/>
    <mergeCell ref="A416:H416"/>
    <mergeCell ref="A414:H414"/>
    <mergeCell ref="A391:H391"/>
    <mergeCell ref="G353:H353"/>
    <mergeCell ref="A343:H343"/>
    <mergeCell ref="C313:D313"/>
    <mergeCell ref="G313:H313"/>
    <mergeCell ref="A319:H319"/>
    <mergeCell ref="A323:H323"/>
    <mergeCell ref="G325:H325"/>
    <mergeCell ref="A317:H317"/>
    <mergeCell ref="A59:C59"/>
    <mergeCell ref="D59:H59"/>
    <mergeCell ref="A204:B204"/>
    <mergeCell ref="G203:H203"/>
    <mergeCell ref="A202:B202"/>
    <mergeCell ref="A200:B200"/>
    <mergeCell ref="C200:H200"/>
    <mergeCell ref="A208:B208"/>
    <mergeCell ref="A58:C58"/>
    <mergeCell ref="D58:H58"/>
    <mergeCell ref="C202:H202"/>
    <mergeCell ref="A205:B205"/>
    <mergeCell ref="A207:B207"/>
    <mergeCell ref="E203:F203"/>
    <mergeCell ref="A74:B74"/>
    <mergeCell ref="C74:H74"/>
    <mergeCell ref="A76:B76"/>
    <mergeCell ref="C76:H76"/>
    <mergeCell ref="A77:B77"/>
    <mergeCell ref="E77:F77"/>
    <mergeCell ref="G77:H77"/>
    <mergeCell ref="A78:B78"/>
    <mergeCell ref="E78:F87"/>
    <mergeCell ref="G78:H87"/>
    <mergeCell ref="A56:C56"/>
    <mergeCell ref="A57:C57"/>
    <mergeCell ref="D56:H56"/>
    <mergeCell ref="E204:F213"/>
    <mergeCell ref="G204:H213"/>
    <mergeCell ref="A212:B212"/>
    <mergeCell ref="A213:B213"/>
    <mergeCell ref="D57:H57"/>
    <mergeCell ref="A40:D40"/>
    <mergeCell ref="E40:H40"/>
    <mergeCell ref="E41:H41"/>
    <mergeCell ref="E42:H42"/>
    <mergeCell ref="E43:H43"/>
    <mergeCell ref="A41:D41"/>
    <mergeCell ref="A42:D42"/>
    <mergeCell ref="A43:D43"/>
    <mergeCell ref="A44:H44"/>
    <mergeCell ref="D53:H53"/>
    <mergeCell ref="A53:C53"/>
    <mergeCell ref="G46:H46"/>
    <mergeCell ref="A47:B48"/>
    <mergeCell ref="A210:B210"/>
    <mergeCell ref="A203:B203"/>
    <mergeCell ref="A206:B206"/>
    <mergeCell ref="A1:H1"/>
    <mergeCell ref="A2:H2"/>
    <mergeCell ref="A3:D3"/>
    <mergeCell ref="E3:H3"/>
    <mergeCell ref="A4:D4"/>
    <mergeCell ref="A8:D8"/>
    <mergeCell ref="E8:H8"/>
    <mergeCell ref="A9:D9"/>
    <mergeCell ref="E9:H9"/>
    <mergeCell ref="E4:H4"/>
    <mergeCell ref="A10:D10"/>
    <mergeCell ref="E10:H10"/>
    <mergeCell ref="A5:D5"/>
    <mergeCell ref="E5:H5"/>
    <mergeCell ref="A6:D6"/>
    <mergeCell ref="E6:H6"/>
    <mergeCell ref="A7:D7"/>
    <mergeCell ref="E7:H7"/>
    <mergeCell ref="A14:B14"/>
    <mergeCell ref="A11:D11"/>
    <mergeCell ref="E11:H11"/>
    <mergeCell ref="A12:D12"/>
    <mergeCell ref="A19:D20"/>
    <mergeCell ref="E19:H20"/>
    <mergeCell ref="E12:H12"/>
    <mergeCell ref="A13:B13"/>
    <mergeCell ref="C13:H13"/>
    <mergeCell ref="C14:H14"/>
    <mergeCell ref="A21:D21"/>
    <mergeCell ref="E21:H21"/>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E23:H23"/>
    <mergeCell ref="A25:D25"/>
    <mergeCell ref="E25:H25"/>
    <mergeCell ref="A22:D22"/>
    <mergeCell ref="E22:H22"/>
    <mergeCell ref="A26:D26"/>
    <mergeCell ref="E26:H26"/>
    <mergeCell ref="A23:D23"/>
    <mergeCell ref="A32:B32"/>
    <mergeCell ref="C32:E32"/>
    <mergeCell ref="A27:D27"/>
    <mergeCell ref="E27:H27"/>
    <mergeCell ref="A28:D28"/>
    <mergeCell ref="E28:H28"/>
    <mergeCell ref="A24:D24"/>
    <mergeCell ref="E24:H24"/>
    <mergeCell ref="A38:D38"/>
    <mergeCell ref="E38:H38"/>
    <mergeCell ref="F30:H30"/>
    <mergeCell ref="F31:H31"/>
    <mergeCell ref="C29:E29"/>
    <mergeCell ref="F32:H32"/>
    <mergeCell ref="F33:H33"/>
    <mergeCell ref="A35:B35"/>
    <mergeCell ref="E35:F35"/>
    <mergeCell ref="C35:D35"/>
    <mergeCell ref="G35:H35"/>
    <mergeCell ref="F29:H29"/>
    <mergeCell ref="A30:B30"/>
    <mergeCell ref="A29:B29"/>
    <mergeCell ref="C30:E30"/>
    <mergeCell ref="A31:B31"/>
    <mergeCell ref="C31:E31"/>
    <mergeCell ref="A34:H34"/>
    <mergeCell ref="A33:B33"/>
    <mergeCell ref="A37:H37"/>
    <mergeCell ref="C33:E33"/>
    <mergeCell ref="A36:B36"/>
    <mergeCell ref="C36:H36"/>
    <mergeCell ref="A63:B63"/>
    <mergeCell ref="A230:B230"/>
    <mergeCell ref="C230:H230"/>
    <mergeCell ref="A231:B231"/>
    <mergeCell ref="E231:F231"/>
    <mergeCell ref="G231:H231"/>
    <mergeCell ref="A306:E306"/>
    <mergeCell ref="A284:B284"/>
    <mergeCell ref="C284:H284"/>
    <mergeCell ref="A286:B286"/>
    <mergeCell ref="C286:H286"/>
    <mergeCell ref="A287:B287"/>
    <mergeCell ref="E287:F287"/>
    <mergeCell ref="G287:H287"/>
    <mergeCell ref="A288:B288"/>
    <mergeCell ref="E288:F297"/>
    <mergeCell ref="G288:H297"/>
    <mergeCell ref="A289:B289"/>
    <mergeCell ref="A290:B290"/>
    <mergeCell ref="A291:B291"/>
    <mergeCell ref="A292:B292"/>
    <mergeCell ref="A293:B293"/>
    <mergeCell ref="E63:F63"/>
    <mergeCell ref="G63:H63"/>
    <mergeCell ref="A60:B60"/>
    <mergeCell ref="C60:H60"/>
    <mergeCell ref="A62:B62"/>
    <mergeCell ref="C62:H62"/>
    <mergeCell ref="A211:B211"/>
    <mergeCell ref="C314:D314"/>
    <mergeCell ref="E314:F314"/>
    <mergeCell ref="G314:H314"/>
    <mergeCell ref="F305:H305"/>
    <mergeCell ref="A302:E302"/>
    <mergeCell ref="A232:B232"/>
    <mergeCell ref="E232:F241"/>
    <mergeCell ref="A294:B294"/>
    <mergeCell ref="A295:B295"/>
    <mergeCell ref="A296:B296"/>
    <mergeCell ref="A297:B297"/>
    <mergeCell ref="A270:B270"/>
    <mergeCell ref="C270:H270"/>
    <mergeCell ref="A272:B272"/>
    <mergeCell ref="C272:H272"/>
    <mergeCell ref="A273:B273"/>
    <mergeCell ref="E273:F273"/>
    <mergeCell ref="G273:H273"/>
    <mergeCell ref="A274:B274"/>
    <mergeCell ref="G232:H241"/>
    <mergeCell ref="A233:B233"/>
    <mergeCell ref="A234:B234"/>
    <mergeCell ref="A235:B235"/>
    <mergeCell ref="F308:H308"/>
    <mergeCell ref="G358:H358"/>
    <mergeCell ref="G345:H345"/>
    <mergeCell ref="G321:H321"/>
    <mergeCell ref="A304:E304"/>
    <mergeCell ref="F304:H304"/>
    <mergeCell ref="A305:E305"/>
    <mergeCell ref="A307:E307"/>
    <mergeCell ref="A328:H328"/>
    <mergeCell ref="G329:H329"/>
    <mergeCell ref="G330:H330"/>
    <mergeCell ref="A331:H331"/>
    <mergeCell ref="A332:H332"/>
    <mergeCell ref="G333:H333"/>
    <mergeCell ref="G334:H334"/>
    <mergeCell ref="A335:H335"/>
    <mergeCell ref="A352:H352"/>
    <mergeCell ref="A355:H355"/>
    <mergeCell ref="A356:H356"/>
    <mergeCell ref="G357:H357"/>
    <mergeCell ref="E274:F283"/>
    <mergeCell ref="G274:H283"/>
    <mergeCell ref="A275:B275"/>
    <mergeCell ref="G337:H337"/>
    <mergeCell ref="A130:B130"/>
    <mergeCell ref="E64:F73"/>
    <mergeCell ref="G64:H73"/>
    <mergeCell ref="A65:B65"/>
    <mergeCell ref="A66:B66"/>
    <mergeCell ref="A67:B67"/>
    <mergeCell ref="A68:B68"/>
    <mergeCell ref="A69:B69"/>
    <mergeCell ref="A70:B70"/>
    <mergeCell ref="A71:B71"/>
    <mergeCell ref="A72:B72"/>
    <mergeCell ref="A73:B73"/>
    <mergeCell ref="A64:B64"/>
    <mergeCell ref="C130:H130"/>
    <mergeCell ref="A132:B132"/>
    <mergeCell ref="C132:H132"/>
    <mergeCell ref="A133:B133"/>
    <mergeCell ref="E133:F133"/>
    <mergeCell ref="G133:H133"/>
    <mergeCell ref="C144:H144"/>
    <mergeCell ref="A88:B88"/>
    <mergeCell ref="A142:B142"/>
    <mergeCell ref="A144:B144"/>
    <mergeCell ref="A146:B146"/>
    <mergeCell ref="C146:H146"/>
    <mergeCell ref="A147:B147"/>
    <mergeCell ref="E147:F147"/>
    <mergeCell ref="G147:H147"/>
    <mergeCell ref="A148:B148"/>
    <mergeCell ref="E148:F157"/>
    <mergeCell ref="G148:H157"/>
    <mergeCell ref="A149:B149"/>
    <mergeCell ref="A150:B150"/>
    <mergeCell ref="A151:B151"/>
    <mergeCell ref="A152:B152"/>
    <mergeCell ref="A153:B153"/>
    <mergeCell ref="A134:B134"/>
    <mergeCell ref="E134:F143"/>
    <mergeCell ref="G134:H143"/>
    <mergeCell ref="A135:B135"/>
    <mergeCell ref="A136:B136"/>
    <mergeCell ref="A137:B137"/>
    <mergeCell ref="A138:B138"/>
    <mergeCell ref="A139:B139"/>
    <mergeCell ref="A79:B79"/>
    <mergeCell ref="A80:B80"/>
    <mergeCell ref="A81:B81"/>
    <mergeCell ref="A82:B82"/>
    <mergeCell ref="A83:B83"/>
    <mergeCell ref="A84:B84"/>
    <mergeCell ref="A85:B85"/>
    <mergeCell ref="A86:B86"/>
    <mergeCell ref="A87:B87"/>
    <mergeCell ref="A101:B101"/>
    <mergeCell ref="A220:B220"/>
    <mergeCell ref="A221:B221"/>
    <mergeCell ref="A222:B222"/>
    <mergeCell ref="A223:B223"/>
    <mergeCell ref="A224:B224"/>
    <mergeCell ref="A225:B225"/>
    <mergeCell ref="A226:B226"/>
    <mergeCell ref="A227:B227"/>
    <mergeCell ref="A154:B154"/>
    <mergeCell ref="A155:B155"/>
    <mergeCell ref="A156:B156"/>
    <mergeCell ref="A157:B157"/>
    <mergeCell ref="A140:B140"/>
    <mergeCell ref="A141:B141"/>
    <mergeCell ref="A143:B143"/>
    <mergeCell ref="A102:B102"/>
    <mergeCell ref="A116:B116"/>
    <mergeCell ref="F405:H405"/>
    <mergeCell ref="C406:E406"/>
    <mergeCell ref="F406:H406"/>
    <mergeCell ref="C407:E407"/>
    <mergeCell ref="F407:H407"/>
    <mergeCell ref="C408:E408"/>
    <mergeCell ref="F408:H408"/>
    <mergeCell ref="C88:H88"/>
    <mergeCell ref="A90:B90"/>
    <mergeCell ref="C90:H90"/>
    <mergeCell ref="A91:B91"/>
    <mergeCell ref="E91:F91"/>
    <mergeCell ref="G91:H91"/>
    <mergeCell ref="A92:B92"/>
    <mergeCell ref="E92:F101"/>
    <mergeCell ref="G92:H101"/>
    <mergeCell ref="A93:B93"/>
    <mergeCell ref="A94:B94"/>
    <mergeCell ref="A95:B95"/>
    <mergeCell ref="A96:B96"/>
    <mergeCell ref="A97:B97"/>
    <mergeCell ref="A98:B98"/>
    <mergeCell ref="A99:B99"/>
    <mergeCell ref="A100:B100"/>
    <mergeCell ref="C409:E409"/>
    <mergeCell ref="F409:H409"/>
    <mergeCell ref="A242:B242"/>
    <mergeCell ref="C242:H242"/>
    <mergeCell ref="A244:B244"/>
    <mergeCell ref="C244:H244"/>
    <mergeCell ref="A245:B245"/>
    <mergeCell ref="E245:F245"/>
    <mergeCell ref="G245:H245"/>
    <mergeCell ref="A246:B246"/>
    <mergeCell ref="E246:F255"/>
    <mergeCell ref="G246:H255"/>
    <mergeCell ref="A247:B247"/>
    <mergeCell ref="A248:B248"/>
    <mergeCell ref="A249:B249"/>
    <mergeCell ref="A250:B250"/>
    <mergeCell ref="A251:B251"/>
    <mergeCell ref="A252:B252"/>
    <mergeCell ref="A253:B253"/>
    <mergeCell ref="A254:B254"/>
    <mergeCell ref="A255:B255"/>
    <mergeCell ref="C404:E404"/>
    <mergeCell ref="F404:H404"/>
    <mergeCell ref="C405:E405"/>
  </mergeCells>
  <hyperlinks>
    <hyperlink ref="C36" r:id="rId1"/>
  </hyperlinks>
  <printOptions horizontalCentered="1"/>
  <pageMargins left="0.39370078740157483" right="0.39370078740157483" top="0.78740157480314965" bottom="0.78740157480314965" header="0.19685039370078741" footer="0.19685039370078741"/>
  <pageSetup fitToHeight="0" orientation="portrait" r:id="rId2"/>
  <headerFooter>
    <oddHeader>&amp;C&amp;G</oddHeader>
    <oddFooter>&amp;L&amp;"Times New Roman,Bold"&amp;12Ref No: &amp;F&amp;C&amp;G&amp;R&amp;"Times New Roman,Bold"&amp;12                                                          &amp;P</oddFooter>
  </headerFooter>
  <rowBreaks count="6" manualBreakCount="6">
    <brk id="59" max="16383" man="1"/>
    <brk id="101" max="16383" man="1"/>
    <brk id="421" max="16383" man="1"/>
    <brk id="464" max="16383" man="1"/>
    <brk id="507" max="16383" man="1"/>
    <brk id="550" max="16383" man="1"/>
  </rowBreaks>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L36"/>
  <sheetViews>
    <sheetView topLeftCell="A4" workbookViewId="0">
      <selection activeCell="F21" sqref="F21"/>
    </sheetView>
  </sheetViews>
  <sheetFormatPr defaultRowHeight="14.5" x14ac:dyDescent="0.35"/>
  <cols>
    <col min="2" max="2" width="12.26953125" customWidth="1"/>
  </cols>
  <sheetData>
    <row r="2" spans="1:12" x14ac:dyDescent="0.35">
      <c r="B2" s="3" t="s">
        <v>79</v>
      </c>
      <c r="C2" s="196"/>
      <c r="D2" s="196"/>
    </row>
    <row r="3" spans="1:12" x14ac:dyDescent="0.35">
      <c r="D3" s="4"/>
      <c r="E3" s="4"/>
      <c r="F3" s="4"/>
      <c r="G3" s="4"/>
      <c r="H3" s="4"/>
      <c r="I3" s="4"/>
    </row>
    <row r="4" spans="1:12" x14ac:dyDescent="0.35">
      <c r="A4" s="3" t="s">
        <v>80</v>
      </c>
      <c r="B4" s="5" t="s">
        <v>81</v>
      </c>
      <c r="C4" s="197" t="s">
        <v>82</v>
      </c>
      <c r="D4" s="197"/>
      <c r="E4" s="197"/>
      <c r="F4" s="6"/>
      <c r="G4" s="197" t="s">
        <v>83</v>
      </c>
      <c r="H4" s="197"/>
      <c r="I4" s="197"/>
      <c r="J4" s="197" t="s">
        <v>84</v>
      </c>
      <c r="K4" s="197"/>
      <c r="L4" s="197"/>
    </row>
    <row r="5" spans="1:12" x14ac:dyDescent="0.35">
      <c r="A5" s="3">
        <v>202</v>
      </c>
      <c r="B5" s="5"/>
      <c r="C5" s="5" t="s">
        <v>85</v>
      </c>
      <c r="D5" s="5" t="s">
        <v>86</v>
      </c>
      <c r="E5" s="5" t="s">
        <v>63</v>
      </c>
      <c r="F5" s="5"/>
      <c r="G5" s="5" t="s">
        <v>85</v>
      </c>
      <c r="H5" s="5" t="s">
        <v>86</v>
      </c>
      <c r="I5" s="5" t="s">
        <v>63</v>
      </c>
      <c r="J5" s="5" t="s">
        <v>85</v>
      </c>
      <c r="K5" s="5" t="s">
        <v>86</v>
      </c>
      <c r="L5" s="5" t="s">
        <v>63</v>
      </c>
    </row>
    <row r="6" spans="1:12" x14ac:dyDescent="0.35">
      <c r="B6" s="7" t="s">
        <v>87</v>
      </c>
      <c r="C6" s="7"/>
      <c r="D6" s="7"/>
      <c r="E6" s="7">
        <f>C6*D6</f>
        <v>0</v>
      </c>
      <c r="F6" s="7" t="s">
        <v>88</v>
      </c>
      <c r="G6" s="7"/>
      <c r="H6" s="7"/>
      <c r="I6" s="7">
        <f>G6*H6</f>
        <v>0</v>
      </c>
      <c r="J6" s="7"/>
      <c r="K6" s="7"/>
      <c r="L6" s="7">
        <f>J6*K6</f>
        <v>0</v>
      </c>
    </row>
    <row r="7" spans="1:12" x14ac:dyDescent="0.35">
      <c r="B7" s="7"/>
      <c r="C7" s="7"/>
      <c r="D7" s="7"/>
      <c r="E7" s="7">
        <f t="shared" ref="E7:E33" si="0">C7*D7</f>
        <v>0</v>
      </c>
      <c r="F7" s="7" t="s">
        <v>89</v>
      </c>
      <c r="G7" s="7"/>
      <c r="H7" s="7"/>
      <c r="I7" s="7">
        <f t="shared" ref="I7:I29" si="1">G7*H7</f>
        <v>0</v>
      </c>
      <c r="J7" s="7"/>
      <c r="K7" s="7"/>
      <c r="L7" s="7">
        <f t="shared" ref="L7:L29" si="2">J7*K7</f>
        <v>0</v>
      </c>
    </row>
    <row r="8" spans="1:12" x14ac:dyDescent="0.35">
      <c r="B8" s="7"/>
      <c r="C8" s="7"/>
      <c r="D8" s="7"/>
      <c r="E8" s="7">
        <f t="shared" si="0"/>
        <v>0</v>
      </c>
      <c r="F8" s="7"/>
      <c r="G8" s="7"/>
      <c r="H8" s="7"/>
      <c r="I8" s="7">
        <f t="shared" si="1"/>
        <v>0</v>
      </c>
      <c r="J8" s="7"/>
      <c r="K8" s="7"/>
      <c r="L8" s="7">
        <f t="shared" si="2"/>
        <v>0</v>
      </c>
    </row>
    <row r="9" spans="1:12" x14ac:dyDescent="0.35">
      <c r="B9" s="7" t="s">
        <v>90</v>
      </c>
      <c r="C9" s="7"/>
      <c r="D9" s="7"/>
      <c r="E9" s="7">
        <f t="shared" si="0"/>
        <v>0</v>
      </c>
      <c r="F9" s="7" t="s">
        <v>88</v>
      </c>
      <c r="G9" s="7"/>
      <c r="H9" s="7"/>
      <c r="I9" s="7">
        <f t="shared" si="1"/>
        <v>0</v>
      </c>
      <c r="J9" s="7"/>
      <c r="K9" s="7"/>
      <c r="L9" s="7">
        <f t="shared" si="2"/>
        <v>0</v>
      </c>
    </row>
    <row r="10" spans="1:12" x14ac:dyDescent="0.35">
      <c r="B10" s="7"/>
      <c r="C10" s="7"/>
      <c r="D10" s="7"/>
      <c r="E10" s="7">
        <f t="shared" si="0"/>
        <v>0</v>
      </c>
      <c r="F10" s="7" t="s">
        <v>89</v>
      </c>
      <c r="G10" s="7"/>
      <c r="H10" s="7"/>
      <c r="I10" s="7">
        <f t="shared" si="1"/>
        <v>0</v>
      </c>
      <c r="J10" s="7"/>
      <c r="K10" s="7"/>
      <c r="L10" s="7">
        <f t="shared" si="2"/>
        <v>0</v>
      </c>
    </row>
    <row r="11" spans="1:12" x14ac:dyDescent="0.35">
      <c r="B11" s="7"/>
      <c r="C11" s="7"/>
      <c r="D11" s="7"/>
      <c r="E11" s="7">
        <f t="shared" si="0"/>
        <v>0</v>
      </c>
      <c r="F11" s="7"/>
      <c r="G11" s="7"/>
      <c r="H11" s="7"/>
      <c r="I11" s="7">
        <f t="shared" si="1"/>
        <v>0</v>
      </c>
      <c r="J11" s="7"/>
      <c r="K11" s="7"/>
      <c r="L11" s="7">
        <f t="shared" si="2"/>
        <v>0</v>
      </c>
    </row>
    <row r="12" spans="1:12" x14ac:dyDescent="0.35">
      <c r="B12" s="7"/>
      <c r="C12" s="7"/>
      <c r="D12" s="7"/>
      <c r="E12" s="7">
        <f t="shared" si="0"/>
        <v>0</v>
      </c>
      <c r="F12" s="7"/>
      <c r="G12" s="7"/>
      <c r="H12" s="7"/>
      <c r="I12" s="7">
        <f t="shared" si="1"/>
        <v>0</v>
      </c>
      <c r="J12" s="7"/>
      <c r="K12" s="7"/>
      <c r="L12" s="7">
        <f t="shared" si="2"/>
        <v>0</v>
      </c>
    </row>
    <row r="13" spans="1:12" x14ac:dyDescent="0.35">
      <c r="B13" s="7" t="s">
        <v>91</v>
      </c>
      <c r="C13" s="7"/>
      <c r="D13" s="7"/>
      <c r="E13" s="7">
        <f t="shared" si="0"/>
        <v>0</v>
      </c>
      <c r="F13" s="7" t="s">
        <v>88</v>
      </c>
      <c r="G13" s="7"/>
      <c r="H13" s="7"/>
      <c r="I13" s="7">
        <f t="shared" si="1"/>
        <v>0</v>
      </c>
      <c r="J13" s="7"/>
      <c r="K13" s="7"/>
      <c r="L13" s="7">
        <f t="shared" si="2"/>
        <v>0</v>
      </c>
    </row>
    <row r="14" spans="1:12" x14ac:dyDescent="0.35">
      <c r="B14" s="7"/>
      <c r="C14" s="7"/>
      <c r="D14" s="7"/>
      <c r="E14" s="7">
        <f t="shared" si="0"/>
        <v>0</v>
      </c>
      <c r="F14" s="7" t="s">
        <v>89</v>
      </c>
      <c r="G14" s="7"/>
      <c r="H14" s="7"/>
      <c r="I14" s="7">
        <f t="shared" si="1"/>
        <v>0</v>
      </c>
      <c r="J14" s="7"/>
      <c r="K14" s="7"/>
      <c r="L14" s="7">
        <f t="shared" si="2"/>
        <v>0</v>
      </c>
    </row>
    <row r="15" spans="1:12" x14ac:dyDescent="0.35">
      <c r="B15" s="7"/>
      <c r="C15" s="7"/>
      <c r="D15" s="7"/>
      <c r="E15" s="7">
        <f t="shared" si="0"/>
        <v>0</v>
      </c>
      <c r="F15" s="7"/>
      <c r="G15" s="7"/>
      <c r="H15" s="7"/>
      <c r="I15" s="7">
        <f t="shared" si="1"/>
        <v>0</v>
      </c>
      <c r="J15" s="7"/>
      <c r="K15" s="7"/>
      <c r="L15" s="7">
        <f t="shared" si="2"/>
        <v>0</v>
      </c>
    </row>
    <row r="16" spans="1:12" x14ac:dyDescent="0.35">
      <c r="B16" s="7"/>
      <c r="C16" s="7"/>
      <c r="D16" s="7"/>
      <c r="E16" s="7">
        <f t="shared" si="0"/>
        <v>0</v>
      </c>
      <c r="F16" s="7"/>
      <c r="G16" s="7"/>
      <c r="H16" s="7"/>
      <c r="I16" s="7">
        <f t="shared" si="1"/>
        <v>0</v>
      </c>
      <c r="J16" s="7"/>
      <c r="K16" s="7"/>
      <c r="L16" s="7">
        <f t="shared" si="2"/>
        <v>0</v>
      </c>
    </row>
    <row r="17" spans="2:12" x14ac:dyDescent="0.35">
      <c r="B17" s="7" t="s">
        <v>92</v>
      </c>
      <c r="C17" s="7"/>
      <c r="D17" s="7"/>
      <c r="E17" s="7">
        <f t="shared" si="0"/>
        <v>0</v>
      </c>
      <c r="F17" s="7" t="s">
        <v>88</v>
      </c>
      <c r="G17" s="7"/>
      <c r="H17" s="7"/>
      <c r="I17" s="7">
        <f t="shared" si="1"/>
        <v>0</v>
      </c>
      <c r="J17" s="7"/>
      <c r="K17" s="7"/>
      <c r="L17" s="7">
        <f t="shared" si="2"/>
        <v>0</v>
      </c>
    </row>
    <row r="18" spans="2:12" x14ac:dyDescent="0.35">
      <c r="B18" s="7"/>
      <c r="C18" s="7"/>
      <c r="D18" s="7"/>
      <c r="E18" s="7">
        <f t="shared" si="0"/>
        <v>0</v>
      </c>
      <c r="F18" s="7" t="s">
        <v>89</v>
      </c>
      <c r="G18" s="7"/>
      <c r="H18" s="7"/>
      <c r="I18" s="7">
        <f t="shared" si="1"/>
        <v>0</v>
      </c>
      <c r="J18" s="7"/>
      <c r="K18" s="7"/>
      <c r="L18" s="7">
        <f t="shared" si="2"/>
        <v>0</v>
      </c>
    </row>
    <row r="19" spans="2:12" x14ac:dyDescent="0.35">
      <c r="B19" s="7"/>
      <c r="C19" s="7"/>
      <c r="D19" s="7"/>
      <c r="E19" s="7">
        <f t="shared" si="0"/>
        <v>0</v>
      </c>
      <c r="F19" s="7"/>
      <c r="G19" s="7"/>
      <c r="H19" s="7"/>
      <c r="I19" s="7">
        <f t="shared" si="1"/>
        <v>0</v>
      </c>
      <c r="J19" s="7"/>
      <c r="K19" s="7"/>
      <c r="L19" s="7">
        <f t="shared" si="2"/>
        <v>0</v>
      </c>
    </row>
    <row r="20" spans="2:12" x14ac:dyDescent="0.35">
      <c r="B20" s="7" t="s">
        <v>92</v>
      </c>
      <c r="C20" s="7"/>
      <c r="D20" s="7"/>
      <c r="E20" s="7">
        <f t="shared" si="0"/>
        <v>0</v>
      </c>
      <c r="F20" s="7" t="s">
        <v>88</v>
      </c>
      <c r="G20" s="7"/>
      <c r="H20" s="7"/>
      <c r="I20" s="7">
        <f t="shared" si="1"/>
        <v>0</v>
      </c>
      <c r="J20" s="7"/>
      <c r="K20" s="7"/>
      <c r="L20" s="7">
        <f t="shared" si="2"/>
        <v>0</v>
      </c>
    </row>
    <row r="21" spans="2:12" x14ac:dyDescent="0.35">
      <c r="B21" s="7"/>
      <c r="C21" s="7"/>
      <c r="D21" s="7"/>
      <c r="E21" s="7">
        <f t="shared" si="0"/>
        <v>0</v>
      </c>
      <c r="F21" s="7" t="s">
        <v>89</v>
      </c>
      <c r="G21" s="7"/>
      <c r="H21" s="7"/>
      <c r="I21" s="7">
        <f t="shared" si="1"/>
        <v>0</v>
      </c>
      <c r="J21" s="7"/>
      <c r="K21" s="7"/>
      <c r="L21" s="7">
        <f t="shared" si="2"/>
        <v>0</v>
      </c>
    </row>
    <row r="22" spans="2:12" x14ac:dyDescent="0.35">
      <c r="B22" s="7"/>
      <c r="C22" s="7"/>
      <c r="D22" s="7"/>
      <c r="E22" s="7">
        <f t="shared" si="0"/>
        <v>0</v>
      </c>
      <c r="F22" s="7"/>
      <c r="G22" s="7"/>
      <c r="H22" s="7"/>
      <c r="I22" s="7">
        <f t="shared" si="1"/>
        <v>0</v>
      </c>
      <c r="J22" s="7"/>
      <c r="K22" s="7"/>
      <c r="L22" s="7">
        <f t="shared" si="2"/>
        <v>0</v>
      </c>
    </row>
    <row r="23" spans="2:12" x14ac:dyDescent="0.35">
      <c r="B23" s="7" t="s">
        <v>93</v>
      </c>
      <c r="C23" s="7"/>
      <c r="D23" s="7"/>
      <c r="E23" s="7">
        <f t="shared" si="0"/>
        <v>0</v>
      </c>
      <c r="F23" s="7" t="s">
        <v>94</v>
      </c>
      <c r="G23" s="7"/>
      <c r="H23" s="7"/>
      <c r="I23" s="7">
        <f t="shared" si="1"/>
        <v>0</v>
      </c>
      <c r="J23" s="7"/>
      <c r="K23" s="7"/>
      <c r="L23" s="7">
        <f t="shared" si="2"/>
        <v>0</v>
      </c>
    </row>
    <row r="24" spans="2:12" x14ac:dyDescent="0.35">
      <c r="B24" s="7" t="s">
        <v>95</v>
      </c>
      <c r="C24" s="7"/>
      <c r="D24" s="7"/>
      <c r="E24" s="7">
        <f t="shared" si="0"/>
        <v>0</v>
      </c>
      <c r="F24" s="7" t="s">
        <v>94</v>
      </c>
      <c r="G24" s="7"/>
      <c r="H24" s="7"/>
      <c r="I24" s="7">
        <f t="shared" si="1"/>
        <v>0</v>
      </c>
      <c r="J24" s="7"/>
      <c r="K24" s="7"/>
      <c r="L24" s="7">
        <f t="shared" si="2"/>
        <v>0</v>
      </c>
    </row>
    <row r="25" spans="2:12" x14ac:dyDescent="0.35">
      <c r="B25" s="7" t="s">
        <v>96</v>
      </c>
      <c r="C25" s="7"/>
      <c r="D25" s="7"/>
      <c r="E25" s="7">
        <f t="shared" si="0"/>
        <v>0</v>
      </c>
      <c r="F25" s="7" t="s">
        <v>94</v>
      </c>
      <c r="G25" s="7"/>
      <c r="H25" s="7"/>
      <c r="I25" s="7">
        <f t="shared" si="1"/>
        <v>0</v>
      </c>
      <c r="J25" s="7"/>
      <c r="K25" s="7"/>
      <c r="L25" s="7">
        <f t="shared" si="2"/>
        <v>0</v>
      </c>
    </row>
    <row r="26" spans="2:12" x14ac:dyDescent="0.35">
      <c r="B26" s="7"/>
      <c r="C26" s="7"/>
      <c r="D26" s="7"/>
      <c r="E26" s="7">
        <f t="shared" si="0"/>
        <v>0</v>
      </c>
      <c r="F26" s="7"/>
      <c r="G26" s="7"/>
      <c r="H26" s="7"/>
      <c r="I26" s="7">
        <f t="shared" si="1"/>
        <v>0</v>
      </c>
      <c r="J26" s="7"/>
      <c r="K26" s="7"/>
      <c r="L26" s="7">
        <f t="shared" si="2"/>
        <v>0</v>
      </c>
    </row>
    <row r="27" spans="2:12" x14ac:dyDescent="0.35">
      <c r="B27" s="7" t="s">
        <v>97</v>
      </c>
      <c r="C27" s="7"/>
      <c r="D27" s="7"/>
      <c r="E27" s="7">
        <f t="shared" si="0"/>
        <v>0</v>
      </c>
      <c r="F27" s="7"/>
      <c r="G27" s="7"/>
      <c r="H27" s="7"/>
      <c r="I27" s="7">
        <f t="shared" si="1"/>
        <v>0</v>
      </c>
      <c r="J27" s="7"/>
      <c r="K27" s="7"/>
      <c r="L27" s="7">
        <f t="shared" si="2"/>
        <v>0</v>
      </c>
    </row>
    <row r="28" spans="2:12" x14ac:dyDescent="0.35">
      <c r="B28" s="7" t="s">
        <v>98</v>
      </c>
      <c r="C28" s="7"/>
      <c r="D28" s="7"/>
      <c r="E28" s="7">
        <f t="shared" si="0"/>
        <v>0</v>
      </c>
      <c r="F28" s="7"/>
      <c r="G28" s="7"/>
      <c r="H28" s="7"/>
      <c r="I28" s="7">
        <f t="shared" si="1"/>
        <v>0</v>
      </c>
      <c r="J28" s="7"/>
      <c r="K28" s="7"/>
      <c r="L28" s="7">
        <f t="shared" si="2"/>
        <v>0</v>
      </c>
    </row>
    <row r="29" spans="2:12" x14ac:dyDescent="0.35">
      <c r="B29" s="7" t="s">
        <v>99</v>
      </c>
      <c r="C29" s="7"/>
      <c r="D29" s="7"/>
      <c r="E29" s="7">
        <f t="shared" si="0"/>
        <v>0</v>
      </c>
      <c r="F29" s="7"/>
      <c r="G29" s="7"/>
      <c r="H29" s="7"/>
      <c r="I29" s="7">
        <f t="shared" si="1"/>
        <v>0</v>
      </c>
      <c r="J29" s="7"/>
      <c r="K29" s="7"/>
      <c r="L29" s="7">
        <f t="shared" si="2"/>
        <v>0</v>
      </c>
    </row>
    <row r="30" spans="2:12" x14ac:dyDescent="0.35">
      <c r="B30" s="7" t="s">
        <v>100</v>
      </c>
      <c r="C30" s="7"/>
      <c r="D30" s="7"/>
      <c r="E30" s="7">
        <f t="shared" si="0"/>
        <v>0</v>
      </c>
      <c r="F30" s="7"/>
      <c r="G30" s="7"/>
      <c r="H30" s="7"/>
      <c r="I30" s="7">
        <f>G30*H30</f>
        <v>0</v>
      </c>
      <c r="J30" s="7"/>
      <c r="K30" s="7"/>
      <c r="L30" s="7">
        <f>J30*K30</f>
        <v>0</v>
      </c>
    </row>
    <row r="31" spans="2:12" x14ac:dyDescent="0.35">
      <c r="B31" s="7"/>
      <c r="C31" s="7"/>
      <c r="D31" s="7"/>
      <c r="E31" s="7">
        <f t="shared" si="0"/>
        <v>0</v>
      </c>
      <c r="F31" s="7"/>
      <c r="G31" s="7"/>
      <c r="H31" s="7"/>
      <c r="I31" s="7">
        <f>G31*H31</f>
        <v>0</v>
      </c>
      <c r="J31" s="7"/>
      <c r="K31" s="7"/>
      <c r="L31" s="7">
        <f>J31*K31</f>
        <v>0</v>
      </c>
    </row>
    <row r="32" spans="2:12" x14ac:dyDescent="0.35">
      <c r="B32" s="7"/>
      <c r="C32" s="7"/>
      <c r="D32" s="7"/>
      <c r="E32" s="7">
        <f t="shared" si="0"/>
        <v>0</v>
      </c>
      <c r="F32" s="7"/>
      <c r="G32" s="7"/>
      <c r="H32" s="7"/>
      <c r="I32" s="7">
        <f>G32*H32</f>
        <v>0</v>
      </c>
      <c r="J32" s="7"/>
      <c r="K32" s="7"/>
      <c r="L32" s="7">
        <f>J32*K32</f>
        <v>0</v>
      </c>
    </row>
    <row r="33" spans="2:12" x14ac:dyDescent="0.35">
      <c r="B33" s="7"/>
      <c r="C33" s="7"/>
      <c r="D33" s="7"/>
      <c r="E33" s="7">
        <f t="shared" si="0"/>
        <v>0</v>
      </c>
      <c r="F33" s="7"/>
      <c r="G33" s="7"/>
      <c r="H33" s="7"/>
      <c r="I33" s="7">
        <f>G33*H33</f>
        <v>0</v>
      </c>
      <c r="J33" s="7"/>
      <c r="K33" s="7"/>
      <c r="L33" s="7">
        <f>J33*K33</f>
        <v>0</v>
      </c>
    </row>
    <row r="34" spans="2:12" x14ac:dyDescent="0.35">
      <c r="B34" s="7" t="s">
        <v>64</v>
      </c>
      <c r="C34" s="7"/>
      <c r="D34" s="7">
        <f>E34*10.764</f>
        <v>0</v>
      </c>
      <c r="E34" s="7">
        <f>SUM(E6:E33)</f>
        <v>0</v>
      </c>
      <c r="F34" s="7"/>
      <c r="G34" s="7"/>
      <c r="H34" s="7">
        <f>I34*10.764</f>
        <v>0</v>
      </c>
      <c r="I34" s="7">
        <f>SUM(I6:I33)</f>
        <v>0</v>
      </c>
      <c r="J34" s="7"/>
      <c r="K34" s="7">
        <f>L34*10.764</f>
        <v>0</v>
      </c>
      <c r="L34" s="7">
        <f>SUM(L6:L33)</f>
        <v>0</v>
      </c>
    </row>
    <row r="36" spans="2:12" x14ac:dyDescent="0.35">
      <c r="D36">
        <f>D34+H34</f>
        <v>0</v>
      </c>
      <c r="E36">
        <f>E34+I34</f>
        <v>0</v>
      </c>
    </row>
  </sheetData>
  <mergeCells count="4">
    <mergeCell ref="C2:D2"/>
    <mergeCell ref="C4:E4"/>
    <mergeCell ref="G4:I4"/>
    <mergeCell ref="J4:L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115" zoomScaleNormal="115" workbookViewId="0">
      <selection activeCell="D13" sqref="D13"/>
    </sheetView>
  </sheetViews>
  <sheetFormatPr defaultColWidth="8.7265625" defaultRowHeight="14.5" x14ac:dyDescent="0.35"/>
  <cols>
    <col min="1" max="1" width="8.7265625" style="25"/>
    <col min="2" max="2" width="22.1796875" style="25" customWidth="1"/>
    <col min="3" max="3" width="37" style="25" customWidth="1"/>
    <col min="4" max="5" width="11.453125" style="25" customWidth="1"/>
    <col min="6" max="6" width="14" style="25" customWidth="1"/>
    <col min="7" max="7" width="20" style="25" customWidth="1"/>
    <col min="8" max="8" width="16.453125" style="25" customWidth="1"/>
    <col min="9" max="16384" width="8.7265625" style="25"/>
  </cols>
  <sheetData>
    <row r="1" spans="1:9" ht="15" customHeight="1" x14ac:dyDescent="0.35">
      <c r="A1" s="24"/>
      <c r="B1" s="24"/>
      <c r="C1" s="24"/>
      <c r="D1" s="24"/>
      <c r="E1" s="24"/>
      <c r="F1" s="24"/>
      <c r="G1" s="24"/>
      <c r="H1" s="24"/>
    </row>
    <row r="2" spans="1:9" ht="15" customHeight="1" x14ac:dyDescent="0.35">
      <c r="A2" s="26"/>
      <c r="B2" s="26"/>
      <c r="C2" s="26"/>
      <c r="D2" s="26"/>
      <c r="E2" s="26"/>
      <c r="F2" s="26"/>
      <c r="G2" s="26"/>
      <c r="H2" s="26"/>
    </row>
    <row r="3" spans="1:9" ht="15.75" customHeight="1" x14ac:dyDescent="0.35">
      <c r="A3" s="26"/>
      <c r="B3" s="198" t="s">
        <v>141</v>
      </c>
      <c r="C3" s="198"/>
      <c r="D3" s="198"/>
      <c r="E3" s="198"/>
      <c r="F3" s="198"/>
      <c r="G3" s="198"/>
      <c r="H3" s="198"/>
    </row>
    <row r="4" spans="1:9" x14ac:dyDescent="0.35">
      <c r="A4" s="26"/>
      <c r="B4" s="27" t="s">
        <v>142</v>
      </c>
      <c r="C4" s="27" t="s">
        <v>143</v>
      </c>
      <c r="D4" s="27" t="s">
        <v>80</v>
      </c>
      <c r="E4" s="27" t="s">
        <v>144</v>
      </c>
      <c r="F4" s="27" t="s">
        <v>151</v>
      </c>
      <c r="G4" s="27" t="s">
        <v>152</v>
      </c>
      <c r="H4" s="27" t="s">
        <v>145</v>
      </c>
    </row>
    <row r="5" spans="1:9" ht="15" customHeight="1" x14ac:dyDescent="0.35">
      <c r="A5" s="26"/>
      <c r="B5" s="29" t="s">
        <v>146</v>
      </c>
      <c r="C5" s="30"/>
      <c r="D5" s="29" t="s">
        <v>147</v>
      </c>
      <c r="E5" s="29">
        <v>1106</v>
      </c>
      <c r="F5" s="31">
        <f>E5*1.6</f>
        <v>1769.6000000000001</v>
      </c>
      <c r="G5" s="31">
        <f>H5/F5</f>
        <v>31532.549728752259</v>
      </c>
      <c r="H5" s="32">
        <v>55800000</v>
      </c>
    </row>
    <row r="6" spans="1:9" x14ac:dyDescent="0.35">
      <c r="A6" s="26"/>
      <c r="B6" s="29" t="s">
        <v>146</v>
      </c>
      <c r="C6" s="33"/>
      <c r="D6" s="29"/>
      <c r="E6" s="29"/>
      <c r="F6" s="31">
        <f t="shared" ref="F6:F11" si="0">E6*1.6</f>
        <v>0</v>
      </c>
      <c r="G6" s="31" t="e">
        <f t="shared" ref="G6:G11" si="1">H6/F6</f>
        <v>#DIV/0!</v>
      </c>
      <c r="H6" s="32"/>
    </row>
    <row r="7" spans="1:9" ht="15" customHeight="1" x14ac:dyDescent="0.35">
      <c r="A7" s="26"/>
      <c r="B7" s="29" t="s">
        <v>146</v>
      </c>
      <c r="C7" s="30"/>
      <c r="D7" s="29"/>
      <c r="E7" s="29"/>
      <c r="F7" s="31">
        <f t="shared" si="0"/>
        <v>0</v>
      </c>
      <c r="G7" s="31" t="e">
        <f t="shared" si="1"/>
        <v>#DIV/0!</v>
      </c>
      <c r="H7" s="32"/>
    </row>
    <row r="8" spans="1:9" x14ac:dyDescent="0.35">
      <c r="A8" s="26"/>
      <c r="B8" s="29" t="s">
        <v>146</v>
      </c>
      <c r="C8" s="33"/>
      <c r="D8" s="29"/>
      <c r="E8" s="29"/>
      <c r="F8" s="31">
        <f t="shared" si="0"/>
        <v>0</v>
      </c>
      <c r="G8" s="31" t="e">
        <f t="shared" si="1"/>
        <v>#DIV/0!</v>
      </c>
      <c r="H8" s="32"/>
    </row>
    <row r="9" spans="1:9" ht="15" customHeight="1" x14ac:dyDescent="0.35">
      <c r="A9" s="26"/>
      <c r="B9" s="29" t="s">
        <v>146</v>
      </c>
      <c r="C9" s="33"/>
      <c r="D9" s="29"/>
      <c r="E9" s="29"/>
      <c r="F9" s="31">
        <f t="shared" si="0"/>
        <v>0</v>
      </c>
      <c r="G9" s="31" t="e">
        <f t="shared" si="1"/>
        <v>#DIV/0!</v>
      </c>
      <c r="H9" s="32"/>
    </row>
    <row r="10" spans="1:9" ht="15" customHeight="1" x14ac:dyDescent="0.35">
      <c r="A10" s="26"/>
      <c r="B10" s="29" t="s">
        <v>148</v>
      </c>
      <c r="C10" s="30"/>
      <c r="D10" s="29"/>
      <c r="E10" s="29"/>
      <c r="F10" s="31">
        <f t="shared" si="0"/>
        <v>0</v>
      </c>
      <c r="G10" s="31" t="e">
        <f t="shared" si="1"/>
        <v>#DIV/0!</v>
      </c>
      <c r="H10" s="32"/>
    </row>
    <row r="11" spans="1:9" ht="15" customHeight="1" x14ac:dyDescent="0.35">
      <c r="A11" s="26"/>
      <c r="B11" s="29" t="s">
        <v>148</v>
      </c>
      <c r="C11" s="30"/>
      <c r="D11" s="29"/>
      <c r="E11" s="29"/>
      <c r="F11" s="31">
        <f t="shared" si="0"/>
        <v>0</v>
      </c>
      <c r="G11" s="31" t="e">
        <f t="shared" si="1"/>
        <v>#DIV/0!</v>
      </c>
      <c r="H11" s="32"/>
    </row>
    <row r="12" spans="1:9" ht="15" customHeight="1" x14ac:dyDescent="0.35">
      <c r="A12" s="26"/>
      <c r="B12" s="34" t="s">
        <v>149</v>
      </c>
      <c r="C12" s="29"/>
      <c r="D12" s="29"/>
      <c r="E12" s="29"/>
      <c r="F12" s="29"/>
      <c r="G12" s="35" t="e">
        <f>AVERAGE(G5:G11)</f>
        <v>#DIV/0!</v>
      </c>
      <c r="H12" s="29"/>
    </row>
    <row r="13" spans="1:9" ht="15" customHeight="1" x14ac:dyDescent="0.35">
      <c r="A13" s="24"/>
      <c r="B13" s="34" t="s">
        <v>150</v>
      </c>
      <c r="C13" s="36"/>
      <c r="D13" s="36"/>
      <c r="E13" s="36"/>
      <c r="F13" s="37"/>
      <c r="G13" s="34"/>
      <c r="H13" s="34"/>
      <c r="I13" s="28"/>
    </row>
    <row r="14" spans="1:9" ht="15" customHeight="1" x14ac:dyDescent="0.35">
      <c r="B14" s="24"/>
      <c r="C14" s="24"/>
      <c r="D14" s="24"/>
      <c r="E14" s="24"/>
    </row>
    <row r="15" spans="1:9" ht="15" customHeight="1" x14ac:dyDescent="0.35">
      <c r="B15" s="24"/>
      <c r="C15" s="24"/>
      <c r="D15" s="24"/>
      <c r="E15" s="24"/>
    </row>
    <row r="16" spans="1:9" ht="15" customHeight="1" x14ac:dyDescent="0.35">
      <c r="B16" s="24"/>
      <c r="C16" s="24"/>
      <c r="D16" s="24"/>
      <c r="E16" s="24"/>
    </row>
  </sheetData>
  <mergeCells count="1">
    <mergeCell ref="B3:H3"/>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election activeCell="G16" sqref="G16"/>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Report</vt:lpstr>
      <vt:lpstr>Flat detail</vt:lpstr>
      <vt:lpstr>valuation</vt:lpstr>
      <vt:lpstr>Note</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Elitebook 840 G6</cp:lastModifiedBy>
  <cp:lastPrinted>2025-07-31T11:22:33Z</cp:lastPrinted>
  <dcterms:created xsi:type="dcterms:W3CDTF">2019-07-16T09:29:46Z</dcterms:created>
  <dcterms:modified xsi:type="dcterms:W3CDTF">2025-07-31T11:40:45Z</dcterms:modified>
</cp:coreProperties>
</file>