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Aug 25\Godrej Old\"/>
    </mc:Choice>
  </mc:AlternateContent>
  <bookViews>
    <workbookView xWindow="0" yWindow="0" windowWidth="20490" windowHeight="7755"/>
  </bookViews>
  <sheets>
    <sheet name="Report" sheetId="3" r:id="rId1"/>
    <sheet name="Construction table" sheetId="4" r:id="rId2"/>
  </sheets>
  <definedNames>
    <definedName name="_xlnm.Print_Area" localSheetId="0">Report!$A$1:$H$559</definedName>
  </definedNames>
  <calcPr calcId="152511"/>
</workbook>
</file>

<file path=xl/calcChain.xml><?xml version="1.0" encoding="utf-8"?>
<calcChain xmlns="http://schemas.openxmlformats.org/spreadsheetml/2006/main">
  <c r="K4" i="3" l="1"/>
  <c r="K5" i="3"/>
  <c r="A161" i="3" l="1"/>
  <c r="D424" i="3" l="1"/>
  <c r="A177" i="3"/>
  <c r="A145" i="3"/>
  <c r="A129" i="3"/>
  <c r="F317" i="3"/>
  <c r="E317" i="3"/>
  <c r="F315" i="3"/>
  <c r="E315" i="3"/>
  <c r="F314" i="3"/>
  <c r="E314" i="3"/>
  <c r="H314" i="3" s="1"/>
  <c r="F313" i="3"/>
  <c r="E313" i="3"/>
  <c r="F312" i="3"/>
  <c r="E312" i="3"/>
  <c r="F310" i="3"/>
  <c r="E310" i="3"/>
  <c r="E309" i="3"/>
  <c r="F308" i="3"/>
  <c r="E306" i="3"/>
  <c r="E307" i="3"/>
  <c r="E308" i="3"/>
  <c r="F306" i="3"/>
  <c r="F307" i="3"/>
  <c r="F305" i="3"/>
  <c r="E305" i="3"/>
  <c r="H317" i="3"/>
  <c r="H312" i="3"/>
  <c r="F309" i="3"/>
  <c r="F336" i="3"/>
  <c r="E336" i="3"/>
  <c r="F335" i="3"/>
  <c r="E335" i="3"/>
  <c r="H335" i="3" s="1"/>
  <c r="F334" i="3"/>
  <c r="E334" i="3"/>
  <c r="F333" i="3"/>
  <c r="E333" i="3"/>
  <c r="F332" i="3"/>
  <c r="E332" i="3"/>
  <c r="F331" i="3"/>
  <c r="E331" i="3"/>
  <c r="H331" i="3" s="1"/>
  <c r="F330" i="3"/>
  <c r="E330" i="3"/>
  <c r="F328" i="3"/>
  <c r="E328" i="3"/>
  <c r="F327" i="3"/>
  <c r="E327" i="3"/>
  <c r="F326" i="3"/>
  <c r="E326" i="3"/>
  <c r="H326" i="3" s="1"/>
  <c r="F325" i="3"/>
  <c r="E325" i="3"/>
  <c r="F324" i="3"/>
  <c r="E324" i="3"/>
  <c r="F323" i="3"/>
  <c r="E323" i="3"/>
  <c r="F322" i="3"/>
  <c r="E322" i="3"/>
  <c r="H322" i="3" s="1"/>
  <c r="F321" i="3"/>
  <c r="E321" i="3"/>
  <c r="E213" i="3" s="1"/>
  <c r="F376" i="3"/>
  <c r="E376" i="3"/>
  <c r="F375" i="3"/>
  <c r="E375" i="3"/>
  <c r="F374" i="3"/>
  <c r="E374" i="3"/>
  <c r="F373" i="3"/>
  <c r="E373" i="3"/>
  <c r="F372" i="3"/>
  <c r="E372" i="3"/>
  <c r="F371" i="3"/>
  <c r="E371" i="3"/>
  <c r="V305" i="3"/>
  <c r="U312" i="3"/>
  <c r="V321" i="3"/>
  <c r="V370" i="3"/>
  <c r="U321" i="3"/>
  <c r="V330" i="3"/>
  <c r="U370" i="3"/>
  <c r="V312" i="3"/>
  <c r="H162" i="3"/>
  <c r="U305" i="3"/>
  <c r="U330" i="3"/>
  <c r="H372" i="3" l="1"/>
  <c r="H376" i="3"/>
  <c r="H321" i="3"/>
  <c r="H305" i="3"/>
  <c r="D173" i="3"/>
  <c r="D169" i="3"/>
  <c r="D172" i="3"/>
  <c r="D168" i="3"/>
  <c r="J164" i="3"/>
  <c r="D171" i="3"/>
  <c r="D167" i="3"/>
  <c r="D175" i="3"/>
  <c r="D174" i="3"/>
  <c r="D170" i="3"/>
  <c r="D166" i="3"/>
  <c r="J165" i="3"/>
  <c r="C164" i="3" s="1"/>
  <c r="J163" i="3"/>
  <c r="D162" i="3"/>
  <c r="E212" i="3"/>
  <c r="H307" i="3"/>
  <c r="H313" i="3"/>
  <c r="H306" i="3"/>
  <c r="H332" i="3"/>
  <c r="H374" i="3"/>
  <c r="H325" i="3"/>
  <c r="H330" i="3"/>
  <c r="H334" i="3"/>
  <c r="H315" i="3"/>
  <c r="H324" i="3"/>
  <c r="H333" i="3"/>
  <c r="H308" i="3"/>
  <c r="H309" i="3"/>
  <c r="H371" i="3"/>
  <c r="H375" i="3"/>
  <c r="H327" i="3"/>
  <c r="H336" i="3"/>
  <c r="H310" i="3"/>
  <c r="U313" i="3"/>
  <c r="T312" i="3"/>
  <c r="A312" i="3" s="1"/>
  <c r="U306" i="3"/>
  <c r="T305" i="3"/>
  <c r="A305" i="3" s="1"/>
  <c r="V313" i="3"/>
  <c r="V314" i="3" s="1"/>
  <c r="V315" i="3" s="1"/>
  <c r="V316" i="3" s="1"/>
  <c r="V317" i="3" s="1"/>
  <c r="V306" i="3"/>
  <c r="V307" i="3" s="1"/>
  <c r="V308" i="3" s="1"/>
  <c r="V309" i="3" s="1"/>
  <c r="V310" i="3" s="1"/>
  <c r="H323" i="3"/>
  <c r="H373" i="3"/>
  <c r="H328" i="3"/>
  <c r="U331" i="3"/>
  <c r="T330" i="3"/>
  <c r="A330" i="3" s="1"/>
  <c r="V331" i="3"/>
  <c r="V332" i="3" s="1"/>
  <c r="V333" i="3" s="1"/>
  <c r="V334" i="3" s="1"/>
  <c r="V335" i="3" s="1"/>
  <c r="V336" i="3" s="1"/>
  <c r="V337" i="3" s="1"/>
  <c r="U322" i="3"/>
  <c r="T321" i="3"/>
  <c r="A321" i="3" s="1"/>
  <c r="V322" i="3"/>
  <c r="V323" i="3" s="1"/>
  <c r="V324" i="3" s="1"/>
  <c r="V325" i="3" s="1"/>
  <c r="V326" i="3" s="1"/>
  <c r="V327" i="3" s="1"/>
  <c r="V328" i="3" s="1"/>
  <c r="U371" i="3"/>
  <c r="V371" i="3"/>
  <c r="V372" i="3" s="1"/>
  <c r="V373" i="3" s="1"/>
  <c r="V374" i="3" s="1"/>
  <c r="V375" i="3" s="1"/>
  <c r="V376" i="3" s="1"/>
  <c r="V377" i="3" s="1"/>
  <c r="T370" i="3"/>
  <c r="A370" i="3" s="1"/>
  <c r="F370" i="3"/>
  <c r="E370" i="3"/>
  <c r="H370" i="3" s="1"/>
  <c r="F368" i="3"/>
  <c r="E368" i="3"/>
  <c r="F367" i="3"/>
  <c r="E367" i="3"/>
  <c r="F366" i="3"/>
  <c r="E366" i="3"/>
  <c r="H366" i="3" s="1"/>
  <c r="F365" i="3"/>
  <c r="E365" i="3"/>
  <c r="H365" i="3" s="1"/>
  <c r="F364" i="3"/>
  <c r="E364" i="3"/>
  <c r="F363" i="3"/>
  <c r="E363" i="3"/>
  <c r="F362" i="3"/>
  <c r="E362" i="3"/>
  <c r="V361" i="3"/>
  <c r="U361" i="3"/>
  <c r="H364" i="3" l="1"/>
  <c r="H368" i="3"/>
  <c r="G213" i="3"/>
  <c r="J171" i="3"/>
  <c r="J169" i="3"/>
  <c r="J168" i="3"/>
  <c r="J170" i="3"/>
  <c r="J166" i="3"/>
  <c r="D164" i="3"/>
  <c r="G212" i="3"/>
  <c r="H363" i="3"/>
  <c r="U314" i="3"/>
  <c r="T313" i="3"/>
  <c r="A313" i="3" s="1"/>
  <c r="U307" i="3"/>
  <c r="T306" i="3"/>
  <c r="A306" i="3" s="1"/>
  <c r="H367" i="3"/>
  <c r="H362" i="3"/>
  <c r="T322" i="3"/>
  <c r="A322" i="3" s="1"/>
  <c r="U323" i="3"/>
  <c r="U332" i="3"/>
  <c r="T331" i="3"/>
  <c r="A331" i="3" s="1"/>
  <c r="U362" i="3"/>
  <c r="V362" i="3"/>
  <c r="V363" i="3" s="1"/>
  <c r="V364" i="3" s="1"/>
  <c r="V365" i="3" s="1"/>
  <c r="V366" i="3" s="1"/>
  <c r="V367" i="3" s="1"/>
  <c r="V368" i="3" s="1"/>
  <c r="T371" i="3"/>
  <c r="A371" i="3" s="1"/>
  <c r="U372" i="3"/>
  <c r="T361" i="3"/>
  <c r="A361" i="3" s="1"/>
  <c r="F361" i="3"/>
  <c r="E361" i="3"/>
  <c r="E215" i="3" s="1"/>
  <c r="F356" i="3"/>
  <c r="E356" i="3"/>
  <c r="F355" i="3"/>
  <c r="E355" i="3"/>
  <c r="F354" i="3"/>
  <c r="E354" i="3"/>
  <c r="F353" i="3"/>
  <c r="E353" i="3"/>
  <c r="H353" i="3" s="1"/>
  <c r="F352" i="3"/>
  <c r="E352" i="3"/>
  <c r="F351" i="3"/>
  <c r="E351" i="3"/>
  <c r="U350" i="3"/>
  <c r="V350" i="3"/>
  <c r="J167" i="3" l="1"/>
  <c r="J172" i="3" s="1"/>
  <c r="H352" i="3"/>
  <c r="U315" i="3"/>
  <c r="T314" i="3"/>
  <c r="A314" i="3" s="1"/>
  <c r="U308" i="3"/>
  <c r="T307" i="3"/>
  <c r="A307" i="3" s="1"/>
  <c r="H361" i="3"/>
  <c r="G215" i="3" s="1"/>
  <c r="H354" i="3"/>
  <c r="H355" i="3"/>
  <c r="U333" i="3"/>
  <c r="T332" i="3"/>
  <c r="A332" i="3" s="1"/>
  <c r="U324" i="3"/>
  <c r="T323" i="3"/>
  <c r="A323" i="3" s="1"/>
  <c r="U363" i="3"/>
  <c r="T362" i="3"/>
  <c r="A362" i="3" s="1"/>
  <c r="U373" i="3"/>
  <c r="T372" i="3"/>
  <c r="A372" i="3" s="1"/>
  <c r="H351" i="3"/>
  <c r="H356" i="3"/>
  <c r="U351" i="3"/>
  <c r="V351" i="3"/>
  <c r="V352" i="3" s="1"/>
  <c r="V353" i="3" s="1"/>
  <c r="V354" i="3" s="1"/>
  <c r="V355" i="3" s="1"/>
  <c r="V356" i="3" s="1"/>
  <c r="V357" i="3" s="1"/>
  <c r="T350" i="3"/>
  <c r="A350" i="3" s="1"/>
  <c r="F350" i="3"/>
  <c r="E350" i="3"/>
  <c r="F348" i="3"/>
  <c r="E348" i="3"/>
  <c r="F347" i="3"/>
  <c r="E347" i="3"/>
  <c r="F346" i="3"/>
  <c r="E346" i="3"/>
  <c r="H346" i="3" s="1"/>
  <c r="F345" i="3"/>
  <c r="E345" i="3"/>
  <c r="F344" i="3"/>
  <c r="E344" i="3"/>
  <c r="F343" i="3"/>
  <c r="E343" i="3"/>
  <c r="F342" i="3"/>
  <c r="E342" i="3"/>
  <c r="U341" i="3"/>
  <c r="V341" i="3"/>
  <c r="J173" i="3" l="1"/>
  <c r="C165" i="3" s="1"/>
  <c r="E164" i="3" s="1"/>
  <c r="I161" i="3" s="1"/>
  <c r="G164" i="3" s="1"/>
  <c r="H344" i="3"/>
  <c r="H345" i="3"/>
  <c r="U316" i="3"/>
  <c r="T315" i="3"/>
  <c r="A315" i="3" s="1"/>
  <c r="U309" i="3"/>
  <c r="T308" i="3"/>
  <c r="A308" i="3" s="1"/>
  <c r="H347" i="3"/>
  <c r="H348" i="3"/>
  <c r="H350" i="3"/>
  <c r="H342" i="3"/>
  <c r="U325" i="3"/>
  <c r="T324" i="3"/>
  <c r="A324" i="3" s="1"/>
  <c r="U334" i="3"/>
  <c r="T333" i="3"/>
  <c r="A333" i="3" s="1"/>
  <c r="U374" i="3"/>
  <c r="T373" i="3"/>
  <c r="A373" i="3" s="1"/>
  <c r="U364" i="3"/>
  <c r="T363" i="3"/>
  <c r="A363" i="3" s="1"/>
  <c r="H343" i="3"/>
  <c r="U342" i="3"/>
  <c r="V342" i="3"/>
  <c r="V343" i="3" s="1"/>
  <c r="V344" i="3" s="1"/>
  <c r="V345" i="3" s="1"/>
  <c r="V346" i="3" s="1"/>
  <c r="V347" i="3" s="1"/>
  <c r="V348" i="3" s="1"/>
  <c r="U352" i="3"/>
  <c r="T351" i="3"/>
  <c r="A351" i="3" s="1"/>
  <c r="T341" i="3"/>
  <c r="A341" i="3" s="1"/>
  <c r="F341" i="3"/>
  <c r="E341" i="3"/>
  <c r="E214" i="3" s="1"/>
  <c r="D165" i="3" l="1"/>
  <c r="U317" i="3"/>
  <c r="T316" i="3"/>
  <c r="A316" i="3" s="1"/>
  <c r="U310" i="3"/>
  <c r="T309" i="3"/>
  <c r="A309" i="3" s="1"/>
  <c r="H341" i="3"/>
  <c r="G214" i="3" s="1"/>
  <c r="T334" i="3"/>
  <c r="A334" i="3" s="1"/>
  <c r="U335" i="3"/>
  <c r="U326" i="3"/>
  <c r="T325" i="3"/>
  <c r="A325" i="3" s="1"/>
  <c r="U375" i="3"/>
  <c r="T374" i="3"/>
  <c r="A374" i="3" s="1"/>
  <c r="T364" i="3"/>
  <c r="A364" i="3" s="1"/>
  <c r="U365" i="3"/>
  <c r="U353" i="3"/>
  <c r="T352" i="3"/>
  <c r="A352" i="3" s="1"/>
  <c r="U343" i="3"/>
  <c r="T342" i="3"/>
  <c r="A342" i="3" s="1"/>
  <c r="A65" i="3"/>
  <c r="H130" i="3"/>
  <c r="D137" i="3" l="1"/>
  <c r="J133" i="3"/>
  <c r="C132" i="3" s="1"/>
  <c r="D136" i="3"/>
  <c r="J131" i="3"/>
  <c r="J132" i="3"/>
  <c r="D140" i="3"/>
  <c r="D139" i="3"/>
  <c r="D135" i="3"/>
  <c r="D142" i="3"/>
  <c r="D143" i="3"/>
  <c r="D134" i="3"/>
  <c r="D138" i="3"/>
  <c r="D141" i="3"/>
  <c r="D130" i="3"/>
  <c r="T310" i="3"/>
  <c r="A310" i="3" s="1"/>
  <c r="T317" i="3"/>
  <c r="A317" i="3" s="1"/>
  <c r="U327" i="3"/>
  <c r="T326" i="3"/>
  <c r="A326" i="3" s="1"/>
  <c r="U336" i="3"/>
  <c r="T335" i="3"/>
  <c r="A335" i="3" s="1"/>
  <c r="U376" i="3"/>
  <c r="T375" i="3"/>
  <c r="A375" i="3" s="1"/>
  <c r="U366" i="3"/>
  <c r="T365" i="3"/>
  <c r="A365" i="3" s="1"/>
  <c r="U344" i="3"/>
  <c r="T343" i="3"/>
  <c r="A343" i="3" s="1"/>
  <c r="T353" i="3"/>
  <c r="A353" i="3" s="1"/>
  <c r="U354" i="3"/>
  <c r="G200" i="3"/>
  <c r="J134" i="3" l="1"/>
  <c r="J135" i="3" s="1"/>
  <c r="J140" i="3" s="1"/>
  <c r="J141" i="3" s="1"/>
  <c r="J136" i="3"/>
  <c r="J139" i="3"/>
  <c r="J137" i="3"/>
  <c r="J138" i="3"/>
  <c r="D132" i="3"/>
  <c r="U337" i="3"/>
  <c r="T337" i="3" s="1"/>
  <c r="A337" i="3" s="1"/>
  <c r="T336" i="3"/>
  <c r="A336" i="3" s="1"/>
  <c r="U328" i="3"/>
  <c r="T328" i="3" s="1"/>
  <c r="A328" i="3" s="1"/>
  <c r="T327" i="3"/>
  <c r="A327" i="3" s="1"/>
  <c r="U367" i="3"/>
  <c r="T366" i="3"/>
  <c r="A366" i="3" s="1"/>
  <c r="T376" i="3"/>
  <c r="A376" i="3" s="1"/>
  <c r="U377" i="3"/>
  <c r="T377" i="3" s="1"/>
  <c r="A377" i="3" s="1"/>
  <c r="U355" i="3"/>
  <c r="T354" i="3"/>
  <c r="A354" i="3" s="1"/>
  <c r="U345" i="3"/>
  <c r="T344" i="3"/>
  <c r="A344" i="3" s="1"/>
  <c r="D426" i="3"/>
  <c r="A113" i="3"/>
  <c r="F299" i="3"/>
  <c r="E299" i="3"/>
  <c r="F298" i="3"/>
  <c r="E298" i="3"/>
  <c r="F297" i="3"/>
  <c r="E297" i="3"/>
  <c r="F296" i="3"/>
  <c r="E296" i="3"/>
  <c r="F295" i="3"/>
  <c r="E295" i="3"/>
  <c r="F294" i="3"/>
  <c r="E294" i="3"/>
  <c r="F293" i="3"/>
  <c r="E293" i="3"/>
  <c r="F291" i="3"/>
  <c r="E291" i="3"/>
  <c r="F290" i="3"/>
  <c r="E290" i="3"/>
  <c r="F289" i="3"/>
  <c r="E289" i="3"/>
  <c r="F288" i="3"/>
  <c r="E288" i="3"/>
  <c r="F287" i="3"/>
  <c r="E287" i="3"/>
  <c r="F286" i="3"/>
  <c r="H286" i="3" s="1"/>
  <c r="E286" i="3"/>
  <c r="F285" i="3"/>
  <c r="E285" i="3"/>
  <c r="F284" i="3"/>
  <c r="E284" i="3"/>
  <c r="F279" i="3"/>
  <c r="E279" i="3"/>
  <c r="F278" i="3"/>
  <c r="E278" i="3"/>
  <c r="F277" i="3"/>
  <c r="E277" i="3"/>
  <c r="F276" i="3"/>
  <c r="E276" i="3"/>
  <c r="F275" i="3"/>
  <c r="E275" i="3"/>
  <c r="F274" i="3"/>
  <c r="E274" i="3"/>
  <c r="F273" i="3"/>
  <c r="E273" i="3"/>
  <c r="F271" i="3"/>
  <c r="E271" i="3"/>
  <c r="F270" i="3"/>
  <c r="E270" i="3"/>
  <c r="F269" i="3"/>
  <c r="E269" i="3"/>
  <c r="F268" i="3"/>
  <c r="E268" i="3"/>
  <c r="F267" i="3"/>
  <c r="E267" i="3"/>
  <c r="F266" i="3"/>
  <c r="E266" i="3"/>
  <c r="H266" i="3" s="1"/>
  <c r="F265" i="3"/>
  <c r="E265" i="3"/>
  <c r="F264" i="3"/>
  <c r="E264" i="3"/>
  <c r="F259" i="3"/>
  <c r="E259" i="3"/>
  <c r="H259" i="3" s="1"/>
  <c r="F258" i="3"/>
  <c r="E258" i="3"/>
  <c r="F257" i="3"/>
  <c r="E257" i="3"/>
  <c r="F256" i="3"/>
  <c r="E256" i="3"/>
  <c r="F255" i="3"/>
  <c r="E255" i="3"/>
  <c r="F254" i="3"/>
  <c r="E254" i="3"/>
  <c r="F253" i="3"/>
  <c r="E253" i="3"/>
  <c r="F251" i="3"/>
  <c r="E251" i="3"/>
  <c r="F250" i="3"/>
  <c r="E250" i="3"/>
  <c r="F249" i="3"/>
  <c r="E249" i="3"/>
  <c r="H249" i="3" s="1"/>
  <c r="F248" i="3"/>
  <c r="E248" i="3"/>
  <c r="F247" i="3"/>
  <c r="E247" i="3"/>
  <c r="F246" i="3"/>
  <c r="E246" i="3"/>
  <c r="F245" i="3"/>
  <c r="E245" i="3"/>
  <c r="F244" i="3"/>
  <c r="E244" i="3"/>
  <c r="F239" i="3"/>
  <c r="E239" i="3"/>
  <c r="F238" i="3"/>
  <c r="E238" i="3"/>
  <c r="F237" i="3"/>
  <c r="E237" i="3"/>
  <c r="H237" i="3" s="1"/>
  <c r="F236" i="3"/>
  <c r="E236" i="3"/>
  <c r="F235" i="3"/>
  <c r="E235" i="3"/>
  <c r="F234" i="3"/>
  <c r="E234" i="3"/>
  <c r="F233" i="3"/>
  <c r="E233" i="3"/>
  <c r="H233" i="3" s="1"/>
  <c r="F231" i="3"/>
  <c r="E231" i="3"/>
  <c r="F230" i="3"/>
  <c r="E230" i="3"/>
  <c r="F229" i="3"/>
  <c r="E229" i="3"/>
  <c r="F228" i="3"/>
  <c r="E228" i="3"/>
  <c r="F227" i="3"/>
  <c r="E227" i="3"/>
  <c r="F226" i="3"/>
  <c r="E226" i="3"/>
  <c r="F225" i="3"/>
  <c r="E225" i="3"/>
  <c r="F224" i="3"/>
  <c r="E224" i="3"/>
  <c r="J223" i="3"/>
  <c r="A97" i="3"/>
  <c r="D98" i="3" s="1"/>
  <c r="C19" i="3"/>
  <c r="U284" i="3"/>
  <c r="V284" i="3"/>
  <c r="U264" i="3"/>
  <c r="V273" i="3"/>
  <c r="V264" i="3"/>
  <c r="U224" i="3"/>
  <c r="V233" i="3"/>
  <c r="V253" i="3"/>
  <c r="U273" i="3"/>
  <c r="V244" i="3"/>
  <c r="U244" i="3"/>
  <c r="V224" i="3"/>
  <c r="V293" i="3"/>
  <c r="U293" i="3"/>
  <c r="U253" i="3"/>
  <c r="U233" i="3"/>
  <c r="C133" i="3" l="1"/>
  <c r="H236" i="3"/>
  <c r="H253" i="3"/>
  <c r="H279" i="3"/>
  <c r="H269" i="3"/>
  <c r="H299" i="3"/>
  <c r="U368" i="3"/>
  <c r="T368" i="3" s="1"/>
  <c r="A368" i="3" s="1"/>
  <c r="T367" i="3"/>
  <c r="A367" i="3" s="1"/>
  <c r="U346" i="3"/>
  <c r="T345" i="3"/>
  <c r="A345" i="3" s="1"/>
  <c r="U356" i="3"/>
  <c r="T355" i="3"/>
  <c r="A355" i="3" s="1"/>
  <c r="H276" i="3"/>
  <c r="H293" i="3"/>
  <c r="H246" i="3"/>
  <c r="H267" i="3"/>
  <c r="H296" i="3"/>
  <c r="E209" i="3"/>
  <c r="E211" i="3"/>
  <c r="E210" i="3"/>
  <c r="E208" i="3"/>
  <c r="H228" i="3"/>
  <c r="H258" i="3"/>
  <c r="H225" i="3"/>
  <c r="H231" i="3"/>
  <c r="H238" i="3"/>
  <c r="H248" i="3"/>
  <c r="H255" i="3"/>
  <c r="H265" i="3"/>
  <c r="H271" i="3"/>
  <c r="H278" i="3"/>
  <c r="H288" i="3"/>
  <c r="H295" i="3"/>
  <c r="H284" i="3"/>
  <c r="H297" i="3"/>
  <c r="H285" i="3"/>
  <c r="H298" i="3"/>
  <c r="H268" i="3"/>
  <c r="H250" i="3"/>
  <c r="H247" i="3"/>
  <c r="H277" i="3"/>
  <c r="H264" i="3"/>
  <c r="H234" i="3"/>
  <c r="H235" i="3"/>
  <c r="H294" i="3"/>
  <c r="H245" i="3"/>
  <c r="H275" i="3"/>
  <c r="H291" i="3"/>
  <c r="H254" i="3"/>
  <c r="H270" i="3"/>
  <c r="H287" i="3"/>
  <c r="H226" i="3"/>
  <c r="H256" i="3"/>
  <c r="H273" i="3"/>
  <c r="H289" i="3"/>
  <c r="H227" i="3"/>
  <c r="H244" i="3"/>
  <c r="H257" i="3"/>
  <c r="H274" i="3"/>
  <c r="H230" i="3"/>
  <c r="H239" i="3"/>
  <c r="H251" i="3"/>
  <c r="H290" i="3"/>
  <c r="U285" i="3"/>
  <c r="T284" i="3"/>
  <c r="A284" i="3" s="1"/>
  <c r="V294" i="3"/>
  <c r="V295" i="3" s="1"/>
  <c r="V296" i="3" s="1"/>
  <c r="V297" i="3" s="1"/>
  <c r="V298" i="3" s="1"/>
  <c r="V299" i="3" s="1"/>
  <c r="V300" i="3" s="1"/>
  <c r="V285" i="3"/>
  <c r="V286" i="3" s="1"/>
  <c r="V287" i="3" s="1"/>
  <c r="V288" i="3" s="1"/>
  <c r="V289" i="3" s="1"/>
  <c r="V290" i="3" s="1"/>
  <c r="V291" i="3" s="1"/>
  <c r="U294" i="3"/>
  <c r="T293" i="3"/>
  <c r="A293" i="3" s="1"/>
  <c r="U274" i="3"/>
  <c r="T273" i="3"/>
  <c r="A273" i="3" s="1"/>
  <c r="V274" i="3"/>
  <c r="V275" i="3" s="1"/>
  <c r="V276" i="3" s="1"/>
  <c r="V277" i="3" s="1"/>
  <c r="V278" i="3" s="1"/>
  <c r="V279" i="3" s="1"/>
  <c r="V280" i="3" s="1"/>
  <c r="V265" i="3"/>
  <c r="V266" i="3" s="1"/>
  <c r="V267" i="3" s="1"/>
  <c r="V268" i="3" s="1"/>
  <c r="V269" i="3" s="1"/>
  <c r="V270" i="3" s="1"/>
  <c r="V271" i="3" s="1"/>
  <c r="U265" i="3"/>
  <c r="T264" i="3"/>
  <c r="A264" i="3" s="1"/>
  <c r="U254" i="3"/>
  <c r="T253" i="3"/>
  <c r="A253" i="3" s="1"/>
  <c r="V245" i="3"/>
  <c r="V246" i="3" s="1"/>
  <c r="V247" i="3" s="1"/>
  <c r="V248" i="3" s="1"/>
  <c r="V249" i="3" s="1"/>
  <c r="V250" i="3" s="1"/>
  <c r="V251" i="3" s="1"/>
  <c r="V254" i="3"/>
  <c r="V255" i="3" s="1"/>
  <c r="V256" i="3" s="1"/>
  <c r="V257" i="3" s="1"/>
  <c r="V258" i="3" s="1"/>
  <c r="V259" i="3" s="1"/>
  <c r="V260" i="3" s="1"/>
  <c r="U245" i="3"/>
  <c r="T244" i="3"/>
  <c r="A244" i="3" s="1"/>
  <c r="U234" i="3"/>
  <c r="T233" i="3"/>
  <c r="A233" i="3" s="1"/>
  <c r="V234" i="3"/>
  <c r="V235" i="3" s="1"/>
  <c r="V236" i="3" s="1"/>
  <c r="V237" i="3" s="1"/>
  <c r="V238" i="3" s="1"/>
  <c r="V239" i="3" s="1"/>
  <c r="V240" i="3" s="1"/>
  <c r="H229" i="3"/>
  <c r="H224" i="3"/>
  <c r="T224" i="3"/>
  <c r="A224" i="3" s="1"/>
  <c r="U225" i="3"/>
  <c r="V225" i="3"/>
  <c r="V226" i="3" s="1"/>
  <c r="V227" i="3" s="1"/>
  <c r="V228" i="3" s="1"/>
  <c r="V229" i="3" s="1"/>
  <c r="V230" i="3" s="1"/>
  <c r="V231" i="3" s="1"/>
  <c r="J104" i="3"/>
  <c r="J105" i="3"/>
  <c r="J107" i="3"/>
  <c r="J106" i="3"/>
  <c r="H98" i="3"/>
  <c r="D133" i="3" l="1"/>
  <c r="E132" i="3"/>
  <c r="I129" i="3" s="1"/>
  <c r="G132" i="3" s="1"/>
  <c r="E216" i="3"/>
  <c r="T356" i="3"/>
  <c r="A356" i="3" s="1"/>
  <c r="U357" i="3"/>
  <c r="T357" i="3" s="1"/>
  <c r="A357" i="3" s="1"/>
  <c r="U347" i="3"/>
  <c r="T346" i="3"/>
  <c r="A346" i="3" s="1"/>
  <c r="E217" i="3"/>
  <c r="G210" i="3"/>
  <c r="G211" i="3"/>
  <c r="G209" i="3"/>
  <c r="G208" i="3"/>
  <c r="U286" i="3"/>
  <c r="T285" i="3"/>
  <c r="A285" i="3" s="1"/>
  <c r="U295" i="3"/>
  <c r="T294" i="3"/>
  <c r="A294" i="3" s="1"/>
  <c r="U275" i="3"/>
  <c r="T274" i="3"/>
  <c r="A274" i="3" s="1"/>
  <c r="U266" i="3"/>
  <c r="T265" i="3"/>
  <c r="A265" i="3" s="1"/>
  <c r="U255" i="3"/>
  <c r="T254" i="3"/>
  <c r="A254" i="3" s="1"/>
  <c r="T245" i="3"/>
  <c r="A245" i="3" s="1"/>
  <c r="U246" i="3"/>
  <c r="U235" i="3"/>
  <c r="T234" i="3"/>
  <c r="A234" i="3" s="1"/>
  <c r="U226" i="3"/>
  <c r="T225" i="3"/>
  <c r="A225" i="3" s="1"/>
  <c r="D111" i="3"/>
  <c r="D110" i="3"/>
  <c r="D109" i="3"/>
  <c r="D104" i="3"/>
  <c r="J100" i="3"/>
  <c r="D108" i="3"/>
  <c r="D106" i="3"/>
  <c r="D102" i="3"/>
  <c r="J101" i="3"/>
  <c r="C100" i="3" s="1"/>
  <c r="J99" i="3"/>
  <c r="D105" i="3"/>
  <c r="D107" i="3"/>
  <c r="D103" i="3"/>
  <c r="J102" i="3"/>
  <c r="J103" i="3" s="1"/>
  <c r="J108" i="3" s="1"/>
  <c r="J109" i="3" s="1"/>
  <c r="C101" i="3" s="1"/>
  <c r="E100" i="3" l="1"/>
  <c r="G216" i="3"/>
  <c r="G217" i="3" s="1"/>
  <c r="U348" i="3"/>
  <c r="T348" i="3" s="1"/>
  <c r="A348" i="3" s="1"/>
  <c r="T347" i="3"/>
  <c r="A347" i="3" s="1"/>
  <c r="U287" i="3"/>
  <c r="T286" i="3"/>
  <c r="A286" i="3" s="1"/>
  <c r="U296" i="3"/>
  <c r="T295" i="3"/>
  <c r="A295" i="3" s="1"/>
  <c r="U276" i="3"/>
  <c r="T275" i="3"/>
  <c r="A275" i="3" s="1"/>
  <c r="U267" i="3"/>
  <c r="T266" i="3"/>
  <c r="A266" i="3" s="1"/>
  <c r="U256" i="3"/>
  <c r="T255" i="3"/>
  <c r="A255" i="3" s="1"/>
  <c r="U247" i="3"/>
  <c r="T246" i="3"/>
  <c r="A246" i="3" s="1"/>
  <c r="T235" i="3"/>
  <c r="A235" i="3" s="1"/>
  <c r="U236" i="3"/>
  <c r="T226" i="3"/>
  <c r="A226" i="3" s="1"/>
  <c r="U227" i="3"/>
  <c r="D100" i="3"/>
  <c r="U288" i="3" l="1"/>
  <c r="T287" i="3"/>
  <c r="A287" i="3" s="1"/>
  <c r="U297" i="3"/>
  <c r="T296" i="3"/>
  <c r="A296" i="3" s="1"/>
  <c r="U277" i="3"/>
  <c r="T276" i="3"/>
  <c r="A276" i="3" s="1"/>
  <c r="U268" i="3"/>
  <c r="T267" i="3"/>
  <c r="A267" i="3" s="1"/>
  <c r="U257" i="3"/>
  <c r="T256" i="3"/>
  <c r="A256" i="3" s="1"/>
  <c r="T247" i="3"/>
  <c r="A247" i="3" s="1"/>
  <c r="U248" i="3"/>
  <c r="T236" i="3"/>
  <c r="A236" i="3" s="1"/>
  <c r="U237" i="3"/>
  <c r="T227" i="3"/>
  <c r="A227" i="3" s="1"/>
  <c r="U228" i="3"/>
  <c r="I97" i="3"/>
  <c r="G100" i="3" s="1"/>
  <c r="D101" i="3"/>
  <c r="U298" i="3" l="1"/>
  <c r="T297" i="3"/>
  <c r="A297" i="3" s="1"/>
  <c r="U289" i="3"/>
  <c r="T288" i="3"/>
  <c r="A288" i="3" s="1"/>
  <c r="U278" i="3"/>
  <c r="T277" i="3"/>
  <c r="A277" i="3" s="1"/>
  <c r="U269" i="3"/>
  <c r="T268" i="3"/>
  <c r="A268" i="3" s="1"/>
  <c r="U258" i="3"/>
  <c r="T257" i="3"/>
  <c r="A257" i="3" s="1"/>
  <c r="U249" i="3"/>
  <c r="T248" i="3"/>
  <c r="A248" i="3" s="1"/>
  <c r="U238" i="3"/>
  <c r="T237" i="3"/>
  <c r="A237" i="3" s="1"/>
  <c r="T228" i="3"/>
  <c r="A228" i="3" s="1"/>
  <c r="U229" i="3"/>
  <c r="U299" i="3" l="1"/>
  <c r="T298" i="3"/>
  <c r="A298" i="3" s="1"/>
  <c r="U290" i="3"/>
  <c r="T289" i="3"/>
  <c r="A289" i="3" s="1"/>
  <c r="U270" i="3"/>
  <c r="T269" i="3"/>
  <c r="A269" i="3" s="1"/>
  <c r="U279" i="3"/>
  <c r="T278" i="3"/>
  <c r="A278" i="3" s="1"/>
  <c r="U259" i="3"/>
  <c r="T258" i="3"/>
  <c r="A258" i="3" s="1"/>
  <c r="T249" i="3"/>
  <c r="A249" i="3" s="1"/>
  <c r="U250" i="3"/>
  <c r="U239" i="3"/>
  <c r="T238" i="3"/>
  <c r="A238" i="3" s="1"/>
  <c r="T229" i="3"/>
  <c r="A229" i="3" s="1"/>
  <c r="U230" i="3"/>
  <c r="U300" i="3" l="1"/>
  <c r="T300" i="3" s="1"/>
  <c r="A300" i="3" s="1"/>
  <c r="T299" i="3"/>
  <c r="A299" i="3" s="1"/>
  <c r="U291" i="3"/>
  <c r="T291" i="3" s="1"/>
  <c r="A291" i="3" s="1"/>
  <c r="T290" i="3"/>
  <c r="A290" i="3" s="1"/>
  <c r="T270" i="3"/>
  <c r="A270" i="3" s="1"/>
  <c r="U271" i="3"/>
  <c r="T271" i="3" s="1"/>
  <c r="A271" i="3" s="1"/>
  <c r="U280" i="3"/>
  <c r="T280" i="3" s="1"/>
  <c r="A280" i="3" s="1"/>
  <c r="T279" i="3"/>
  <c r="A279" i="3" s="1"/>
  <c r="U260" i="3"/>
  <c r="T260" i="3" s="1"/>
  <c r="A260" i="3" s="1"/>
  <c r="T259" i="3"/>
  <c r="A259" i="3" s="1"/>
  <c r="U251" i="3"/>
  <c r="T251" i="3" s="1"/>
  <c r="A251" i="3" s="1"/>
  <c r="T250" i="3"/>
  <c r="A250" i="3" s="1"/>
  <c r="T239" i="3"/>
  <c r="A239" i="3" s="1"/>
  <c r="U240" i="3"/>
  <c r="T240" i="3" s="1"/>
  <c r="A240" i="3" s="1"/>
  <c r="U231" i="3"/>
  <c r="T231" i="3" s="1"/>
  <c r="A231" i="3" s="1"/>
  <c r="T230" i="3"/>
  <c r="A230" i="3" s="1"/>
  <c r="C26" i="3" l="1"/>
  <c r="C18" i="3"/>
  <c r="H413" i="3"/>
  <c r="H412" i="3"/>
  <c r="H411" i="3"/>
  <c r="H410" i="3"/>
  <c r="H409" i="3"/>
  <c r="H408" i="3"/>
  <c r="H407" i="3"/>
  <c r="H406" i="3"/>
  <c r="H404" i="3"/>
  <c r="H403" i="3"/>
  <c r="H402" i="3"/>
  <c r="H401" i="3"/>
  <c r="H400" i="3"/>
  <c r="H399" i="3"/>
  <c r="H398" i="3"/>
  <c r="H397" i="3"/>
  <c r="H395" i="3"/>
  <c r="H394" i="3"/>
  <c r="H393" i="3"/>
  <c r="H392" i="3"/>
  <c r="H391" i="3"/>
  <c r="H390" i="3"/>
  <c r="H389" i="3"/>
  <c r="H388" i="3"/>
  <c r="H380" i="3"/>
  <c r="H381" i="3"/>
  <c r="H382" i="3"/>
  <c r="H383" i="3"/>
  <c r="H384" i="3"/>
  <c r="H385" i="3"/>
  <c r="H386" i="3"/>
  <c r="H379" i="3"/>
  <c r="G205" i="3" l="1"/>
  <c r="E205" i="3"/>
  <c r="D114" i="3"/>
  <c r="J123" i="3" s="1"/>
  <c r="A81" i="3"/>
  <c r="D66" i="3"/>
  <c r="H82" i="3"/>
  <c r="D82" i="3" l="1"/>
  <c r="J122" i="3"/>
  <c r="C38" i="4"/>
  <c r="G37" i="4"/>
  <c r="F37" i="4"/>
  <c r="G36" i="4"/>
  <c r="F36" i="4"/>
  <c r="G35" i="4"/>
  <c r="F35" i="4"/>
  <c r="G34" i="4"/>
  <c r="F34" i="4"/>
  <c r="G33" i="4"/>
  <c r="F33" i="4"/>
  <c r="G32" i="4"/>
  <c r="F32" i="4"/>
  <c r="G31" i="4"/>
  <c r="F31" i="4"/>
  <c r="G30" i="4"/>
  <c r="F30" i="4"/>
  <c r="G29" i="4"/>
  <c r="F29" i="4"/>
  <c r="G28" i="4"/>
  <c r="F28" i="4"/>
  <c r="G27" i="4"/>
  <c r="F27" i="4"/>
  <c r="G26" i="4"/>
  <c r="G38" i="4" s="1"/>
  <c r="F26" i="4"/>
  <c r="F38" i="4" s="1"/>
  <c r="K15" i="4"/>
  <c r="K14" i="4"/>
  <c r="K13" i="4"/>
  <c r="H146" i="3"/>
  <c r="I5" i="4"/>
  <c r="J149" i="3" l="1"/>
  <c r="C148" i="3" s="1"/>
  <c r="J147" i="3"/>
  <c r="D151" i="3"/>
  <c r="D152" i="3"/>
  <c r="D159" i="3"/>
  <c r="D157" i="3"/>
  <c r="D155" i="3"/>
  <c r="D153" i="3"/>
  <c r="D154" i="3"/>
  <c r="D158" i="3"/>
  <c r="D156" i="3"/>
  <c r="D150" i="3"/>
  <c r="J148" i="3"/>
  <c r="D146" i="3"/>
  <c r="E18" i="4"/>
  <c r="E15" i="4"/>
  <c r="E17" i="4"/>
  <c r="E11" i="4"/>
  <c r="K6" i="4"/>
  <c r="E9" i="4"/>
  <c r="K8" i="4"/>
  <c r="C7" i="4" s="1"/>
  <c r="E14" i="4"/>
  <c r="E12" i="4"/>
  <c r="E16" i="4"/>
  <c r="E10" i="4"/>
  <c r="K9" i="4"/>
  <c r="K10" i="4" s="1"/>
  <c r="K11" i="4" s="1"/>
  <c r="E13" i="4"/>
  <c r="K7" i="4"/>
  <c r="J91" i="3"/>
  <c r="J90" i="3"/>
  <c r="J154" i="3" l="1"/>
  <c r="J150" i="3"/>
  <c r="J153" i="3"/>
  <c r="J155" i="3"/>
  <c r="J152" i="3"/>
  <c r="D148" i="3"/>
  <c r="K12" i="4"/>
  <c r="K16" i="4" s="1"/>
  <c r="C8" i="4" s="1"/>
  <c r="E8" i="4" s="1"/>
  <c r="E7" i="4"/>
  <c r="A379" i="3"/>
  <c r="A380" i="3" s="1"/>
  <c r="A381" i="3" s="1"/>
  <c r="A382" i="3" s="1"/>
  <c r="A383" i="3" s="1"/>
  <c r="A384" i="3" s="1"/>
  <c r="A385" i="3" s="1"/>
  <c r="A386" i="3" s="1"/>
  <c r="J151" i="3" l="1"/>
  <c r="J156" i="3" s="1"/>
  <c r="J157" i="3" s="1"/>
  <c r="C149" i="3" s="1"/>
  <c r="F7" i="4"/>
  <c r="J4" i="4" s="1"/>
  <c r="H7" i="4" s="1"/>
  <c r="E148" i="3" l="1"/>
  <c r="I145" i="3" s="1"/>
  <c r="G148" i="3" s="1"/>
  <c r="D149" i="3"/>
  <c r="H205" i="3"/>
  <c r="D425" i="3" l="1"/>
  <c r="J75" i="3"/>
  <c r="J74" i="3"/>
  <c r="H66" i="3"/>
  <c r="J70" i="3" l="1"/>
  <c r="D75" i="3"/>
  <c r="D72" i="3"/>
  <c r="D70" i="3"/>
  <c r="J68" i="3"/>
  <c r="D79" i="3"/>
  <c r="D77" i="3"/>
  <c r="D74" i="3"/>
  <c r="D71" i="3"/>
  <c r="J69" i="3"/>
  <c r="J67" i="3"/>
  <c r="D78" i="3"/>
  <c r="D76" i="3"/>
  <c r="D73" i="3"/>
  <c r="D95" i="3" l="1"/>
  <c r="D87" i="3"/>
  <c r="D90" i="3"/>
  <c r="J84" i="3"/>
  <c r="D94" i="3"/>
  <c r="D88" i="3"/>
  <c r="J83" i="3"/>
  <c r="D93" i="3"/>
  <c r="J86" i="3"/>
  <c r="J87" i="3" s="1"/>
  <c r="D92" i="3"/>
  <c r="D86" i="3"/>
  <c r="J85" i="3"/>
  <c r="C84" i="3" s="1"/>
  <c r="D91" i="3"/>
  <c r="D89" i="3"/>
  <c r="J71" i="3"/>
  <c r="J76" i="3" s="1"/>
  <c r="C68" i="3"/>
  <c r="D84" i="3" l="1"/>
  <c r="J88" i="3"/>
  <c r="J92" i="3"/>
  <c r="J89" i="3"/>
  <c r="D68" i="3"/>
  <c r="J72" i="3"/>
  <c r="H114" i="3"/>
  <c r="D178" i="3" l="1"/>
  <c r="J93" i="3"/>
  <c r="C85" i="3" s="1"/>
  <c r="D127" i="3"/>
  <c r="D126" i="3"/>
  <c r="D120" i="3"/>
  <c r="J117" i="3"/>
  <c r="C116" i="3" s="1"/>
  <c r="D122" i="3"/>
  <c r="D121" i="3"/>
  <c r="J115" i="3"/>
  <c r="D125" i="3"/>
  <c r="D119" i="3"/>
  <c r="J118" i="3"/>
  <c r="J119" i="3" s="1"/>
  <c r="J120" i="3" s="1"/>
  <c r="J121" i="3" s="1"/>
  <c r="D124" i="3"/>
  <c r="D118" i="3"/>
  <c r="J116" i="3"/>
  <c r="D123" i="3"/>
  <c r="J73" i="3"/>
  <c r="H178" i="3"/>
  <c r="D85" i="3" l="1"/>
  <c r="E84" i="3"/>
  <c r="I81" i="3" s="1"/>
  <c r="G84" i="3" s="1"/>
  <c r="D191" i="3"/>
  <c r="D190" i="3"/>
  <c r="D186" i="3"/>
  <c r="D182" i="3"/>
  <c r="J181" i="3"/>
  <c r="C180" i="3" s="1"/>
  <c r="J179" i="3"/>
  <c r="D189" i="3"/>
  <c r="D185" i="3"/>
  <c r="D188" i="3"/>
  <c r="D184" i="3"/>
  <c r="J180" i="3"/>
  <c r="D187" i="3"/>
  <c r="D183" i="3"/>
  <c r="J186" i="3"/>
  <c r="J182" i="3"/>
  <c r="J183" i="3" s="1"/>
  <c r="J188" i="3" s="1"/>
  <c r="J189" i="3" s="1"/>
  <c r="J185" i="3"/>
  <c r="J184" i="3"/>
  <c r="J187" i="3"/>
  <c r="J124" i="3"/>
  <c r="J125" i="3" s="1"/>
  <c r="D116" i="3"/>
  <c r="J77" i="3"/>
  <c r="U397" i="3"/>
  <c r="V397" i="3"/>
  <c r="V388" i="3"/>
  <c r="U388" i="3"/>
  <c r="U406" i="3"/>
  <c r="V406" i="3"/>
  <c r="C181" i="3" l="1"/>
  <c r="D181" i="3" s="1"/>
  <c r="D180" i="3"/>
  <c r="C117" i="3"/>
  <c r="C69" i="3"/>
  <c r="E68" i="3" s="1"/>
  <c r="T406" i="3"/>
  <c r="U407" i="3"/>
  <c r="V407" i="3"/>
  <c r="V408" i="3" s="1"/>
  <c r="V409" i="3" s="1"/>
  <c r="V410" i="3" s="1"/>
  <c r="V411" i="3" s="1"/>
  <c r="V412" i="3" s="1"/>
  <c r="V413" i="3" s="1"/>
  <c r="T397" i="3"/>
  <c r="U398" i="3"/>
  <c r="V398" i="3"/>
  <c r="V399" i="3" s="1"/>
  <c r="V400" i="3" s="1"/>
  <c r="V401" i="3" s="1"/>
  <c r="V402" i="3" s="1"/>
  <c r="V403" i="3" s="1"/>
  <c r="V404" i="3" s="1"/>
  <c r="V389" i="3"/>
  <c r="V390" i="3" s="1"/>
  <c r="V391" i="3" s="1"/>
  <c r="V392" i="3" s="1"/>
  <c r="V393" i="3" s="1"/>
  <c r="V394" i="3" s="1"/>
  <c r="V395" i="3" s="1"/>
  <c r="U389" i="3"/>
  <c r="T388" i="3"/>
  <c r="E180" i="3" l="1"/>
  <c r="I177" i="3" s="1"/>
  <c r="G180" i="3" s="1"/>
  <c r="D117" i="3"/>
  <c r="E116" i="3"/>
  <c r="I113" i="3" s="1"/>
  <c r="G116" i="3" s="1"/>
  <c r="D69" i="3"/>
  <c r="I65" i="3"/>
  <c r="G68" i="3" s="1"/>
  <c r="A406" i="3"/>
  <c r="A397" i="3"/>
  <c r="A388" i="3"/>
  <c r="T407" i="3"/>
  <c r="A407" i="3" s="1"/>
  <c r="U408" i="3"/>
  <c r="T408" i="3" s="1"/>
  <c r="T398" i="3"/>
  <c r="A398" i="3" s="1"/>
  <c r="U399" i="3"/>
  <c r="T399" i="3" s="1"/>
  <c r="U390" i="3"/>
  <c r="T389" i="3"/>
  <c r="A389" i="3" s="1"/>
  <c r="G192" i="3" l="1"/>
  <c r="A408" i="3"/>
  <c r="A399" i="3"/>
  <c r="U409" i="3"/>
  <c r="T409" i="3" s="1"/>
  <c r="U400" i="3"/>
  <c r="T400" i="3" s="1"/>
  <c r="U391" i="3"/>
  <c r="T390" i="3"/>
  <c r="A390" i="3" s="1"/>
  <c r="A409" i="3" l="1"/>
  <c r="A400" i="3"/>
  <c r="U410" i="3"/>
  <c r="T410" i="3" s="1"/>
  <c r="U401" i="3"/>
  <c r="T401" i="3" s="1"/>
  <c r="U392" i="3"/>
  <c r="T391" i="3"/>
  <c r="A391" i="3" s="1"/>
  <c r="A410" i="3" l="1"/>
  <c r="A401" i="3"/>
  <c r="U411" i="3"/>
  <c r="T411" i="3" s="1"/>
  <c r="U402" i="3"/>
  <c r="T402" i="3" s="1"/>
  <c r="U393" i="3"/>
  <c r="T392" i="3"/>
  <c r="A392" i="3" s="1"/>
  <c r="A411" i="3" l="1"/>
  <c r="A402" i="3"/>
  <c r="U412" i="3"/>
  <c r="T412" i="3" s="1"/>
  <c r="U403" i="3"/>
  <c r="T403" i="3" s="1"/>
  <c r="U394" i="3"/>
  <c r="T393" i="3"/>
  <c r="A393" i="3" s="1"/>
  <c r="A412" i="3" l="1"/>
  <c r="A403" i="3"/>
  <c r="U413" i="3"/>
  <c r="T413" i="3" s="1"/>
  <c r="U404" i="3"/>
  <c r="T404" i="3" s="1"/>
  <c r="U395" i="3"/>
  <c r="T394" i="3"/>
  <c r="A394" i="3" s="1"/>
  <c r="A413" i="3" l="1"/>
  <c r="A404" i="3"/>
  <c r="T395" i="3"/>
  <c r="A395"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C20" authorId="0" shapeId="0">
      <text>
        <r>
          <rPr>
            <b/>
            <sz val="16"/>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98" authorId="0" shapeId="0">
      <text>
        <r>
          <rPr>
            <b/>
            <sz val="16"/>
            <color indexed="81"/>
            <rFont val="Tahoma"/>
            <family val="2"/>
          </rPr>
          <t>Ready Recknor</t>
        </r>
      </text>
    </comment>
  </commentList>
</comments>
</file>

<file path=xl/sharedStrings.xml><?xml version="1.0" encoding="utf-8"?>
<sst xmlns="http://schemas.openxmlformats.org/spreadsheetml/2006/main" count="978" uniqueCount="325">
  <si>
    <t>Boundaries</t>
  </si>
  <si>
    <t>North</t>
  </si>
  <si>
    <t>East</t>
  </si>
  <si>
    <t>West</t>
  </si>
  <si>
    <t>:</t>
  </si>
  <si>
    <t>As per Actual at site</t>
  </si>
  <si>
    <t>South</t>
  </si>
  <si>
    <t>As per Site / Actual</t>
  </si>
  <si>
    <t>Government Guideline/ Circle rate for Land (Rs per sqft)</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</si>
  <si>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</si>
  <si>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</si>
  <si>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</si>
  <si>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</si>
  <si>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</si>
  <si>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</si>
  <si>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</si>
  <si>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</si>
  <si>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</si>
  <si>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</si>
  <si>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</si>
  <si>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</si>
  <si>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</si>
  <si>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</si>
  <si>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</si>
  <si>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</si>
  <si>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</si>
  <si>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</si>
  <si>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</si>
  <si>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</si>
  <si>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</si>
  <si>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</si>
  <si>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</si>
  <si>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</si>
  <si>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</si>
  <si>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</si>
  <si>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</si>
  <si>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</si>
  <si>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</si>
  <si>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</si>
  <si>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</si>
  <si>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</si>
  <si>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</si>
  <si>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</si>
  <si>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</si>
  <si>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</si>
  <si>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</si>
  <si>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</si>
  <si>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</si>
  <si>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</si>
  <si>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</si>
  <si>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</si>
  <si>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</si>
  <si>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</si>
  <si>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</si>
  <si>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</si>
  <si>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</si>
  <si>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</si>
  <si>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</si>
  <si>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</si>
  <si>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</si>
  <si>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</si>
  <si>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</si>
  <si>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</si>
  <si>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</si>
  <si>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</si>
  <si>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</si>
  <si>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</si>
  <si>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</si>
  <si>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</si>
  <si>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</si>
  <si>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</si>
  <si>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</si>
  <si>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</si>
  <si>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</si>
  <si>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</si>
  <si>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</si>
  <si>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</si>
  <si>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</si>
  <si>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</si>
  <si>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</si>
  <si>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</si>
  <si>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</si>
  <si>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</si>
  <si>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</si>
  <si>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</si>
  <si>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</si>
  <si>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</si>
  <si>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</si>
  <si>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</si>
  <si>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</si>
  <si>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</si>
  <si>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</si>
  <si>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</si>
  <si>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</si>
  <si>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</si>
  <si>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</si>
  <si>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</si>
  <si>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</si>
  <si>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</si>
  <si>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</si>
  <si>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</si>
  <si>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</si>
  <si>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</si>
  <si>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</si>
  <si>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</si>
  <si>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</si>
  <si>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</si>
  <si>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</si>
  <si>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</si>
  <si>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</si>
  <si>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</si>
  <si>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</si>
  <si>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</si>
  <si>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</si>
  <si>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</si>
  <si>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</si>
  <si>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</si>
  <si>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</si>
  <si>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</si>
  <si>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</si>
  <si>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</si>
  <si>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</si>
  <si>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</si>
  <si>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</si>
  <si>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</si>
  <si>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</si>
  <si>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</si>
  <si>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</si>
  <si>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</si>
  <si>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</si>
  <si>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</si>
  <si>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</si>
  <si>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</si>
  <si>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</si>
  <si>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</si>
  <si>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</si>
  <si>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</si>
  <si>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</si>
  <si>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</si>
  <si>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</si>
  <si>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</si>
  <si>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</si>
  <si>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</si>
  <si>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</si>
  <si>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</si>
  <si>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</si>
  <si>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</si>
  <si>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</si>
  <si>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</si>
  <si>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</si>
  <si>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</si>
  <si>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</si>
  <si>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</si>
  <si>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</si>
  <si>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</si>
  <si>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</si>
  <si>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</si>
  <si>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</si>
  <si>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</si>
  <si>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</si>
  <si>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</si>
  <si>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</si>
  <si>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</si>
  <si>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</si>
  <si>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</si>
  <si>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</si>
  <si>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</si>
  <si>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</si>
  <si>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</si>
  <si>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</si>
  <si>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</si>
  <si>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</si>
  <si>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</si>
  <si>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</si>
  <si>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</si>
  <si>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</si>
  <si>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</si>
  <si>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</si>
  <si>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</si>
  <si>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</si>
  <si>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</si>
  <si>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</si>
  <si>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</si>
  <si>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</si>
  <si>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</si>
  <si>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</si>
  <si>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</si>
  <si>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</si>
  <si>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</si>
  <si>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</si>
  <si>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</si>
  <si>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</si>
  <si>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</si>
  <si>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</si>
  <si>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</si>
  <si>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</si>
  <si>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</si>
  <si>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</si>
  <si>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</si>
  <si>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</si>
  <si>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</si>
  <si>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</si>
  <si>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</si>
  <si>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</si>
  <si>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</si>
  <si>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</si>
  <si>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</si>
  <si>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</si>
  <si>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</si>
  <si>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</si>
  <si>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</si>
  <si>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</si>
  <si>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</si>
  <si>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</si>
  <si>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</si>
  <si>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</si>
  <si>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</si>
  <si>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</si>
  <si>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</si>
  <si>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</si>
  <si>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</si>
  <si>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</si>
  <si>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</si>
  <si>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</si>
  <si>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</si>
  <si>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</si>
  <si>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</si>
  <si>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</si>
  <si>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</si>
  <si>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</si>
  <si>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</si>
  <si>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</si>
  <si>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</si>
  <si>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</si>
  <si>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</si>
  <si>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</si>
  <si>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</si>
  <si>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</si>
  <si>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</si>
  <si>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</si>
  <si>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</si>
  <si>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</si>
  <si>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</si>
  <si>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</si>
  <si>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</si>
  <si>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</si>
  <si>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9m</t>
  </si>
  <si>
    <t>Unit Details, Nomenclature and Area Details (Commercial)</t>
  </si>
  <si>
    <t>Grand Total</t>
  </si>
  <si>
    <t>Arihant Superstructures Limited</t>
  </si>
  <si>
    <t>Survey No.14/1, Village, Sonale-Bapgaon Rd, Taluka, Bhiwandi, Maharashtra 421302</t>
  </si>
  <si>
    <t xml:space="preserve">Arihant Aaradhya Phase I, Survey No.14, near Jay Ambe Park, Kalyan Sape Road, Bapgaon, Bapgaon, Bhiwandi, Bhiwandi, Thane - 421302. 
</t>
  </si>
  <si>
    <t>Town Planning, Thane</t>
  </si>
  <si>
    <t>ICICI BANK
IFSC Code ICIC0002841</t>
  </si>
  <si>
    <t>Laura</t>
  </si>
  <si>
    <t>Mable</t>
  </si>
  <si>
    <t>Valentia</t>
  </si>
  <si>
    <t>Wesley</t>
  </si>
  <si>
    <t>G + 1st to 14th Floor</t>
  </si>
  <si>
    <t>Moreshwar Residency</t>
  </si>
  <si>
    <t>https://maps.app.goo.gl/uPLpNNHBCz5pZeF99</t>
  </si>
  <si>
    <t>Road</t>
  </si>
  <si>
    <t>Open Plot</t>
  </si>
  <si>
    <t>12 M W Road</t>
  </si>
  <si>
    <t>Adj. S. No.13 &amp; 19</t>
  </si>
  <si>
    <t>Adj. S. No.118</t>
  </si>
  <si>
    <t>BS/Rekhankan/BP/Mouje-Bapgaon/T- Bhiwandi/ SSTN/784</t>
  </si>
  <si>
    <t>BS/Rekhankan/BP/Mouje-Bapgaon/T- Bhiwandi/ SSTN/785</t>
  </si>
  <si>
    <t>Mahsul/K-1/T-8/B.P/Mj-Bapgaon-Bhiwandi/SR-09/2022</t>
  </si>
  <si>
    <t>Ground Floor For Parking</t>
  </si>
  <si>
    <t>1st to 7th, 9th to 12th &amp; 14th Floor For Residential</t>
  </si>
  <si>
    <t>1BHK</t>
  </si>
  <si>
    <t>8th &amp; 13th Floor (Part Refuge Area)</t>
  </si>
  <si>
    <t>Refuge Area</t>
  </si>
  <si>
    <t>Mabel</t>
  </si>
  <si>
    <t>Wisley</t>
  </si>
  <si>
    <t>2BHK</t>
  </si>
  <si>
    <t>`</t>
  </si>
  <si>
    <t>We considered Gross carpet area = Net carpet + Balcony</t>
  </si>
  <si>
    <t>Approved Layout &amp; Floor Plans, CC, RERA certificate</t>
  </si>
  <si>
    <t>1.5 KM from Balasaheb Thakare Bus Stop</t>
  </si>
  <si>
    <t>About 1.3KM form Vedant Kalyan Hospital</t>
  </si>
  <si>
    <t>About 1.2 KM from St Mary's School</t>
  </si>
  <si>
    <t xml:space="preserve">1. Approx. 600M from R Mart.
2. Approx. 2.4 KM from D Mart.
</t>
  </si>
  <si>
    <t>5.3 KM from Kalyan Railway Station
4.7 KM from Ambivali Railway Station</t>
  </si>
  <si>
    <r>
      <rPr>
        <sz val="16"/>
        <rFont val="Times New Roman"/>
        <family val="1"/>
      </rPr>
      <t>Garden,</t>
    </r>
    <r>
      <rPr>
        <sz val="16"/>
        <color rgb="FFFF0000"/>
        <rFont val="Times New Roman"/>
        <family val="1"/>
      </rPr>
      <t xml:space="preserve"> </t>
    </r>
    <r>
      <rPr>
        <sz val="16"/>
        <rFont val="Times New Roman"/>
        <family val="1"/>
      </rPr>
      <t>Kids Play Area,</t>
    </r>
    <r>
      <rPr>
        <sz val="16"/>
        <color rgb="FFFF0000"/>
        <rFont val="Times New Roman"/>
        <family val="1"/>
      </rPr>
      <t xml:space="preserve"> </t>
    </r>
    <r>
      <rPr>
        <sz val="16"/>
        <rFont val="Times New Roman"/>
        <family val="1"/>
      </rPr>
      <t>Clubhouse,</t>
    </r>
    <r>
      <rPr>
        <sz val="16"/>
        <color rgb="FFFF0000"/>
        <rFont val="Times New Roman"/>
        <family val="1"/>
      </rPr>
      <t xml:space="preserve"> </t>
    </r>
    <r>
      <rPr>
        <sz val="16"/>
        <rFont val="Times New Roman"/>
        <family val="1"/>
      </rPr>
      <t>Banquet Hall,</t>
    </r>
    <r>
      <rPr>
        <sz val="16"/>
        <color rgb="FFFF0000"/>
        <rFont val="Times New Roman"/>
        <family val="1"/>
      </rPr>
      <t xml:space="preserve"> </t>
    </r>
    <r>
      <rPr>
        <sz val="16"/>
        <rFont val="Times New Roman"/>
        <family val="1"/>
      </rPr>
      <t>Gym, Multi Sports Court, Senior Citizen Seating Area,</t>
    </r>
    <r>
      <rPr>
        <sz val="16"/>
        <color rgb="FFFF0000"/>
        <rFont val="Times New Roman"/>
        <family val="1"/>
      </rPr>
      <t xml:space="preserve"> </t>
    </r>
    <r>
      <rPr>
        <sz val="16"/>
        <rFont val="Times New Roman"/>
        <family val="1"/>
      </rPr>
      <t>Podium Landscaped,</t>
    </r>
    <r>
      <rPr>
        <sz val="16"/>
        <color rgb="FFFF0000"/>
        <rFont val="Times New Roman"/>
        <family val="1"/>
      </rPr>
      <t xml:space="preserve"> </t>
    </r>
    <r>
      <rPr>
        <sz val="16"/>
        <rFont val="Times New Roman"/>
        <family val="1"/>
      </rPr>
      <t>Indoor games, etc.</t>
    </r>
  </si>
  <si>
    <t>19.2707314,73.1445402</t>
  </si>
  <si>
    <t>From Official Website</t>
  </si>
  <si>
    <t>Floor No. 26, Plot No 13/1 - TTC Industrial Area, Thane Belapur Road, Turbhe MIDC, Turbhe, Navi Mumbai, Maharashtra - 400705</t>
  </si>
  <si>
    <t xml:space="preserve">CC Details
Valid Up to: </t>
  </si>
  <si>
    <t xml:space="preserve">Laura </t>
  </si>
  <si>
    <t xml:space="preserve">Mable </t>
  </si>
  <si>
    <t xml:space="preserve">Valentia </t>
  </si>
  <si>
    <t xml:space="preserve">Wesley </t>
  </si>
  <si>
    <t>Please check for Fire NOC</t>
  </si>
  <si>
    <t>8700 to 9200</t>
  </si>
  <si>
    <t>Arihant Aaradhya Phase I
(Valentia, Wesley, Laura, Mabel)
Arihant Aaradhya Phase II
(Naldo, Patracia, Querida, Osane)</t>
  </si>
  <si>
    <t>Naldo</t>
  </si>
  <si>
    <t>Patracia</t>
  </si>
  <si>
    <t xml:space="preserve">Querida </t>
  </si>
  <si>
    <t>Osane</t>
  </si>
  <si>
    <t xml:space="preserve">Laura = G + 1st to 14th Floor
Mable = G + 1st to 14th Floor
Valentia = G + 1st to 14th Floor
Wisley = G + 1st to 14th Floor
Naldo = G + 1st to 14th Floor
Patracia = G + 1st to 14th Floor
Querida = G + 1st to 14th Floor
Osane = G + 1st to 14th Floor
</t>
  </si>
  <si>
    <t>Querida</t>
  </si>
  <si>
    <t>Pantracia</t>
  </si>
  <si>
    <t>Phase II</t>
  </si>
  <si>
    <t>Phase I</t>
  </si>
  <si>
    <t>Flats = 852</t>
  </si>
  <si>
    <t>As per RERA Site Flats = 852</t>
  </si>
  <si>
    <t>Arihant Aaradhya Phase I - P51700045430
Arihant Aaradhya Phase II -P51700049981</t>
  </si>
  <si>
    <t>Arihant Aaradhya Phase I - 18/05/2022
Arihant Aaradhya Phase II -
06/03/2023</t>
  </si>
  <si>
    <t>Arihant Aaradhya Phase I -31/03/2029
Arihant Aaradhya Phase II -
31/12/2030</t>
  </si>
  <si>
    <t>Arihant Aaradhya Phase I -May - 2022
Arihant Aaradhya Phase II -
March -2023</t>
  </si>
  <si>
    <t>Construction table updated 19/11/2024</t>
  </si>
  <si>
    <t xml:space="preserve"> </t>
  </si>
  <si>
    <t>Inspected By :</t>
  </si>
  <si>
    <t xml:space="preserve">Naldo </t>
  </si>
  <si>
    <t xml:space="preserve">Patracia </t>
  </si>
  <si>
    <t xml:space="preserve">Osane </t>
  </si>
  <si>
    <t xml:space="preserve">Construction work is in process at the time of Visit. Internal visit not allowed.
</t>
  </si>
  <si>
    <t>Authorized Signatory Name &amp; Signature:</t>
  </si>
  <si>
    <t>Ms. Nisha 8657767248 
Mr. Aman 9167217682</t>
  </si>
  <si>
    <t>Mr. Suraj Khare</t>
  </si>
  <si>
    <t xml:space="preserve">
(Naldo, Patracia, Querida, Osane)</t>
  </si>
  <si>
    <t>02/08/2025 @02:52 PM</t>
  </si>
  <si>
    <t>Mr. Mangesh Bapardekar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</si>
</sst>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u/>
      <sz val="11"/>
      <color theme="10"/>
      <name val="Calibri"/>
      <family val="2"/>
    </font>
    <font>
      <u/>
      <sz val="18"/>
      <color theme="10"/>
      <name val="Calibri"/>
      <family val="2"/>
    </font>
    <font>
      <sz val="18"/>
      <name val="Times New Roman"/>
      <family val="1"/>
    </font>
    <font>
      <sz val="28"/>
      <color theme="1"/>
      <name val="Times New Roman"/>
      <family val="1"/>
    </font>
  </fonts>
  <fills count="13">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EF5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2" fillId="0" borderId="0" applyNumberFormat="0" applyFill="0" applyBorder="0" applyAlignment="0" applyProtection="0"/>
  </cellStyleXfs>
  <cellXfs count="180">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 fontId="3" fillId="12" borderId="1" xfId="0" applyNumberFormat="1" applyFont="1" applyFill="1" applyBorder="1" applyAlignment="1">
      <alignment horizontal="center" vertical="top"/>
    </xf>
    <xf numFmtId="1" fontId="3" fillId="4" borderId="1" xfId="0" applyNumberFormat="1" applyFont="1" applyFill="1" applyBorder="1" applyAlignment="1">
      <alignment horizontal="center" vertical="top"/>
    </xf>
    <xf numFmtId="0" fontId="3" fillId="4" borderId="0" xfId="0" applyFont="1" applyFill="1" applyAlignment="1">
      <alignment vertical="top"/>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9" fillId="0" borderId="0" xfId="0" applyFont="1" applyAlignment="1">
      <alignment vertical="top"/>
    </xf>
    <xf numFmtId="0" fontId="25" fillId="0" borderId="0" xfId="0" applyFont="1" applyAlignment="1">
      <alignment vertical="top"/>
    </xf>
    <xf numFmtId="14" fontId="3" fillId="0" borderId="0" xfId="0" applyNumberFormat="1" applyFont="1" applyAlignment="1">
      <alignment vertical="top"/>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0" applyFont="1" applyFill="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1" xfId="0" applyFont="1" applyFill="1" applyBorder="1" applyAlignment="1">
      <alignment horizontal="left" vertical="top" wrapText="1"/>
    </xf>
    <xf numFmtId="164" fontId="4" fillId="4" borderId="1" xfId="0" applyNumberFormat="1" applyFont="1" applyFill="1" applyBorder="1" applyAlignment="1">
      <alignment horizontal="left" vertical="top" wrapText="1"/>
    </xf>
    <xf numFmtId="0" fontId="9" fillId="4" borderId="1" xfId="0" applyFont="1" applyFill="1" applyBorder="1" applyAlignment="1">
      <alignment horizontal="left" vertical="top" wrapText="1"/>
    </xf>
    <xf numFmtId="0" fontId="23" fillId="4" borderId="1" xfId="2"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9" fillId="4" borderId="2" xfId="0" applyFont="1" applyFill="1" applyBorder="1" applyAlignment="1">
      <alignment horizontal="left" vertical="top" wrapText="1"/>
    </xf>
    <xf numFmtId="0" fontId="4" fillId="4" borderId="0" xfId="0" applyFont="1" applyFill="1" applyBorder="1" applyAlignment="1">
      <alignment horizontal="center" vertical="top" wrapText="1"/>
    </xf>
    <xf numFmtId="0" fontId="4" fillId="0" borderId="1" xfId="0" applyFont="1" applyFill="1" applyBorder="1" applyAlignment="1">
      <alignment horizontal="left" vertical="top" wrapText="1"/>
    </xf>
    <xf numFmtId="0" fontId="4" fillId="4" borderId="1" xfId="0" applyFont="1" applyFill="1" applyBorder="1" applyAlignment="1">
      <alignment vertical="top" wrapText="1"/>
    </xf>
    <xf numFmtId="0" fontId="2"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3" xfId="0" applyFont="1" applyBorder="1" applyAlignment="1">
      <alignment horizontal="left" vertical="top" wrapText="1"/>
    </xf>
    <xf numFmtId="0" fontId="3" fillId="0" borderId="0" xfId="0" applyFont="1" applyAlignment="1">
      <alignment horizontal="center" vertical="top" wrapText="1"/>
    </xf>
    <xf numFmtId="0" fontId="3" fillId="0" borderId="0" xfId="0" applyFont="1" applyAlignment="1">
      <alignment horizontal="center" vertical="top"/>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0066"/>
      <color rgb="FFFF00FF"/>
      <color rgb="FFFCF56A"/>
      <color rgb="FFFEF2E8"/>
      <color rgb="FFFEF5E8"/>
      <color rgb="FFFFFFFF"/>
      <color rgb="FFCC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2</xdr:col>
      <xdr:colOff>295907</xdr:colOff>
      <xdr:row>470</xdr:row>
      <xdr:rowOff>55666</xdr:rowOff>
    </xdr:from>
    <xdr:to>
      <xdr:col>6</xdr:col>
      <xdr:colOff>688360</xdr:colOff>
      <xdr:row>488</xdr:row>
      <xdr:rowOff>176893</xdr:rowOff>
    </xdr:to>
    <xdr:grpSp>
      <xdr:nvGrpSpPr>
        <xdr:cNvPr id="17" name="Group 16"/>
        <xdr:cNvGrpSpPr/>
      </xdr:nvGrpSpPr>
      <xdr:grpSpPr>
        <a:xfrm>
          <a:off x="2636336" y="129541237"/>
          <a:ext cx="5154953" cy="4774870"/>
          <a:chOff x="1827330" y="88703728"/>
          <a:chExt cx="5781985" cy="5760000"/>
        </a:xfrm>
      </xdr:grpSpPr>
      <xdr:pic>
        <xdr:nvPicPr>
          <xdr:cNvPr id="2" name="Picture 1"/>
          <xdr:cNvPicPr>
            <a:picLocks noChangeAspect="1"/>
          </xdr:cNvPicPr>
        </xdr:nvPicPr>
        <xdr:blipFill>
          <a:blip xmlns:r="http://schemas.openxmlformats.org/officeDocument/2006/relationships" r:embed="rId1"/>
          <a:stretch>
            <a:fillRect/>
          </a:stretch>
        </xdr:blipFill>
        <xdr:spPr>
          <a:xfrm>
            <a:off x="1827330" y="88703728"/>
            <a:ext cx="5781985" cy="5760000"/>
          </a:xfrm>
          <a:prstGeom prst="rect">
            <a:avLst/>
          </a:prstGeom>
          <a:ln>
            <a:solidFill>
              <a:schemeClr val="tx1"/>
            </a:solidFill>
          </a:ln>
        </xdr:spPr>
      </xdr:pic>
      <xdr:cxnSp macro="">
        <xdr:nvCxnSpPr>
          <xdr:cNvPr id="14" name="Straight Arrow Connector 13"/>
          <xdr:cNvCxnSpPr/>
        </xdr:nvCxnSpPr>
        <xdr:spPr>
          <a:xfrm flipV="1">
            <a:off x="2251364" y="89465727"/>
            <a:ext cx="0" cy="813955"/>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xdr:cNvSpPr txBox="1"/>
        </xdr:nvSpPr>
        <xdr:spPr>
          <a:xfrm>
            <a:off x="1991591" y="88790319"/>
            <a:ext cx="588818" cy="779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4000" b="1">
                <a:solidFill>
                  <a:srgbClr val="FF0000"/>
                </a:solidFill>
              </a:rPr>
              <a:t>N</a:t>
            </a:r>
          </a:p>
        </xdr:txBody>
      </xdr:sp>
    </xdr:grpSp>
    <xdr:clientData/>
  </xdr:twoCellAnchor>
  <xdr:twoCellAnchor editAs="oneCell">
    <xdr:from>
      <xdr:col>0</xdr:col>
      <xdr:colOff>812499</xdr:colOff>
      <xdr:row>521</xdr:row>
      <xdr:rowOff>214221</xdr:rowOff>
    </xdr:from>
    <xdr:to>
      <xdr:col>4</xdr:col>
      <xdr:colOff>105654</xdr:colOff>
      <xdr:row>536</xdr:row>
      <xdr:rowOff>190586</xdr:rowOff>
    </xdr:to>
    <xdr:pic>
      <xdr:nvPicPr>
        <xdr:cNvPr id="18" name="Picture 17"/>
        <xdr:cNvPicPr>
          <a:picLocks noChangeAspect="1"/>
        </xdr:cNvPicPr>
      </xdr:nvPicPr>
      <xdr:blipFill>
        <a:blip xmlns:r="http://schemas.openxmlformats.org/officeDocument/2006/relationships" r:embed="rId2"/>
        <a:stretch>
          <a:fillRect/>
        </a:stretch>
      </xdr:blipFill>
      <xdr:spPr>
        <a:xfrm>
          <a:off x="812499" y="97015435"/>
          <a:ext cx="4055655" cy="3854400"/>
        </a:xfrm>
        <a:prstGeom prst="rect">
          <a:avLst/>
        </a:prstGeom>
        <a:ln>
          <a:solidFill>
            <a:schemeClr val="tx1"/>
          </a:solidFill>
        </a:ln>
      </xdr:spPr>
    </xdr:pic>
    <xdr:clientData/>
  </xdr:twoCellAnchor>
  <xdr:twoCellAnchor>
    <xdr:from>
      <xdr:col>4</xdr:col>
      <xdr:colOff>227265</xdr:colOff>
      <xdr:row>521</xdr:row>
      <xdr:rowOff>213429</xdr:rowOff>
    </xdr:from>
    <xdr:to>
      <xdr:col>7</xdr:col>
      <xdr:colOff>1121388</xdr:colOff>
      <xdr:row>536</xdr:row>
      <xdr:rowOff>169690</xdr:rowOff>
    </xdr:to>
    <xdr:grpSp>
      <xdr:nvGrpSpPr>
        <xdr:cNvPr id="21" name="Group 20"/>
        <xdr:cNvGrpSpPr/>
      </xdr:nvGrpSpPr>
      <xdr:grpSpPr>
        <a:xfrm>
          <a:off x="4989765" y="142884322"/>
          <a:ext cx="4404766" cy="3834297"/>
          <a:chOff x="1907200" y="108669704"/>
          <a:chExt cx="5810250" cy="5214660"/>
        </a:xfrm>
      </xdr:grpSpPr>
      <xdr:pic>
        <xdr:nvPicPr>
          <xdr:cNvPr id="19" name="Picture 18"/>
          <xdr:cNvPicPr>
            <a:picLocks noChangeAspect="1"/>
          </xdr:cNvPicPr>
        </xdr:nvPicPr>
        <xdr:blipFill>
          <a:blip xmlns:r="http://schemas.openxmlformats.org/officeDocument/2006/relationships" r:embed="rId3"/>
          <a:stretch>
            <a:fillRect/>
          </a:stretch>
        </xdr:blipFill>
        <xdr:spPr>
          <a:xfrm>
            <a:off x="1907200" y="108669704"/>
            <a:ext cx="5810250" cy="5214660"/>
          </a:xfrm>
          <a:prstGeom prst="rect">
            <a:avLst/>
          </a:prstGeom>
          <a:ln>
            <a:solidFill>
              <a:schemeClr val="tx1"/>
            </a:solidFill>
          </a:ln>
        </xdr:spPr>
      </xdr:pic>
      <xdr:sp macro="" textlink="">
        <xdr:nvSpPr>
          <xdr:cNvPr id="20" name="Rectangle 19"/>
          <xdr:cNvSpPr/>
        </xdr:nvSpPr>
        <xdr:spPr>
          <a:xfrm>
            <a:off x="4294910" y="110126319"/>
            <a:ext cx="3082636" cy="1922317"/>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2</xdr:col>
      <xdr:colOff>292</xdr:colOff>
      <xdr:row>489</xdr:row>
      <xdr:rowOff>193526</xdr:rowOff>
    </xdr:from>
    <xdr:to>
      <xdr:col>6</xdr:col>
      <xdr:colOff>986117</xdr:colOff>
      <xdr:row>512</xdr:row>
      <xdr:rowOff>36020</xdr:rowOff>
    </xdr:to>
    <xdr:grpSp>
      <xdr:nvGrpSpPr>
        <xdr:cNvPr id="54" name="Group 53"/>
        <xdr:cNvGrpSpPr/>
      </xdr:nvGrpSpPr>
      <xdr:grpSpPr>
        <a:xfrm>
          <a:off x="2340721" y="134591276"/>
          <a:ext cx="5748325" cy="5788815"/>
          <a:chOff x="1578722" y="134319133"/>
          <a:chExt cx="5748325" cy="5788815"/>
        </a:xfrm>
      </xdr:grpSpPr>
      <xdr:grpSp>
        <xdr:nvGrpSpPr>
          <xdr:cNvPr id="12" name="Group 11"/>
          <xdr:cNvGrpSpPr/>
        </xdr:nvGrpSpPr>
        <xdr:grpSpPr>
          <a:xfrm>
            <a:off x="1578722" y="134319133"/>
            <a:ext cx="5748325" cy="5788815"/>
            <a:chOff x="1541318" y="94726204"/>
            <a:chExt cx="6363158" cy="6840000"/>
          </a:xfrm>
        </xdr:grpSpPr>
        <xdr:pic>
          <xdr:nvPicPr>
            <xdr:cNvPr id="3" name="Picture 2"/>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541318" y="94726204"/>
              <a:ext cx="6363158" cy="6840000"/>
            </a:xfrm>
            <a:prstGeom prst="rect">
              <a:avLst/>
            </a:prstGeom>
            <a:ln>
              <a:solidFill>
                <a:schemeClr val="tx1"/>
              </a:solidFill>
            </a:ln>
          </xdr:spPr>
        </xdr:pic>
        <xdr:sp macro="" textlink="">
          <xdr:nvSpPr>
            <xdr:cNvPr id="4" name="TextBox 3"/>
            <xdr:cNvSpPr txBox="1"/>
          </xdr:nvSpPr>
          <xdr:spPr>
            <a:xfrm rot="19987423">
              <a:off x="5368636" y="98852185"/>
              <a:ext cx="1246909" cy="692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solidFill>
                    <a:srgbClr val="FF0000"/>
                  </a:solidFill>
                </a:rPr>
                <a:t>MABEL</a:t>
              </a:r>
            </a:p>
          </xdr:txBody>
        </xdr:sp>
        <xdr:sp macro="" textlink="">
          <xdr:nvSpPr>
            <xdr:cNvPr id="5" name="Rectangle 4"/>
            <xdr:cNvSpPr/>
          </xdr:nvSpPr>
          <xdr:spPr>
            <a:xfrm rot="19825351">
              <a:off x="6245443" y="98473225"/>
              <a:ext cx="658091" cy="75709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6" name="Rectangle 5"/>
            <xdr:cNvSpPr/>
          </xdr:nvSpPr>
          <xdr:spPr>
            <a:xfrm rot="19825351">
              <a:off x="5870863" y="97830409"/>
              <a:ext cx="658091" cy="757095"/>
            </a:xfrm>
            <a:prstGeom prst="rect">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7" name="Rectangle 6"/>
            <xdr:cNvSpPr/>
          </xdr:nvSpPr>
          <xdr:spPr>
            <a:xfrm rot="1478009">
              <a:off x="4585854" y="98415764"/>
              <a:ext cx="658091" cy="757095"/>
            </a:xfrm>
            <a:prstGeom prst="rect">
              <a:avLst/>
            </a:prstGeom>
            <a:noFill/>
            <a:ln w="381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8" name="Rectangle 7"/>
            <xdr:cNvSpPr/>
          </xdr:nvSpPr>
          <xdr:spPr>
            <a:xfrm rot="1309298">
              <a:off x="4917058" y="97565939"/>
              <a:ext cx="658091" cy="880516"/>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9" name="TextBox 8"/>
            <xdr:cNvSpPr txBox="1"/>
          </xdr:nvSpPr>
          <xdr:spPr>
            <a:xfrm rot="19987423">
              <a:off x="6599097" y="97542838"/>
              <a:ext cx="910180" cy="692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solidFill>
                    <a:srgbClr val="00B050"/>
                  </a:solidFill>
                </a:rPr>
                <a:t>Laura</a:t>
              </a:r>
            </a:p>
          </xdr:txBody>
        </xdr:sp>
        <xdr:sp macro="" textlink="">
          <xdr:nvSpPr>
            <xdr:cNvPr id="10" name="TextBox 9"/>
            <xdr:cNvSpPr txBox="1"/>
          </xdr:nvSpPr>
          <xdr:spPr>
            <a:xfrm rot="737260">
              <a:off x="4017707" y="97484080"/>
              <a:ext cx="954275" cy="692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solidFill>
                    <a:srgbClr val="002060"/>
                  </a:solidFill>
                </a:rPr>
                <a:t>Wesley</a:t>
              </a:r>
            </a:p>
          </xdr:txBody>
        </xdr:sp>
        <xdr:sp macro="" textlink="">
          <xdr:nvSpPr>
            <xdr:cNvPr id="11" name="TextBox 10"/>
            <xdr:cNvSpPr txBox="1"/>
          </xdr:nvSpPr>
          <xdr:spPr>
            <a:xfrm rot="1164960">
              <a:off x="3508664" y="98273753"/>
              <a:ext cx="1246909" cy="692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solidFill>
                    <a:schemeClr val="accent6">
                      <a:lumMod val="75000"/>
                    </a:schemeClr>
                  </a:solidFill>
                </a:rPr>
                <a:t>Valentia</a:t>
              </a:r>
            </a:p>
          </xdr:txBody>
        </xdr:sp>
      </xdr:grpSp>
      <xdr:sp macro="" textlink="">
        <xdr:nvSpPr>
          <xdr:cNvPr id="45" name="Rectangle 44"/>
          <xdr:cNvSpPr/>
        </xdr:nvSpPr>
        <xdr:spPr>
          <a:xfrm flipH="1">
            <a:off x="3728355" y="138642427"/>
            <a:ext cx="825019" cy="490610"/>
          </a:xfrm>
          <a:prstGeom prst="rect">
            <a:avLst/>
          </a:prstGeom>
          <a:noFill/>
          <a:ln w="38100">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6" name="Rectangle 45"/>
          <xdr:cNvSpPr/>
        </xdr:nvSpPr>
        <xdr:spPr>
          <a:xfrm rot="21031845">
            <a:off x="4590753" y="138643546"/>
            <a:ext cx="704676" cy="465253"/>
          </a:xfrm>
          <a:prstGeom prst="rect">
            <a:avLst/>
          </a:prstGeom>
          <a:noFill/>
          <a:ln w="381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7" name="Rectangle 46"/>
          <xdr:cNvSpPr/>
        </xdr:nvSpPr>
        <xdr:spPr>
          <a:xfrm rot="20691619">
            <a:off x="5279372" y="138512905"/>
            <a:ext cx="718559" cy="462936"/>
          </a:xfrm>
          <a:prstGeom prst="rect">
            <a:avLst/>
          </a:prstGeom>
          <a:noFill/>
          <a:ln w="3810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8" name="Rectangle 47"/>
          <xdr:cNvSpPr/>
        </xdr:nvSpPr>
        <xdr:spPr>
          <a:xfrm rot="19825351">
            <a:off x="5981700" y="138175091"/>
            <a:ext cx="594504" cy="640743"/>
          </a:xfrm>
          <a:prstGeom prst="rect">
            <a:avLst/>
          </a:prstGeom>
          <a:noFill/>
          <a:ln w="381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0" name="TextBox 49"/>
          <xdr:cNvSpPr txBox="1"/>
        </xdr:nvSpPr>
        <xdr:spPr>
          <a:xfrm rot="186863">
            <a:off x="3350078" y="139162972"/>
            <a:ext cx="1126428" cy="586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solidFill>
                  <a:srgbClr val="FF00FF"/>
                </a:solidFill>
              </a:rPr>
              <a:t>Querida</a:t>
            </a:r>
          </a:p>
        </xdr:txBody>
      </xdr:sp>
      <xdr:sp macro="" textlink="">
        <xdr:nvSpPr>
          <xdr:cNvPr id="51" name="TextBox 50"/>
          <xdr:cNvSpPr txBox="1"/>
        </xdr:nvSpPr>
        <xdr:spPr>
          <a:xfrm rot="20919572">
            <a:off x="4509409" y="139179301"/>
            <a:ext cx="1126428" cy="586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solidFill>
                  <a:schemeClr val="accent5">
                    <a:lumMod val="50000"/>
                  </a:schemeClr>
                </a:solidFill>
              </a:rPr>
              <a:t>Patracia</a:t>
            </a:r>
          </a:p>
        </xdr:txBody>
      </xdr:sp>
      <xdr:sp macro="" textlink="">
        <xdr:nvSpPr>
          <xdr:cNvPr id="52" name="TextBox 51"/>
          <xdr:cNvSpPr txBox="1"/>
        </xdr:nvSpPr>
        <xdr:spPr>
          <a:xfrm rot="19987423">
            <a:off x="6311443" y="138748956"/>
            <a:ext cx="869453" cy="358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solidFill>
                  <a:srgbClr val="FF0066"/>
                </a:solidFill>
              </a:rPr>
              <a:t>Naldo</a:t>
            </a:r>
          </a:p>
        </xdr:txBody>
      </xdr:sp>
      <xdr:sp macro="" textlink="">
        <xdr:nvSpPr>
          <xdr:cNvPr id="53" name="TextBox 52"/>
          <xdr:cNvSpPr txBox="1"/>
        </xdr:nvSpPr>
        <xdr:spPr>
          <a:xfrm rot="214560">
            <a:off x="5399315" y="139116709"/>
            <a:ext cx="1126428" cy="586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solidFill>
                  <a:schemeClr val="accent2">
                    <a:lumMod val="75000"/>
                  </a:schemeClr>
                </a:solidFill>
              </a:rPr>
              <a:t>Osane</a:t>
            </a:r>
          </a:p>
        </xdr:txBody>
      </xdr:sp>
    </xdr:grpSp>
    <xdr:clientData/>
  </xdr:twoCellAnchor>
  <xdr:twoCellAnchor>
    <xdr:from>
      <xdr:col>0</xdr:col>
      <xdr:colOff>435429</xdr:colOff>
      <xdr:row>426</xdr:row>
      <xdr:rowOff>107988</xdr:rowOff>
    </xdr:from>
    <xdr:to>
      <xdr:col>7</xdr:col>
      <xdr:colOff>1682584</xdr:colOff>
      <xdr:row>467</xdr:row>
      <xdr:rowOff>112059</xdr:rowOff>
    </xdr:to>
    <xdr:grpSp>
      <xdr:nvGrpSpPr>
        <xdr:cNvPr id="13" name="Group 12"/>
        <xdr:cNvGrpSpPr/>
      </xdr:nvGrpSpPr>
      <xdr:grpSpPr>
        <a:xfrm>
          <a:off x="435429" y="118217988"/>
          <a:ext cx="9520298" cy="10604035"/>
          <a:chOff x="435429" y="117713723"/>
          <a:chExt cx="9561920" cy="10571218"/>
        </a:xfrm>
      </xdr:grpSpPr>
      <xdr:pic>
        <xdr:nvPicPr>
          <xdr:cNvPr id="40" name="Picture 39" descr="https://vsjcllp.vsjadon.com/upload/insp-242159-1525.jp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b="5498"/>
          <a:stretch/>
        </xdr:blipFill>
        <xdr:spPr bwMode="auto">
          <a:xfrm>
            <a:off x="6450585" y="126342321"/>
            <a:ext cx="1551444" cy="19426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2159-843.jp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6516"/>
          <a:stretch/>
        </xdr:blipFill>
        <xdr:spPr bwMode="auto">
          <a:xfrm>
            <a:off x="606318" y="117713723"/>
            <a:ext cx="4708097" cy="32761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42159-84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172660" y="126346481"/>
            <a:ext cx="2606844" cy="19363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42159-844.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753190" y="123897358"/>
            <a:ext cx="1761406" cy="23361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42159-847.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899209" y="126344564"/>
            <a:ext cx="1461950" cy="19370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42159-860.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868841" y="123895598"/>
            <a:ext cx="1771281" cy="233437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42159-87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000181" y="123900719"/>
            <a:ext cx="1758205" cy="233437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42159-940.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35429" y="121105972"/>
            <a:ext cx="2056001" cy="27182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42159-102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762000" y="123900809"/>
            <a:ext cx="3136515" cy="23361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42159-916.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5424606" y="117721887"/>
            <a:ext cx="4366719" cy="32528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42159-925.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2598644" y="121088774"/>
            <a:ext cx="3645215" cy="27182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https://vsjcllp.vsjadon.com/upload/insp-242159-928.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6355336" y="121086694"/>
            <a:ext cx="3642013" cy="27182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uPLpNNHBCz5pZeF9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559"/>
  <sheetViews>
    <sheetView tabSelected="1" view="pageBreakPreview" zoomScale="70" zoomScaleNormal="85" zoomScaleSheetLayoutView="70" zoomScalePageLayoutView="70" workbookViewId="0">
      <selection activeCell="B562" sqref="B562"/>
    </sheetView>
  </sheetViews>
  <sheetFormatPr defaultColWidth="9.140625" defaultRowHeight="17.100000000000001" customHeight="1" x14ac:dyDescent="0.25"/>
  <cols>
    <col min="1" max="3" width="17.5703125" style="1" customWidth="1"/>
    <col min="4" max="4" width="18.85546875" style="1" customWidth="1"/>
    <col min="5" max="7" width="17.5703125" style="1" customWidth="1"/>
    <col min="8" max="8" width="34.7109375" style="4" customWidth="1"/>
    <col min="9" max="9" width="33.85546875" style="1" customWidth="1"/>
    <col min="10" max="10" width="39.5703125" style="1" customWidth="1"/>
    <col min="11" max="11" width="15.7109375" style="1" bestFit="1" customWidth="1"/>
    <col min="12" max="19" width="9.140625" style="1"/>
    <col min="20" max="22" width="0" style="1" hidden="1" customWidth="1"/>
    <col min="23" max="25" width="9.140625" style="1"/>
    <col min="26" max="26" width="7.85546875" style="1" customWidth="1"/>
    <col min="27" max="16384" width="9.140625" style="1"/>
  </cols>
  <sheetData>
    <row r="1" spans="1:11" ht="20.25" x14ac:dyDescent="0.25">
      <c r="A1" s="124" t="s">
        <v>36</v>
      </c>
      <c r="B1" s="125"/>
      <c r="C1" s="125"/>
      <c r="D1" s="125"/>
      <c r="E1" s="125"/>
      <c r="F1" s="125"/>
      <c r="G1" s="125"/>
      <c r="H1" s="126"/>
    </row>
    <row r="2" spans="1:11" ht="42" customHeight="1" x14ac:dyDescent="0.25">
      <c r="A2" s="123" t="s">
        <v>9</v>
      </c>
      <c r="B2" s="123"/>
      <c r="C2" s="116" t="s">
        <v>85</v>
      </c>
      <c r="D2" s="116"/>
      <c r="E2" s="123" t="s">
        <v>11</v>
      </c>
      <c r="F2" s="123"/>
      <c r="G2" s="158">
        <v>45871</v>
      </c>
      <c r="H2" s="116"/>
      <c r="J2" s="160"/>
      <c r="K2" s="160"/>
    </row>
    <row r="3" spans="1:11" ht="126.75" customHeight="1" x14ac:dyDescent="0.25">
      <c r="A3" s="123" t="s">
        <v>37</v>
      </c>
      <c r="B3" s="123"/>
      <c r="C3" s="163" t="s">
        <v>296</v>
      </c>
      <c r="D3" s="163"/>
      <c r="E3" s="123" t="s">
        <v>160</v>
      </c>
      <c r="F3" s="123"/>
      <c r="G3" s="158" t="s">
        <v>323</v>
      </c>
      <c r="H3" s="116"/>
      <c r="J3" s="78">
        <v>45782</v>
      </c>
      <c r="K3" s="78">
        <v>45874</v>
      </c>
    </row>
    <row r="4" spans="1:11" ht="43.5" customHeight="1" x14ac:dyDescent="0.25">
      <c r="A4" s="123" t="s">
        <v>34</v>
      </c>
      <c r="B4" s="123"/>
      <c r="C4" s="116" t="s">
        <v>320</v>
      </c>
      <c r="D4" s="116"/>
      <c r="E4" s="123" t="s">
        <v>31</v>
      </c>
      <c r="F4" s="123"/>
      <c r="G4" s="158">
        <v>45783</v>
      </c>
      <c r="H4" s="158"/>
      <c r="K4" s="1">
        <f>K3-J3</f>
        <v>92</v>
      </c>
    </row>
    <row r="5" spans="1:11" ht="20.25" x14ac:dyDescent="0.25">
      <c r="A5" s="79" t="s">
        <v>38</v>
      </c>
      <c r="B5" s="79"/>
      <c r="C5" s="79"/>
      <c r="D5" s="79"/>
      <c r="E5" s="79"/>
      <c r="F5" s="79"/>
      <c r="G5" s="79"/>
      <c r="H5" s="79"/>
      <c r="J5" s="78">
        <v>45793</v>
      </c>
      <c r="K5" s="1">
        <f>J5-K3</f>
        <v>-81</v>
      </c>
    </row>
    <row r="6" spans="1:11" ht="43.5" customHeight="1" x14ac:dyDescent="0.25">
      <c r="A6" s="123" t="s">
        <v>28</v>
      </c>
      <c r="B6" s="123"/>
      <c r="C6" s="116" t="s">
        <v>91</v>
      </c>
      <c r="D6" s="116"/>
      <c r="E6" s="123" t="s">
        <v>33</v>
      </c>
      <c r="F6" s="123"/>
      <c r="G6" s="116" t="s">
        <v>321</v>
      </c>
      <c r="H6" s="116"/>
    </row>
    <row r="7" spans="1:11" ht="42" customHeight="1" x14ac:dyDescent="0.25">
      <c r="A7" s="123" t="s">
        <v>40</v>
      </c>
      <c r="B7" s="123"/>
      <c r="C7" s="116" t="s">
        <v>249</v>
      </c>
      <c r="D7" s="116"/>
      <c r="E7" s="123" t="s">
        <v>41</v>
      </c>
      <c r="F7" s="123"/>
      <c r="G7" s="116" t="s">
        <v>249</v>
      </c>
      <c r="H7" s="116"/>
    </row>
    <row r="8" spans="1:11" ht="42.75" customHeight="1" x14ac:dyDescent="0.25">
      <c r="A8" s="123" t="s">
        <v>42</v>
      </c>
      <c r="B8" s="123"/>
      <c r="C8" s="116" t="s">
        <v>288</v>
      </c>
      <c r="D8" s="116"/>
      <c r="E8" s="116"/>
      <c r="F8" s="116"/>
      <c r="G8" s="116"/>
      <c r="H8" s="116"/>
    </row>
    <row r="9" spans="1:11" ht="42.75" customHeight="1" x14ac:dyDescent="0.25">
      <c r="A9" s="136" t="s">
        <v>151</v>
      </c>
      <c r="B9" s="37" t="s">
        <v>39</v>
      </c>
      <c r="C9" s="162" t="s">
        <v>250</v>
      </c>
      <c r="D9" s="162"/>
      <c r="E9" s="162"/>
      <c r="F9" s="162"/>
      <c r="G9" s="162"/>
      <c r="H9" s="162"/>
    </row>
    <row r="10" spans="1:11" ht="49.5" customHeight="1" x14ac:dyDescent="0.25">
      <c r="A10" s="136"/>
      <c r="B10" s="37" t="s">
        <v>10</v>
      </c>
      <c r="C10" s="116" t="s">
        <v>251</v>
      </c>
      <c r="D10" s="116"/>
      <c r="E10" s="116"/>
      <c r="F10" s="116"/>
      <c r="G10" s="116"/>
      <c r="H10" s="116"/>
    </row>
    <row r="11" spans="1:11" ht="42" customHeight="1" x14ac:dyDescent="0.25">
      <c r="A11" s="136"/>
      <c r="B11" s="37" t="s">
        <v>5</v>
      </c>
      <c r="C11" s="116" t="s">
        <v>251</v>
      </c>
      <c r="D11" s="116"/>
      <c r="E11" s="116"/>
      <c r="F11" s="116"/>
      <c r="G11" s="116"/>
      <c r="H11" s="116"/>
    </row>
    <row r="12" spans="1:11" ht="40.5" customHeight="1" x14ac:dyDescent="0.25">
      <c r="A12" s="161" t="s">
        <v>32</v>
      </c>
      <c r="B12" s="161"/>
      <c r="C12" s="116" t="s">
        <v>279</v>
      </c>
      <c r="D12" s="116"/>
      <c r="E12" s="116"/>
      <c r="F12" s="116"/>
      <c r="G12" s="116"/>
      <c r="H12" s="116"/>
    </row>
    <row r="13" spans="1:11" ht="20.100000000000001" customHeight="1" x14ac:dyDescent="0.25">
      <c r="A13" s="79" t="s">
        <v>43</v>
      </c>
      <c r="B13" s="79"/>
      <c r="C13" s="79"/>
      <c r="D13" s="79"/>
      <c r="E13" s="79"/>
      <c r="F13" s="79"/>
      <c r="G13" s="79"/>
      <c r="H13" s="79"/>
    </row>
    <row r="14" spans="1:11" ht="41.25" customHeight="1" x14ac:dyDescent="0.25">
      <c r="A14" s="123" t="s">
        <v>26</v>
      </c>
      <c r="B14" s="123" t="s">
        <v>4</v>
      </c>
      <c r="C14" s="116" t="s">
        <v>86</v>
      </c>
      <c r="D14" s="116"/>
      <c r="E14" s="123" t="s">
        <v>44</v>
      </c>
      <c r="F14" s="123" t="s">
        <v>4</v>
      </c>
      <c r="G14" s="116" t="s">
        <v>252</v>
      </c>
      <c r="H14" s="116"/>
    </row>
    <row r="15" spans="1:11" ht="83.25" customHeight="1" x14ac:dyDescent="0.25">
      <c r="A15" s="123" t="s">
        <v>45</v>
      </c>
      <c r="B15" s="123" t="s">
        <v>4</v>
      </c>
      <c r="C15" s="116" t="s">
        <v>308</v>
      </c>
      <c r="D15" s="116"/>
      <c r="E15" s="123" t="s">
        <v>46</v>
      </c>
      <c r="F15" s="123" t="s">
        <v>4</v>
      </c>
      <c r="G15" s="158" t="s">
        <v>310</v>
      </c>
      <c r="H15" s="116"/>
    </row>
    <row r="16" spans="1:11" ht="85.5" customHeight="1" x14ac:dyDescent="0.25">
      <c r="A16" s="123" t="s">
        <v>47</v>
      </c>
      <c r="B16" s="123" t="s">
        <v>4</v>
      </c>
      <c r="C16" s="158" t="s">
        <v>309</v>
      </c>
      <c r="D16" s="116"/>
      <c r="E16" s="123" t="s">
        <v>48</v>
      </c>
      <c r="F16" s="123" t="s">
        <v>4</v>
      </c>
      <c r="G16" s="157" t="s">
        <v>311</v>
      </c>
      <c r="H16" s="116"/>
    </row>
    <row r="17" spans="1:9" ht="85.5" customHeight="1" x14ac:dyDescent="0.25">
      <c r="A17" s="123" t="s">
        <v>49</v>
      </c>
      <c r="B17" s="123" t="s">
        <v>4</v>
      </c>
      <c r="C17" s="158" t="s">
        <v>310</v>
      </c>
      <c r="D17" s="116"/>
      <c r="E17" s="123" t="s">
        <v>50</v>
      </c>
      <c r="F17" s="123" t="s">
        <v>4</v>
      </c>
      <c r="G17" s="116" t="s">
        <v>253</v>
      </c>
      <c r="H17" s="116"/>
    </row>
    <row r="18" spans="1:9" ht="41.25" customHeight="1" x14ac:dyDescent="0.25">
      <c r="A18" s="123" t="s">
        <v>51</v>
      </c>
      <c r="B18" s="123" t="s">
        <v>4</v>
      </c>
      <c r="C18" s="116"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16"/>
      <c r="E18" s="123" t="s">
        <v>94</v>
      </c>
      <c r="F18" s="123" t="s">
        <v>4</v>
      </c>
      <c r="G18" s="116">
        <v>26700</v>
      </c>
      <c r="H18" s="116"/>
    </row>
    <row r="19" spans="1:9" ht="41.25" customHeight="1" x14ac:dyDescent="0.25">
      <c r="A19" s="123" t="s">
        <v>52</v>
      </c>
      <c r="B19" s="123" t="s">
        <v>4</v>
      </c>
      <c r="C19" s="117">
        <f>28759.49/G19</f>
        <v>1.1000000382482455</v>
      </c>
      <c r="D19" s="117"/>
      <c r="E19" s="123" t="s">
        <v>245</v>
      </c>
      <c r="F19" s="123" t="s">
        <v>4</v>
      </c>
      <c r="G19" s="139">
        <v>26144.99</v>
      </c>
      <c r="H19" s="141"/>
    </row>
    <row r="20" spans="1:9" ht="41.25" customHeight="1" x14ac:dyDescent="0.25">
      <c r="A20" s="123" t="s">
        <v>92</v>
      </c>
      <c r="B20" s="123" t="s">
        <v>4</v>
      </c>
      <c r="C20" s="116">
        <v>68966.490000000005</v>
      </c>
      <c r="D20" s="116"/>
      <c r="E20" s="123" t="s">
        <v>93</v>
      </c>
      <c r="F20" s="123" t="s">
        <v>4</v>
      </c>
      <c r="G20" s="116">
        <v>68966.490000000005</v>
      </c>
      <c r="H20" s="116"/>
    </row>
    <row r="21" spans="1:9" ht="41.25" customHeight="1" x14ac:dyDescent="0.25">
      <c r="A21" s="123" t="s">
        <v>54</v>
      </c>
      <c r="B21" s="123" t="s">
        <v>4</v>
      </c>
      <c r="C21" s="116" t="s">
        <v>306</v>
      </c>
      <c r="D21" s="116"/>
      <c r="E21" s="123" t="s">
        <v>53</v>
      </c>
      <c r="F21" s="123" t="s">
        <v>4</v>
      </c>
      <c r="G21" s="116" t="s">
        <v>307</v>
      </c>
      <c r="H21" s="116"/>
    </row>
    <row r="22" spans="1:9" ht="41.25" customHeight="1" x14ac:dyDescent="0.25">
      <c r="A22" s="123" t="s">
        <v>164</v>
      </c>
      <c r="B22" s="123" t="s">
        <v>4</v>
      </c>
      <c r="C22" s="116" t="s">
        <v>286</v>
      </c>
      <c r="D22" s="116"/>
      <c r="E22" s="123" t="s">
        <v>165</v>
      </c>
      <c r="F22" s="123" t="s">
        <v>4</v>
      </c>
      <c r="G22" s="116" t="s">
        <v>259</v>
      </c>
      <c r="H22" s="116"/>
    </row>
    <row r="23" spans="1:9" ht="23.25" x14ac:dyDescent="0.25">
      <c r="A23" s="123" t="s">
        <v>162</v>
      </c>
      <c r="B23" s="123" t="s">
        <v>4</v>
      </c>
      <c r="C23" s="119" t="s">
        <v>260</v>
      </c>
      <c r="D23" s="120"/>
      <c r="E23" s="120"/>
      <c r="F23" s="120"/>
      <c r="G23" s="120"/>
      <c r="H23" s="120"/>
    </row>
    <row r="24" spans="1:9" ht="49.5" customHeight="1" x14ac:dyDescent="0.25">
      <c r="A24" s="161" t="s">
        <v>24</v>
      </c>
      <c r="B24" s="161" t="s">
        <v>4</v>
      </c>
      <c r="C24" s="118" t="s">
        <v>285</v>
      </c>
      <c r="D24" s="118"/>
      <c r="E24" s="118"/>
      <c r="F24" s="118"/>
      <c r="G24" s="118"/>
      <c r="H24" s="118"/>
      <c r="I24" s="1" t="s">
        <v>287</v>
      </c>
    </row>
    <row r="25" spans="1:9" ht="24" customHeight="1" x14ac:dyDescent="0.25">
      <c r="A25" s="79" t="s">
        <v>19</v>
      </c>
      <c r="B25" s="79"/>
      <c r="C25" s="79"/>
      <c r="D25" s="79"/>
      <c r="E25" s="79"/>
      <c r="F25" s="79"/>
      <c r="G25" s="79"/>
      <c r="H25" s="79"/>
    </row>
    <row r="26" spans="1:9" ht="43.5" customHeight="1" x14ac:dyDescent="0.25">
      <c r="A26" s="161" t="s">
        <v>25</v>
      </c>
      <c r="B26" s="161" t="s">
        <v>4</v>
      </c>
      <c r="C26" s="116" t="str">
        <f>IF(AND(G26="Upper"),"Developed","Developing")</f>
        <v>Developing</v>
      </c>
      <c r="D26" s="116"/>
      <c r="E26" s="123" t="s">
        <v>12</v>
      </c>
      <c r="F26" s="123" t="s">
        <v>4</v>
      </c>
      <c r="G26" s="116" t="s">
        <v>166</v>
      </c>
      <c r="H26" s="116"/>
    </row>
    <row r="27" spans="1:9" ht="43.5" customHeight="1" x14ac:dyDescent="0.25">
      <c r="A27" s="123" t="s">
        <v>13</v>
      </c>
      <c r="B27" s="123" t="s">
        <v>4</v>
      </c>
      <c r="C27" s="116" t="s">
        <v>97</v>
      </c>
      <c r="D27" s="116"/>
      <c r="E27" s="123" t="s">
        <v>152</v>
      </c>
      <c r="F27" s="123" t="s">
        <v>4</v>
      </c>
      <c r="G27" s="116" t="s">
        <v>246</v>
      </c>
      <c r="H27" s="116"/>
    </row>
    <row r="28" spans="1:9" ht="43.5" customHeight="1" x14ac:dyDescent="0.25">
      <c r="A28" s="123" t="s">
        <v>22</v>
      </c>
      <c r="B28" s="123" t="s">
        <v>4</v>
      </c>
      <c r="C28" s="116" t="s">
        <v>96</v>
      </c>
      <c r="D28" s="116"/>
      <c r="E28" s="123" t="s">
        <v>15</v>
      </c>
      <c r="F28" s="123" t="s">
        <v>4</v>
      </c>
      <c r="G28" s="116" t="s">
        <v>280</v>
      </c>
      <c r="H28" s="116"/>
    </row>
    <row r="29" spans="1:9" ht="43.5" customHeight="1" x14ac:dyDescent="0.25">
      <c r="A29" s="123" t="s">
        <v>106</v>
      </c>
      <c r="B29" s="123" t="s">
        <v>4</v>
      </c>
      <c r="C29" s="116" t="s">
        <v>282</v>
      </c>
      <c r="D29" s="116"/>
      <c r="E29" s="123" t="s">
        <v>107</v>
      </c>
      <c r="F29" s="123" t="s">
        <v>4</v>
      </c>
      <c r="G29" s="116" t="s">
        <v>281</v>
      </c>
      <c r="H29" s="116"/>
    </row>
    <row r="30" spans="1:9" ht="84" customHeight="1" x14ac:dyDescent="0.25">
      <c r="A30" s="123" t="s">
        <v>16</v>
      </c>
      <c r="B30" s="123" t="s">
        <v>4</v>
      </c>
      <c r="C30" s="116" t="s">
        <v>283</v>
      </c>
      <c r="D30" s="116"/>
      <c r="E30" s="123" t="s">
        <v>14</v>
      </c>
      <c r="F30" s="123" t="s">
        <v>4</v>
      </c>
      <c r="G30" s="116" t="s">
        <v>284</v>
      </c>
      <c r="H30" s="116"/>
    </row>
    <row r="31" spans="1:9" ht="20.25" x14ac:dyDescent="0.25">
      <c r="A31" s="123" t="s">
        <v>112</v>
      </c>
      <c r="B31" s="123" t="s">
        <v>4</v>
      </c>
      <c r="C31" s="116" t="s">
        <v>113</v>
      </c>
      <c r="D31" s="116"/>
      <c r="E31" s="123" t="s">
        <v>114</v>
      </c>
      <c r="F31" s="123" t="s">
        <v>4</v>
      </c>
      <c r="G31" s="116" t="s">
        <v>113</v>
      </c>
      <c r="H31" s="116"/>
    </row>
    <row r="32" spans="1:9" ht="21.75" customHeight="1" x14ac:dyDescent="0.25">
      <c r="A32" s="123" t="s">
        <v>115</v>
      </c>
      <c r="B32" s="123" t="s">
        <v>4</v>
      </c>
      <c r="C32" s="116" t="s">
        <v>113</v>
      </c>
      <c r="D32" s="116"/>
      <c r="E32" s="116"/>
      <c r="F32" s="116"/>
      <c r="G32" s="116"/>
      <c r="H32" s="116"/>
    </row>
    <row r="33" spans="1:15" ht="20.25" x14ac:dyDescent="0.25">
      <c r="A33" s="137" t="s">
        <v>35</v>
      </c>
      <c r="B33" s="137"/>
      <c r="C33" s="137"/>
      <c r="D33" s="137"/>
      <c r="E33" s="137"/>
      <c r="F33" s="137"/>
      <c r="G33" s="137"/>
      <c r="H33" s="137"/>
    </row>
    <row r="34" spans="1:15" ht="43.5" customHeight="1" x14ac:dyDescent="0.25">
      <c r="A34" s="123" t="s">
        <v>17</v>
      </c>
      <c r="B34" s="123"/>
      <c r="C34" s="116" t="s">
        <v>98</v>
      </c>
      <c r="D34" s="116"/>
      <c r="E34" s="123" t="s">
        <v>18</v>
      </c>
      <c r="F34" s="123" t="s">
        <v>4</v>
      </c>
      <c r="G34" s="116" t="s">
        <v>99</v>
      </c>
      <c r="H34" s="116"/>
    </row>
    <row r="35" spans="1:15" ht="43.5" customHeight="1" x14ac:dyDescent="0.25">
      <c r="A35" s="123" t="s">
        <v>21</v>
      </c>
      <c r="B35" s="123"/>
      <c r="C35" s="116" t="s">
        <v>99</v>
      </c>
      <c r="D35" s="116"/>
      <c r="E35" s="123" t="s">
        <v>30</v>
      </c>
      <c r="F35" s="123" t="s">
        <v>4</v>
      </c>
      <c r="G35" s="116" t="s">
        <v>99</v>
      </c>
      <c r="H35" s="116"/>
    </row>
    <row r="36" spans="1:15" ht="20.25" x14ac:dyDescent="0.25">
      <c r="A36" s="123" t="s">
        <v>29</v>
      </c>
      <c r="B36" s="123"/>
      <c r="C36" s="116" t="s">
        <v>100</v>
      </c>
      <c r="D36" s="116"/>
      <c r="E36" s="123" t="s">
        <v>20</v>
      </c>
      <c r="F36" s="123" t="s">
        <v>4</v>
      </c>
      <c r="G36" s="116" t="s">
        <v>101</v>
      </c>
      <c r="H36" s="116"/>
    </row>
    <row r="37" spans="1:15" ht="20.25" x14ac:dyDescent="0.25">
      <c r="A37" s="79" t="s">
        <v>0</v>
      </c>
      <c r="B37" s="79"/>
      <c r="C37" s="79"/>
      <c r="D37" s="79"/>
      <c r="E37" s="79"/>
      <c r="F37" s="79"/>
      <c r="G37" s="79"/>
      <c r="H37" s="79"/>
    </row>
    <row r="38" spans="1:15" ht="20.25" x14ac:dyDescent="0.25">
      <c r="A38" s="121" t="s">
        <v>0</v>
      </c>
      <c r="B38" s="121"/>
      <c r="C38" s="121" t="s">
        <v>231</v>
      </c>
      <c r="D38" s="121"/>
      <c r="E38" s="121"/>
      <c r="F38" s="121" t="s">
        <v>7</v>
      </c>
      <c r="G38" s="121"/>
      <c r="H38" s="121"/>
      <c r="J38" s="164" t="s">
        <v>1</v>
      </c>
      <c r="K38" s="165"/>
      <c r="L38" s="39" t="s">
        <v>6</v>
      </c>
      <c r="M38" s="164" t="s">
        <v>2</v>
      </c>
      <c r="N38" s="165"/>
      <c r="O38" s="39" t="s">
        <v>3</v>
      </c>
    </row>
    <row r="39" spans="1:15" ht="20.25" x14ac:dyDescent="0.25">
      <c r="A39" s="136" t="s">
        <v>2</v>
      </c>
      <c r="B39" s="136"/>
      <c r="C39" s="108" t="s">
        <v>264</v>
      </c>
      <c r="D39" s="108"/>
      <c r="E39" s="108"/>
      <c r="F39" s="108" t="s">
        <v>262</v>
      </c>
      <c r="G39" s="108"/>
      <c r="H39" s="108"/>
    </row>
    <row r="40" spans="1:15" ht="20.25" x14ac:dyDescent="0.25">
      <c r="A40" s="136" t="s">
        <v>3</v>
      </c>
      <c r="B40" s="136"/>
      <c r="C40" s="108" t="s">
        <v>262</v>
      </c>
      <c r="D40" s="108"/>
      <c r="E40" s="108"/>
      <c r="F40" s="108" t="s">
        <v>262</v>
      </c>
      <c r="G40" s="108"/>
      <c r="H40" s="108"/>
    </row>
    <row r="41" spans="1:15" ht="20.25" x14ac:dyDescent="0.25">
      <c r="A41" s="136" t="s">
        <v>1</v>
      </c>
      <c r="B41" s="136"/>
      <c r="C41" s="108" t="s">
        <v>263</v>
      </c>
      <c r="D41" s="108"/>
      <c r="E41" s="108"/>
      <c r="F41" s="108" t="s">
        <v>261</v>
      </c>
      <c r="G41" s="108"/>
      <c r="H41" s="108"/>
    </row>
    <row r="42" spans="1:15" ht="20.25" x14ac:dyDescent="0.25">
      <c r="A42" s="136" t="s">
        <v>6</v>
      </c>
      <c r="B42" s="136"/>
      <c r="C42" s="108" t="s">
        <v>265</v>
      </c>
      <c r="D42" s="108"/>
      <c r="E42" s="108"/>
      <c r="F42" s="108" t="s">
        <v>262</v>
      </c>
      <c r="G42" s="108"/>
      <c r="H42" s="108"/>
    </row>
    <row r="43" spans="1:15" ht="44.25" customHeight="1" x14ac:dyDescent="0.25">
      <c r="A43" s="123" t="s">
        <v>232</v>
      </c>
      <c r="B43" s="123"/>
      <c r="C43" s="116" t="s">
        <v>96</v>
      </c>
      <c r="D43" s="116"/>
      <c r="E43" s="116"/>
      <c r="F43" s="116"/>
      <c r="G43" s="116"/>
      <c r="H43" s="116"/>
    </row>
    <row r="44" spans="1:15" ht="20.25" x14ac:dyDescent="0.25">
      <c r="A44" s="79" t="s">
        <v>55</v>
      </c>
      <c r="B44" s="79"/>
      <c r="C44" s="79"/>
      <c r="D44" s="79"/>
      <c r="E44" s="79"/>
      <c r="F44" s="79"/>
      <c r="G44" s="79"/>
      <c r="H44" s="79"/>
    </row>
    <row r="45" spans="1:15" ht="21" customHeight="1" x14ac:dyDescent="0.25">
      <c r="A45" s="121" t="s">
        <v>56</v>
      </c>
      <c r="B45" s="121"/>
      <c r="C45" s="39" t="s">
        <v>57</v>
      </c>
      <c r="D45" s="121" t="s">
        <v>150</v>
      </c>
      <c r="E45" s="121"/>
      <c r="F45" s="121"/>
      <c r="G45" s="121" t="s">
        <v>58</v>
      </c>
      <c r="H45" s="121"/>
    </row>
    <row r="46" spans="1:15" ht="20.25" x14ac:dyDescent="0.25">
      <c r="A46" s="122" t="s">
        <v>290</v>
      </c>
      <c r="B46" s="122"/>
      <c r="C46" s="36" t="s">
        <v>87</v>
      </c>
      <c r="D46" s="108" t="s">
        <v>258</v>
      </c>
      <c r="E46" s="108"/>
      <c r="F46" s="108"/>
      <c r="G46" s="108" t="s">
        <v>258</v>
      </c>
      <c r="H46" s="108"/>
    </row>
    <row r="47" spans="1:15" ht="20.25" x14ac:dyDescent="0.25">
      <c r="A47" s="122" t="s">
        <v>291</v>
      </c>
      <c r="B47" s="122"/>
      <c r="C47" s="66" t="s">
        <v>87</v>
      </c>
      <c r="D47" s="108" t="s">
        <v>258</v>
      </c>
      <c r="E47" s="108"/>
      <c r="F47" s="108"/>
      <c r="G47" s="108" t="s">
        <v>258</v>
      </c>
      <c r="H47" s="108"/>
    </row>
    <row r="48" spans="1:15" ht="20.25" x14ac:dyDescent="0.25">
      <c r="A48" s="122" t="s">
        <v>292</v>
      </c>
      <c r="B48" s="122"/>
      <c r="C48" s="66" t="s">
        <v>87</v>
      </c>
      <c r="D48" s="108" t="s">
        <v>258</v>
      </c>
      <c r="E48" s="108"/>
      <c r="F48" s="108"/>
      <c r="G48" s="108" t="s">
        <v>258</v>
      </c>
      <c r="H48" s="108"/>
    </row>
    <row r="49" spans="1:9" ht="20.25" x14ac:dyDescent="0.25">
      <c r="A49" s="122" t="s">
        <v>293</v>
      </c>
      <c r="B49" s="122"/>
      <c r="C49" s="66" t="s">
        <v>87</v>
      </c>
      <c r="D49" s="108" t="s">
        <v>258</v>
      </c>
      <c r="E49" s="108"/>
      <c r="F49" s="108"/>
      <c r="G49" s="108" t="s">
        <v>258</v>
      </c>
      <c r="H49" s="108"/>
    </row>
    <row r="50" spans="1:9" ht="20.25" x14ac:dyDescent="0.25">
      <c r="A50" s="122" t="s">
        <v>315</v>
      </c>
      <c r="B50" s="122"/>
      <c r="C50" s="70" t="s">
        <v>87</v>
      </c>
      <c r="D50" s="108" t="s">
        <v>258</v>
      </c>
      <c r="E50" s="108"/>
      <c r="F50" s="108"/>
      <c r="G50" s="108" t="s">
        <v>258</v>
      </c>
      <c r="H50" s="108"/>
    </row>
    <row r="51" spans="1:9" ht="20.25" x14ac:dyDescent="0.25">
      <c r="A51" s="122" t="s">
        <v>316</v>
      </c>
      <c r="B51" s="122"/>
      <c r="C51" s="70" t="s">
        <v>87</v>
      </c>
      <c r="D51" s="108" t="s">
        <v>258</v>
      </c>
      <c r="E51" s="108"/>
      <c r="F51" s="108"/>
      <c r="G51" s="108" t="s">
        <v>258</v>
      </c>
      <c r="H51" s="108"/>
    </row>
    <row r="52" spans="1:9" ht="20.25" x14ac:dyDescent="0.25">
      <c r="A52" s="122" t="s">
        <v>299</v>
      </c>
      <c r="B52" s="122"/>
      <c r="C52" s="70" t="s">
        <v>87</v>
      </c>
      <c r="D52" s="108" t="s">
        <v>258</v>
      </c>
      <c r="E52" s="108"/>
      <c r="F52" s="108"/>
      <c r="G52" s="108" t="s">
        <v>258</v>
      </c>
      <c r="H52" s="108"/>
    </row>
    <row r="53" spans="1:9" ht="20.25" x14ac:dyDescent="0.25">
      <c r="A53" s="122" t="s">
        <v>317</v>
      </c>
      <c r="B53" s="122"/>
      <c r="C53" s="70" t="s">
        <v>87</v>
      </c>
      <c r="D53" s="108" t="s">
        <v>258</v>
      </c>
      <c r="E53" s="108"/>
      <c r="F53" s="108"/>
      <c r="G53" s="108" t="s">
        <v>258</v>
      </c>
      <c r="H53" s="108"/>
    </row>
    <row r="54" spans="1:9" ht="20.25" x14ac:dyDescent="0.25">
      <c r="A54" s="79" t="s">
        <v>59</v>
      </c>
      <c r="B54" s="79"/>
      <c r="C54" s="79"/>
      <c r="D54" s="79"/>
      <c r="E54" s="79"/>
      <c r="F54" s="79"/>
      <c r="G54" s="79"/>
      <c r="H54" s="79"/>
    </row>
    <row r="55" spans="1:9" ht="42.75" customHeight="1" x14ac:dyDescent="0.25">
      <c r="A55" s="123" t="s">
        <v>60</v>
      </c>
      <c r="B55" s="123" t="s">
        <v>4</v>
      </c>
      <c r="C55" s="116" t="s">
        <v>96</v>
      </c>
      <c r="D55" s="116"/>
      <c r="E55" s="116"/>
      <c r="F55" s="116"/>
      <c r="G55" s="116"/>
      <c r="H55" s="116"/>
    </row>
    <row r="56" spans="1:9" ht="44.25" customHeight="1" x14ac:dyDescent="0.25">
      <c r="A56" s="123" t="s">
        <v>61</v>
      </c>
      <c r="B56" s="123" t="s">
        <v>4</v>
      </c>
      <c r="C56" s="116" t="s">
        <v>266</v>
      </c>
      <c r="D56" s="116"/>
      <c r="E56" s="116"/>
      <c r="F56" s="116"/>
      <c r="G56" s="54" t="s">
        <v>233</v>
      </c>
      <c r="H56" s="67">
        <v>44634</v>
      </c>
    </row>
    <row r="57" spans="1:9" ht="44.25" customHeight="1" x14ac:dyDescent="0.25">
      <c r="A57" s="123" t="s">
        <v>62</v>
      </c>
      <c r="B57" s="123" t="s">
        <v>4</v>
      </c>
      <c r="C57" s="116" t="s">
        <v>267</v>
      </c>
      <c r="D57" s="116"/>
      <c r="E57" s="116"/>
      <c r="F57" s="116"/>
      <c r="G57" s="54" t="s">
        <v>233</v>
      </c>
      <c r="H57" s="59">
        <v>44634</v>
      </c>
    </row>
    <row r="58" spans="1:9" ht="20.25" x14ac:dyDescent="0.25">
      <c r="A58" s="123" t="s">
        <v>289</v>
      </c>
      <c r="B58" s="123"/>
      <c r="C58" s="116" t="s">
        <v>268</v>
      </c>
      <c r="D58" s="116"/>
      <c r="E58" s="116"/>
      <c r="F58" s="116"/>
      <c r="G58" s="54" t="s">
        <v>233</v>
      </c>
      <c r="H58" s="59">
        <v>44644</v>
      </c>
    </row>
    <row r="59" spans="1:9" ht="165.75" customHeight="1" x14ac:dyDescent="0.25">
      <c r="A59" s="123"/>
      <c r="B59" s="123"/>
      <c r="C59" s="139" t="s">
        <v>301</v>
      </c>
      <c r="D59" s="140"/>
      <c r="E59" s="140"/>
      <c r="F59" s="140"/>
      <c r="G59" s="140"/>
      <c r="H59" s="141"/>
    </row>
    <row r="60" spans="1:9" ht="46.5" hidden="1" customHeight="1" x14ac:dyDescent="0.25">
      <c r="A60" s="123" t="s">
        <v>63</v>
      </c>
      <c r="B60" s="123" t="s">
        <v>4</v>
      </c>
      <c r="C60" s="116"/>
      <c r="D60" s="116"/>
      <c r="E60" s="116"/>
      <c r="F60" s="116"/>
      <c r="G60" s="54" t="s">
        <v>234</v>
      </c>
      <c r="H60" s="38"/>
    </row>
    <row r="61" spans="1:9" ht="45" hidden="1" customHeight="1" x14ac:dyDescent="0.25">
      <c r="A61" s="123" t="s">
        <v>65</v>
      </c>
      <c r="B61" s="123" t="s">
        <v>4</v>
      </c>
      <c r="C61" s="116"/>
      <c r="D61" s="116"/>
      <c r="E61" s="116"/>
      <c r="F61" s="116"/>
      <c r="G61" s="54" t="s">
        <v>234</v>
      </c>
      <c r="H61" s="38"/>
    </row>
    <row r="62" spans="1:9" ht="46.5" hidden="1" customHeight="1" x14ac:dyDescent="0.25">
      <c r="A62" s="123" t="s">
        <v>64</v>
      </c>
      <c r="B62" s="123" t="s">
        <v>4</v>
      </c>
      <c r="C62" s="116"/>
      <c r="D62" s="116"/>
      <c r="E62" s="116"/>
      <c r="F62" s="116"/>
      <c r="G62" s="54" t="s">
        <v>234</v>
      </c>
      <c r="H62" s="38"/>
    </row>
    <row r="63" spans="1:9" ht="45" hidden="1" customHeight="1" x14ac:dyDescent="0.25">
      <c r="A63" s="123" t="s">
        <v>66</v>
      </c>
      <c r="B63" s="123" t="s">
        <v>4</v>
      </c>
      <c r="C63" s="116"/>
      <c r="D63" s="116"/>
      <c r="E63" s="116"/>
      <c r="F63" s="116"/>
      <c r="G63" s="54" t="s">
        <v>234</v>
      </c>
      <c r="H63" s="38"/>
    </row>
    <row r="64" spans="1:9" ht="21" thickBot="1" x14ac:dyDescent="0.3">
      <c r="A64" s="79" t="s">
        <v>67</v>
      </c>
      <c r="B64" s="79"/>
      <c r="C64" s="79"/>
      <c r="D64" s="79"/>
      <c r="E64" s="79"/>
      <c r="F64" s="79"/>
      <c r="G64" s="79"/>
      <c r="H64" s="79"/>
      <c r="I64" s="76" t="s">
        <v>312</v>
      </c>
    </row>
    <row r="65" spans="1:10" ht="20.25" customHeight="1" x14ac:dyDescent="0.3">
      <c r="A65" s="80" t="str">
        <f>CONCATENATE((IF(OR(A46="",A46="NA"),"",A46)),"= ",(IF(OR(D46="",D46="NA"),"",D46)),".")</f>
        <v>Laura = G + 1st to 14th Floor.</v>
      </c>
      <c r="B65" s="80"/>
      <c r="C65" s="80"/>
      <c r="D65" s="65" t="s">
        <v>116</v>
      </c>
      <c r="E65" s="81" t="s">
        <v>103</v>
      </c>
      <c r="F65" s="81"/>
      <c r="G65" s="65" t="s">
        <v>117</v>
      </c>
      <c r="H65" s="65" t="s">
        <v>118</v>
      </c>
      <c r="I65" s="15" t="str">
        <f ca="1">(IF(E68&gt;99%,"All work completed. Please provide OC.",IF(E68&gt;89.8%,"Plinth, RCC, Brick, Plaster, Flooring, Wooden, Plumbing, Electrification, etc.,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completed","0")))))))))))&amp;(IF(C70=(E66+G66+H66),", RCC Slab",IF(C70&gt;0,", RCC upto "&amp;C70&amp;" Slab",""))&amp;(IF(C71=H66,", Brickwork",IF(C71&gt;0,", Brickwork upto "&amp;C71&amp;" Floor",""))&amp;(IF(C72=H66,", Internal Plaster",IF(C72&gt;0,", Internal Plaster upto "&amp;C72&amp;" Floor",""))&amp;(IF(C73=H66,", External Plaster",IF(C73&gt;0,", External Plaster upto "&amp;C73&amp;" Floor",""))&amp;(IF(C74=H66,", External Plumbing, Elevation and Waterproofing",IF(C74&gt;0,", External Plumbing, Elevation and Waterproofing upto "&amp;C74&amp;" Floor",""))&amp;(IF(C75=H66,", Flooring &amp; Fitting",IF(C75&gt;0,", Flooring &amp; Fitting upto "&amp;C75&amp;" Floor",""))&amp;(IF(C76=H66,", Wooden Work",IF(C76&gt;0,", Wooden Work upto "&amp;C76&amp;" Floor",""))&amp;(IF(C77=H66,", Electrical &amp; Sanitary fittings",IF(C77&gt;0,", Electrical &amp; Sanitary fittings upto "&amp;C77&amp;" Floor",""))&amp;(IF(C78&gt;0,", Finishing upto "&amp;C78&amp;" Floor","")&amp;(IF(C70&gt;0.5," Completed",""))))))))))))))))</f>
        <v>Excavation work Completed. Plinth work completed, RCC Slab, Brickwork, Internal Plaster, External Plaster, External Plumbing, Elevation and Waterproofing upto 9 Floor, Flooring &amp; Fitting upto 4 Floor Completed</v>
      </c>
      <c r="J65" s="17"/>
    </row>
    <row r="66" spans="1:10" ht="20.25" x14ac:dyDescent="0.3">
      <c r="A66" s="80"/>
      <c r="B66" s="80"/>
      <c r="C66" s="80"/>
      <c r="D66" s="65">
        <f>IF(AND(ISNUMBER(SEARCH("1B",A65))),1,IF(AND(ISNUMBER(SEARCH("2B",A65))),2,IF(AND(ISNUMBER(SEARCH("3B",A65))),3,IF(AND(ISNUMBER(SEARCH("4B",A65))),4,IF(ISNUMBER(SEARCH("5B",A65)),5,0)))))</f>
        <v>0</v>
      </c>
      <c r="E66" s="81">
        <v>1</v>
      </c>
      <c r="F66" s="81"/>
      <c r="G66" s="65">
        <v>0</v>
      </c>
      <c r="H66" s="65">
        <f ca="1">--TRIM(RIGHT(SUBSTITUTE(LEFT(A65,_xlfn.AGGREGATE(16,6,FIND({0,1,2,3,4,5,6,7,8,9},A65,ROW(INDIRECT("1:"&amp;LEN(A65)))),1))," ",REPT(" ",LEN(A65))),LEN(A65)))</f>
        <v>14</v>
      </c>
      <c r="I66" s="16" t="s">
        <v>122</v>
      </c>
      <c r="J66" s="17"/>
    </row>
    <row r="67" spans="1:10" ht="20.25" customHeight="1" x14ac:dyDescent="0.3">
      <c r="A67" s="82" t="s">
        <v>120</v>
      </c>
      <c r="B67" s="82"/>
      <c r="C67" s="63" t="s">
        <v>134</v>
      </c>
      <c r="D67" s="63" t="s">
        <v>135</v>
      </c>
      <c r="E67" s="82" t="s">
        <v>121</v>
      </c>
      <c r="F67" s="82"/>
      <c r="G67" s="27" t="s">
        <v>119</v>
      </c>
      <c r="H67" s="27"/>
      <c r="I67" s="19" t="s">
        <v>136</v>
      </c>
      <c r="J67" s="18">
        <f ca="1">H66*25%</f>
        <v>3.5</v>
      </c>
    </row>
    <row r="68" spans="1:10" ht="20.25" customHeight="1" x14ac:dyDescent="0.3">
      <c r="A68" s="83" t="s">
        <v>137</v>
      </c>
      <c r="B68" s="83"/>
      <c r="C68" s="65">
        <f ca="1">J69</f>
        <v>14</v>
      </c>
      <c r="D68" s="64">
        <f ca="1">((100/H66)*C68)/100</f>
        <v>1</v>
      </c>
      <c r="E68" s="84">
        <f ca="1">(((C68/H66*10)+(C69/H66*15)+(25/(E66+G66+H66)*C70)+(5/(H66)*C71)+(2.5/(H66)*C72)+(2.5/(H66)*C73)+(5/H66*C74)+(10/H66*C75)+(2.5/H66*C76)+(2.5/H66*C77)+(10/H66*C78)+(10/H66*C79))/100)</f>
        <v>0.6607142857142857</v>
      </c>
      <c r="F68" s="85"/>
      <c r="G68" s="83" t="str">
        <f ca="1">I65</f>
        <v>Excavation work Completed. Plinth work completed, RCC Slab, Brickwork, Internal Plaster, External Plaster, External Plumbing, Elevation and Waterproofing upto 9 Floor, Flooring &amp; Fitting upto 4 Floor Completed</v>
      </c>
      <c r="H68" s="83"/>
      <c r="I68" s="19" t="s">
        <v>123</v>
      </c>
      <c r="J68" s="23">
        <f ca="1">H66*50%</f>
        <v>7</v>
      </c>
    </row>
    <row r="69" spans="1:10" ht="20.25" x14ac:dyDescent="0.3">
      <c r="A69" s="83" t="s">
        <v>104</v>
      </c>
      <c r="B69" s="83"/>
      <c r="C69" s="68">
        <f ca="1">J77</f>
        <v>14</v>
      </c>
      <c r="D69" s="64">
        <f ca="1">((100/H66)*C69)/100</f>
        <v>1</v>
      </c>
      <c r="E69" s="86"/>
      <c r="F69" s="87"/>
      <c r="G69" s="83"/>
      <c r="H69" s="83"/>
      <c r="I69" s="19" t="s">
        <v>124</v>
      </c>
      <c r="J69" s="23">
        <f ca="1">H66</f>
        <v>14</v>
      </c>
    </row>
    <row r="70" spans="1:10" ht="21" customHeight="1" x14ac:dyDescent="0.35">
      <c r="A70" s="83" t="s">
        <v>138</v>
      </c>
      <c r="B70" s="83"/>
      <c r="C70" s="65">
        <v>15</v>
      </c>
      <c r="D70" s="64">
        <f ca="1">((100/(E66+G66+H66))*C70)/100</f>
        <v>1</v>
      </c>
      <c r="E70" s="86"/>
      <c r="F70" s="87"/>
      <c r="G70" s="83"/>
      <c r="H70" s="83"/>
      <c r="I70" s="19" t="s">
        <v>125</v>
      </c>
      <c r="J70" s="24">
        <f ca="1">(IF(D66&gt;1,(H66/(D66+2)),H66*0.2))</f>
        <v>2.8000000000000003</v>
      </c>
    </row>
    <row r="71" spans="1:10" ht="21" customHeight="1" x14ac:dyDescent="0.35">
      <c r="A71" s="83" t="s">
        <v>139</v>
      </c>
      <c r="B71" s="83"/>
      <c r="C71" s="65">
        <v>14</v>
      </c>
      <c r="D71" s="64">
        <f ca="1">((100/H66)*C71)/100</f>
        <v>1</v>
      </c>
      <c r="E71" s="86"/>
      <c r="F71" s="87"/>
      <c r="G71" s="83"/>
      <c r="H71" s="83"/>
      <c r="I71" s="19" t="s">
        <v>126</v>
      </c>
      <c r="J71" s="24">
        <f ca="1">(IF(D66&gt;1,(H66/(D66+2)+J70),H66*0.2+J70))</f>
        <v>5.6000000000000005</v>
      </c>
    </row>
    <row r="72" spans="1:10" ht="21" customHeight="1" x14ac:dyDescent="0.35">
      <c r="A72" s="90" t="s">
        <v>140</v>
      </c>
      <c r="B72" s="91"/>
      <c r="C72" s="65">
        <v>14</v>
      </c>
      <c r="D72" s="64">
        <f ca="1">((100/H66)*C72)/100</f>
        <v>1</v>
      </c>
      <c r="E72" s="86"/>
      <c r="F72" s="87"/>
      <c r="G72" s="83"/>
      <c r="H72" s="83"/>
      <c r="I72" s="19" t="s">
        <v>141</v>
      </c>
      <c r="J72" s="24">
        <f>(IF(D66&gt;1,(H66/(D66+2)+J71),0))</f>
        <v>0</v>
      </c>
    </row>
    <row r="73" spans="1:10" ht="21" customHeight="1" x14ac:dyDescent="0.35">
      <c r="A73" s="90" t="s">
        <v>172</v>
      </c>
      <c r="B73" s="91"/>
      <c r="C73" s="65">
        <v>14</v>
      </c>
      <c r="D73" s="64">
        <f ca="1">((100/H66)*C73)/100</f>
        <v>1</v>
      </c>
      <c r="E73" s="86"/>
      <c r="F73" s="87"/>
      <c r="G73" s="83"/>
      <c r="H73" s="83"/>
      <c r="I73" s="19" t="s">
        <v>142</v>
      </c>
      <c r="J73" s="24">
        <f>(IF(D66&gt;2,(H66/(D66+2)+J72),0))</f>
        <v>0</v>
      </c>
    </row>
    <row r="74" spans="1:10" ht="21" x14ac:dyDescent="0.35">
      <c r="A74" s="90" t="s">
        <v>169</v>
      </c>
      <c r="B74" s="91"/>
      <c r="C74" s="65">
        <v>9</v>
      </c>
      <c r="D74" s="64">
        <f ca="1">((100/(H66))*C74)/100</f>
        <v>0.6428571428571429</v>
      </c>
      <c r="E74" s="86"/>
      <c r="F74" s="87"/>
      <c r="G74" s="83"/>
      <c r="H74" s="83"/>
      <c r="I74" s="19" t="s">
        <v>144</v>
      </c>
      <c r="J74" s="25">
        <f>(IF(D66&gt;3,(H66/(D66+2)+J73),0))</f>
        <v>0</v>
      </c>
    </row>
    <row r="75" spans="1:10" ht="21" x14ac:dyDescent="0.35">
      <c r="A75" s="83" t="s">
        <v>143</v>
      </c>
      <c r="B75" s="83"/>
      <c r="C75" s="65">
        <v>4</v>
      </c>
      <c r="D75" s="64">
        <f ca="1">((100/(H66))*C75)/100</f>
        <v>0.28571428571428575</v>
      </c>
      <c r="E75" s="86"/>
      <c r="F75" s="87"/>
      <c r="G75" s="83"/>
      <c r="H75" s="83"/>
      <c r="I75" s="19" t="s">
        <v>145</v>
      </c>
      <c r="J75" s="24">
        <f>(IF(D66&gt;4,(H66/(D66+2)+J74),0))</f>
        <v>0</v>
      </c>
    </row>
    <row r="76" spans="1:10" ht="21" customHeight="1" x14ac:dyDescent="0.35">
      <c r="A76" s="83" t="s">
        <v>171</v>
      </c>
      <c r="B76" s="83"/>
      <c r="C76" s="65">
        <v>0</v>
      </c>
      <c r="D76" s="64">
        <f ca="1">((100/H66)*C76)/100</f>
        <v>0</v>
      </c>
      <c r="E76" s="86"/>
      <c r="F76" s="87"/>
      <c r="G76" s="83"/>
      <c r="H76" s="83"/>
      <c r="I76" s="19" t="s">
        <v>127</v>
      </c>
      <c r="J76" s="24">
        <f ca="1">(IF(D66=1,(H66/(D66+3)+J71),IF(D66=0,(H66*0.3+J71),IF(D66&gt;1,0))))</f>
        <v>9.8000000000000007</v>
      </c>
    </row>
    <row r="77" spans="1:10" ht="21.75" thickBot="1" x14ac:dyDescent="0.4">
      <c r="A77" s="83" t="s">
        <v>170</v>
      </c>
      <c r="B77" s="83"/>
      <c r="C77" s="65">
        <v>0</v>
      </c>
      <c r="D77" s="64">
        <f ca="1">((100/H66)*C77)/100</f>
        <v>0</v>
      </c>
      <c r="E77" s="86"/>
      <c r="F77" s="87"/>
      <c r="G77" s="83"/>
      <c r="H77" s="83"/>
      <c r="I77" s="21" t="s">
        <v>128</v>
      </c>
      <c r="J77" s="26">
        <f ca="1">(IF(D66&gt;1.5,(H66/(D66+2)+J71+MAX(0,J72-J71)+MAX(0,J73-J72)+MAX(0,J74-J73)+MAX(0,J75-J74)+MAX(0,J76-J75)),IF(D66=1,(H66/(D66+3)+J76),IF(D66=0,H66*0.3+J76))))</f>
        <v>14</v>
      </c>
    </row>
    <row r="78" spans="1:10" ht="20.25" x14ac:dyDescent="0.25">
      <c r="A78" s="83" t="s">
        <v>146</v>
      </c>
      <c r="B78" s="83"/>
      <c r="C78" s="65">
        <v>0</v>
      </c>
      <c r="D78" s="64">
        <f ca="1">((100/(H66))*C78)/100</f>
        <v>0</v>
      </c>
      <c r="E78" s="86"/>
      <c r="F78" s="87"/>
      <c r="G78" s="83"/>
      <c r="H78" s="83"/>
    </row>
    <row r="79" spans="1:10" ht="20.25" x14ac:dyDescent="0.25">
      <c r="A79" s="83" t="s">
        <v>147</v>
      </c>
      <c r="B79" s="83"/>
      <c r="C79" s="65">
        <v>0</v>
      </c>
      <c r="D79" s="64">
        <f ca="1">((100/(H66))*C79)/100</f>
        <v>0</v>
      </c>
      <c r="E79" s="88"/>
      <c r="F79" s="89"/>
      <c r="G79" s="83"/>
      <c r="H79" s="83"/>
    </row>
    <row r="80" spans="1:10" ht="21" thickBot="1" x14ac:dyDescent="0.3">
      <c r="A80" s="79" t="s">
        <v>67</v>
      </c>
      <c r="B80" s="79"/>
      <c r="C80" s="79"/>
      <c r="D80" s="79"/>
      <c r="E80" s="79"/>
      <c r="F80" s="79"/>
      <c r="G80" s="79"/>
      <c r="H80" s="79"/>
    </row>
    <row r="81" spans="1:10" ht="20.25" customHeight="1" x14ac:dyDescent="0.3">
      <c r="A81" s="80" t="str">
        <f>CONCATENATE((IF(OR(A47="",A47="NA"),"",A47)),"= ",(IF(OR(D47="",D47="NA"),"",D47)),".")</f>
        <v>Mable = G + 1st to 14th Floor.</v>
      </c>
      <c r="B81" s="80"/>
      <c r="C81" s="80"/>
      <c r="D81" s="65" t="s">
        <v>116</v>
      </c>
      <c r="E81" s="81" t="s">
        <v>103</v>
      </c>
      <c r="F81" s="81"/>
      <c r="G81" s="65" t="s">
        <v>117</v>
      </c>
      <c r="H81" s="65" t="s">
        <v>118</v>
      </c>
      <c r="I81" s="15" t="str">
        <f ca="1">(IF(E84&gt;99%,"All work completed. Please provide OC.",IF(E84&gt;89.8%,"Plinth, RCC, Brick, Plaster, Flooring, Wooden, Plumbing, Electrification, etc., work Completed. Finishing work is in process.",IF(E84&lt;94%,(IF(C84=0,"Work not yet Started.",IF(D84=25%,"Piling work in process",IF(D84=50%,"Excavation work in process",IF(D84=100%,"Excavation work Completed. ","0")))&amp;(IF(C85=0%,"",IF(C85=J86,"Footing work is process",IF(C85=J87,"Footing work Completed",IF(C85=J88,"1st Basement Completed",IF(C85=J89,"1st &amp; 2nd Basement Completed",IF(C85=J90,"1st to 3rd Basement Completed",IF(C85=J91,"1st to 4th Basement Completed",IF(C85=J92,"Plinth work is process",IF(C85=J93,"Plinth work completed","0")))))))))))&amp;(IF(C86=(E82+G82+H82),", RCC Slab",IF(C86&gt;0,", RCC upto "&amp;C86&amp;" Slab",""))&amp;(IF(C87=H82,", Brickwork",IF(C87&gt;0,", Brickwork upto "&amp;C87&amp;" Floor",""))&amp;(IF(C88=H82,", Internal Plaster",IF(C88&gt;0,", Internal Plaster upto "&amp;C88&amp;" Floor",""))&amp;(IF(C89=H82,", External Plaster",IF(C89&gt;0,", External Plaster upto "&amp;C89&amp;" Floor",""))&amp;(IF(C90=H82,", External Plumbing, Elevation and Waterproofing",IF(C90&gt;0,", External Plumbing, Elevation and Waterproofing upto "&amp;C90&amp;" Floor",""))&amp;(IF(C91=H82,", Flooring &amp; Fitting",IF(C91&gt;0,", Flooring &amp; Fitting upto "&amp;C91&amp;" Floor",""))&amp;(IF(C92=H82,", Wooden Work",IF(C92&gt;0,", Wooden Work upto "&amp;C92&amp;" Floor",""))&amp;(IF(C93=H82,", Electrical &amp; Sanitary fittings",IF(C93&gt;0,", Electrical &amp; Sanitary fittings upto "&amp;C93&amp;" Floor",""))&amp;(IF(C94&gt;0,", Finishing upto "&amp;C94&amp;" Floor","")&amp;(IF(C86&gt;0.5," Completed",""))))))))))))))))</f>
        <v>Excavation work Completed. Plinth work completed, RCC Slab, Brickwork, Internal Plaster, External Plaster, External Plumbing, Elevation and Waterproofing upto 10 Floor, Flooring &amp; Fitting upto 8 Floor, Wooden Work upto 8 Floor Completed</v>
      </c>
      <c r="J81" s="17"/>
    </row>
    <row r="82" spans="1:10" ht="20.25" x14ac:dyDescent="0.3">
      <c r="A82" s="80"/>
      <c r="B82" s="80"/>
      <c r="C82" s="80"/>
      <c r="D82" s="65">
        <f>IF(AND(ISNUMBER(SEARCH("1B",A81))),1,IF(AND(ISNUMBER(SEARCH("2B",A81))),2,IF(AND(ISNUMBER(SEARCH("3B",A81))),3,IF(AND(ISNUMBER(SEARCH("4B",A81))),4,IF(ISNUMBER(SEARCH("5B",A81)),5,0)))))</f>
        <v>0</v>
      </c>
      <c r="E82" s="81">
        <v>1</v>
      </c>
      <c r="F82" s="81"/>
      <c r="G82" s="65">
        <v>0</v>
      </c>
      <c r="H82" s="65">
        <f ca="1">--TRIM(RIGHT(SUBSTITUTE(LEFT(A81,_xlfn.AGGREGATE(16,6,FIND({0,1,2,3,4,5,6,7,8,9},A81,ROW(INDIRECT("1:"&amp;LEN(A81)))),1))," ",REPT(" ",LEN(A81))),LEN(A81)))</f>
        <v>14</v>
      </c>
      <c r="I82" s="16" t="s">
        <v>122</v>
      </c>
      <c r="J82" s="17"/>
    </row>
    <row r="83" spans="1:10" ht="20.25" customHeight="1" x14ac:dyDescent="0.3">
      <c r="A83" s="82" t="s">
        <v>120</v>
      </c>
      <c r="B83" s="82"/>
      <c r="C83" s="63" t="s">
        <v>134</v>
      </c>
      <c r="D83" s="63" t="s">
        <v>135</v>
      </c>
      <c r="E83" s="82" t="s">
        <v>121</v>
      </c>
      <c r="F83" s="82"/>
      <c r="G83" s="27" t="s">
        <v>119</v>
      </c>
      <c r="H83" s="27"/>
      <c r="I83" s="19" t="s">
        <v>136</v>
      </c>
      <c r="J83" s="18">
        <f ca="1">H82*25%</f>
        <v>3.5</v>
      </c>
    </row>
    <row r="84" spans="1:10" ht="20.25" customHeight="1" x14ac:dyDescent="0.3">
      <c r="A84" s="83" t="s">
        <v>137</v>
      </c>
      <c r="B84" s="83"/>
      <c r="C84" s="65">
        <f ca="1">J85</f>
        <v>14</v>
      </c>
      <c r="D84" s="64">
        <f ca="1">((100/H82)*C84)/100</f>
        <v>1</v>
      </c>
      <c r="E84" s="84">
        <f ca="1">(((C84/H82*10)+(C85/H82*15)+(25/(E82+G82+H82)*C86)+(5/(H82)*C87)+(2.5/(H82)*C88)+(2.5/(H82)*C89)+(5/H82*C90)+(10/H82*C91)+(2.5/H82*C92)+(2.5/H82*C93)+(10/H82*C94)+(10/H82*C95))/100)</f>
        <v>0.70714285714285707</v>
      </c>
      <c r="F84" s="85"/>
      <c r="G84" s="83" t="str">
        <f ca="1">I81</f>
        <v>Excavation work Completed. Plinth work completed, RCC Slab, Brickwork, Internal Plaster, External Plaster, External Plumbing, Elevation and Waterproofing upto 10 Floor, Flooring &amp; Fitting upto 8 Floor, Wooden Work upto 8 Floor Completed</v>
      </c>
      <c r="H84" s="83"/>
      <c r="I84" s="19" t="s">
        <v>123</v>
      </c>
      <c r="J84" s="23">
        <f ca="1">H82*50%</f>
        <v>7</v>
      </c>
    </row>
    <row r="85" spans="1:10" ht="20.25" x14ac:dyDescent="0.3">
      <c r="A85" s="83" t="s">
        <v>104</v>
      </c>
      <c r="B85" s="83"/>
      <c r="C85" s="68">
        <f ca="1">J93</f>
        <v>14</v>
      </c>
      <c r="D85" s="64">
        <f ca="1">((100/H82)*C85)/100</f>
        <v>1</v>
      </c>
      <c r="E85" s="86"/>
      <c r="F85" s="87"/>
      <c r="G85" s="83"/>
      <c r="H85" s="83"/>
      <c r="I85" s="19" t="s">
        <v>124</v>
      </c>
      <c r="J85" s="23">
        <f ca="1">H82</f>
        <v>14</v>
      </c>
    </row>
    <row r="86" spans="1:10" ht="21" customHeight="1" x14ac:dyDescent="0.35">
      <c r="A86" s="83" t="s">
        <v>138</v>
      </c>
      <c r="B86" s="83"/>
      <c r="C86" s="65">
        <v>15</v>
      </c>
      <c r="D86" s="64">
        <f ca="1">((100/(E82+G82+H82))*C86)/100</f>
        <v>1</v>
      </c>
      <c r="E86" s="86"/>
      <c r="F86" s="87"/>
      <c r="G86" s="83"/>
      <c r="H86" s="83"/>
      <c r="I86" s="19" t="s">
        <v>125</v>
      </c>
      <c r="J86" s="24">
        <f ca="1">(IF(D82&gt;1,(H82/(D82+2)),H82*0.2))</f>
        <v>2.8000000000000003</v>
      </c>
    </row>
    <row r="87" spans="1:10" ht="21" customHeight="1" x14ac:dyDescent="0.35">
      <c r="A87" s="83" t="s">
        <v>139</v>
      </c>
      <c r="B87" s="83"/>
      <c r="C87" s="65">
        <v>14</v>
      </c>
      <c r="D87" s="64">
        <f ca="1">((100/H82)*C87)/100</f>
        <v>1</v>
      </c>
      <c r="E87" s="86"/>
      <c r="F87" s="87"/>
      <c r="G87" s="83"/>
      <c r="H87" s="83"/>
      <c r="I87" s="19" t="s">
        <v>126</v>
      </c>
      <c r="J87" s="24">
        <f ca="1">(IF(D82&gt;1,(H82/(D82+2)+J86),H82*0.2+J86))</f>
        <v>5.6000000000000005</v>
      </c>
    </row>
    <row r="88" spans="1:10" ht="21" customHeight="1" x14ac:dyDescent="0.35">
      <c r="A88" s="90" t="s">
        <v>140</v>
      </c>
      <c r="B88" s="91"/>
      <c r="C88" s="65">
        <v>14</v>
      </c>
      <c r="D88" s="64">
        <f ca="1">((100/H82)*C88)/100</f>
        <v>1</v>
      </c>
      <c r="E88" s="86"/>
      <c r="F88" s="87"/>
      <c r="G88" s="83"/>
      <c r="H88" s="83"/>
      <c r="I88" s="19" t="s">
        <v>141</v>
      </c>
      <c r="J88" s="24">
        <f>(IF(D82&gt;1,(H82/(D82+2)+J87),0))</f>
        <v>0</v>
      </c>
    </row>
    <row r="89" spans="1:10" ht="21" customHeight="1" x14ac:dyDescent="0.35">
      <c r="A89" s="90" t="s">
        <v>172</v>
      </c>
      <c r="B89" s="91"/>
      <c r="C89" s="65">
        <v>14</v>
      </c>
      <c r="D89" s="64">
        <f ca="1">((100/H82)*C89)/100</f>
        <v>1</v>
      </c>
      <c r="E89" s="86"/>
      <c r="F89" s="87"/>
      <c r="G89" s="83"/>
      <c r="H89" s="83"/>
      <c r="I89" s="19" t="s">
        <v>142</v>
      </c>
      <c r="J89" s="24">
        <f>(IF(D82&gt;2,(H82/(D82+2)+J88),0))</f>
        <v>0</v>
      </c>
    </row>
    <row r="90" spans="1:10" ht="57.75" customHeight="1" x14ac:dyDescent="0.35">
      <c r="A90" s="90" t="s">
        <v>169</v>
      </c>
      <c r="B90" s="91"/>
      <c r="C90" s="65">
        <v>10</v>
      </c>
      <c r="D90" s="64">
        <f ca="1">((100/(H82))*C90)/100</f>
        <v>0.7142857142857143</v>
      </c>
      <c r="E90" s="86"/>
      <c r="F90" s="87"/>
      <c r="G90" s="83"/>
      <c r="H90" s="83"/>
      <c r="I90" s="19" t="s">
        <v>144</v>
      </c>
      <c r="J90" s="25">
        <f>(IF(D82&gt;3,(H82/(D82+2)+J89),0))</f>
        <v>0</v>
      </c>
    </row>
    <row r="91" spans="1:10" ht="21" x14ac:dyDescent="0.35">
      <c r="A91" s="83" t="s">
        <v>143</v>
      </c>
      <c r="B91" s="83"/>
      <c r="C91" s="65">
        <v>8</v>
      </c>
      <c r="D91" s="64">
        <f ca="1">((100/(H82))*C91)/100</f>
        <v>0.57142857142857151</v>
      </c>
      <c r="E91" s="86"/>
      <c r="F91" s="87"/>
      <c r="G91" s="83"/>
      <c r="H91" s="83"/>
      <c r="I91" s="19" t="s">
        <v>145</v>
      </c>
      <c r="J91" s="24">
        <f>(IF(D82&gt;4,(H82/(D82+2)+J90),0))</f>
        <v>0</v>
      </c>
    </row>
    <row r="92" spans="1:10" ht="21" customHeight="1" x14ac:dyDescent="0.35">
      <c r="A92" s="83" t="s">
        <v>171</v>
      </c>
      <c r="B92" s="83"/>
      <c r="C92" s="65">
        <v>8</v>
      </c>
      <c r="D92" s="64">
        <f ca="1">((100/H82)*C92)/100</f>
        <v>0.57142857142857151</v>
      </c>
      <c r="E92" s="86"/>
      <c r="F92" s="87"/>
      <c r="G92" s="83"/>
      <c r="H92" s="83"/>
      <c r="I92" s="19" t="s">
        <v>127</v>
      </c>
      <c r="J92" s="24">
        <f ca="1">(IF(D82=1,(H82/(D82+3)+J87),IF(D82=0,(H82*0.3+J87),IF(D82&gt;1,0))))</f>
        <v>9.8000000000000007</v>
      </c>
    </row>
    <row r="93" spans="1:10" ht="21.75" thickBot="1" x14ac:dyDescent="0.4">
      <c r="A93" s="83" t="s">
        <v>170</v>
      </c>
      <c r="B93" s="83"/>
      <c r="C93" s="65">
        <v>0</v>
      </c>
      <c r="D93" s="64">
        <f ca="1">((100/H82)*C93)/100</f>
        <v>0</v>
      </c>
      <c r="E93" s="86"/>
      <c r="F93" s="87"/>
      <c r="G93" s="83"/>
      <c r="H93" s="83"/>
      <c r="I93" s="21" t="s">
        <v>128</v>
      </c>
      <c r="J93" s="26">
        <f ca="1">(IF(D82&gt;1.5,(H82/(D82+2)+J87+MAX(0,J88-J87)+MAX(0,J89-J88)+MAX(0,J90-J89)+MAX(0,J91-J90)+MAX(0,J92-J91)),IF(D82=1,(H82/(D82+3)+J92),IF(D82=0,H82*0.3+J92))))</f>
        <v>14</v>
      </c>
    </row>
    <row r="94" spans="1:10" ht="20.25" x14ac:dyDescent="0.25">
      <c r="A94" s="83" t="s">
        <v>146</v>
      </c>
      <c r="B94" s="83"/>
      <c r="C94" s="65">
        <v>0</v>
      </c>
      <c r="D94" s="64">
        <f ca="1">((100/(H82))*C94)/100</f>
        <v>0</v>
      </c>
      <c r="E94" s="86"/>
      <c r="F94" s="87"/>
      <c r="G94" s="83"/>
      <c r="H94" s="83"/>
    </row>
    <row r="95" spans="1:10" ht="20.25" x14ac:dyDescent="0.25">
      <c r="A95" s="83" t="s">
        <v>147</v>
      </c>
      <c r="B95" s="83"/>
      <c r="C95" s="65">
        <v>0</v>
      </c>
      <c r="D95" s="64">
        <f ca="1">((100/(H82))*C95)/100</f>
        <v>0</v>
      </c>
      <c r="E95" s="88"/>
      <c r="F95" s="89"/>
      <c r="G95" s="83"/>
      <c r="H95" s="83"/>
    </row>
    <row r="96" spans="1:10" ht="21" thickBot="1" x14ac:dyDescent="0.3">
      <c r="A96" s="79" t="s">
        <v>67</v>
      </c>
      <c r="B96" s="79"/>
      <c r="C96" s="79"/>
      <c r="D96" s="79"/>
      <c r="E96" s="79"/>
      <c r="F96" s="79"/>
      <c r="G96" s="79"/>
      <c r="H96" s="79"/>
    </row>
    <row r="97" spans="1:10" ht="20.25" customHeight="1" x14ac:dyDescent="0.3">
      <c r="A97" s="80" t="str">
        <f>CONCATENATE((IF(OR(A48="",A48="NA"),"",A48)),"= ",(IF(OR(D48="",D48="NA"),"",D48)),".")</f>
        <v>Valentia = G + 1st to 14th Floor.</v>
      </c>
      <c r="B97" s="80"/>
      <c r="C97" s="80"/>
      <c r="D97" s="65" t="s">
        <v>116</v>
      </c>
      <c r="E97" s="81" t="s">
        <v>103</v>
      </c>
      <c r="F97" s="81"/>
      <c r="G97" s="65" t="s">
        <v>117</v>
      </c>
      <c r="H97" s="65" t="s">
        <v>118</v>
      </c>
      <c r="I97" s="15" t="str">
        <f ca="1">(IF(E100&gt;99%,"All work completed. Please provide OC.",IF(E100&gt;89.8%,"Plinth, RCC, Brick, Plaster, Flooring, Wooden, Plumbing, Electrification, etc., work Completed. Finishing work is in process.",IF(E100&lt;94%,(IF(C100=0,"Work not yet Started.",IF(D100=25%,"Piling work in process",IF(D100=50%,"Excavation work in process",IF(D100=100%,"Excavation work Completed. ","0")))&amp;(IF(C101=0%,"",IF(C101=J102,"Footing work is process",IF(C101=J103,"Footing work Completed",IF(C101=J104,"1st Basement Completed",IF(C101=J105,"1st &amp; 2nd Basement Completed",IF(C101=J106,"1st to 3rd Basement Completed",IF(C101=J107,"1st to 4th Basement Completed",IF(C101=J108,"Plinth work is process",IF(C101=J109,"Plinth work completed","0")))))))))))&amp;(IF(C102=(E98+G98+H98),", RCC Slab",IF(C102&gt;0,", RCC upto "&amp;C102&amp;" Slab",""))&amp;(IF(C103=H98,", Brickwork",IF(C103&gt;0,", Brickwork upto "&amp;C103&amp;" Floor",""))&amp;(IF(C104=H98,", Internal Plaster",IF(C104&gt;0,", Internal Plaster upto "&amp;C104&amp;" Floor",""))&amp;(IF(C105=H98,", External Plaster",IF(C105&gt;0,", External Plaster upto "&amp;C105&amp;" Floor",""))&amp;(IF(C106=H98,", External Plumbing, Elevation and Waterproofing",IF(C106&gt;0,", External Plumbing, Elevation and Waterproofing upto "&amp;C106&amp;" Floor",""))&amp;(IF(C107=H98,", Flooring &amp; Fitting",IF(C107&gt;0,", Flooring &amp; Fitting upto "&amp;C107&amp;" Floor",""))&amp;(IF(C108=H98,", Wooden Work",IF(C108&gt;0,", Wooden Work upto "&amp;C108&amp;" Floor",""))&amp;(IF(C109=H98,", Electrical &amp; Sanitary fittings",IF(C109&gt;0,", Electrical &amp; Sanitary fittings upto "&amp;C109&amp;" Floor",""))&amp;(IF(C110&gt;0,", Finishing upto "&amp;C110&amp;" Floor","")&amp;(IF(C102&gt;0.5," Completed",""))))))))))))))))</f>
        <v>Excavation work Completed. Plinth work completed, RCC Slab, Brickwork, Internal Plaster, External Plaster, External Plumbing, Elevation and Waterproofing upto 12 Floor, Flooring &amp; Fitting upto 10 Floor, Wooden Work upto 8 Floor, Electrical &amp; Sanitary fittings upto 3 Floor Completed</v>
      </c>
      <c r="J97" s="17"/>
    </row>
    <row r="98" spans="1:10" ht="20.25" x14ac:dyDescent="0.3">
      <c r="A98" s="80"/>
      <c r="B98" s="80"/>
      <c r="C98" s="80"/>
      <c r="D98" s="65">
        <f>IF(AND(ISNUMBER(SEARCH("1B",A97))),1,IF(AND(ISNUMBER(SEARCH("2B",A97))),2,IF(AND(ISNUMBER(SEARCH("3B",A97))),3,IF(AND(ISNUMBER(SEARCH("4B",A97))),4,IF(ISNUMBER(SEARCH("5B",A97)),5,0)))))</f>
        <v>0</v>
      </c>
      <c r="E98" s="81">
        <v>1</v>
      </c>
      <c r="F98" s="81"/>
      <c r="G98" s="65">
        <v>0</v>
      </c>
      <c r="H98" s="65">
        <f ca="1">--TRIM(RIGHT(SUBSTITUTE(LEFT(A97,_xlfn.AGGREGATE(16,6,FIND({0,1,2,3,4,5,6,7,8,9},A97,ROW(INDIRECT("1:"&amp;LEN(A97)))),1))," ",REPT(" ",LEN(A97))),LEN(A97)))</f>
        <v>14</v>
      </c>
      <c r="I98" s="16" t="s">
        <v>122</v>
      </c>
      <c r="J98" s="17"/>
    </row>
    <row r="99" spans="1:10" ht="20.25" customHeight="1" x14ac:dyDescent="0.3">
      <c r="A99" s="82" t="s">
        <v>120</v>
      </c>
      <c r="B99" s="82"/>
      <c r="C99" s="63" t="s">
        <v>134</v>
      </c>
      <c r="D99" s="63" t="s">
        <v>135</v>
      </c>
      <c r="E99" s="82" t="s">
        <v>121</v>
      </c>
      <c r="F99" s="82"/>
      <c r="G99" s="27" t="s">
        <v>119</v>
      </c>
      <c r="H99" s="27"/>
      <c r="I99" s="19" t="s">
        <v>136</v>
      </c>
      <c r="J99" s="18">
        <f ca="1">H98*25%</f>
        <v>3.5</v>
      </c>
    </row>
    <row r="100" spans="1:10" ht="20.25" customHeight="1" x14ac:dyDescent="0.3">
      <c r="A100" s="83" t="s">
        <v>137</v>
      </c>
      <c r="B100" s="83"/>
      <c r="C100" s="65">
        <f ca="1">J101</f>
        <v>14</v>
      </c>
      <c r="D100" s="64">
        <f ca="1">((100/H98)*C100)/100</f>
        <v>1</v>
      </c>
      <c r="E100" s="84">
        <f ca="1">(((C100/H98*10)+(C101/H98*15)+(25/(E98+G98+H98)*C102)+(5/(H98)*C103)+(2.5/(H98)*C104)+(2.5/(H98)*C105)+(5/H98*C106)+(10/H98*C107)+(2.5/H98*C108)+(2.5/H98*C109)+(10/H98*C110)+(10/H98*C111))/100)</f>
        <v>0.73392857142857149</v>
      </c>
      <c r="F100" s="85"/>
      <c r="G100" s="83" t="str">
        <f ca="1">I97</f>
        <v>Excavation work Completed. Plinth work completed, RCC Slab, Brickwork, Internal Plaster, External Plaster, External Plumbing, Elevation and Waterproofing upto 12 Floor, Flooring &amp; Fitting upto 10 Floor, Wooden Work upto 8 Floor, Electrical &amp; Sanitary fittings upto 3 Floor Completed</v>
      </c>
      <c r="H100" s="83"/>
      <c r="I100" s="19" t="s">
        <v>123</v>
      </c>
      <c r="J100" s="23">
        <f ca="1">H98*50%</f>
        <v>7</v>
      </c>
    </row>
    <row r="101" spans="1:10" ht="20.25" x14ac:dyDescent="0.3">
      <c r="A101" s="83" t="s">
        <v>104</v>
      </c>
      <c r="B101" s="83"/>
      <c r="C101" s="68">
        <f ca="1">J109</f>
        <v>14</v>
      </c>
      <c r="D101" s="64">
        <f ca="1">((100/H98)*C101)/100</f>
        <v>1</v>
      </c>
      <c r="E101" s="86"/>
      <c r="F101" s="87"/>
      <c r="G101" s="83"/>
      <c r="H101" s="83"/>
      <c r="I101" s="19" t="s">
        <v>124</v>
      </c>
      <c r="J101" s="23">
        <f ca="1">H98</f>
        <v>14</v>
      </c>
    </row>
    <row r="102" spans="1:10" ht="21" customHeight="1" x14ac:dyDescent="0.35">
      <c r="A102" s="83" t="s">
        <v>138</v>
      </c>
      <c r="B102" s="83"/>
      <c r="C102" s="65">
        <v>15</v>
      </c>
      <c r="D102" s="64">
        <f ca="1">((100/(E98+G98+H98))*C102)/100</f>
        <v>1</v>
      </c>
      <c r="E102" s="86"/>
      <c r="F102" s="87"/>
      <c r="G102" s="83"/>
      <c r="H102" s="83"/>
      <c r="I102" s="19" t="s">
        <v>125</v>
      </c>
      <c r="J102" s="24">
        <f ca="1">(IF(D98&gt;1,(H98/(D98+2)),H98*0.2))</f>
        <v>2.8000000000000003</v>
      </c>
    </row>
    <row r="103" spans="1:10" ht="21" customHeight="1" x14ac:dyDescent="0.35">
      <c r="A103" s="83" t="s">
        <v>139</v>
      </c>
      <c r="B103" s="83"/>
      <c r="C103" s="65">
        <v>14</v>
      </c>
      <c r="D103" s="64">
        <f ca="1">((100/H98)*C103)/100</f>
        <v>1</v>
      </c>
      <c r="E103" s="86"/>
      <c r="F103" s="87"/>
      <c r="G103" s="83"/>
      <c r="H103" s="83"/>
      <c r="I103" s="19" t="s">
        <v>126</v>
      </c>
      <c r="J103" s="24">
        <f ca="1">(IF(D98&gt;1,(H98/(D98+2)+J102),H98*0.2+J102))</f>
        <v>5.6000000000000005</v>
      </c>
    </row>
    <row r="104" spans="1:10" ht="21" customHeight="1" x14ac:dyDescent="0.35">
      <c r="A104" s="90" t="s">
        <v>140</v>
      </c>
      <c r="B104" s="91"/>
      <c r="C104" s="65">
        <v>14</v>
      </c>
      <c r="D104" s="64">
        <f ca="1">((100/H98)*C104)/100</f>
        <v>1</v>
      </c>
      <c r="E104" s="86"/>
      <c r="F104" s="87"/>
      <c r="G104" s="83"/>
      <c r="H104" s="83"/>
      <c r="I104" s="19" t="s">
        <v>141</v>
      </c>
      <c r="J104" s="24">
        <f>(IF(D98&gt;1,(H98/(D98+2)+J103),0))</f>
        <v>0</v>
      </c>
    </row>
    <row r="105" spans="1:10" ht="21" customHeight="1" x14ac:dyDescent="0.35">
      <c r="A105" s="90" t="s">
        <v>172</v>
      </c>
      <c r="B105" s="91"/>
      <c r="C105" s="65">
        <v>14</v>
      </c>
      <c r="D105" s="64">
        <f ca="1">((100/H98)*C105)/100</f>
        <v>1</v>
      </c>
      <c r="E105" s="86"/>
      <c r="F105" s="87"/>
      <c r="G105" s="83"/>
      <c r="H105" s="83"/>
      <c r="I105" s="19" t="s">
        <v>142</v>
      </c>
      <c r="J105" s="24">
        <f>(IF(D98&gt;2,(H98/(D98+2)+J104),0))</f>
        <v>0</v>
      </c>
    </row>
    <row r="106" spans="1:10" ht="57.75" customHeight="1" x14ac:dyDescent="0.35">
      <c r="A106" s="90" t="s">
        <v>169</v>
      </c>
      <c r="B106" s="91"/>
      <c r="C106" s="65">
        <v>12</v>
      </c>
      <c r="D106" s="64">
        <f ca="1">((100/(H98))*C106)/100</f>
        <v>0.85714285714285721</v>
      </c>
      <c r="E106" s="86"/>
      <c r="F106" s="87"/>
      <c r="G106" s="83"/>
      <c r="H106" s="83"/>
      <c r="I106" s="19" t="s">
        <v>144</v>
      </c>
      <c r="J106" s="25">
        <f>(IF(D98&gt;3,(H98/(D98+2)+J105),0))</f>
        <v>0</v>
      </c>
    </row>
    <row r="107" spans="1:10" ht="21" x14ac:dyDescent="0.35">
      <c r="A107" s="83" t="s">
        <v>143</v>
      </c>
      <c r="B107" s="83"/>
      <c r="C107" s="65">
        <v>10</v>
      </c>
      <c r="D107" s="64">
        <f ca="1">((100/(H98))*C107)/100</f>
        <v>0.7142857142857143</v>
      </c>
      <c r="E107" s="86"/>
      <c r="F107" s="87"/>
      <c r="G107" s="83"/>
      <c r="H107" s="83"/>
      <c r="I107" s="19" t="s">
        <v>145</v>
      </c>
      <c r="J107" s="24">
        <f>(IF(D98&gt;4,(H98/(D98+2)+J106),0))</f>
        <v>0</v>
      </c>
    </row>
    <row r="108" spans="1:10" ht="21" customHeight="1" x14ac:dyDescent="0.35">
      <c r="A108" s="83" t="s">
        <v>171</v>
      </c>
      <c r="B108" s="83"/>
      <c r="C108" s="65">
        <v>8</v>
      </c>
      <c r="D108" s="64">
        <f ca="1">((100/H98)*C108)/100</f>
        <v>0.57142857142857151</v>
      </c>
      <c r="E108" s="86"/>
      <c r="F108" s="87"/>
      <c r="G108" s="83"/>
      <c r="H108" s="83"/>
      <c r="I108" s="19" t="s">
        <v>127</v>
      </c>
      <c r="J108" s="24">
        <f ca="1">(IF(D98=1,(H98/(D98+3)+J103),IF(D98=0,(H98*0.3+J103),IF(D98&gt;1,0))))</f>
        <v>9.8000000000000007</v>
      </c>
    </row>
    <row r="109" spans="1:10" ht="21.75" thickBot="1" x14ac:dyDescent="0.4">
      <c r="A109" s="83" t="s">
        <v>170</v>
      </c>
      <c r="B109" s="83"/>
      <c r="C109" s="65">
        <v>3</v>
      </c>
      <c r="D109" s="64">
        <f ca="1">((100/H98)*C109)/100</f>
        <v>0.2142857142857143</v>
      </c>
      <c r="E109" s="86"/>
      <c r="F109" s="87"/>
      <c r="G109" s="83"/>
      <c r="H109" s="83"/>
      <c r="I109" s="21" t="s">
        <v>128</v>
      </c>
      <c r="J109" s="26">
        <f ca="1">(IF(D98&gt;1.5,(H98/(D98+2)+J103+MAX(0,J104-J103)+MAX(0,J105-J104)+MAX(0,J106-J105)+MAX(0,J107-J106)+MAX(0,J108-J107)),IF(D98=1,(H98/(D98+3)+J108),IF(D98=0,H98*0.3+J108))))</f>
        <v>14</v>
      </c>
    </row>
    <row r="110" spans="1:10" ht="20.25" x14ac:dyDescent="0.25">
      <c r="A110" s="83" t="s">
        <v>146</v>
      </c>
      <c r="B110" s="83"/>
      <c r="C110" s="65">
        <v>0</v>
      </c>
      <c r="D110" s="64">
        <f ca="1">((100/(H98))*C110)/100</f>
        <v>0</v>
      </c>
      <c r="E110" s="86"/>
      <c r="F110" s="87"/>
      <c r="G110" s="83"/>
      <c r="H110" s="83"/>
    </row>
    <row r="111" spans="1:10" ht="20.25" x14ac:dyDescent="0.25">
      <c r="A111" s="83" t="s">
        <v>147</v>
      </c>
      <c r="B111" s="83"/>
      <c r="C111" s="65">
        <v>0</v>
      </c>
      <c r="D111" s="64">
        <f ca="1">((100/(H98))*C111)/100</f>
        <v>0</v>
      </c>
      <c r="E111" s="88"/>
      <c r="F111" s="89"/>
      <c r="G111" s="83"/>
      <c r="H111" s="83"/>
    </row>
    <row r="112" spans="1:10" ht="21" thickBot="1" x14ac:dyDescent="0.3">
      <c r="A112" s="79" t="s">
        <v>67</v>
      </c>
      <c r="B112" s="79"/>
      <c r="C112" s="79"/>
      <c r="D112" s="79"/>
      <c r="E112" s="79"/>
      <c r="F112" s="79"/>
      <c r="G112" s="79"/>
      <c r="H112" s="79"/>
    </row>
    <row r="113" spans="1:10" ht="20.25" customHeight="1" x14ac:dyDescent="0.3">
      <c r="A113" s="80" t="str">
        <f>CONCATENATE((IF(OR(A49="",A49="NA"),"",A49)),"= ",(IF(OR(D49="",D49="NA"),"",D49)),".")</f>
        <v>Wesley = G + 1st to 14th Floor.</v>
      </c>
      <c r="B113" s="80"/>
      <c r="C113" s="80"/>
      <c r="D113" s="65" t="s">
        <v>116</v>
      </c>
      <c r="E113" s="81" t="s">
        <v>103</v>
      </c>
      <c r="F113" s="81"/>
      <c r="G113" s="65" t="s">
        <v>117</v>
      </c>
      <c r="H113" s="65" t="s">
        <v>118</v>
      </c>
      <c r="I113" s="15" t="str">
        <f ca="1">(IF(E116&gt;99%,"All work completed. Please provide OC.",IF(E116&gt;89.8%,"Plinth, RCC, Brick, Plaster, Flooring, Wooden, Plumbing, Electrification, etc., work Completed. Finishing work is in process.",IF(E116&lt;94%,(IF(C116=0,"Work not yet Started.",IF(D116=25%,"Piling work in process",IF(D116=50%,"Excavation work in process",IF(D116=100%,"Excavation work Completed. ","0")))&amp;(IF(C117=0%,"",IF(C117=J118,"Footing work is process",IF(C117=J119,"Footing work Completed",IF(C117=J120,"1st Basement Completed",IF(C117=J121,"1st &amp; 2nd Basement Completed",IF(C117=J122,"1st to 3rd Basement Completed",IF(C117=J123,"1st to 4th Basement Completed",IF(C117=J124,"Plinth work is process",IF(C117=J125,"Plinth work completed","0")))))))))))&amp;(IF(C118=(E114+G114+H114),", RCC Slab",IF(C118&gt;0,", RCC upto "&amp;C118&amp;" Slab",""))&amp;(IF(C119=H114,", Brickwork",IF(C119&gt;0,", Brickwork upto "&amp;C119&amp;" Floor",""))&amp;(IF(C120=H114,", Internal Plaster",IF(C120&gt;0,", Internal Plaster upto "&amp;C120&amp;" Floor",""))&amp;(IF(C121=H114,", External Plaster",IF(C121&gt;0,", External Plaster upto "&amp;C121&amp;" Floor",""))&amp;(IF(C122=H114,", External Plumbing, Elevation and Waterproofing",IF(C122&gt;0,", External Plumbing, Elevation and Waterproofing upto "&amp;C122&amp;" Floor",""))&amp;(IF(C123=H114,", Flooring &amp; Fitting",IF(C123&gt;0,", Flooring &amp; Fitting upto "&amp;C123&amp;" Floor",""))&amp;(IF(C124=H114,", Wooden Work",IF(C124&gt;0,", Wooden Work upto "&amp;C124&amp;" Floor",""))&amp;(IF(C125=H114,", Electrical &amp; Sanitary fittings",IF(C125&gt;0,", Electrical &amp; Sanitary fittings upto "&amp;C125&amp;" Floor",""))&amp;(IF(C126&gt;0,", Finishing upto "&amp;C126&amp;" Floor","")&amp;(IF(C118&gt;0.5," Completed",""))))))))))))))))</f>
        <v>Excavation work Completed. Plinth work completed, RCC Slab, Brickwork, Internal Plaster, External Plaster, External Plumbing, Elevation and Waterproofing, Flooring &amp; Fitting, Wooden Work upto 12 Floor, Electrical &amp; Sanitary fittings upto 8 Floor Completed</v>
      </c>
      <c r="J113" s="17"/>
    </row>
    <row r="114" spans="1:10" ht="20.25" x14ac:dyDescent="0.3">
      <c r="A114" s="80"/>
      <c r="B114" s="80"/>
      <c r="C114" s="80"/>
      <c r="D114" s="65">
        <f>IF(AND(ISNUMBER(SEARCH("1B",A113))),1,IF(AND(ISNUMBER(SEARCH("2B",A113))),2,IF(AND(ISNUMBER(SEARCH("3B",A113))),3,IF(AND(ISNUMBER(SEARCH("4B",A113))),4,IF(ISNUMBER(SEARCH("5B",A113)),5,0)))))</f>
        <v>0</v>
      </c>
      <c r="E114" s="81">
        <v>1</v>
      </c>
      <c r="F114" s="81"/>
      <c r="G114" s="65">
        <v>0</v>
      </c>
      <c r="H114" s="65">
        <f ca="1">--TRIM(RIGHT(SUBSTITUTE(LEFT(A113,_xlfn.AGGREGATE(16,6,FIND({0,1,2,3,4,5,6,7,8,9},A113,ROW(INDIRECT("1:"&amp;LEN(A113)))),1))," ",REPT(" ",LEN(A113))),LEN(A113)))</f>
        <v>14</v>
      </c>
      <c r="I114" s="16" t="s">
        <v>122</v>
      </c>
      <c r="J114" s="17"/>
    </row>
    <row r="115" spans="1:10" ht="20.25" customHeight="1" x14ac:dyDescent="0.3">
      <c r="A115" s="82" t="s">
        <v>120</v>
      </c>
      <c r="B115" s="82"/>
      <c r="C115" s="63" t="s">
        <v>134</v>
      </c>
      <c r="D115" s="63" t="s">
        <v>135</v>
      </c>
      <c r="E115" s="82" t="s">
        <v>121</v>
      </c>
      <c r="F115" s="82"/>
      <c r="G115" s="27" t="s">
        <v>119</v>
      </c>
      <c r="H115" s="27"/>
      <c r="I115" s="19" t="s">
        <v>136</v>
      </c>
      <c r="J115" s="18">
        <f ca="1">H114*25%</f>
        <v>3.5</v>
      </c>
    </row>
    <row r="116" spans="1:10" ht="20.25" customHeight="1" x14ac:dyDescent="0.3">
      <c r="A116" s="83" t="s">
        <v>137</v>
      </c>
      <c r="B116" s="83"/>
      <c r="C116" s="65">
        <f ca="1">J117</f>
        <v>14</v>
      </c>
      <c r="D116" s="64">
        <f ca="1">((100/H114)*C116)/100</f>
        <v>1</v>
      </c>
      <c r="E116" s="84">
        <f ca="1">(((C116/H114*10)+(C117/H114*15)+(25/(E114+G114+H114)*C118)+(5/(H114)*C119)+(2.5/(H114)*C120)+(2.5/(H114)*C121)+(5/H114*C122)+(10/H114*C123)+(2.5/H114*C124)+(2.5/H114*C125)+(10/H114*C126)+(10/H114*C127))/100)</f>
        <v>0.7857142857142857</v>
      </c>
      <c r="F116" s="85"/>
      <c r="G116" s="83" t="str">
        <f ca="1">I113</f>
        <v>Excavation work Completed. Plinth work completed, RCC Slab, Brickwork, Internal Plaster, External Plaster, External Plumbing, Elevation and Waterproofing, Flooring &amp; Fitting, Wooden Work upto 12 Floor, Electrical &amp; Sanitary fittings upto 8 Floor Completed</v>
      </c>
      <c r="H116" s="83"/>
      <c r="I116" s="19" t="s">
        <v>123</v>
      </c>
      <c r="J116" s="23">
        <f ca="1">H114*50%</f>
        <v>7</v>
      </c>
    </row>
    <row r="117" spans="1:10" ht="20.25" x14ac:dyDescent="0.3">
      <c r="A117" s="83" t="s">
        <v>104</v>
      </c>
      <c r="B117" s="83"/>
      <c r="C117" s="68">
        <f ca="1">J125</f>
        <v>14</v>
      </c>
      <c r="D117" s="64">
        <f ca="1">((100/H114)*C117)/100</f>
        <v>1</v>
      </c>
      <c r="E117" s="86"/>
      <c r="F117" s="87"/>
      <c r="G117" s="83"/>
      <c r="H117" s="83"/>
      <c r="I117" s="19" t="s">
        <v>124</v>
      </c>
      <c r="J117" s="23">
        <f ca="1">H114</f>
        <v>14</v>
      </c>
    </row>
    <row r="118" spans="1:10" ht="21" customHeight="1" x14ac:dyDescent="0.35">
      <c r="A118" s="83" t="s">
        <v>138</v>
      </c>
      <c r="B118" s="83"/>
      <c r="C118" s="65">
        <v>15</v>
      </c>
      <c r="D118" s="64">
        <f ca="1">((100/(E114+G114+H114))*C118)/100</f>
        <v>1</v>
      </c>
      <c r="E118" s="86"/>
      <c r="F118" s="87"/>
      <c r="G118" s="83"/>
      <c r="H118" s="83"/>
      <c r="I118" s="19" t="s">
        <v>125</v>
      </c>
      <c r="J118" s="24">
        <f ca="1">(IF(D114&gt;1,(H114/(D114+2)),H114*0.2))</f>
        <v>2.8000000000000003</v>
      </c>
    </row>
    <row r="119" spans="1:10" ht="21" customHeight="1" x14ac:dyDescent="0.35">
      <c r="A119" s="83" t="s">
        <v>139</v>
      </c>
      <c r="B119" s="83"/>
      <c r="C119" s="65">
        <v>14</v>
      </c>
      <c r="D119" s="64">
        <f ca="1">((100/H114)*C119)/100</f>
        <v>1</v>
      </c>
      <c r="E119" s="86"/>
      <c r="F119" s="87"/>
      <c r="G119" s="83"/>
      <c r="H119" s="83"/>
      <c r="I119" s="19" t="s">
        <v>126</v>
      </c>
      <c r="J119" s="24">
        <f ca="1">(IF(D114&gt;1,(H114/(D114+2)+J118),H114*0.2+J118))</f>
        <v>5.6000000000000005</v>
      </c>
    </row>
    <row r="120" spans="1:10" ht="21" customHeight="1" x14ac:dyDescent="0.35">
      <c r="A120" s="90" t="s">
        <v>140</v>
      </c>
      <c r="B120" s="91"/>
      <c r="C120" s="65">
        <v>14</v>
      </c>
      <c r="D120" s="64">
        <f ca="1">((100/H114)*C120)/100</f>
        <v>1</v>
      </c>
      <c r="E120" s="86"/>
      <c r="F120" s="87"/>
      <c r="G120" s="83"/>
      <c r="H120" s="83"/>
      <c r="I120" s="19" t="s">
        <v>141</v>
      </c>
      <c r="J120" s="24">
        <f>(IF(D114&gt;1,(H114/(D114+2)+J119),0))</f>
        <v>0</v>
      </c>
    </row>
    <row r="121" spans="1:10" ht="21" customHeight="1" x14ac:dyDescent="0.35">
      <c r="A121" s="90" t="s">
        <v>172</v>
      </c>
      <c r="B121" s="91"/>
      <c r="C121" s="65">
        <v>14</v>
      </c>
      <c r="D121" s="64">
        <f ca="1">((100/H114)*C121)/100</f>
        <v>1</v>
      </c>
      <c r="E121" s="86"/>
      <c r="F121" s="87"/>
      <c r="G121" s="83"/>
      <c r="H121" s="83"/>
      <c r="I121" s="19" t="s">
        <v>142</v>
      </c>
      <c r="J121" s="24">
        <f>(IF(D114&gt;2,(H114/(D114+2)+J120),0))</f>
        <v>0</v>
      </c>
    </row>
    <row r="122" spans="1:10" ht="57.75" customHeight="1" x14ac:dyDescent="0.35">
      <c r="A122" s="90" t="s">
        <v>169</v>
      </c>
      <c r="B122" s="91"/>
      <c r="C122" s="65">
        <v>14</v>
      </c>
      <c r="D122" s="64">
        <f ca="1">((100/(H114))*C122)/100</f>
        <v>1</v>
      </c>
      <c r="E122" s="86"/>
      <c r="F122" s="87"/>
      <c r="G122" s="83"/>
      <c r="H122" s="83"/>
      <c r="I122" s="19" t="s">
        <v>144</v>
      </c>
      <c r="J122" s="25">
        <f>(IF(D114&gt;3,(H114/(D114+2)+J121),0))</f>
        <v>0</v>
      </c>
    </row>
    <row r="123" spans="1:10" ht="21" x14ac:dyDescent="0.35">
      <c r="A123" s="83" t="s">
        <v>143</v>
      </c>
      <c r="B123" s="83"/>
      <c r="C123" s="65">
        <v>14</v>
      </c>
      <c r="D123" s="64">
        <f ca="1">((100/(H114))*C123)/100</f>
        <v>1</v>
      </c>
      <c r="E123" s="86"/>
      <c r="F123" s="87"/>
      <c r="G123" s="83"/>
      <c r="H123" s="83"/>
      <c r="I123" s="19" t="s">
        <v>145</v>
      </c>
      <c r="J123" s="24">
        <f>(IF(D114&gt;4,(H114/(D114+2)+J122),0))</f>
        <v>0</v>
      </c>
    </row>
    <row r="124" spans="1:10" ht="21" customHeight="1" x14ac:dyDescent="0.35">
      <c r="A124" s="83" t="s">
        <v>171</v>
      </c>
      <c r="B124" s="83"/>
      <c r="C124" s="65">
        <v>12</v>
      </c>
      <c r="D124" s="64">
        <f ca="1">((100/H114)*C124)/100</f>
        <v>0.85714285714285721</v>
      </c>
      <c r="E124" s="86"/>
      <c r="F124" s="87"/>
      <c r="G124" s="83"/>
      <c r="H124" s="83"/>
      <c r="I124" s="19" t="s">
        <v>127</v>
      </c>
      <c r="J124" s="24">
        <f ca="1">(IF(D114=1,(H114/(D114+3)+J119),IF(D114=0,(H114*0.3+J119),IF(D114&gt;1,0))))</f>
        <v>9.8000000000000007</v>
      </c>
    </row>
    <row r="125" spans="1:10" ht="21.75" thickBot="1" x14ac:dyDescent="0.4">
      <c r="A125" s="83" t="s">
        <v>170</v>
      </c>
      <c r="B125" s="83"/>
      <c r="C125" s="65">
        <v>8</v>
      </c>
      <c r="D125" s="64">
        <f ca="1">((100/H114)*C125)/100</f>
        <v>0.57142857142857151</v>
      </c>
      <c r="E125" s="86"/>
      <c r="F125" s="87"/>
      <c r="G125" s="83"/>
      <c r="H125" s="83"/>
      <c r="I125" s="21" t="s">
        <v>128</v>
      </c>
      <c r="J125" s="26">
        <f ca="1">(IF(D114&gt;1.5,(H114/(D114+2)+J119+MAX(0,J120-J119)+MAX(0,J121-J120)+MAX(0,J122-J121)+MAX(0,J123-J122)+MAX(0,J124-J123)),IF(D114=1,(H114/(D114+3)+J124),IF(D114=0,H114*0.3+J124))))</f>
        <v>14</v>
      </c>
    </row>
    <row r="126" spans="1:10" ht="20.25" x14ac:dyDescent="0.25">
      <c r="A126" s="83" t="s">
        <v>146</v>
      </c>
      <c r="B126" s="83"/>
      <c r="C126" s="65">
        <v>0</v>
      </c>
      <c r="D126" s="64">
        <f ca="1">((100/(H114))*C126)/100</f>
        <v>0</v>
      </c>
      <c r="E126" s="86"/>
      <c r="F126" s="87"/>
      <c r="G126" s="83"/>
      <c r="H126" s="83"/>
    </row>
    <row r="127" spans="1:10" ht="20.25" x14ac:dyDescent="0.25">
      <c r="A127" s="83" t="s">
        <v>147</v>
      </c>
      <c r="B127" s="83"/>
      <c r="C127" s="65">
        <v>0</v>
      </c>
      <c r="D127" s="64">
        <f ca="1">((100/(H114))*C127)/100</f>
        <v>0</v>
      </c>
      <c r="E127" s="88"/>
      <c r="F127" s="89"/>
      <c r="G127" s="83"/>
      <c r="H127" s="83"/>
    </row>
    <row r="128" spans="1:10" ht="21" thickBot="1" x14ac:dyDescent="0.3">
      <c r="A128" s="79" t="s">
        <v>67</v>
      </c>
      <c r="B128" s="79"/>
      <c r="C128" s="79"/>
      <c r="D128" s="79"/>
      <c r="E128" s="79"/>
      <c r="F128" s="79"/>
      <c r="G128" s="79"/>
      <c r="H128" s="79"/>
    </row>
    <row r="129" spans="1:10" ht="20.25" customHeight="1" x14ac:dyDescent="0.3">
      <c r="A129" s="80" t="str">
        <f>CONCATENATE((IF(OR(A50="",A50="NA"),"",A50)),"= ",(IF(OR(D50="",D50="NA"),"",D50)),".")</f>
        <v>Naldo = G + 1st to 14th Floor.</v>
      </c>
      <c r="B129" s="80"/>
      <c r="C129" s="80"/>
      <c r="D129" s="71" t="s">
        <v>116</v>
      </c>
      <c r="E129" s="81" t="s">
        <v>103</v>
      </c>
      <c r="F129" s="81"/>
      <c r="G129" s="71" t="s">
        <v>117</v>
      </c>
      <c r="H129" s="71" t="s">
        <v>118</v>
      </c>
      <c r="I129" s="15" t="str">
        <f ca="1">(IF(E132&gt;99%,"All work completed. Please provide OC.",IF(E132&gt;89.8%,"Plinth, RCC, Brick, Plaster, Flooring, Wooden, Plumbing, Electrification, etc., work Completed. Finishing work is in process.",IF(E132&lt;94%,(IF(C132=0,"Work not yet Started.",IF(D132=25%,"Piling work in process",IF(D132=50%,"Excavation work in process",IF(D132=100%,"Excavation work Completed. ","0")))&amp;(IF(C133=0%,"",IF(C133=J134,"Footing work is process",IF(C133=J135,"Footing work Completed",IF(C133=J136,"1st Basement Completed",IF(C133=J137,"1st &amp; 2nd Basement Completed",IF(C133=J138,"1st to 3rd Basement Completed",IF(C133=J139,"1st to 4th Basement Completed",IF(C133=J140,"Plinth work is process",IF(C133=J141,"Plinth work completed","0")))))))))))&amp;(IF(C134=(E130+G130+H130),", RCC Slab",IF(C134&gt;0,", RCC upto "&amp;C134&amp;" Slab",""))&amp;(IF(C135=H130,", Brickwork",IF(C135&gt;0,", Brickwork upto "&amp;C135&amp;" Floor",""))&amp;(IF(C136=H130,", Internal Plaster",IF(C136&gt;0,", Internal Plaster upto "&amp;C136&amp;" Floor",""))&amp;(IF(C137=H130,", External Plaster",IF(C137&gt;0,", External Plaster upto "&amp;C137&amp;" Floor",""))&amp;(IF(C138=H130,", External Plumbing, Elevation and Waterproofing",IF(C138&gt;0,", External Plumbing, Elevation and Waterproofing upto "&amp;C138&amp;" Floor",""))&amp;(IF(C139=H130,", Flooring &amp; Fitting",IF(C139&gt;0,", Flooring &amp; Fitting upto "&amp;C139&amp;" Floor",""))&amp;(IF(C140=H130,", Wooden Work",IF(C140&gt;0,", Wooden Work upto "&amp;C140&amp;" Floor",""))&amp;(IF(C141=H130,", Electrical &amp; Sanitary fittings",IF(C141&gt;0,", Electrical &amp; Sanitary fittings upto "&amp;C141&amp;" Floor",""))&amp;(IF(C142&gt;0,", Finishing upto "&amp;C142&amp;" Floor","")&amp;(IF(C134&gt;0.5," Completed",""))))))))))))))))</f>
        <v>Excavation work Completed. Plinth work completed, RCC upto 8 Slab, Brickwork upto 5 Floor, Internal Plaster upto 2 Floor Completed</v>
      </c>
      <c r="J129" s="17"/>
    </row>
    <row r="130" spans="1:10" ht="20.25" x14ac:dyDescent="0.3">
      <c r="A130" s="80"/>
      <c r="B130" s="80"/>
      <c r="C130" s="80"/>
      <c r="D130" s="71">
        <f>IF(AND(ISNUMBER(SEARCH("1B",A129))),1,IF(AND(ISNUMBER(SEARCH("2B",A129))),2,IF(AND(ISNUMBER(SEARCH("3B",A129))),3,IF(AND(ISNUMBER(SEARCH("4B",A129))),4,IF(ISNUMBER(SEARCH("5B",A129)),5,0)))))</f>
        <v>0</v>
      </c>
      <c r="E130" s="81">
        <v>1</v>
      </c>
      <c r="F130" s="81"/>
      <c r="G130" s="71">
        <v>0</v>
      </c>
      <c r="H130" s="71">
        <f ca="1">--TRIM(RIGHT(SUBSTITUTE(LEFT(A129,_xlfn.AGGREGATE(16,6,FIND({0,1,2,3,4,5,6,7,8,9},A129,ROW(INDIRECT("1:"&amp;LEN(A129)))),1))," ",REPT(" ",LEN(A129))),LEN(A129)))</f>
        <v>14</v>
      </c>
      <c r="I130" s="16" t="s">
        <v>122</v>
      </c>
      <c r="J130" s="17"/>
    </row>
    <row r="131" spans="1:10" ht="20.25" customHeight="1" x14ac:dyDescent="0.3">
      <c r="A131" s="82" t="s">
        <v>120</v>
      </c>
      <c r="B131" s="82"/>
      <c r="C131" s="73" t="s">
        <v>134</v>
      </c>
      <c r="D131" s="73" t="s">
        <v>135</v>
      </c>
      <c r="E131" s="82" t="s">
        <v>121</v>
      </c>
      <c r="F131" s="82"/>
      <c r="G131" s="27" t="s">
        <v>119</v>
      </c>
      <c r="H131" s="27"/>
      <c r="I131" s="19" t="s">
        <v>136</v>
      </c>
      <c r="J131" s="18">
        <f ca="1">H130*25%</f>
        <v>3.5</v>
      </c>
    </row>
    <row r="132" spans="1:10" ht="20.25" customHeight="1" x14ac:dyDescent="0.3">
      <c r="A132" s="83" t="s">
        <v>137</v>
      </c>
      <c r="B132" s="83"/>
      <c r="C132" s="71">
        <f ca="1">J133</f>
        <v>14</v>
      </c>
      <c r="D132" s="69">
        <f ca="1">((100/H130)*C132)/100</f>
        <v>1</v>
      </c>
      <c r="E132" s="84">
        <f ca="1">(((C132/H130*10)+(C133/H130*15)+(25/(E130+G130+H130)*C134)+(5/(H130)*C135)+(2.5/(H130)*C136)+(2.5/(H130)*C137)+(5/H130*C138)+(10/H130*C139)+(2.5/H130*C140)+(2.5/H130*C141)+(10/H130*C142)+(10/H130*C143))/100)</f>
        <v>0.40476190476190477</v>
      </c>
      <c r="F132" s="85"/>
      <c r="G132" s="83" t="str">
        <f ca="1">I129</f>
        <v>Excavation work Completed. Plinth work completed, RCC upto 8 Slab, Brickwork upto 5 Floor, Internal Plaster upto 2 Floor Completed</v>
      </c>
      <c r="H132" s="83"/>
      <c r="I132" s="19" t="s">
        <v>123</v>
      </c>
      <c r="J132" s="23">
        <f ca="1">H130*50%</f>
        <v>7</v>
      </c>
    </row>
    <row r="133" spans="1:10" ht="20.25" x14ac:dyDescent="0.3">
      <c r="A133" s="83" t="s">
        <v>104</v>
      </c>
      <c r="B133" s="83"/>
      <c r="C133" s="74">
        <f ca="1">J141</f>
        <v>14</v>
      </c>
      <c r="D133" s="69">
        <f ca="1">((100/H130)*C133)/100</f>
        <v>1</v>
      </c>
      <c r="E133" s="86"/>
      <c r="F133" s="87"/>
      <c r="G133" s="83"/>
      <c r="H133" s="83"/>
      <c r="I133" s="19" t="s">
        <v>124</v>
      </c>
      <c r="J133" s="23">
        <f ca="1">H130</f>
        <v>14</v>
      </c>
    </row>
    <row r="134" spans="1:10" ht="21" customHeight="1" x14ac:dyDescent="0.35">
      <c r="A134" s="83" t="s">
        <v>138</v>
      </c>
      <c r="B134" s="83"/>
      <c r="C134" s="71">
        <v>8</v>
      </c>
      <c r="D134" s="69">
        <f ca="1">((100/(E130+G130+H130))*C134)/100</f>
        <v>0.53333333333333333</v>
      </c>
      <c r="E134" s="86"/>
      <c r="F134" s="87"/>
      <c r="G134" s="83"/>
      <c r="H134" s="83"/>
      <c r="I134" s="19" t="s">
        <v>125</v>
      </c>
      <c r="J134" s="24">
        <f ca="1">(IF(D130&gt;1,(H130/(D130+2)),H130*0.2))</f>
        <v>2.8000000000000003</v>
      </c>
    </row>
    <row r="135" spans="1:10" ht="21" customHeight="1" x14ac:dyDescent="0.35">
      <c r="A135" s="83" t="s">
        <v>139</v>
      </c>
      <c r="B135" s="83"/>
      <c r="C135" s="71">
        <v>5</v>
      </c>
      <c r="D135" s="69">
        <f ca="1">((100/H130)*C135)/100</f>
        <v>0.35714285714285715</v>
      </c>
      <c r="E135" s="86"/>
      <c r="F135" s="87"/>
      <c r="G135" s="83"/>
      <c r="H135" s="83"/>
      <c r="I135" s="19" t="s">
        <v>126</v>
      </c>
      <c r="J135" s="24">
        <f ca="1">(IF(D130&gt;1,(H130/(D130+2)+J134),H130*0.2+J134))</f>
        <v>5.6000000000000005</v>
      </c>
    </row>
    <row r="136" spans="1:10" ht="21" customHeight="1" x14ac:dyDescent="0.35">
      <c r="A136" s="90" t="s">
        <v>140</v>
      </c>
      <c r="B136" s="91"/>
      <c r="C136" s="71">
        <v>2</v>
      </c>
      <c r="D136" s="69">
        <f ca="1">((100/H130)*C136)/100</f>
        <v>0.14285714285714288</v>
      </c>
      <c r="E136" s="86"/>
      <c r="F136" s="87"/>
      <c r="G136" s="83"/>
      <c r="H136" s="83"/>
      <c r="I136" s="19" t="s">
        <v>141</v>
      </c>
      <c r="J136" s="24">
        <f>(IF(D130&gt;1,(H130/(D130+2)+J135),0))</f>
        <v>0</v>
      </c>
    </row>
    <row r="137" spans="1:10" ht="21" customHeight="1" x14ac:dyDescent="0.35">
      <c r="A137" s="90" t="s">
        <v>172</v>
      </c>
      <c r="B137" s="91"/>
      <c r="C137" s="71">
        <v>0</v>
      </c>
      <c r="D137" s="69">
        <f ca="1">((100/H130)*C137)/100</f>
        <v>0</v>
      </c>
      <c r="E137" s="86"/>
      <c r="F137" s="87"/>
      <c r="G137" s="83"/>
      <c r="H137" s="83"/>
      <c r="I137" s="19" t="s">
        <v>142</v>
      </c>
      <c r="J137" s="24">
        <f>(IF(D130&gt;2,(H130/(D130+2)+J136),0))</f>
        <v>0</v>
      </c>
    </row>
    <row r="138" spans="1:10" ht="57.75" customHeight="1" x14ac:dyDescent="0.35">
      <c r="A138" s="90" t="s">
        <v>169</v>
      </c>
      <c r="B138" s="91"/>
      <c r="C138" s="71">
        <v>0</v>
      </c>
      <c r="D138" s="69">
        <f ca="1">((100/(H130))*C138)/100</f>
        <v>0</v>
      </c>
      <c r="E138" s="86"/>
      <c r="F138" s="87"/>
      <c r="G138" s="83"/>
      <c r="H138" s="83"/>
      <c r="I138" s="19" t="s">
        <v>144</v>
      </c>
      <c r="J138" s="25">
        <f>(IF(D130&gt;3,(H130/(D130+2)+J137),0))</f>
        <v>0</v>
      </c>
    </row>
    <row r="139" spans="1:10" ht="21" x14ac:dyDescent="0.35">
      <c r="A139" s="83" t="s">
        <v>143</v>
      </c>
      <c r="B139" s="83"/>
      <c r="C139" s="71">
        <v>0</v>
      </c>
      <c r="D139" s="69">
        <f ca="1">((100/(H130))*C139)/100</f>
        <v>0</v>
      </c>
      <c r="E139" s="86"/>
      <c r="F139" s="87"/>
      <c r="G139" s="83"/>
      <c r="H139" s="83"/>
      <c r="I139" s="19" t="s">
        <v>145</v>
      </c>
      <c r="J139" s="24">
        <f>(IF(D130&gt;4,(H130/(D130+2)+J138),0))</f>
        <v>0</v>
      </c>
    </row>
    <row r="140" spans="1:10" ht="21" customHeight="1" x14ac:dyDescent="0.35">
      <c r="A140" s="83" t="s">
        <v>171</v>
      </c>
      <c r="B140" s="83"/>
      <c r="C140" s="71">
        <v>0</v>
      </c>
      <c r="D140" s="69">
        <f ca="1">((100/H130)*C140)/100</f>
        <v>0</v>
      </c>
      <c r="E140" s="86"/>
      <c r="F140" s="87"/>
      <c r="G140" s="83"/>
      <c r="H140" s="83"/>
      <c r="I140" s="19" t="s">
        <v>127</v>
      </c>
      <c r="J140" s="24">
        <f ca="1">(IF(D130=1,(H130/(D130+3)+J135),IF(D130=0,(H130*0.3+J135),IF(D130&gt;1,0))))</f>
        <v>9.8000000000000007</v>
      </c>
    </row>
    <row r="141" spans="1:10" ht="21.75" thickBot="1" x14ac:dyDescent="0.4">
      <c r="A141" s="83" t="s">
        <v>170</v>
      </c>
      <c r="B141" s="83"/>
      <c r="C141" s="71">
        <v>0</v>
      </c>
      <c r="D141" s="69">
        <f ca="1">((100/H130)*C141)/100</f>
        <v>0</v>
      </c>
      <c r="E141" s="86"/>
      <c r="F141" s="87"/>
      <c r="G141" s="83"/>
      <c r="H141" s="83"/>
      <c r="I141" s="21" t="s">
        <v>128</v>
      </c>
      <c r="J141" s="26">
        <f ca="1">(IF(D130&gt;1.5,(H130/(D130+2)+J135+MAX(0,J136-J135)+MAX(0,J137-J136)+MAX(0,J138-J137)+MAX(0,J139-J138)+MAX(0,J140-J139)),IF(D130=1,(H130/(D130+3)+J140),IF(D130=0,H130*0.3+J140))))</f>
        <v>14</v>
      </c>
    </row>
    <row r="142" spans="1:10" ht="20.25" x14ac:dyDescent="0.25">
      <c r="A142" s="83" t="s">
        <v>146</v>
      </c>
      <c r="B142" s="83"/>
      <c r="C142" s="71">
        <v>0</v>
      </c>
      <c r="D142" s="69">
        <f ca="1">((100/(H130))*C142)/100</f>
        <v>0</v>
      </c>
      <c r="E142" s="86"/>
      <c r="F142" s="87"/>
      <c r="G142" s="83"/>
      <c r="H142" s="83"/>
    </row>
    <row r="143" spans="1:10" ht="20.25" x14ac:dyDescent="0.25">
      <c r="A143" s="83" t="s">
        <v>147</v>
      </c>
      <c r="B143" s="83"/>
      <c r="C143" s="71">
        <v>0</v>
      </c>
      <c r="D143" s="69">
        <f ca="1">((100/(H130))*C143)/100</f>
        <v>0</v>
      </c>
      <c r="E143" s="88"/>
      <c r="F143" s="89"/>
      <c r="G143" s="83"/>
      <c r="H143" s="83"/>
    </row>
    <row r="144" spans="1:10" ht="21" thickBot="1" x14ac:dyDescent="0.3">
      <c r="A144" s="79" t="s">
        <v>67</v>
      </c>
      <c r="B144" s="79"/>
      <c r="C144" s="79"/>
      <c r="D144" s="79"/>
      <c r="E144" s="79"/>
      <c r="F144" s="79"/>
      <c r="G144" s="79"/>
      <c r="H144" s="79"/>
    </row>
    <row r="145" spans="1:10" ht="20.25" customHeight="1" x14ac:dyDescent="0.3">
      <c r="A145" s="80" t="str">
        <f>CONCATENATE((IF(OR(A51="",A51="NA"),"",A51)),"= ",(IF(OR(D51="",D51="NA"),"",D51)),".")</f>
        <v>Patracia = G + 1st to 14th Floor.</v>
      </c>
      <c r="B145" s="80"/>
      <c r="C145" s="80"/>
      <c r="D145" s="71" t="s">
        <v>116</v>
      </c>
      <c r="E145" s="81" t="s">
        <v>103</v>
      </c>
      <c r="F145" s="81"/>
      <c r="G145" s="71" t="s">
        <v>117</v>
      </c>
      <c r="H145" s="71" t="s">
        <v>118</v>
      </c>
      <c r="I145" s="15" t="str">
        <f ca="1">(IF(E148&gt;99%,"All work completed. Please provide OC.",IF(E148&gt;89.8%,"Plinth, RCC, Brick, Plaster, Flooring, Wooden, Plumbing, Electrification, etc., work Completed. Finishing work is in process.",IF(E148&lt;94%,(IF(C148=0,"Work not yet Started.",IF(D148=25%,"Piling work in process",IF(D148=50%,"Excavation work in process",IF(D148=100%,"Excavation work Completed. ","0")))&amp;(IF(C149=0%,"",IF(C149=J150,"Footing work is process",IF(C149=J151,"Footing work Completed",IF(C149=J152,"1st Basement Completed",IF(C149=J153,"1st &amp; 2nd Basement Completed",IF(C149=J154,"1st to 3rd Basement Completed",IF(C149=J155,"1st to 4th Basement Completed",IF(C149=J156,"Plinth work is process",IF(C149=J157,"Plinth work completed","0")))))))))))&amp;(IF(C150=(E146+G146+H146),", RCC Slab",IF(C150&gt;0,", RCC upto "&amp;C150&amp;" Slab",""))&amp;(IF(C151=H146,", Brickwork",IF(C151&gt;0,", Brickwork upto "&amp;C151&amp;" Floor",""))&amp;(IF(C152=H146,", Internal Plaster",IF(C152&gt;0,", Internal Plaster upto "&amp;C152&amp;" Floor",""))&amp;(IF(C153=H146,", External Plaster",IF(C153&gt;0,", External Plaster upto "&amp;C153&amp;" Floor",""))&amp;(IF(C154=H146,", External Plumbing, Elevation and Waterproofing",IF(C154&gt;0,", External Plumbing, Elevation and Waterproofing upto "&amp;C154&amp;" Floor",""))&amp;(IF(C155=H146,", Flooring &amp; Fitting",IF(C155&gt;0,", Flooring &amp; Fitting upto "&amp;C155&amp;" Floor",""))&amp;(IF(C156=H146,", Wooden Work",IF(C156&gt;0,", Wooden Work upto "&amp;C156&amp;" Floor",""))&amp;(IF(C157=H146,", Electrical &amp; Sanitary fittings",IF(C157&gt;0,", Electrical &amp; Sanitary fittings upto "&amp;C157&amp;" Floor",""))&amp;(IF(C158&gt;0,", Finishing upto "&amp;C158&amp;" Floor","")&amp;(IF(C150&gt;0.5," Completed",""))))))))))))))))</f>
        <v>Excavation work Completed. Plinth work completed, RCC upto 2 Slab Completed</v>
      </c>
      <c r="J145" s="17"/>
    </row>
    <row r="146" spans="1:10" ht="20.25" x14ac:dyDescent="0.3">
      <c r="A146" s="80"/>
      <c r="B146" s="80"/>
      <c r="C146" s="80"/>
      <c r="D146" s="71">
        <f>IF(AND(ISNUMBER(SEARCH("1B",A145))),1,IF(AND(ISNUMBER(SEARCH("2B",A145))),2,IF(AND(ISNUMBER(SEARCH("3B",A145))),3,IF(AND(ISNUMBER(SEARCH("4B",A145))),4,IF(ISNUMBER(SEARCH("5B",A145)),5,0)))))</f>
        <v>0</v>
      </c>
      <c r="E146" s="81">
        <v>1</v>
      </c>
      <c r="F146" s="81"/>
      <c r="G146" s="71">
        <v>0</v>
      </c>
      <c r="H146" s="71">
        <f ca="1">--TRIM(RIGHT(SUBSTITUTE(LEFT(A145,_xlfn.AGGREGATE(16,6,FIND({0,1,2,3,4,5,6,7,8,9},A145,ROW(INDIRECT("1:"&amp;LEN(A145)))),1))," ",REPT(" ",LEN(A145))),LEN(A145)))</f>
        <v>14</v>
      </c>
      <c r="I146" s="16" t="s">
        <v>122</v>
      </c>
      <c r="J146" s="17"/>
    </row>
    <row r="147" spans="1:10" ht="20.25" customHeight="1" x14ac:dyDescent="0.3">
      <c r="A147" s="82" t="s">
        <v>120</v>
      </c>
      <c r="B147" s="82"/>
      <c r="C147" s="73" t="s">
        <v>134</v>
      </c>
      <c r="D147" s="73" t="s">
        <v>135</v>
      </c>
      <c r="E147" s="82" t="s">
        <v>121</v>
      </c>
      <c r="F147" s="82"/>
      <c r="G147" s="27" t="s">
        <v>119</v>
      </c>
      <c r="H147" s="27"/>
      <c r="I147" s="19" t="s">
        <v>136</v>
      </c>
      <c r="J147" s="18">
        <f ca="1">H146*25%</f>
        <v>3.5</v>
      </c>
    </row>
    <row r="148" spans="1:10" ht="20.25" customHeight="1" x14ac:dyDescent="0.3">
      <c r="A148" s="83" t="s">
        <v>137</v>
      </c>
      <c r="B148" s="83"/>
      <c r="C148" s="71">
        <f ca="1">J149</f>
        <v>14</v>
      </c>
      <c r="D148" s="69">
        <f ca="1">((100/H146)*C148)/100</f>
        <v>1</v>
      </c>
      <c r="E148" s="84">
        <f ca="1">(((C148/H146*10)+(C149/H146*15)+(25/(E146+G146+H146)*C150)+(5/(H146)*C151)+(2.5/(H146)*C152)+(2.5/(H146)*C153)+(5/H146*C154)+(10/H146*C155)+(2.5/H146*C156)+(2.5/H146*C157)+(10/H146*C158)+(10/H146*C159))/100)</f>
        <v>0.28333333333333333</v>
      </c>
      <c r="F148" s="85"/>
      <c r="G148" s="83" t="str">
        <f ca="1">I145</f>
        <v>Excavation work Completed. Plinth work completed, RCC upto 2 Slab Completed</v>
      </c>
      <c r="H148" s="83"/>
      <c r="I148" s="19" t="s">
        <v>123</v>
      </c>
      <c r="J148" s="23">
        <f ca="1">H146*50%</f>
        <v>7</v>
      </c>
    </row>
    <row r="149" spans="1:10" ht="20.25" x14ac:dyDescent="0.3">
      <c r="A149" s="83" t="s">
        <v>104</v>
      </c>
      <c r="B149" s="83"/>
      <c r="C149" s="74">
        <f ca="1">J157</f>
        <v>14</v>
      </c>
      <c r="D149" s="69">
        <f ca="1">((100/H146)*C149)/100</f>
        <v>1</v>
      </c>
      <c r="E149" s="86"/>
      <c r="F149" s="87"/>
      <c r="G149" s="83"/>
      <c r="H149" s="83"/>
      <c r="I149" s="19" t="s">
        <v>124</v>
      </c>
      <c r="J149" s="23">
        <f ca="1">H146</f>
        <v>14</v>
      </c>
    </row>
    <row r="150" spans="1:10" ht="21" customHeight="1" x14ac:dyDescent="0.35">
      <c r="A150" s="83" t="s">
        <v>138</v>
      </c>
      <c r="B150" s="83"/>
      <c r="C150" s="71">
        <v>2</v>
      </c>
      <c r="D150" s="69">
        <f ca="1">((100/(E146+G146+H146))*C150)/100</f>
        <v>0.13333333333333333</v>
      </c>
      <c r="E150" s="86"/>
      <c r="F150" s="87"/>
      <c r="G150" s="83"/>
      <c r="H150" s="83"/>
      <c r="I150" s="19" t="s">
        <v>125</v>
      </c>
      <c r="J150" s="24">
        <f ca="1">(IF(D146&gt;1,(H146/(D146+2)),H146*0.2))</f>
        <v>2.8000000000000003</v>
      </c>
    </row>
    <row r="151" spans="1:10" ht="21" customHeight="1" x14ac:dyDescent="0.35">
      <c r="A151" s="83" t="s">
        <v>139</v>
      </c>
      <c r="B151" s="83"/>
      <c r="C151" s="71">
        <v>0</v>
      </c>
      <c r="D151" s="69">
        <f ca="1">((100/H146)*C151)/100</f>
        <v>0</v>
      </c>
      <c r="E151" s="86"/>
      <c r="F151" s="87"/>
      <c r="G151" s="83"/>
      <c r="H151" s="83"/>
      <c r="I151" s="19" t="s">
        <v>126</v>
      </c>
      <c r="J151" s="24">
        <f ca="1">(IF(D146&gt;1,(H146/(D146+2)+J150),H146*0.2+J150))</f>
        <v>5.6000000000000005</v>
      </c>
    </row>
    <row r="152" spans="1:10" ht="21" customHeight="1" x14ac:dyDescent="0.35">
      <c r="A152" s="90" t="s">
        <v>140</v>
      </c>
      <c r="B152" s="91"/>
      <c r="C152" s="71">
        <v>0</v>
      </c>
      <c r="D152" s="69">
        <f ca="1">((100/H146)*C152)/100</f>
        <v>0</v>
      </c>
      <c r="E152" s="86"/>
      <c r="F152" s="87"/>
      <c r="G152" s="83"/>
      <c r="H152" s="83"/>
      <c r="I152" s="19" t="s">
        <v>141</v>
      </c>
      <c r="J152" s="24">
        <f>(IF(D146&gt;1,(H146/(D146+2)+J151),0))</f>
        <v>0</v>
      </c>
    </row>
    <row r="153" spans="1:10" ht="21" customHeight="1" x14ac:dyDescent="0.35">
      <c r="A153" s="90" t="s">
        <v>172</v>
      </c>
      <c r="B153" s="91"/>
      <c r="C153" s="71">
        <v>0</v>
      </c>
      <c r="D153" s="69">
        <f ca="1">((100/H146)*C153)/100</f>
        <v>0</v>
      </c>
      <c r="E153" s="86"/>
      <c r="F153" s="87"/>
      <c r="G153" s="83"/>
      <c r="H153" s="83"/>
      <c r="I153" s="19" t="s">
        <v>142</v>
      </c>
      <c r="J153" s="24">
        <f>(IF(D146&gt;2,(H146/(D146+2)+J152),0))</f>
        <v>0</v>
      </c>
    </row>
    <row r="154" spans="1:10" ht="57.75" customHeight="1" x14ac:dyDescent="0.35">
      <c r="A154" s="90" t="s">
        <v>169</v>
      </c>
      <c r="B154" s="91"/>
      <c r="C154" s="71">
        <v>0</v>
      </c>
      <c r="D154" s="69">
        <f ca="1">((100/(H146))*C154)/100</f>
        <v>0</v>
      </c>
      <c r="E154" s="86"/>
      <c r="F154" s="87"/>
      <c r="G154" s="83"/>
      <c r="H154" s="83"/>
      <c r="I154" s="19" t="s">
        <v>144</v>
      </c>
      <c r="J154" s="25">
        <f>(IF(D146&gt;3,(H146/(D146+2)+J153),0))</f>
        <v>0</v>
      </c>
    </row>
    <row r="155" spans="1:10" ht="21" x14ac:dyDescent="0.35">
      <c r="A155" s="83" t="s">
        <v>143</v>
      </c>
      <c r="B155" s="83"/>
      <c r="C155" s="71">
        <v>0</v>
      </c>
      <c r="D155" s="69">
        <f ca="1">((100/(H146))*C155)/100</f>
        <v>0</v>
      </c>
      <c r="E155" s="86"/>
      <c r="F155" s="87"/>
      <c r="G155" s="83"/>
      <c r="H155" s="83"/>
      <c r="I155" s="19" t="s">
        <v>145</v>
      </c>
      <c r="J155" s="24">
        <f>(IF(D146&gt;4,(H146/(D146+2)+J154),0))</f>
        <v>0</v>
      </c>
    </row>
    <row r="156" spans="1:10" ht="21" customHeight="1" x14ac:dyDescent="0.35">
      <c r="A156" s="83" t="s">
        <v>171</v>
      </c>
      <c r="B156" s="83"/>
      <c r="C156" s="71">
        <v>0</v>
      </c>
      <c r="D156" s="69">
        <f ca="1">((100/H146)*C156)/100</f>
        <v>0</v>
      </c>
      <c r="E156" s="86"/>
      <c r="F156" s="87"/>
      <c r="G156" s="83"/>
      <c r="H156" s="83"/>
      <c r="I156" s="19" t="s">
        <v>127</v>
      </c>
      <c r="J156" s="24">
        <f ca="1">(IF(D146=1,(H146/(D146+3)+J151),IF(D146=0,(H146*0.3+J151),IF(D146&gt;1,0))))</f>
        <v>9.8000000000000007</v>
      </c>
    </row>
    <row r="157" spans="1:10" ht="21.75" thickBot="1" x14ac:dyDescent="0.4">
      <c r="A157" s="83" t="s">
        <v>170</v>
      </c>
      <c r="B157" s="83"/>
      <c r="C157" s="71">
        <v>0</v>
      </c>
      <c r="D157" s="69">
        <f ca="1">((100/H146)*C157)/100</f>
        <v>0</v>
      </c>
      <c r="E157" s="86"/>
      <c r="F157" s="87"/>
      <c r="G157" s="83"/>
      <c r="H157" s="83"/>
      <c r="I157" s="21" t="s">
        <v>128</v>
      </c>
      <c r="J157" s="26">
        <f ca="1">(IF(D146&gt;1.5,(H146/(D146+2)+J151+MAX(0,J152-J151)+MAX(0,J153-J152)+MAX(0,J154-J153)+MAX(0,J155-J154)+MAX(0,J156-J155)),IF(D146=1,(H146/(D146+3)+J156),IF(D146=0,H146*0.3+J156))))</f>
        <v>14</v>
      </c>
    </row>
    <row r="158" spans="1:10" ht="20.25" x14ac:dyDescent="0.25">
      <c r="A158" s="83" t="s">
        <v>146</v>
      </c>
      <c r="B158" s="83"/>
      <c r="C158" s="71">
        <v>0</v>
      </c>
      <c r="D158" s="69">
        <f ca="1">((100/(H146))*C158)/100</f>
        <v>0</v>
      </c>
      <c r="E158" s="86"/>
      <c r="F158" s="87"/>
      <c r="G158" s="83"/>
      <c r="H158" s="83"/>
    </row>
    <row r="159" spans="1:10" ht="20.25" x14ac:dyDescent="0.25">
      <c r="A159" s="83" t="s">
        <v>147</v>
      </c>
      <c r="B159" s="83"/>
      <c r="C159" s="71">
        <v>0</v>
      </c>
      <c r="D159" s="69">
        <f ca="1">((100/(H146))*C159)/100</f>
        <v>0</v>
      </c>
      <c r="E159" s="88"/>
      <c r="F159" s="89"/>
      <c r="G159" s="83"/>
      <c r="H159" s="83"/>
    </row>
    <row r="160" spans="1:10" ht="21" thickBot="1" x14ac:dyDescent="0.3">
      <c r="A160" s="79" t="s">
        <v>67</v>
      </c>
      <c r="B160" s="79"/>
      <c r="C160" s="79"/>
      <c r="D160" s="79"/>
      <c r="E160" s="79"/>
      <c r="F160" s="79"/>
      <c r="G160" s="79"/>
      <c r="H160" s="79"/>
    </row>
    <row r="161" spans="1:10" ht="20.25" customHeight="1" x14ac:dyDescent="0.3">
      <c r="A161" s="80" t="str">
        <f>CONCATENATE((IF(OR(A52="",A52="NA"),"",A52)),"= ",(IF(OR(D52="",D52="NA"),"",D52)),".")</f>
        <v>Querida = G + 1st to 14th Floor.</v>
      </c>
      <c r="B161" s="80"/>
      <c r="C161" s="80"/>
      <c r="D161" s="71" t="s">
        <v>116</v>
      </c>
      <c r="E161" s="81" t="s">
        <v>103</v>
      </c>
      <c r="F161" s="81"/>
      <c r="G161" s="71" t="s">
        <v>117</v>
      </c>
      <c r="H161" s="71" t="s">
        <v>118</v>
      </c>
      <c r="I161" s="15" t="str">
        <f ca="1">(IF(E164&gt;99%,"All work completed. Please provide OC.",IF(E164&gt;89.8%,"Plinth, RCC, Brick, Plaster, Flooring, Wooden, Plumbing, Electrification, etc., work Completed. Finishing work is in process.",IF(E164&lt;94%,(IF(C164=0,"Work not yet Started.",IF(D164=25%,"Piling work in process",IF(D164=50%,"Excavation work in process",IF(D164=100%,"Excavation work Completed. ","0")))&amp;(IF(C165=0%,"",IF(C165=J166,"Footing work is process",IF(C165=J167,"Footing work Completed",IF(C165=J168,"1st Basement Completed",IF(C165=J169,"1st &amp; 2nd Basement Completed",IF(C165=J170,"1st to 3rd Basement Completed",IF(C165=J171,"1st to 4th Basement Completed",IF(C165=J172,"Plinth work is process",IF(C165=J173,"Plinth work completed","0")))))))))))&amp;(IF(C166=(E162+G162+H162),", RCC Slab",IF(C166&gt;0,", RCC upto "&amp;C166&amp;" Slab",""))&amp;(IF(C167=H162,", Brickwork",IF(C167&gt;0,", Brickwork upto "&amp;C167&amp;" Floor",""))&amp;(IF(C168=H162,", Internal Plaster",IF(C168&gt;0,", Internal Plaster upto "&amp;C168&amp;" Floor",""))&amp;(IF(C169=H162,", External Plaster",IF(C169&gt;0,", External Plaster upto "&amp;C169&amp;" Floor",""))&amp;(IF(C170=H162,", External Plumbing, Elevation and Waterproofing",IF(C170&gt;0,", External Plumbing, Elevation and Waterproofing upto "&amp;C170&amp;" Floor",""))&amp;(IF(C171=H162,", Flooring &amp; Fitting",IF(C171&gt;0,", Flooring &amp; Fitting upto "&amp;C171&amp;" Floor",""))&amp;(IF(C172=H162,", Wooden Work",IF(C172&gt;0,", Wooden Work upto "&amp;C172&amp;" Floor",""))&amp;(IF(C173=H162,", Electrical &amp; Sanitary fittings",IF(C173&gt;0,", Electrical &amp; Sanitary fittings upto "&amp;C173&amp;" Floor",""))&amp;(IF(C174&gt;0,", Finishing upto "&amp;C174&amp;" Floor","")&amp;(IF(C166&gt;0.5," Completed",""))))))))))))))))</f>
        <v>Excavation work Completed. Plinth work completed</v>
      </c>
      <c r="J161" s="17"/>
    </row>
    <row r="162" spans="1:10" ht="20.25" x14ac:dyDescent="0.3">
      <c r="A162" s="80"/>
      <c r="B162" s="80"/>
      <c r="C162" s="80"/>
      <c r="D162" s="71">
        <f>IF(AND(ISNUMBER(SEARCH("1B",A161))),1,IF(AND(ISNUMBER(SEARCH("2B",A161))),2,IF(AND(ISNUMBER(SEARCH("3B",A161))),3,IF(AND(ISNUMBER(SEARCH("4B",A161))),4,IF(ISNUMBER(SEARCH("5B",A161)),5,0)))))</f>
        <v>0</v>
      </c>
      <c r="E162" s="81">
        <v>1</v>
      </c>
      <c r="F162" s="81"/>
      <c r="G162" s="71">
        <v>0</v>
      </c>
      <c r="H162" s="71">
        <f ca="1">--TRIM(RIGHT(SUBSTITUTE(LEFT(A161,_xlfn.AGGREGATE(16,6,FIND({0,1,2,3,4,5,6,7,8,9},A161,ROW(INDIRECT("1:"&amp;LEN(A161)))),1))," ",REPT(" ",LEN(A161))),LEN(A161)))</f>
        <v>14</v>
      </c>
      <c r="I162" s="16" t="s">
        <v>122</v>
      </c>
      <c r="J162" s="17"/>
    </row>
    <row r="163" spans="1:10" ht="20.25" customHeight="1" x14ac:dyDescent="0.3">
      <c r="A163" s="82" t="s">
        <v>120</v>
      </c>
      <c r="B163" s="82"/>
      <c r="C163" s="73" t="s">
        <v>134</v>
      </c>
      <c r="D163" s="73" t="s">
        <v>135</v>
      </c>
      <c r="E163" s="82" t="s">
        <v>121</v>
      </c>
      <c r="F163" s="82"/>
      <c r="G163" s="27" t="s">
        <v>119</v>
      </c>
      <c r="H163" s="27"/>
      <c r="I163" s="19" t="s">
        <v>136</v>
      </c>
      <c r="J163" s="18">
        <f ca="1">H162*25%</f>
        <v>3.5</v>
      </c>
    </row>
    <row r="164" spans="1:10" ht="20.25" customHeight="1" x14ac:dyDescent="0.3">
      <c r="A164" s="83" t="s">
        <v>137</v>
      </c>
      <c r="B164" s="83"/>
      <c r="C164" s="71">
        <f ca="1">J165</f>
        <v>14</v>
      </c>
      <c r="D164" s="69">
        <f ca="1">((100/H162)*C164)/100</f>
        <v>1</v>
      </c>
      <c r="E164" s="84">
        <f ca="1">(((C164/H162*10)+(C165/H162*15)+(25/(E162+G162+H162)*C166)+(5/(H162)*C167)+(2.5/(H162)*C168)+(2.5/(H162)*C169)+(5/H162*C170)+(10/H162*C171)+(2.5/H162*C172)+(2.5/H162*C173)+(10/H162*C174)+(10/H162*C175))/100)</f>
        <v>0.25</v>
      </c>
      <c r="F164" s="85"/>
      <c r="G164" s="83" t="str">
        <f ca="1">I161</f>
        <v>Excavation work Completed. Plinth work completed</v>
      </c>
      <c r="H164" s="83"/>
      <c r="I164" s="19" t="s">
        <v>123</v>
      </c>
      <c r="J164" s="23">
        <f ca="1">H162*50%</f>
        <v>7</v>
      </c>
    </row>
    <row r="165" spans="1:10" ht="20.25" x14ac:dyDescent="0.3">
      <c r="A165" s="83" t="s">
        <v>104</v>
      </c>
      <c r="B165" s="83"/>
      <c r="C165" s="75">
        <f ca="1">J173</f>
        <v>14</v>
      </c>
      <c r="D165" s="69">
        <f ca="1">((100/H162)*C165)/100</f>
        <v>1</v>
      </c>
      <c r="E165" s="86"/>
      <c r="F165" s="87"/>
      <c r="G165" s="83"/>
      <c r="H165" s="83"/>
      <c r="I165" s="19" t="s">
        <v>124</v>
      </c>
      <c r="J165" s="23">
        <f ca="1">H162</f>
        <v>14</v>
      </c>
    </row>
    <row r="166" spans="1:10" ht="21" customHeight="1" x14ac:dyDescent="0.35">
      <c r="A166" s="83" t="s">
        <v>138</v>
      </c>
      <c r="B166" s="83"/>
      <c r="C166" s="71">
        <v>0</v>
      </c>
      <c r="D166" s="69">
        <f ca="1">((100/(E162+G162+H162))*C166)/100</f>
        <v>0</v>
      </c>
      <c r="E166" s="86"/>
      <c r="F166" s="87"/>
      <c r="G166" s="83"/>
      <c r="H166" s="83"/>
      <c r="I166" s="19" t="s">
        <v>125</v>
      </c>
      <c r="J166" s="24">
        <f ca="1">(IF(D162&gt;1,(H162/(D162+2)),H162*0.2))</f>
        <v>2.8000000000000003</v>
      </c>
    </row>
    <row r="167" spans="1:10" ht="21" customHeight="1" x14ac:dyDescent="0.35">
      <c r="A167" s="83" t="s">
        <v>139</v>
      </c>
      <c r="B167" s="83"/>
      <c r="C167" s="71">
        <v>0</v>
      </c>
      <c r="D167" s="69">
        <f ca="1">((100/H162)*C167)/100</f>
        <v>0</v>
      </c>
      <c r="E167" s="86"/>
      <c r="F167" s="87"/>
      <c r="G167" s="83"/>
      <c r="H167" s="83"/>
      <c r="I167" s="19" t="s">
        <v>126</v>
      </c>
      <c r="J167" s="24">
        <f ca="1">(IF(D162&gt;1,(H162/(D162+2)+J166),H162*0.2+J166))</f>
        <v>5.6000000000000005</v>
      </c>
    </row>
    <row r="168" spans="1:10" ht="21" customHeight="1" x14ac:dyDescent="0.35">
      <c r="A168" s="90" t="s">
        <v>140</v>
      </c>
      <c r="B168" s="91"/>
      <c r="C168" s="71">
        <v>0</v>
      </c>
      <c r="D168" s="69">
        <f ca="1">((100/H162)*C168)/100</f>
        <v>0</v>
      </c>
      <c r="E168" s="86"/>
      <c r="F168" s="87"/>
      <c r="G168" s="83"/>
      <c r="H168" s="83"/>
      <c r="I168" s="19" t="s">
        <v>141</v>
      </c>
      <c r="J168" s="24">
        <f>(IF(D162&gt;1,(H162/(D162+2)+J167),0))</f>
        <v>0</v>
      </c>
    </row>
    <row r="169" spans="1:10" ht="21" customHeight="1" x14ac:dyDescent="0.35">
      <c r="A169" s="90" t="s">
        <v>172</v>
      </c>
      <c r="B169" s="91"/>
      <c r="C169" s="71">
        <v>0</v>
      </c>
      <c r="D169" s="69">
        <f ca="1">((100/H162)*C169)/100</f>
        <v>0</v>
      </c>
      <c r="E169" s="86"/>
      <c r="F169" s="87"/>
      <c r="G169" s="83"/>
      <c r="H169" s="83"/>
      <c r="I169" s="19" t="s">
        <v>142</v>
      </c>
      <c r="J169" s="24">
        <f>(IF(D162&gt;2,(H162/(D162+2)+J168),0))</f>
        <v>0</v>
      </c>
    </row>
    <row r="170" spans="1:10" ht="57.75" customHeight="1" x14ac:dyDescent="0.35">
      <c r="A170" s="90" t="s">
        <v>169</v>
      </c>
      <c r="B170" s="91"/>
      <c r="C170" s="71">
        <v>0</v>
      </c>
      <c r="D170" s="69">
        <f ca="1">((100/(H162))*C170)/100</f>
        <v>0</v>
      </c>
      <c r="E170" s="86"/>
      <c r="F170" s="87"/>
      <c r="G170" s="83"/>
      <c r="H170" s="83"/>
      <c r="I170" s="19" t="s">
        <v>144</v>
      </c>
      <c r="J170" s="25">
        <f>(IF(D162&gt;3,(H162/(D162+2)+J169),0))</f>
        <v>0</v>
      </c>
    </row>
    <row r="171" spans="1:10" ht="21" x14ac:dyDescent="0.35">
      <c r="A171" s="83" t="s">
        <v>143</v>
      </c>
      <c r="B171" s="83"/>
      <c r="C171" s="71">
        <v>0</v>
      </c>
      <c r="D171" s="69">
        <f ca="1">((100/(H162))*C171)/100</f>
        <v>0</v>
      </c>
      <c r="E171" s="86"/>
      <c r="F171" s="87"/>
      <c r="G171" s="83"/>
      <c r="H171" s="83"/>
      <c r="I171" s="19" t="s">
        <v>145</v>
      </c>
      <c r="J171" s="24">
        <f>(IF(D162&gt;4,(H162/(D162+2)+J170),0))</f>
        <v>0</v>
      </c>
    </row>
    <row r="172" spans="1:10" ht="21" customHeight="1" x14ac:dyDescent="0.35">
      <c r="A172" s="83" t="s">
        <v>171</v>
      </c>
      <c r="B172" s="83"/>
      <c r="C172" s="71">
        <v>0</v>
      </c>
      <c r="D172" s="69">
        <f ca="1">((100/H162)*C172)/100</f>
        <v>0</v>
      </c>
      <c r="E172" s="86"/>
      <c r="F172" s="87"/>
      <c r="G172" s="83"/>
      <c r="H172" s="83"/>
      <c r="I172" s="19" t="s">
        <v>127</v>
      </c>
      <c r="J172" s="24">
        <f ca="1">(IF(D162=1,(H162/(D162+3)+J167),IF(D162=0,(H162*0.3+J167),IF(D162&gt;1,0))))</f>
        <v>9.8000000000000007</v>
      </c>
    </row>
    <row r="173" spans="1:10" ht="21.75" thickBot="1" x14ac:dyDescent="0.4">
      <c r="A173" s="83" t="s">
        <v>170</v>
      </c>
      <c r="B173" s="83"/>
      <c r="C173" s="71">
        <v>0</v>
      </c>
      <c r="D173" s="69">
        <f ca="1">((100/H162)*C173)/100</f>
        <v>0</v>
      </c>
      <c r="E173" s="86"/>
      <c r="F173" s="87"/>
      <c r="G173" s="83"/>
      <c r="H173" s="83"/>
      <c r="I173" s="21" t="s">
        <v>128</v>
      </c>
      <c r="J173" s="26">
        <f ca="1">(IF(D162&gt;1.5,(H162/(D162+2)+J167+MAX(0,J168-J167)+MAX(0,J169-J168)+MAX(0,J170-J169)+MAX(0,J171-J170)+MAX(0,J172-J171)),IF(D162=1,(H162/(D162+3)+J172),IF(D162=0,H162*0.3+J172))))</f>
        <v>14</v>
      </c>
    </row>
    <row r="174" spans="1:10" ht="20.25" x14ac:dyDescent="0.25">
      <c r="A174" s="83" t="s">
        <v>146</v>
      </c>
      <c r="B174" s="83"/>
      <c r="C174" s="71">
        <v>0</v>
      </c>
      <c r="D174" s="69">
        <f ca="1">((100/(H162))*C174)/100</f>
        <v>0</v>
      </c>
      <c r="E174" s="86"/>
      <c r="F174" s="87"/>
      <c r="G174" s="83"/>
      <c r="H174" s="83"/>
    </row>
    <row r="175" spans="1:10" ht="20.25" x14ac:dyDescent="0.25">
      <c r="A175" s="83" t="s">
        <v>147</v>
      </c>
      <c r="B175" s="83"/>
      <c r="C175" s="71">
        <v>0</v>
      </c>
      <c r="D175" s="69">
        <f ca="1">((100/(H162))*C175)/100</f>
        <v>0</v>
      </c>
      <c r="E175" s="88"/>
      <c r="F175" s="89"/>
      <c r="G175" s="83"/>
      <c r="H175" s="83"/>
    </row>
    <row r="176" spans="1:10" ht="21" thickBot="1" x14ac:dyDescent="0.3">
      <c r="A176" s="79" t="s">
        <v>67</v>
      </c>
      <c r="B176" s="79"/>
      <c r="C176" s="79"/>
      <c r="D176" s="79"/>
      <c r="E176" s="79"/>
      <c r="F176" s="79"/>
      <c r="G176" s="79"/>
      <c r="H176" s="79"/>
    </row>
    <row r="177" spans="1:11" ht="20.25" customHeight="1" x14ac:dyDescent="0.3">
      <c r="A177" s="80" t="str">
        <f>CONCATENATE((IF(OR(A53="",A53="NA"),"",A53)),"= ",(IF(OR(D53="",D53="NA"),"",D53)),".")</f>
        <v>Osane = G + 1st to 14th Floor.</v>
      </c>
      <c r="B177" s="80"/>
      <c r="C177" s="80"/>
      <c r="D177" s="71" t="s">
        <v>116</v>
      </c>
      <c r="E177" s="81" t="s">
        <v>103</v>
      </c>
      <c r="F177" s="81"/>
      <c r="G177" s="71" t="s">
        <v>117</v>
      </c>
      <c r="H177" s="71" t="s">
        <v>118</v>
      </c>
      <c r="I177" s="15" t="str">
        <f ca="1">(IF(E180&gt;99%,"All work completed. Please provide OC.",IF(E180&gt;89.8%,"Plinth, RCC, Brick, Plaster, Flooring, Wooden, Plumbing, Electrification, etc., work Completed. Finishing work is in process.",IF(E180&lt;94%,(IF(C180=0,"Work not yet Started.",IF(D180=25%,"Piling work in process",IF(D180=50%,"Excavation work in process",IF(D180=100%,"Excavation work Completed. ","0")))&amp;(IF(C181=0%,"",IF(C181=J182,"Footing work is process",IF(C181=J183,"Footing work Completed",IF(C181=J184,"1st Basement Completed",IF(C181=J185,"1st &amp; 2nd Basement Completed",IF(C181=J186,"1st to 3rd Basement Completed",IF(C181=J187,"1st to 4th Basement Completed",IF(C181=J188,"Plinth work is process",IF(C181=J189,"Plinth work completed","0")))))))))))&amp;(IF(C182=(E178+G178+H178),", RCC Slab",IF(C182&gt;0,", RCC upto "&amp;C182&amp;" Slab",""))&amp;(IF(C183=H178,", Brickwork",IF(C183&gt;0,", Brickwork upto "&amp;C183&amp;" Floor",""))&amp;(IF(C184=H178,", Internal Plaster",IF(C184&gt;0,", Internal Plaster upto "&amp;C184&amp;" Floor",""))&amp;(IF(C185=H178,", External Plaster",IF(C185&gt;0,", External Plaster upto "&amp;C185&amp;" Floor",""))&amp;(IF(C186=H178,", External Plumbing, Elevation and Waterproofing",IF(C186&gt;0,", External Plumbing, Elevation and Waterproofing upto "&amp;C186&amp;" Floor",""))&amp;(IF(C187=H178,", Flooring &amp; Fitting",IF(C187&gt;0,", Flooring &amp; Fitting upto "&amp;C187&amp;" Floor",""))&amp;(IF(C188=H178,", Wooden Work",IF(C188&gt;0,", Wooden Work upto "&amp;C188&amp;" Floor",""))&amp;(IF(C189=H178,", Electrical &amp; Sanitary fittings",IF(C189&gt;0,", Electrical &amp; Sanitary fittings upto "&amp;C189&amp;" Floor",""))&amp;(IF(C190&gt;0,", Finishing upto "&amp;C190&amp;" Floor","")&amp;(IF(C182&gt;0.5," Completed",""))))))))))))))))</f>
        <v>Excavation work Completed. Plinth work completed, RCC upto 8 Slab, Brickwork upto 4 Floor Completed</v>
      </c>
      <c r="J177" s="17"/>
    </row>
    <row r="178" spans="1:11" ht="20.25" x14ac:dyDescent="0.3">
      <c r="A178" s="80"/>
      <c r="B178" s="80"/>
      <c r="C178" s="80"/>
      <c r="D178" s="71">
        <f>IF(AND(ISNUMBER(SEARCH("1B",A177))),1,IF(AND(ISNUMBER(SEARCH("2B",A177))),2,IF(AND(ISNUMBER(SEARCH("3B",A177))),3,IF(AND(ISNUMBER(SEARCH("4B",A177))),4,IF(ISNUMBER(SEARCH("5B",A177)),5,0)))))</f>
        <v>0</v>
      </c>
      <c r="E178" s="81">
        <v>1</v>
      </c>
      <c r="F178" s="81"/>
      <c r="G178" s="71">
        <v>0</v>
      </c>
      <c r="H178" s="71">
        <f ca="1">--TRIM(RIGHT(SUBSTITUTE(LEFT(A177,_xlfn.AGGREGATE(16,6,FIND({0,1,2,3,4,5,6,7,8,9},A177,ROW(INDIRECT("1:"&amp;LEN(A177)))),1))," ",REPT(" ",LEN(A177))),LEN(A177)))</f>
        <v>14</v>
      </c>
      <c r="I178" s="16" t="s">
        <v>122</v>
      </c>
      <c r="J178" s="17"/>
    </row>
    <row r="179" spans="1:11" ht="20.25" customHeight="1" x14ac:dyDescent="0.3">
      <c r="A179" s="82" t="s">
        <v>120</v>
      </c>
      <c r="B179" s="82"/>
      <c r="C179" s="73" t="s">
        <v>134</v>
      </c>
      <c r="D179" s="73" t="s">
        <v>135</v>
      </c>
      <c r="E179" s="82" t="s">
        <v>121</v>
      </c>
      <c r="F179" s="82"/>
      <c r="G179" s="27" t="s">
        <v>119</v>
      </c>
      <c r="H179" s="27"/>
      <c r="I179" s="19" t="s">
        <v>136</v>
      </c>
      <c r="J179" s="18">
        <f ca="1">H178*25%</f>
        <v>3.5</v>
      </c>
    </row>
    <row r="180" spans="1:11" ht="20.25" customHeight="1" x14ac:dyDescent="0.3">
      <c r="A180" s="83" t="s">
        <v>137</v>
      </c>
      <c r="B180" s="83"/>
      <c r="C180" s="71">
        <f ca="1">J181</f>
        <v>14</v>
      </c>
      <c r="D180" s="69">
        <f ca="1">((100/H178)*C180)/100</f>
        <v>1</v>
      </c>
      <c r="E180" s="84">
        <f ca="1">(((C180/H178*10)+(C181/H178*15)+(25/(E178+G178+H178)*C182)+(5/(H178)*C183)+(2.5/(H178)*C184)+(2.5/(H178)*C185)+(5/H178*C186)+(10/H178*C187)+(2.5/H178*C188)+(2.5/H178*C189)+(10/H178*C190)+(10/H178*C191))/100)</f>
        <v>0.39761904761904765</v>
      </c>
      <c r="F180" s="85"/>
      <c r="G180" s="83" t="str">
        <f ca="1">I177</f>
        <v>Excavation work Completed. Plinth work completed, RCC upto 8 Slab, Brickwork upto 4 Floor Completed</v>
      </c>
      <c r="H180" s="83"/>
      <c r="I180" s="19" t="s">
        <v>123</v>
      </c>
      <c r="J180" s="23">
        <f ca="1">H178*50%</f>
        <v>7</v>
      </c>
    </row>
    <row r="181" spans="1:11" ht="20.25" x14ac:dyDescent="0.3">
      <c r="A181" s="83" t="s">
        <v>104</v>
      </c>
      <c r="B181" s="83"/>
      <c r="C181" s="74">
        <f ca="1">J189</f>
        <v>14</v>
      </c>
      <c r="D181" s="69">
        <f ca="1">((100/H178)*C181)/100</f>
        <v>1</v>
      </c>
      <c r="E181" s="86"/>
      <c r="F181" s="87"/>
      <c r="G181" s="83"/>
      <c r="H181" s="83"/>
      <c r="I181" s="19" t="s">
        <v>124</v>
      </c>
      <c r="J181" s="23">
        <f ca="1">H178</f>
        <v>14</v>
      </c>
    </row>
    <row r="182" spans="1:11" ht="21" customHeight="1" x14ac:dyDescent="0.35">
      <c r="A182" s="83" t="s">
        <v>138</v>
      </c>
      <c r="B182" s="83"/>
      <c r="C182" s="71">
        <v>8</v>
      </c>
      <c r="D182" s="69">
        <f ca="1">((100/(E178+G178+H178))*C182)/100</f>
        <v>0.53333333333333333</v>
      </c>
      <c r="E182" s="86"/>
      <c r="F182" s="87"/>
      <c r="G182" s="83"/>
      <c r="H182" s="83"/>
      <c r="I182" s="19" t="s">
        <v>125</v>
      </c>
      <c r="J182" s="24">
        <f ca="1">(IF(D178&gt;1,(H178/(D178+2)),H178*0.2))</f>
        <v>2.8000000000000003</v>
      </c>
    </row>
    <row r="183" spans="1:11" ht="21" customHeight="1" x14ac:dyDescent="0.35">
      <c r="A183" s="83" t="s">
        <v>139</v>
      </c>
      <c r="B183" s="83"/>
      <c r="C183" s="71">
        <v>4</v>
      </c>
      <c r="D183" s="69">
        <f ca="1">((100/H178)*C183)/100</f>
        <v>0.28571428571428575</v>
      </c>
      <c r="E183" s="86"/>
      <c r="F183" s="87"/>
      <c r="G183" s="83"/>
      <c r="H183" s="83"/>
      <c r="I183" s="19" t="s">
        <v>126</v>
      </c>
      <c r="J183" s="24">
        <f ca="1">(IF(D178&gt;1,(H178/(D178+2)+J182),H178*0.2+J182))</f>
        <v>5.6000000000000005</v>
      </c>
    </row>
    <row r="184" spans="1:11" ht="21" customHeight="1" x14ac:dyDescent="0.35">
      <c r="A184" s="90" t="s">
        <v>140</v>
      </c>
      <c r="B184" s="91"/>
      <c r="C184" s="71">
        <v>0</v>
      </c>
      <c r="D184" s="69">
        <f ca="1">((100/H178)*C184)/100</f>
        <v>0</v>
      </c>
      <c r="E184" s="86"/>
      <c r="F184" s="87"/>
      <c r="G184" s="83"/>
      <c r="H184" s="83"/>
      <c r="I184" s="19" t="s">
        <v>141</v>
      </c>
      <c r="J184" s="24">
        <f>(IF(D178&gt;1,(H178/(D178+2)+J183),0))</f>
        <v>0</v>
      </c>
    </row>
    <row r="185" spans="1:11" ht="21" customHeight="1" x14ac:dyDescent="0.35">
      <c r="A185" s="90" t="s">
        <v>172</v>
      </c>
      <c r="B185" s="91"/>
      <c r="C185" s="71">
        <v>0</v>
      </c>
      <c r="D185" s="69">
        <f ca="1">((100/H178)*C185)/100</f>
        <v>0</v>
      </c>
      <c r="E185" s="86"/>
      <c r="F185" s="87"/>
      <c r="G185" s="83"/>
      <c r="H185" s="83"/>
      <c r="I185" s="19" t="s">
        <v>142</v>
      </c>
      <c r="J185" s="24">
        <f>(IF(D178&gt;2,(H178/(D178+2)+J184),0))</f>
        <v>0</v>
      </c>
    </row>
    <row r="186" spans="1:11" ht="57.75" customHeight="1" x14ac:dyDescent="0.35">
      <c r="A186" s="90" t="s">
        <v>169</v>
      </c>
      <c r="B186" s="91"/>
      <c r="C186" s="71">
        <v>0</v>
      </c>
      <c r="D186" s="69">
        <f ca="1">((100/(H178))*C186)/100</f>
        <v>0</v>
      </c>
      <c r="E186" s="86"/>
      <c r="F186" s="87"/>
      <c r="G186" s="83"/>
      <c r="H186" s="83"/>
      <c r="I186" s="19" t="s">
        <v>144</v>
      </c>
      <c r="J186" s="25">
        <f>(IF(D178&gt;3,(H178/(D178+2)+J185),0))</f>
        <v>0</v>
      </c>
    </row>
    <row r="187" spans="1:11" ht="21" x14ac:dyDescent="0.35">
      <c r="A187" s="83" t="s">
        <v>143</v>
      </c>
      <c r="B187" s="83"/>
      <c r="C187" s="71">
        <v>0</v>
      </c>
      <c r="D187" s="69">
        <f ca="1">((100/(H178))*C187)/100</f>
        <v>0</v>
      </c>
      <c r="E187" s="86"/>
      <c r="F187" s="87"/>
      <c r="G187" s="83"/>
      <c r="H187" s="83"/>
      <c r="I187" s="19" t="s">
        <v>145</v>
      </c>
      <c r="J187" s="24">
        <f>(IF(D178&gt;4,(H178/(D178+2)+J186),0))</f>
        <v>0</v>
      </c>
    </row>
    <row r="188" spans="1:11" ht="21" customHeight="1" x14ac:dyDescent="0.35">
      <c r="A188" s="83" t="s">
        <v>171</v>
      </c>
      <c r="B188" s="83"/>
      <c r="C188" s="71">
        <v>0</v>
      </c>
      <c r="D188" s="69">
        <f ca="1">((100/H178)*C188)/100</f>
        <v>0</v>
      </c>
      <c r="E188" s="86"/>
      <c r="F188" s="87"/>
      <c r="G188" s="83"/>
      <c r="H188" s="83"/>
      <c r="I188" s="19" t="s">
        <v>127</v>
      </c>
      <c r="J188" s="24">
        <f ca="1">(IF(D178=1,(H178/(D178+3)+J183),IF(D178=0,(H178*0.3+J183),IF(D178&gt;1,0))))</f>
        <v>9.8000000000000007</v>
      </c>
    </row>
    <row r="189" spans="1:11" ht="21.75" thickBot="1" x14ac:dyDescent="0.4">
      <c r="A189" s="83" t="s">
        <v>170</v>
      </c>
      <c r="B189" s="83"/>
      <c r="C189" s="71">
        <v>0</v>
      </c>
      <c r="D189" s="69">
        <f ca="1">((100/H178)*C189)/100</f>
        <v>0</v>
      </c>
      <c r="E189" s="86"/>
      <c r="F189" s="87"/>
      <c r="G189" s="83"/>
      <c r="H189" s="83"/>
      <c r="I189" s="21" t="s">
        <v>128</v>
      </c>
      <c r="J189" s="26">
        <f ca="1">(IF(D178&gt;1.5,(H178/(D178+2)+J183+MAX(0,J184-J183)+MAX(0,J185-J184)+MAX(0,J186-J185)+MAX(0,J187-J186)+MAX(0,J188-J187)),IF(D178=1,(H178/(D178+3)+J188),IF(D178=0,H178*0.3+J188))))</f>
        <v>14</v>
      </c>
    </row>
    <row r="190" spans="1:11" ht="20.25" x14ac:dyDescent="0.25">
      <c r="A190" s="83" t="s">
        <v>146</v>
      </c>
      <c r="B190" s="83"/>
      <c r="C190" s="71">
        <v>0</v>
      </c>
      <c r="D190" s="69">
        <f ca="1">((100/(H178))*C190)/100</f>
        <v>0</v>
      </c>
      <c r="E190" s="86"/>
      <c r="F190" s="87"/>
      <c r="G190" s="83"/>
      <c r="H190" s="83"/>
    </row>
    <row r="191" spans="1:11" ht="20.25" x14ac:dyDescent="0.25">
      <c r="A191" s="83" t="s">
        <v>147</v>
      </c>
      <c r="B191" s="83"/>
      <c r="C191" s="71">
        <v>0</v>
      </c>
      <c r="D191" s="69">
        <f ca="1">((100/(H178))*C191)/100</f>
        <v>0</v>
      </c>
      <c r="E191" s="88"/>
      <c r="F191" s="89"/>
      <c r="G191" s="83"/>
      <c r="H191" s="83"/>
    </row>
    <row r="192" spans="1:11" ht="36.75" customHeight="1" x14ac:dyDescent="0.3">
      <c r="A192" s="109" t="s">
        <v>129</v>
      </c>
      <c r="B192" s="110"/>
      <c r="C192" s="110"/>
      <c r="D192" s="110"/>
      <c r="E192" s="110"/>
      <c r="F192" s="110"/>
      <c r="G192" s="132">
        <f ca="1">AVERAGE(E68,E84,E100,E116,E132,E148,E164,E180)</f>
        <v>0.5279017857142857</v>
      </c>
      <c r="H192" s="133"/>
      <c r="I192" s="19"/>
      <c r="J192" s="20"/>
      <c r="K192" s="20"/>
    </row>
    <row r="193" spans="1:150 16226:16383" ht="20.25" x14ac:dyDescent="0.25">
      <c r="A193" s="124" t="s">
        <v>71</v>
      </c>
      <c r="B193" s="125"/>
      <c r="C193" s="125"/>
      <c r="D193" s="125"/>
      <c r="E193" s="125"/>
      <c r="F193" s="125"/>
      <c r="G193" s="125"/>
      <c r="H193" s="126"/>
    </row>
    <row r="194" spans="1:150 16226:16383" ht="42.75" customHeight="1" x14ac:dyDescent="0.25">
      <c r="A194" s="130" t="s">
        <v>72</v>
      </c>
      <c r="B194" s="131"/>
      <c r="C194" s="114" t="s">
        <v>108</v>
      </c>
      <c r="D194" s="115"/>
      <c r="E194" s="130" t="s">
        <v>148</v>
      </c>
      <c r="F194" s="131" t="s">
        <v>4</v>
      </c>
      <c r="G194" s="127" t="s">
        <v>161</v>
      </c>
      <c r="H194" s="127"/>
    </row>
    <row r="195" spans="1:150 16226:16383" ht="44.25" customHeight="1" x14ac:dyDescent="0.25">
      <c r="A195" s="130" t="s">
        <v>158</v>
      </c>
      <c r="B195" s="131"/>
      <c r="C195" s="114" t="s">
        <v>295</v>
      </c>
      <c r="D195" s="115"/>
      <c r="E195" s="130" t="s">
        <v>159</v>
      </c>
      <c r="F195" s="131" t="s">
        <v>4</v>
      </c>
      <c r="G195" s="116" t="s">
        <v>149</v>
      </c>
      <c r="H195" s="116"/>
    </row>
    <row r="196" spans="1:150 16226:16383" ht="24" customHeight="1" x14ac:dyDescent="0.25">
      <c r="A196" s="130" t="s">
        <v>73</v>
      </c>
      <c r="B196" s="131"/>
      <c r="C196" s="139">
        <v>300000</v>
      </c>
      <c r="D196" s="141"/>
      <c r="E196" s="130" t="s">
        <v>102</v>
      </c>
      <c r="F196" s="131" t="s">
        <v>4</v>
      </c>
      <c r="G196" s="114" t="s">
        <v>109</v>
      </c>
      <c r="H196" s="115"/>
    </row>
    <row r="197" spans="1:150 16226:16383" ht="20.25" x14ac:dyDescent="0.25">
      <c r="A197" s="124" t="s">
        <v>70</v>
      </c>
      <c r="B197" s="125"/>
      <c r="C197" s="125"/>
      <c r="D197" s="125"/>
      <c r="E197" s="125"/>
      <c r="F197" s="125"/>
      <c r="G197" s="125"/>
      <c r="H197" s="126"/>
    </row>
    <row r="198" spans="1:150 16226:16383" ht="20.25" customHeight="1" x14ac:dyDescent="0.25">
      <c r="A198" s="130" t="s">
        <v>8</v>
      </c>
      <c r="B198" s="166"/>
      <c r="C198" s="166"/>
      <c r="D198" s="166"/>
      <c r="E198" s="166"/>
      <c r="F198" s="131"/>
      <c r="G198" s="128">
        <v>575</v>
      </c>
      <c r="H198" s="129"/>
    </row>
    <row r="199" spans="1:150 16226:16383" ht="20.25" customHeight="1" x14ac:dyDescent="0.25">
      <c r="A199" s="130" t="s">
        <v>27</v>
      </c>
      <c r="B199" s="166"/>
      <c r="C199" s="166"/>
      <c r="D199" s="166"/>
      <c r="E199" s="166"/>
      <c r="F199" s="131" t="s">
        <v>4</v>
      </c>
      <c r="G199" s="128">
        <v>2259.38</v>
      </c>
      <c r="H199" s="129"/>
    </row>
    <row r="200" spans="1:150 16226:16383" ht="20.25" customHeight="1" x14ac:dyDescent="0.25">
      <c r="A200" s="130" t="s">
        <v>110</v>
      </c>
      <c r="B200" s="166"/>
      <c r="C200" s="166"/>
      <c r="D200" s="166"/>
      <c r="E200" s="166"/>
      <c r="F200" s="131" t="s">
        <v>4</v>
      </c>
      <c r="G200" s="128">
        <f>G198*0.8</f>
        <v>460</v>
      </c>
      <c r="H200" s="129"/>
    </row>
    <row r="201" spans="1:150 16226:16383" ht="20.25" hidden="1" x14ac:dyDescent="0.25">
      <c r="A201" s="134" t="s">
        <v>247</v>
      </c>
      <c r="B201" s="135"/>
      <c r="C201" s="135"/>
      <c r="D201" s="135"/>
      <c r="E201" s="135"/>
      <c r="F201" s="135"/>
      <c r="G201" s="135"/>
      <c r="H201" s="113"/>
    </row>
    <row r="202" spans="1:150 16226:16383" s="3" customFormat="1" ht="20.25" hidden="1" x14ac:dyDescent="0.25">
      <c r="A202" s="106" t="s">
        <v>155</v>
      </c>
      <c r="B202" s="107"/>
      <c r="C202" s="106" t="s">
        <v>156</v>
      </c>
      <c r="D202" s="107"/>
      <c r="E202" s="106" t="s">
        <v>154</v>
      </c>
      <c r="F202" s="107"/>
      <c r="G202" s="106" t="s">
        <v>167</v>
      </c>
      <c r="H202" s="107"/>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x14ac:dyDescent="0.25">
      <c r="A203" s="104"/>
      <c r="B203" s="105"/>
      <c r="C203" s="104"/>
      <c r="D203" s="105"/>
      <c r="E203" s="104"/>
      <c r="F203" s="105"/>
      <c r="G203" s="104"/>
      <c r="H203" s="105"/>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hidden="1" x14ac:dyDescent="0.25">
      <c r="A204" s="104"/>
      <c r="B204" s="105"/>
      <c r="C204" s="104"/>
      <c r="D204" s="105"/>
      <c r="E204" s="104"/>
      <c r="F204" s="105"/>
      <c r="G204" s="104"/>
      <c r="H204" s="105"/>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hidden="1" x14ac:dyDescent="0.25">
      <c r="A205" s="106" t="s">
        <v>157</v>
      </c>
      <c r="B205" s="107"/>
      <c r="C205" s="106" t="s">
        <v>95</v>
      </c>
      <c r="D205" s="107"/>
      <c r="E205" s="106">
        <f>SUM(F203:F204)</f>
        <v>0</v>
      </c>
      <c r="F205" s="107"/>
      <c r="G205" s="106">
        <f>SUM(H203:H204)</f>
        <v>0</v>
      </c>
      <c r="H205" s="107">
        <f>SUM(H203:H204)</f>
        <v>0</v>
      </c>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ht="20.25" x14ac:dyDescent="0.25">
      <c r="A206" s="134" t="s">
        <v>235</v>
      </c>
      <c r="B206" s="135"/>
      <c r="C206" s="135"/>
      <c r="D206" s="135"/>
      <c r="E206" s="135"/>
      <c r="F206" s="135"/>
      <c r="G206" s="135"/>
      <c r="H206" s="113"/>
    </row>
    <row r="207" spans="1:150 16226:16383" s="3" customFormat="1" ht="20.25" x14ac:dyDescent="0.25">
      <c r="A207" s="106" t="s">
        <v>155</v>
      </c>
      <c r="B207" s="107"/>
      <c r="C207" s="106" t="s">
        <v>156</v>
      </c>
      <c r="D207" s="107"/>
      <c r="E207" s="106" t="s">
        <v>154</v>
      </c>
      <c r="F207" s="107"/>
      <c r="G207" s="106" t="s">
        <v>167</v>
      </c>
      <c r="H207" s="107"/>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x14ac:dyDescent="0.25">
      <c r="A208" s="104" t="s">
        <v>254</v>
      </c>
      <c r="B208" s="105"/>
      <c r="C208" s="106" t="s">
        <v>95</v>
      </c>
      <c r="D208" s="107"/>
      <c r="E208" s="104">
        <f>COUNT(E224:E231)*12+COUNT(E233:E239)*2</f>
        <v>110</v>
      </c>
      <c r="F208" s="105"/>
      <c r="G208" s="104">
        <f>SUM(H224:H231)*12+SUM(H233:H239)*2</f>
        <v>40986.943919999991</v>
      </c>
      <c r="H208" s="105"/>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x14ac:dyDescent="0.25">
      <c r="A209" s="104" t="s">
        <v>255</v>
      </c>
      <c r="B209" s="105"/>
      <c r="C209" s="106" t="s">
        <v>95</v>
      </c>
      <c r="D209" s="107"/>
      <c r="E209" s="104">
        <f>COUNT(E244:E251)*12+COUNT(E253:E259)*2</f>
        <v>110</v>
      </c>
      <c r="F209" s="105"/>
      <c r="G209" s="104">
        <f>SUM(H244:H251)*12+SUM(H253:H259)*2</f>
        <v>40986.943919999991</v>
      </c>
      <c r="H209" s="105"/>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x14ac:dyDescent="0.25">
      <c r="A210" s="104" t="s">
        <v>256</v>
      </c>
      <c r="B210" s="105"/>
      <c r="C210" s="106" t="s">
        <v>95</v>
      </c>
      <c r="D210" s="107"/>
      <c r="E210" s="104">
        <f>COUNT(E264:E271)*12+COUNT(E273:E279)*2</f>
        <v>110</v>
      </c>
      <c r="F210" s="105"/>
      <c r="G210" s="104">
        <f>SUM(H264:H271)*12+SUM(H273:H279)*2</f>
        <v>40986.943919999991</v>
      </c>
      <c r="H210" s="105"/>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104" t="s">
        <v>275</v>
      </c>
      <c r="B211" s="105"/>
      <c r="C211" s="106" t="s">
        <v>95</v>
      </c>
      <c r="D211" s="107"/>
      <c r="E211" s="104">
        <f>COUNT(E284:E291)*12+COUNT(E293:E299)*2</f>
        <v>110</v>
      </c>
      <c r="F211" s="105"/>
      <c r="G211" s="104">
        <f>SUM(H284:H291)*12+SUM(H293:H299)*2</f>
        <v>58270.914000000004</v>
      </c>
      <c r="H211" s="105"/>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104" t="s">
        <v>297</v>
      </c>
      <c r="B212" s="105"/>
      <c r="C212" s="106" t="s">
        <v>95</v>
      </c>
      <c r="D212" s="107"/>
      <c r="E212" s="104">
        <f>COUNT(E305:E310)*12+COUNT(E312:E315)*2+COUNT(E317)*2</f>
        <v>82</v>
      </c>
      <c r="F212" s="105"/>
      <c r="G212" s="104">
        <f>SUM(H305:H310)*12+SUM(H312:H315)*2+SUM(H317)*2</f>
        <v>42908.963759999999</v>
      </c>
      <c r="H212" s="105"/>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x14ac:dyDescent="0.25">
      <c r="A213" s="104" t="s">
        <v>298</v>
      </c>
      <c r="B213" s="105"/>
      <c r="C213" s="106" t="s">
        <v>95</v>
      </c>
      <c r="D213" s="107"/>
      <c r="E213" s="104">
        <f>COUNT(E321:E328)*12+COUNT(E330:E336)*2</f>
        <v>110</v>
      </c>
      <c r="F213" s="105"/>
      <c r="G213" s="104">
        <f>SUM(H321:H328)*12+SUM(H330:H336)*2</f>
        <v>40986.943919999991</v>
      </c>
      <c r="H213" s="105"/>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x14ac:dyDescent="0.25">
      <c r="A214" s="104" t="s">
        <v>302</v>
      </c>
      <c r="B214" s="105"/>
      <c r="C214" s="106" t="s">
        <v>95</v>
      </c>
      <c r="D214" s="107"/>
      <c r="E214" s="104">
        <f>COUNT(E341:E348)*12+COUNT(E350:E356)*2</f>
        <v>110</v>
      </c>
      <c r="F214" s="105"/>
      <c r="G214" s="104">
        <f>SUM(H341:H348)*12+SUM(H350:H356)*2</f>
        <v>58270.914000000004</v>
      </c>
      <c r="H214" s="105"/>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x14ac:dyDescent="0.25">
      <c r="A215" s="104" t="s">
        <v>300</v>
      </c>
      <c r="B215" s="105"/>
      <c r="C215" s="106" t="s">
        <v>95</v>
      </c>
      <c r="D215" s="107"/>
      <c r="E215" s="104">
        <f>COUNT(E361:E368)*12+COUNT(E370:E376)*2</f>
        <v>110</v>
      </c>
      <c r="F215" s="105"/>
      <c r="G215" s="104">
        <f>SUM(H361:H368)*12+SUM(H370:H376)*2</f>
        <v>58270.914000000004</v>
      </c>
      <c r="H215" s="105"/>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x14ac:dyDescent="0.25">
      <c r="A216" s="106" t="s">
        <v>157</v>
      </c>
      <c r="B216" s="107"/>
      <c r="C216" s="106" t="s">
        <v>95</v>
      </c>
      <c r="D216" s="107"/>
      <c r="E216" s="106">
        <f>SUM(E208:F215)</f>
        <v>852</v>
      </c>
      <c r="F216" s="107"/>
      <c r="G216" s="106">
        <f>SUM(G208:H215)</f>
        <v>381669.48143999994</v>
      </c>
      <c r="H216" s="107"/>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x14ac:dyDescent="0.25">
      <c r="A217" s="106" t="s">
        <v>248</v>
      </c>
      <c r="B217" s="107"/>
      <c r="C217" s="106" t="s">
        <v>95</v>
      </c>
      <c r="D217" s="107"/>
      <c r="E217" s="106">
        <f>SUM(E216)</f>
        <v>852</v>
      </c>
      <c r="F217" s="107"/>
      <c r="G217" s="106">
        <f>SUM(G216)</f>
        <v>381669.48143999994</v>
      </c>
      <c r="H217" s="107"/>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ht="20.25" x14ac:dyDescent="0.25">
      <c r="A218" s="111" t="s">
        <v>153</v>
      </c>
      <c r="B218" s="112"/>
      <c r="C218" s="112"/>
      <c r="D218" s="112"/>
      <c r="E218" s="112"/>
      <c r="F218" s="112"/>
      <c r="G218" s="112"/>
      <c r="H218" s="113"/>
    </row>
    <row r="219" spans="1:150 16226:16383" ht="66" customHeight="1" x14ac:dyDescent="0.25">
      <c r="A219" s="55" t="s">
        <v>236</v>
      </c>
      <c r="B219" s="35" t="s">
        <v>237</v>
      </c>
      <c r="C219" s="34" t="s">
        <v>238</v>
      </c>
      <c r="D219" s="28" t="s">
        <v>88</v>
      </c>
      <c r="E219" s="35" t="s">
        <v>168</v>
      </c>
      <c r="F219" s="34" t="s">
        <v>239</v>
      </c>
      <c r="G219" s="28" t="s">
        <v>90</v>
      </c>
      <c r="H219" s="28" t="s">
        <v>89</v>
      </c>
    </row>
    <row r="220" spans="1:150 16226:16383" s="3" customFormat="1" ht="20.25" x14ac:dyDescent="0.25">
      <c r="A220" s="95" t="s">
        <v>305</v>
      </c>
      <c r="B220" s="96"/>
      <c r="C220" s="96"/>
      <c r="D220" s="96"/>
      <c r="E220" s="96"/>
      <c r="F220" s="96"/>
      <c r="G220" s="96"/>
      <c r="H220" s="97"/>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x14ac:dyDescent="0.25">
      <c r="A221" s="95" t="s">
        <v>254</v>
      </c>
      <c r="B221" s="96"/>
      <c r="C221" s="96"/>
      <c r="D221" s="96"/>
      <c r="E221" s="96"/>
      <c r="F221" s="96"/>
      <c r="G221" s="96"/>
      <c r="H221" s="97"/>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x14ac:dyDescent="0.25">
      <c r="A222" s="95" t="s">
        <v>269</v>
      </c>
      <c r="B222" s="96"/>
      <c r="C222" s="96"/>
      <c r="D222" s="96"/>
      <c r="E222" s="96"/>
      <c r="F222" s="96"/>
      <c r="G222" s="96"/>
      <c r="H222" s="97"/>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x14ac:dyDescent="0.25">
      <c r="A223" s="99" t="s">
        <v>270</v>
      </c>
      <c r="B223" s="100"/>
      <c r="C223" s="100"/>
      <c r="D223" s="100"/>
      <c r="E223" s="100"/>
      <c r="F223" s="100"/>
      <c r="G223" s="100"/>
      <c r="H223" s="101"/>
      <c r="I223" s="1"/>
      <c r="J223" s="60">
        <f>10.764</f>
        <v>10.763999999999999</v>
      </c>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98" t="str">
        <f ca="1">T224</f>
        <v>101,..,1401</v>
      </c>
      <c r="B224" s="98"/>
      <c r="C224" s="56" t="s">
        <v>95</v>
      </c>
      <c r="D224" s="56" t="s">
        <v>271</v>
      </c>
      <c r="E224" s="61">
        <f>(33.03)*(10.764)</f>
        <v>355.53492</v>
      </c>
      <c r="F224" s="61">
        <f>(2.36)*(10.764)</f>
        <v>25.403039999999997</v>
      </c>
      <c r="G224" s="58">
        <v>0</v>
      </c>
      <c r="H224" s="58">
        <f>E224+F224+(IF(G224&lt;101,G224,IF(G224&lt;201,G224/2,IF(G224&lt;=301,G224/3,G224/4))))</f>
        <v>380.93795999999998</v>
      </c>
      <c r="I224" s="1"/>
      <c r="J224" s="1"/>
      <c r="K224" s="1"/>
      <c r="L224" s="1"/>
      <c r="M224" s="1"/>
      <c r="N224" s="1"/>
      <c r="O224" s="1"/>
      <c r="P224" s="1"/>
      <c r="Q224" s="1"/>
      <c r="R224" s="1"/>
      <c r="S224" s="1"/>
      <c r="T224" s="22" t="str">
        <f t="shared" ref="T224:T231" ca="1" si="0">U224&amp;""&amp;",..,"&amp;""&amp;V224</f>
        <v>101,..,1401</v>
      </c>
      <c r="U224" s="22">
        <f ca="1">(SUMPRODUCT(MID(0&amp;(LEFT(A223,SUM(LEN(A223)-LEN(SUBSTITUTE(A223,{"0","1","2","3"},""))))), LARGE(INDEX(ISNUMBER(--MID((LEFT(A223,SUM(LEN(A223)-LEN(SUBSTITUTE(A223,{"0","1","2","3"},""))))), ROW(INDIRECT("1:"&amp;LEN((LEFT(A223,SUM(LEN(A223)-LEN(SUBSTITUTE(A223,{"0","1","2","3"},"")))))))), 1)) * ROW(INDIRECT("1:"&amp;LEN((LEFT(A223,SUM(LEN(A223)-LEN(SUBSTITUTE(A223,{"0","1","2","3"},"")))))))), 0), ROW(INDIRECT("1:"&amp;LEN((LEFT(A223,SUM(LEN(A223)-LEN(SUBSTITUTE(A223,{"0","1","2","3"},"")))))))))+1, 1) * 10^ROW(INDIRECT("1:"&amp;LEN((LEFT(A223,SUM(LEN(A223)-LEN(SUBSTITUTE(A223,{"0","1","2","3"},""))))))))/10))*100+1</f>
        <v>101</v>
      </c>
      <c r="V224" s="22">
        <f ca="1">(SUMPRODUCT(MID(0&amp;(--TRIM(RIGHT(SUBSTITUTE(LEFT(A223,_xlfn.AGGREGATE(16,6,FIND({0,1,2,3,4,5,6,7,8,9},A223,ROW(INDIRECT("1:"&amp;LEN(A223)))),1)),"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",LEN(A223))),LEN(A223)))))))/10))*100+1</f>
        <v>1401</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25">
      <c r="A225" s="98" t="str">
        <f t="shared" ref="A225:A231" ca="1" si="1">T225</f>
        <v>102,..,1402</v>
      </c>
      <c r="B225" s="98"/>
      <c r="C225" s="56" t="s">
        <v>95</v>
      </c>
      <c r="D225" s="56" t="s">
        <v>271</v>
      </c>
      <c r="E225" s="61">
        <f>(31.67)*(10.764)</f>
        <v>340.89587999999998</v>
      </c>
      <c r="F225" s="61">
        <f>(2.2)*(10.764)</f>
        <v>23.680800000000001</v>
      </c>
      <c r="G225" s="58">
        <v>0</v>
      </c>
      <c r="H225" s="58">
        <f t="shared" ref="H225:H231" si="2">E225+F225+(IF(G225&lt;101,G225,IF(G225&lt;201,G225/2,IF(G225&lt;=301,G225/3,G225/4))))</f>
        <v>364.57667999999995</v>
      </c>
      <c r="I225" s="1"/>
      <c r="J225" s="1"/>
      <c r="K225" s="1"/>
      <c r="L225" s="1"/>
      <c r="M225" s="1"/>
      <c r="N225" s="1"/>
      <c r="O225" s="1"/>
      <c r="P225" s="1"/>
      <c r="Q225" s="1"/>
      <c r="R225" s="1"/>
      <c r="S225" s="1"/>
      <c r="T225" s="22" t="str">
        <f t="shared" ca="1" si="0"/>
        <v>102,..,1402</v>
      </c>
      <c r="U225" s="22">
        <f ca="1">U224+1</f>
        <v>102</v>
      </c>
      <c r="V225" s="22">
        <f ca="1">V224+1</f>
        <v>1402</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25">
      <c r="A226" s="98" t="str">
        <f t="shared" ca="1" si="1"/>
        <v>103,..,1403</v>
      </c>
      <c r="B226" s="98"/>
      <c r="C226" s="56" t="s">
        <v>95</v>
      </c>
      <c r="D226" s="56" t="s">
        <v>271</v>
      </c>
      <c r="E226" s="61">
        <f>(31.67)*(10.764)</f>
        <v>340.89587999999998</v>
      </c>
      <c r="F226" s="61">
        <f>(2.2)*(10.764)</f>
        <v>23.680800000000001</v>
      </c>
      <c r="G226" s="58">
        <v>0</v>
      </c>
      <c r="H226" s="58">
        <f t="shared" si="2"/>
        <v>364.57667999999995</v>
      </c>
      <c r="I226" s="1"/>
      <c r="J226" s="1"/>
      <c r="K226" s="1"/>
      <c r="L226" s="1"/>
      <c r="M226" s="1"/>
      <c r="N226" s="1"/>
      <c r="O226" s="1"/>
      <c r="P226" s="1"/>
      <c r="Q226" s="1"/>
      <c r="R226" s="1"/>
      <c r="S226" s="1"/>
      <c r="T226" s="22" t="str">
        <f t="shared" ca="1" si="0"/>
        <v>103,..,1403</v>
      </c>
      <c r="U226" s="22">
        <f t="shared" ref="U226:V231" ca="1" si="3">U225+1</f>
        <v>103</v>
      </c>
      <c r="V226" s="22">
        <f t="shared" ca="1" si="3"/>
        <v>1403</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25">
      <c r="A227" s="98" t="str">
        <f t="shared" ca="1" si="1"/>
        <v>104,..,1404</v>
      </c>
      <c r="B227" s="98"/>
      <c r="C227" s="56" t="s">
        <v>95</v>
      </c>
      <c r="D227" s="56" t="s">
        <v>271</v>
      </c>
      <c r="E227" s="61">
        <f>(33.03)*(10.764)</f>
        <v>355.53492</v>
      </c>
      <c r="F227" s="61">
        <f>(2.36)*(10.764)</f>
        <v>25.403039999999997</v>
      </c>
      <c r="G227" s="58">
        <v>0</v>
      </c>
      <c r="H227" s="58">
        <f t="shared" si="2"/>
        <v>380.93795999999998</v>
      </c>
      <c r="I227" s="1"/>
      <c r="J227" s="1"/>
      <c r="K227" s="1"/>
      <c r="L227" s="1"/>
      <c r="M227" s="1"/>
      <c r="N227" s="1"/>
      <c r="O227" s="1"/>
      <c r="P227" s="1"/>
      <c r="Q227" s="1"/>
      <c r="R227" s="1"/>
      <c r="S227" s="1"/>
      <c r="T227" s="22" t="str">
        <f t="shared" ca="1" si="0"/>
        <v>104,..,1404</v>
      </c>
      <c r="U227" s="22">
        <f t="shared" ca="1" si="3"/>
        <v>104</v>
      </c>
      <c r="V227" s="22">
        <f t="shared" ca="1" si="3"/>
        <v>1404</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25">
      <c r="A228" s="98" t="str">
        <f t="shared" ca="1" si="1"/>
        <v>105,..,1405</v>
      </c>
      <c r="B228" s="98"/>
      <c r="C228" s="56" t="s">
        <v>95</v>
      </c>
      <c r="D228" s="56" t="s">
        <v>271</v>
      </c>
      <c r="E228" s="61">
        <f>(33.03)*(10.764)</f>
        <v>355.53492</v>
      </c>
      <c r="F228" s="61">
        <f>(2.36)*(10.764)</f>
        <v>25.403039999999997</v>
      </c>
      <c r="G228" s="58">
        <v>0</v>
      </c>
      <c r="H228" s="58">
        <f t="shared" si="2"/>
        <v>380.93795999999998</v>
      </c>
      <c r="I228" s="1"/>
      <c r="J228" s="1"/>
      <c r="K228" s="1"/>
      <c r="L228" s="1"/>
      <c r="M228" s="1"/>
      <c r="N228" s="1"/>
      <c r="O228" s="1"/>
      <c r="P228" s="1"/>
      <c r="Q228" s="1"/>
      <c r="R228" s="1"/>
      <c r="S228" s="1"/>
      <c r="T228" s="22" t="str">
        <f t="shared" ca="1" si="0"/>
        <v>105,..,1405</v>
      </c>
      <c r="U228" s="22">
        <f t="shared" ca="1" si="3"/>
        <v>105</v>
      </c>
      <c r="V228" s="22">
        <f t="shared" ca="1" si="3"/>
        <v>1405</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98" t="str">
        <f t="shared" ca="1" si="1"/>
        <v>106,..,1406</v>
      </c>
      <c r="B229" s="98"/>
      <c r="C229" s="56" t="s">
        <v>95</v>
      </c>
      <c r="D229" s="56" t="s">
        <v>271</v>
      </c>
      <c r="E229" s="61">
        <f>(31.67)*(10.764)</f>
        <v>340.89587999999998</v>
      </c>
      <c r="F229" s="61">
        <f>(2.2)*(10.764)</f>
        <v>23.680800000000001</v>
      </c>
      <c r="G229" s="58">
        <v>0</v>
      </c>
      <c r="H229" s="58">
        <f t="shared" si="2"/>
        <v>364.57667999999995</v>
      </c>
      <c r="I229" s="1"/>
      <c r="J229" s="1"/>
      <c r="K229" s="1"/>
      <c r="L229" s="1"/>
      <c r="M229" s="1"/>
      <c r="N229" s="1"/>
      <c r="O229" s="1"/>
      <c r="P229" s="1"/>
      <c r="Q229" s="1"/>
      <c r="R229" s="1"/>
      <c r="S229" s="1"/>
      <c r="T229" s="22" t="str">
        <f t="shared" ca="1" si="0"/>
        <v>106,..,1406</v>
      </c>
      <c r="U229" s="22">
        <f t="shared" ca="1" si="3"/>
        <v>106</v>
      </c>
      <c r="V229" s="22">
        <f t="shared" ca="1" si="3"/>
        <v>1406</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98" t="str">
        <f t="shared" ca="1" si="1"/>
        <v>107,..,1407</v>
      </c>
      <c r="B230" s="98"/>
      <c r="C230" s="56" t="s">
        <v>95</v>
      </c>
      <c r="D230" s="56" t="s">
        <v>271</v>
      </c>
      <c r="E230" s="61">
        <f>(31.67)*(10.764)</f>
        <v>340.89587999999998</v>
      </c>
      <c r="F230" s="61">
        <f>(2.2)*(10.764)</f>
        <v>23.680800000000001</v>
      </c>
      <c r="G230" s="58">
        <v>0</v>
      </c>
      <c r="H230" s="58">
        <f t="shared" si="2"/>
        <v>364.57667999999995</v>
      </c>
      <c r="I230" s="1"/>
      <c r="J230" s="1"/>
      <c r="K230" s="1"/>
      <c r="L230" s="1"/>
      <c r="M230" s="1"/>
      <c r="N230" s="1"/>
      <c r="O230" s="1"/>
      <c r="P230" s="1"/>
      <c r="Q230" s="1"/>
      <c r="R230" s="1"/>
      <c r="S230" s="1"/>
      <c r="T230" s="22" t="str">
        <f t="shared" ca="1" si="0"/>
        <v>107,..,1407</v>
      </c>
      <c r="U230" s="22">
        <f t="shared" ca="1" si="3"/>
        <v>107</v>
      </c>
      <c r="V230" s="22">
        <f t="shared" ca="1" si="3"/>
        <v>1407</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98" t="str">
        <f t="shared" ca="1" si="1"/>
        <v>108,..,1408</v>
      </c>
      <c r="B231" s="98"/>
      <c r="C231" s="56" t="s">
        <v>95</v>
      </c>
      <c r="D231" s="56" t="s">
        <v>271</v>
      </c>
      <c r="E231" s="61">
        <f>(33.03)*(10.764)</f>
        <v>355.53492</v>
      </c>
      <c r="F231" s="61">
        <f>(2.36)*(10.764)</f>
        <v>25.403039999999997</v>
      </c>
      <c r="G231" s="58">
        <v>0</v>
      </c>
      <c r="H231" s="58">
        <f t="shared" si="2"/>
        <v>380.93795999999998</v>
      </c>
      <c r="I231" s="1"/>
      <c r="J231" s="1"/>
      <c r="K231" s="1"/>
      <c r="L231" s="1"/>
      <c r="M231" s="1"/>
      <c r="N231" s="1"/>
      <c r="O231" s="1"/>
      <c r="P231" s="1"/>
      <c r="Q231" s="1"/>
      <c r="R231" s="1"/>
      <c r="S231" s="1"/>
      <c r="T231" s="22" t="str">
        <f t="shared" ca="1" si="0"/>
        <v>108,..,1408</v>
      </c>
      <c r="U231" s="22">
        <f t="shared" ca="1" si="3"/>
        <v>108</v>
      </c>
      <c r="V231" s="22">
        <f t="shared" ca="1" si="3"/>
        <v>1408</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x14ac:dyDescent="0.25">
      <c r="A232" s="99" t="s">
        <v>272</v>
      </c>
      <c r="B232" s="100"/>
      <c r="C232" s="100"/>
      <c r="D232" s="100"/>
      <c r="E232" s="100"/>
      <c r="F232" s="100"/>
      <c r="G232" s="100"/>
      <c r="H232" s="10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25">
      <c r="A233" s="98" t="str">
        <f ca="1">T233</f>
        <v>801 &amp; 1301</v>
      </c>
      <c r="B233" s="98"/>
      <c r="C233" s="56" t="s">
        <v>95</v>
      </c>
      <c r="D233" s="56" t="s">
        <v>271</v>
      </c>
      <c r="E233" s="61">
        <f>(33.03)*(10.764)</f>
        <v>355.53492</v>
      </c>
      <c r="F233" s="61">
        <f>(2.36)*(10.764)</f>
        <v>25.403039999999997</v>
      </c>
      <c r="G233" s="58">
        <v>0</v>
      </c>
      <c r="H233" s="58">
        <f>E233+F233+(IF(G233&lt;101,G233,IF(G233&lt;201,G233/2,IF(G233&lt;=301,G233/3,G233/4))))</f>
        <v>380.93795999999998</v>
      </c>
      <c r="I233" s="1"/>
      <c r="J233" s="1"/>
      <c r="K233" s="1"/>
      <c r="L233" s="1"/>
      <c r="M233" s="1"/>
      <c r="N233" s="1"/>
      <c r="O233" s="1"/>
      <c r="P233" s="1"/>
      <c r="Q233" s="1"/>
      <c r="R233" s="1"/>
      <c r="S233" s="1"/>
      <c r="T233" s="22" t="str">
        <f ca="1">U233&amp;""&amp;" &amp; "&amp;""&amp;V233</f>
        <v>801 &amp; 1301</v>
      </c>
      <c r="U233" s="22">
        <f ca="1">(SUMPRODUCT(MID(0&amp;(LEFT(A232,SUM(LEN(A232)-LEN(SUBSTITUTE(A232,{"0","1","2","3"},""))))), LARGE(INDEX(ISNUMBER(--MID((LEFT(A232,SUM(LEN(A232)-LEN(SUBSTITUTE(A232,{"0","1","2","3"},""))))), ROW(INDIRECT("1:"&amp;LEN((LEFT(A232,SUM(LEN(A232)-LEN(SUBSTITUTE(A232,{"0","1","2","3"},"")))))))), 1)) * ROW(INDIRECT("1:"&amp;LEN((LEFT(A232,SUM(LEN(A232)-LEN(SUBSTITUTE(A232,{"0","1","2","3"},"")))))))), 0), ROW(INDIRECT("1:"&amp;LEN((LEFT(A232,SUM(LEN(A232)-LEN(SUBSTITUTE(A232,{"0","1","2","3"},"")))))))))+1, 1) * 10^ROW(INDIRECT("1:"&amp;LEN((LEFT(A232,SUM(LEN(A232)-LEN(SUBSTITUTE(A232,{"0","1","2","3"},""))))))))/10))*100+1</f>
        <v>801</v>
      </c>
      <c r="V233" s="22">
        <f ca="1">(SUMPRODUCT(MID(0&amp;(--TRIM(RIGHT(SUBSTITUTE(LEFT(A232,_xlfn.AGGREGATE(16,6,FIND({0,1,2,3,4,5,6,7,8,9},A232,ROW(INDIRECT("1:"&amp;LEN(A232)))),1))," ",REPT(" ",LEN(A232))),LEN(A232)))), LARGE(INDEX(ISNUMBER(--MID((--TRIM(RIGHT(SUBSTITUTE(LEFT(A232,_xlfn.AGGREGATE(16,6,FIND({0,1,2,3,4,5,6,7,8,9},A232,ROW(INDIRECT("1:"&amp;LEN(A232)))),1))," ",REPT(" ",LEN(A232))),LEN(A232)))), ROW(INDIRECT("1:"&amp;LEN((--TRIM(RIGHT(SUBSTITUTE(LEFT(A232,_xlfn.AGGREGATE(16,6,FIND({0,1,2,3,4,5,6,7,8,9},A232,ROW(INDIRECT("1:"&amp;LEN(A232)))),1))," ",REPT(" ",LEN(A232))),LEN(A232))))))), 1)) * ROW(INDIRECT("1:"&amp;LEN((--TRIM(RIGHT(SUBSTITUTE(LEFT(A232,_xlfn.AGGREGATE(16,6,FIND({0,1,2,3,4,5,6,7,8,9},A232,ROW(INDIRECT("1:"&amp;LEN(A232)))),1))," ",REPT(" ",LEN(A232))),LEN(A232))))))), 0), ROW(INDIRECT("1:"&amp;LEN((--TRIM(RIGHT(SUBSTITUTE(LEFT(A232,_xlfn.AGGREGATE(16,6,FIND({0,1,2,3,4,5,6,7,8,9},A232,ROW(INDIRECT("1:"&amp;LEN(A232)))),1))," ",REPT(" ",LEN(A232))),LEN(A232))))))))+1, 1) * 10^ROW(INDIRECT("1:"&amp;LEN((--TRIM(RIGHT(SUBSTITUTE(LEFT(A232,_xlfn.AGGREGATE(16,6,FIND({0,1,2,3,4,5,6,7,8,9},A232,ROW(INDIRECT("1:"&amp;LEN(A232)))),1))," ",REPT(" ",LEN(A232))),LEN(A232)))))))/10))*100+1</f>
        <v>1301</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25">
      <c r="A234" s="98" t="str">
        <f t="shared" ref="A234:A240" ca="1" si="4">T234</f>
        <v>802 &amp; 1302</v>
      </c>
      <c r="B234" s="98"/>
      <c r="C234" s="56" t="s">
        <v>95</v>
      </c>
      <c r="D234" s="56" t="s">
        <v>271</v>
      </c>
      <c r="E234" s="61">
        <f>(31.67)*(10.764)</f>
        <v>340.89587999999998</v>
      </c>
      <c r="F234" s="61">
        <f>(2.2)*(10.764)</f>
        <v>23.680800000000001</v>
      </c>
      <c r="G234" s="58">
        <v>0</v>
      </c>
      <c r="H234" s="58">
        <f t="shared" ref="H234:H239" si="5">E234+F234+(IF(G234&lt;101,G234,IF(G234&lt;201,G234/2,IF(G234&lt;=301,G234/3,G234/4))))</f>
        <v>364.57667999999995</v>
      </c>
      <c r="I234" s="1"/>
      <c r="J234" s="1"/>
      <c r="K234" s="1"/>
      <c r="L234" s="1"/>
      <c r="M234" s="1"/>
      <c r="N234" s="1"/>
      <c r="O234" s="1"/>
      <c r="P234" s="1"/>
      <c r="Q234" s="1"/>
      <c r="R234" s="1"/>
      <c r="S234" s="1"/>
      <c r="T234" s="22" t="str">
        <f t="shared" ref="T234:T240" ca="1" si="6">U234&amp;""&amp;" &amp; "&amp;""&amp;V234</f>
        <v>802 &amp; 1302</v>
      </c>
      <c r="U234" s="22">
        <f ca="1">U233+1</f>
        <v>802</v>
      </c>
      <c r="V234" s="22">
        <f ca="1">V233+1</f>
        <v>1302</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98" t="str">
        <f t="shared" ca="1" si="4"/>
        <v>803 &amp; 1303</v>
      </c>
      <c r="B235" s="98"/>
      <c r="C235" s="56" t="s">
        <v>95</v>
      </c>
      <c r="D235" s="56" t="s">
        <v>271</v>
      </c>
      <c r="E235" s="61">
        <f>(31.67)*(10.764)</f>
        <v>340.89587999999998</v>
      </c>
      <c r="F235" s="61">
        <f>(2.2)*(10.764)</f>
        <v>23.680800000000001</v>
      </c>
      <c r="G235" s="58">
        <v>0</v>
      </c>
      <c r="H235" s="58">
        <f t="shared" si="5"/>
        <v>364.57667999999995</v>
      </c>
      <c r="I235" s="1"/>
      <c r="J235" s="1"/>
      <c r="K235" s="1"/>
      <c r="L235" s="1"/>
      <c r="M235" s="1"/>
      <c r="N235" s="1"/>
      <c r="O235" s="1"/>
      <c r="P235" s="1"/>
      <c r="Q235" s="1"/>
      <c r="R235" s="1"/>
      <c r="S235" s="1"/>
      <c r="T235" s="22" t="str">
        <f t="shared" ca="1" si="6"/>
        <v>803 &amp; 1303</v>
      </c>
      <c r="U235" s="22">
        <f t="shared" ref="U235:V240" ca="1" si="7">U234+1</f>
        <v>803</v>
      </c>
      <c r="V235" s="22">
        <f t="shared" ca="1" si="7"/>
        <v>1303</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98" t="str">
        <f t="shared" ca="1" si="4"/>
        <v>804 &amp; 1304</v>
      </c>
      <c r="B236" s="98"/>
      <c r="C236" s="56" t="s">
        <v>95</v>
      </c>
      <c r="D236" s="56" t="s">
        <v>271</v>
      </c>
      <c r="E236" s="61">
        <f>(33.03)*(10.764)</f>
        <v>355.53492</v>
      </c>
      <c r="F236" s="61">
        <f>(2.36)*(10.764)</f>
        <v>25.403039999999997</v>
      </c>
      <c r="G236" s="58">
        <v>0</v>
      </c>
      <c r="H236" s="58">
        <f t="shared" si="5"/>
        <v>380.93795999999998</v>
      </c>
      <c r="I236" s="1"/>
      <c r="J236" s="1"/>
      <c r="K236" s="1"/>
      <c r="L236" s="1"/>
      <c r="M236" s="1"/>
      <c r="N236" s="1"/>
      <c r="O236" s="1"/>
      <c r="P236" s="1"/>
      <c r="Q236" s="1"/>
      <c r="R236" s="1"/>
      <c r="S236" s="1"/>
      <c r="T236" s="22" t="str">
        <f t="shared" ca="1" si="6"/>
        <v>804 &amp; 1304</v>
      </c>
      <c r="U236" s="22">
        <f t="shared" ca="1" si="7"/>
        <v>804</v>
      </c>
      <c r="V236" s="22">
        <f t="shared" ca="1" si="7"/>
        <v>1304</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98" t="str">
        <f t="shared" ca="1" si="4"/>
        <v>805 &amp; 1305</v>
      </c>
      <c r="B237" s="98"/>
      <c r="C237" s="56" t="s">
        <v>95</v>
      </c>
      <c r="D237" s="56" t="s">
        <v>271</v>
      </c>
      <c r="E237" s="61">
        <f>(33.03)*(10.764)</f>
        <v>355.53492</v>
      </c>
      <c r="F237" s="61">
        <f>(2.36)*(10.764)</f>
        <v>25.403039999999997</v>
      </c>
      <c r="G237" s="58">
        <v>0</v>
      </c>
      <c r="H237" s="58">
        <f t="shared" si="5"/>
        <v>380.93795999999998</v>
      </c>
      <c r="I237" s="1"/>
      <c r="J237" s="1"/>
      <c r="K237" s="1"/>
      <c r="L237" s="1"/>
      <c r="M237" s="1"/>
      <c r="N237" s="1"/>
      <c r="O237" s="1"/>
      <c r="P237" s="1"/>
      <c r="Q237" s="1"/>
      <c r="R237" s="1"/>
      <c r="S237" s="1"/>
      <c r="T237" s="22" t="str">
        <f t="shared" ca="1" si="6"/>
        <v>805 &amp; 1305</v>
      </c>
      <c r="U237" s="22">
        <f t="shared" ca="1" si="7"/>
        <v>805</v>
      </c>
      <c r="V237" s="22">
        <f t="shared" ca="1" si="7"/>
        <v>1305</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98" t="str">
        <f t="shared" ca="1" si="4"/>
        <v>806 &amp; 1306</v>
      </c>
      <c r="B238" s="98"/>
      <c r="C238" s="56" t="s">
        <v>95</v>
      </c>
      <c r="D238" s="56" t="s">
        <v>271</v>
      </c>
      <c r="E238" s="61">
        <f>(31.67)*(10.764)</f>
        <v>340.89587999999998</v>
      </c>
      <c r="F238" s="61">
        <f>(2.2)*(10.764)</f>
        <v>23.680800000000001</v>
      </c>
      <c r="G238" s="58">
        <v>0</v>
      </c>
      <c r="H238" s="58">
        <f t="shared" si="5"/>
        <v>364.57667999999995</v>
      </c>
      <c r="I238" s="1"/>
      <c r="J238" s="1"/>
      <c r="K238" s="1"/>
      <c r="L238" s="1"/>
      <c r="M238" s="1"/>
      <c r="N238" s="1"/>
      <c r="O238" s="1"/>
      <c r="P238" s="1"/>
      <c r="Q238" s="1"/>
      <c r="R238" s="1"/>
      <c r="S238" s="1"/>
      <c r="T238" s="22" t="str">
        <f t="shared" ca="1" si="6"/>
        <v>806 &amp; 1306</v>
      </c>
      <c r="U238" s="22">
        <f t="shared" ca="1" si="7"/>
        <v>806</v>
      </c>
      <c r="V238" s="22">
        <f t="shared" ca="1" si="7"/>
        <v>1306</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98" t="str">
        <f t="shared" ca="1" si="4"/>
        <v>807 &amp; 1307</v>
      </c>
      <c r="B239" s="98"/>
      <c r="C239" s="56" t="s">
        <v>95</v>
      </c>
      <c r="D239" s="56" t="s">
        <v>271</v>
      </c>
      <c r="E239" s="61">
        <f>(31.67)*(10.764)</f>
        <v>340.89587999999998</v>
      </c>
      <c r="F239" s="61">
        <f>(2.2)*(10.764)</f>
        <v>23.680800000000001</v>
      </c>
      <c r="G239" s="58">
        <v>0</v>
      </c>
      <c r="H239" s="58">
        <f t="shared" si="5"/>
        <v>364.57667999999995</v>
      </c>
      <c r="I239" s="1"/>
      <c r="J239" s="1"/>
      <c r="K239" s="1"/>
      <c r="L239" s="1"/>
      <c r="M239" s="1"/>
      <c r="N239" s="1"/>
      <c r="O239" s="1"/>
      <c r="P239" s="1"/>
      <c r="Q239" s="1"/>
      <c r="R239" s="1"/>
      <c r="S239" s="1"/>
      <c r="T239" s="22" t="str">
        <f t="shared" ca="1" si="6"/>
        <v>807 &amp; 1307</v>
      </c>
      <c r="U239" s="22">
        <f t="shared" ca="1" si="7"/>
        <v>807</v>
      </c>
      <c r="V239" s="22">
        <f t="shared" ca="1" si="7"/>
        <v>1307</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3.25" customHeight="1" x14ac:dyDescent="0.25">
      <c r="A240" s="98" t="str">
        <f t="shared" ca="1" si="4"/>
        <v>808 &amp; 1308</v>
      </c>
      <c r="B240" s="98"/>
      <c r="C240" s="92" t="s">
        <v>273</v>
      </c>
      <c r="D240" s="93"/>
      <c r="E240" s="93"/>
      <c r="F240" s="93"/>
      <c r="G240" s="93"/>
      <c r="H240" s="94"/>
      <c r="I240" s="1"/>
      <c r="J240" s="1"/>
      <c r="K240" s="1"/>
      <c r="L240" s="1"/>
      <c r="M240" s="1"/>
      <c r="N240" s="1"/>
      <c r="O240" s="1"/>
      <c r="P240" s="1"/>
      <c r="Q240" s="1"/>
      <c r="R240" s="1"/>
      <c r="S240" s="1"/>
      <c r="T240" s="22" t="str">
        <f t="shared" ca="1" si="6"/>
        <v>808 &amp; 1308</v>
      </c>
      <c r="U240" s="22">
        <f t="shared" ca="1" si="7"/>
        <v>808</v>
      </c>
      <c r="V240" s="22">
        <f t="shared" ca="1" si="7"/>
        <v>1308</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x14ac:dyDescent="0.25">
      <c r="A241" s="95" t="s">
        <v>274</v>
      </c>
      <c r="B241" s="96"/>
      <c r="C241" s="96"/>
      <c r="D241" s="96"/>
      <c r="E241" s="96"/>
      <c r="F241" s="96"/>
      <c r="G241" s="96"/>
      <c r="H241" s="97"/>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x14ac:dyDescent="0.25">
      <c r="A242" s="95" t="s">
        <v>269</v>
      </c>
      <c r="B242" s="96"/>
      <c r="C242" s="96"/>
      <c r="D242" s="96"/>
      <c r="E242" s="96"/>
      <c r="F242" s="96"/>
      <c r="G242" s="96"/>
      <c r="H242" s="97"/>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x14ac:dyDescent="0.25">
      <c r="A243" s="99" t="s">
        <v>270</v>
      </c>
      <c r="B243" s="100"/>
      <c r="C243" s="100"/>
      <c r="D243" s="100"/>
      <c r="E243" s="100"/>
      <c r="F243" s="100"/>
      <c r="G243" s="100"/>
      <c r="H243" s="10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25">
      <c r="A244" s="98" t="str">
        <f ca="1">T244</f>
        <v>101,..,1401</v>
      </c>
      <c r="B244" s="98"/>
      <c r="C244" s="56" t="s">
        <v>95</v>
      </c>
      <c r="D244" s="56" t="s">
        <v>271</v>
      </c>
      <c r="E244" s="61">
        <f>(33.03)*(10.764)</f>
        <v>355.53492</v>
      </c>
      <c r="F244" s="61">
        <f>(2.36)*(10.764)</f>
        <v>25.403039999999997</v>
      </c>
      <c r="G244" s="58">
        <v>0</v>
      </c>
      <c r="H244" s="58">
        <f>E244+F244+(IF(G244&lt;101,G244,IF(G244&lt;201,G244/2,IF(G244&lt;=301,G244/3,G244/4))))</f>
        <v>380.93795999999998</v>
      </c>
      <c r="I244" s="1"/>
      <c r="J244" s="1"/>
      <c r="K244" s="1"/>
      <c r="L244" s="1"/>
      <c r="M244" s="1"/>
      <c r="N244" s="1"/>
      <c r="O244" s="1"/>
      <c r="P244" s="1"/>
      <c r="Q244" s="1"/>
      <c r="R244" s="1"/>
      <c r="S244" s="1"/>
      <c r="T244" s="22" t="str">
        <f t="shared" ref="T244:T251" ca="1" si="8">U244&amp;""&amp;",..,"&amp;""&amp;V244</f>
        <v>101,..,1401</v>
      </c>
      <c r="U244" s="22">
        <f ca="1">(SUMPRODUCT(MID(0&amp;(LEFT(A243,SUM(LEN(A243)-LEN(SUBSTITUTE(A243,{"0","1","2","3"},""))))), LARGE(INDEX(ISNUMBER(--MID((LEFT(A243,SUM(LEN(A243)-LEN(SUBSTITUTE(A243,{"0","1","2","3"},""))))), ROW(INDIRECT("1:"&amp;LEN((LEFT(A243,SUM(LEN(A243)-LEN(SUBSTITUTE(A243,{"0","1","2","3"},"")))))))), 1)) * ROW(INDIRECT("1:"&amp;LEN((LEFT(A243,SUM(LEN(A243)-LEN(SUBSTITUTE(A243,{"0","1","2","3"},"")))))))), 0), ROW(INDIRECT("1:"&amp;LEN((LEFT(A243,SUM(LEN(A243)-LEN(SUBSTITUTE(A243,{"0","1","2","3"},"")))))))))+1, 1) * 10^ROW(INDIRECT("1:"&amp;LEN((LEFT(A243,SUM(LEN(A243)-LEN(SUBSTITUTE(A243,{"0","1","2","3"},""))))))))/10))*100+1</f>
        <v>101</v>
      </c>
      <c r="V244" s="22">
        <f ca="1">(SUMPRODUCT(MID(0&amp;(--TRIM(RIGHT(SUBSTITUTE(LEFT(A243,_xlfn.AGGREGATE(16,6,FIND({0,1,2,3,4,5,6,7,8,9},A243,ROW(INDIRECT("1:"&amp;LEN(A243)))),1))," ",REPT(" ",LEN(A243))),LEN(A243)))), LARGE(INDEX(ISNUMBER(--MID((--TRIM(RIGHT(SUBSTITUTE(LEFT(A243,_xlfn.AGGREGATE(16,6,FIND({0,1,2,3,4,5,6,7,8,9},A243,ROW(INDIRECT("1:"&amp;LEN(A243)))),1))," ",REPT(" ",LEN(A243))),LEN(A243)))), ROW(INDIRECT("1:"&amp;LEN((--TRIM(RIGHT(SUBSTITUTE(LEFT(A243,_xlfn.AGGREGATE(16,6,FIND({0,1,2,3,4,5,6,7,8,9},A243,ROW(INDIRECT("1:"&amp;LEN(A243)))),1))," ",REPT(" ",LEN(A243))),LEN(A243))))))), 1)) * ROW(INDIRECT("1:"&amp;LEN((--TRIM(RIGHT(SUBSTITUTE(LEFT(A243,_xlfn.AGGREGATE(16,6,FIND({0,1,2,3,4,5,6,7,8,9},A243,ROW(INDIRECT("1:"&amp;LEN(A243)))),1))," ",REPT(" ",LEN(A243))),LEN(A243))))))), 0), ROW(INDIRECT("1:"&amp;LEN((--TRIM(RIGHT(SUBSTITUTE(LEFT(A243,_xlfn.AGGREGATE(16,6,FIND({0,1,2,3,4,5,6,7,8,9},A243,ROW(INDIRECT("1:"&amp;LEN(A243)))),1))," ",REPT(" ",LEN(A243))),LEN(A243))))))))+1, 1) * 10^ROW(INDIRECT("1:"&amp;LEN((--TRIM(RIGHT(SUBSTITUTE(LEFT(A243,_xlfn.AGGREGATE(16,6,FIND({0,1,2,3,4,5,6,7,8,9},A243,ROW(INDIRECT("1:"&amp;LEN(A243)))),1))," ",REPT(" ",LEN(A243))),LEN(A243)))))))/10))*100+1</f>
        <v>1401</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98" t="str">
        <f t="shared" ref="A245:A251" ca="1" si="9">T245</f>
        <v>102,..,1402</v>
      </c>
      <c r="B245" s="98"/>
      <c r="C245" s="56" t="s">
        <v>95</v>
      </c>
      <c r="D245" s="56" t="s">
        <v>271</v>
      </c>
      <c r="E245" s="61">
        <f>(31.67)*(10.764)</f>
        <v>340.89587999999998</v>
      </c>
      <c r="F245" s="61">
        <f>(2.2)*(10.764)</f>
        <v>23.680800000000001</v>
      </c>
      <c r="G245" s="58">
        <v>0</v>
      </c>
      <c r="H245" s="58">
        <f t="shared" ref="H245:H251" si="10">E245+F245+(IF(G245&lt;101,G245,IF(G245&lt;201,G245/2,IF(G245&lt;=301,G245/3,G245/4))))</f>
        <v>364.57667999999995</v>
      </c>
      <c r="I245" s="1"/>
      <c r="J245" s="1"/>
      <c r="K245" s="1"/>
      <c r="L245" s="1"/>
      <c r="M245" s="1"/>
      <c r="N245" s="1"/>
      <c r="O245" s="1"/>
      <c r="P245" s="1"/>
      <c r="Q245" s="1"/>
      <c r="R245" s="1"/>
      <c r="S245" s="1"/>
      <c r="T245" s="22" t="str">
        <f t="shared" ca="1" si="8"/>
        <v>102,..,1402</v>
      </c>
      <c r="U245" s="22">
        <f ca="1">U244+1</f>
        <v>102</v>
      </c>
      <c r="V245" s="22">
        <f ca="1">V244+1</f>
        <v>1402</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25">
      <c r="A246" s="98" t="str">
        <f t="shared" ca="1" si="9"/>
        <v>103,..,1403</v>
      </c>
      <c r="B246" s="98"/>
      <c r="C246" s="56" t="s">
        <v>95</v>
      </c>
      <c r="D246" s="56" t="s">
        <v>271</v>
      </c>
      <c r="E246" s="61">
        <f>(31.67)*(10.764)</f>
        <v>340.89587999999998</v>
      </c>
      <c r="F246" s="61">
        <f>(2.2)*(10.764)</f>
        <v>23.680800000000001</v>
      </c>
      <c r="G246" s="58">
        <v>0</v>
      </c>
      <c r="H246" s="58">
        <f t="shared" si="10"/>
        <v>364.57667999999995</v>
      </c>
      <c r="I246" s="1"/>
      <c r="J246" s="1"/>
      <c r="K246" s="1"/>
      <c r="L246" s="1"/>
      <c r="M246" s="1"/>
      <c r="N246" s="1"/>
      <c r="O246" s="1"/>
      <c r="P246" s="1"/>
      <c r="Q246" s="1"/>
      <c r="R246" s="1"/>
      <c r="S246" s="1"/>
      <c r="T246" s="22" t="str">
        <f t="shared" ca="1" si="8"/>
        <v>103,..,1403</v>
      </c>
      <c r="U246" s="22">
        <f t="shared" ref="U246:V246" ca="1" si="11">U245+1</f>
        <v>103</v>
      </c>
      <c r="V246" s="22">
        <f t="shared" ca="1" si="11"/>
        <v>1403</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25">
      <c r="A247" s="98" t="str">
        <f t="shared" ca="1" si="9"/>
        <v>104,..,1404</v>
      </c>
      <c r="B247" s="98"/>
      <c r="C247" s="56" t="s">
        <v>95</v>
      </c>
      <c r="D247" s="56" t="s">
        <v>271</v>
      </c>
      <c r="E247" s="61">
        <f>(33.03)*(10.764)</f>
        <v>355.53492</v>
      </c>
      <c r="F247" s="61">
        <f>(2.36)*(10.764)</f>
        <v>25.403039999999997</v>
      </c>
      <c r="G247" s="58">
        <v>0</v>
      </c>
      <c r="H247" s="58">
        <f t="shared" si="10"/>
        <v>380.93795999999998</v>
      </c>
      <c r="I247" s="1"/>
      <c r="J247" s="1"/>
      <c r="K247" s="1"/>
      <c r="L247" s="1"/>
      <c r="M247" s="1"/>
      <c r="N247" s="1"/>
      <c r="O247" s="1"/>
      <c r="P247" s="1"/>
      <c r="Q247" s="1"/>
      <c r="R247" s="1"/>
      <c r="S247" s="1"/>
      <c r="T247" s="22" t="str">
        <f t="shared" ca="1" si="8"/>
        <v>104,..,1404</v>
      </c>
      <c r="U247" s="22">
        <f t="shared" ref="U247:V247" ca="1" si="12">U246+1</f>
        <v>104</v>
      </c>
      <c r="V247" s="22">
        <f t="shared" ca="1" si="12"/>
        <v>1404</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25">
      <c r="A248" s="98" t="str">
        <f t="shared" ca="1" si="9"/>
        <v>105,..,1405</v>
      </c>
      <c r="B248" s="98"/>
      <c r="C248" s="56" t="s">
        <v>95</v>
      </c>
      <c r="D248" s="56" t="s">
        <v>271</v>
      </c>
      <c r="E248" s="61">
        <f>(33.03)*(10.764)</f>
        <v>355.53492</v>
      </c>
      <c r="F248" s="61">
        <f>(2.36)*(10.764)</f>
        <v>25.403039999999997</v>
      </c>
      <c r="G248" s="58">
        <v>0</v>
      </c>
      <c r="H248" s="58">
        <f t="shared" si="10"/>
        <v>380.93795999999998</v>
      </c>
      <c r="I248" s="1"/>
      <c r="J248" s="1"/>
      <c r="K248" s="1"/>
      <c r="L248" s="1"/>
      <c r="M248" s="1"/>
      <c r="N248" s="1"/>
      <c r="O248" s="1"/>
      <c r="P248" s="1"/>
      <c r="Q248" s="1"/>
      <c r="R248" s="1"/>
      <c r="S248" s="1"/>
      <c r="T248" s="22" t="str">
        <f t="shared" ca="1" si="8"/>
        <v>105,..,1405</v>
      </c>
      <c r="U248" s="22">
        <f t="shared" ref="U248:V248" ca="1" si="13">U247+1</f>
        <v>105</v>
      </c>
      <c r="V248" s="22">
        <f t="shared" ca="1" si="13"/>
        <v>1405</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98" t="str">
        <f t="shared" ca="1" si="9"/>
        <v>106,..,1406</v>
      </c>
      <c r="B249" s="98"/>
      <c r="C249" s="56" t="s">
        <v>95</v>
      </c>
      <c r="D249" s="56" t="s">
        <v>271</v>
      </c>
      <c r="E249" s="61">
        <f>(31.67)*(10.764)</f>
        <v>340.89587999999998</v>
      </c>
      <c r="F249" s="61">
        <f>(2.2)*(10.764)</f>
        <v>23.680800000000001</v>
      </c>
      <c r="G249" s="58">
        <v>0</v>
      </c>
      <c r="H249" s="58">
        <f t="shared" si="10"/>
        <v>364.57667999999995</v>
      </c>
      <c r="I249" s="1"/>
      <c r="J249" s="1"/>
      <c r="K249" s="1"/>
      <c r="L249" s="1"/>
      <c r="M249" s="1"/>
      <c r="N249" s="1"/>
      <c r="O249" s="1"/>
      <c r="P249" s="1"/>
      <c r="Q249" s="1"/>
      <c r="R249" s="1"/>
      <c r="S249" s="1"/>
      <c r="T249" s="22" t="str">
        <f t="shared" ca="1" si="8"/>
        <v>106,..,1406</v>
      </c>
      <c r="U249" s="22">
        <f t="shared" ref="U249:V249" ca="1" si="14">U248+1</f>
        <v>106</v>
      </c>
      <c r="V249" s="22">
        <f t="shared" ca="1" si="14"/>
        <v>1406</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25">
      <c r="A250" s="98" t="str">
        <f t="shared" ca="1" si="9"/>
        <v>107,..,1407</v>
      </c>
      <c r="B250" s="98"/>
      <c r="C250" s="56" t="s">
        <v>95</v>
      </c>
      <c r="D250" s="56" t="s">
        <v>271</v>
      </c>
      <c r="E250" s="61">
        <f>(31.67)*(10.764)</f>
        <v>340.89587999999998</v>
      </c>
      <c r="F250" s="61">
        <f>(2.2)*(10.764)</f>
        <v>23.680800000000001</v>
      </c>
      <c r="G250" s="58">
        <v>0</v>
      </c>
      <c r="H250" s="58">
        <f t="shared" si="10"/>
        <v>364.57667999999995</v>
      </c>
      <c r="I250" s="1"/>
      <c r="J250" s="1"/>
      <c r="K250" s="1"/>
      <c r="L250" s="1"/>
      <c r="M250" s="1"/>
      <c r="N250" s="1"/>
      <c r="O250" s="1"/>
      <c r="P250" s="1"/>
      <c r="Q250" s="1"/>
      <c r="R250" s="1"/>
      <c r="S250" s="1"/>
      <c r="T250" s="22" t="str">
        <f t="shared" ca="1" si="8"/>
        <v>107,..,1407</v>
      </c>
      <c r="U250" s="22">
        <f t="shared" ref="U250:V250" ca="1" si="15">U249+1</f>
        <v>107</v>
      </c>
      <c r="V250" s="22">
        <f t="shared" ca="1" si="15"/>
        <v>1407</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25">
      <c r="A251" s="98" t="str">
        <f t="shared" ca="1" si="9"/>
        <v>108,..,1408</v>
      </c>
      <c r="B251" s="98"/>
      <c r="C251" s="56" t="s">
        <v>95</v>
      </c>
      <c r="D251" s="56" t="s">
        <v>271</v>
      </c>
      <c r="E251" s="61">
        <f>(33.03)*(10.764)</f>
        <v>355.53492</v>
      </c>
      <c r="F251" s="61">
        <f>(2.36)*(10.764)</f>
        <v>25.403039999999997</v>
      </c>
      <c r="G251" s="58">
        <v>0</v>
      </c>
      <c r="H251" s="58">
        <f t="shared" si="10"/>
        <v>380.93795999999998</v>
      </c>
      <c r="I251" s="1"/>
      <c r="J251" s="1"/>
      <c r="K251" s="1"/>
      <c r="L251" s="1"/>
      <c r="M251" s="1"/>
      <c r="N251" s="1"/>
      <c r="O251" s="1"/>
      <c r="P251" s="1"/>
      <c r="Q251" s="1"/>
      <c r="R251" s="1"/>
      <c r="S251" s="1"/>
      <c r="T251" s="22" t="str">
        <f t="shared" ca="1" si="8"/>
        <v>108,..,1408</v>
      </c>
      <c r="U251" s="22">
        <f t="shared" ref="U251:V251" ca="1" si="16">U250+1</f>
        <v>108</v>
      </c>
      <c r="V251" s="22">
        <f t="shared" ca="1" si="16"/>
        <v>1408</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x14ac:dyDescent="0.25">
      <c r="A252" s="99" t="s">
        <v>272</v>
      </c>
      <c r="B252" s="100"/>
      <c r="C252" s="100"/>
      <c r="D252" s="100"/>
      <c r="E252" s="100"/>
      <c r="F252" s="100"/>
      <c r="G252" s="100"/>
      <c r="H252" s="10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98" t="str">
        <f ca="1">T253</f>
        <v>801 &amp; 1301</v>
      </c>
      <c r="B253" s="98"/>
      <c r="C253" s="56" t="s">
        <v>95</v>
      </c>
      <c r="D253" s="56" t="s">
        <v>271</v>
      </c>
      <c r="E253" s="61">
        <f>(33.03)*(10.764)</f>
        <v>355.53492</v>
      </c>
      <c r="F253" s="61">
        <f>(2.36)*(10.764)</f>
        <v>25.403039999999997</v>
      </c>
      <c r="G253" s="58">
        <v>0</v>
      </c>
      <c r="H253" s="58">
        <f>E253+F253+(IF(G253&lt;101,G253,IF(G253&lt;201,G253/2,IF(G253&lt;=301,G253/3,G253/4))))</f>
        <v>380.93795999999998</v>
      </c>
      <c r="I253" s="1"/>
      <c r="J253" s="1"/>
      <c r="K253" s="1"/>
      <c r="L253" s="1"/>
      <c r="M253" s="1"/>
      <c r="N253" s="1"/>
      <c r="O253" s="1"/>
      <c r="P253" s="1"/>
      <c r="Q253" s="1"/>
      <c r="R253" s="1"/>
      <c r="S253" s="1"/>
      <c r="T253" s="22" t="str">
        <f ca="1">U253&amp;""&amp;" &amp; "&amp;""&amp;V253</f>
        <v>801 &amp; 1301</v>
      </c>
      <c r="U253" s="22">
        <f ca="1">(SUMPRODUCT(MID(0&amp;(LEFT(A252,SUM(LEN(A252)-LEN(SUBSTITUTE(A252,{"0","1","2","3"},""))))), LARGE(INDEX(ISNUMBER(--MID((LEFT(A252,SUM(LEN(A252)-LEN(SUBSTITUTE(A252,{"0","1","2","3"},""))))), ROW(INDIRECT("1:"&amp;LEN((LEFT(A252,SUM(LEN(A252)-LEN(SUBSTITUTE(A252,{"0","1","2","3"},"")))))))), 1)) * ROW(INDIRECT("1:"&amp;LEN((LEFT(A252,SUM(LEN(A252)-LEN(SUBSTITUTE(A252,{"0","1","2","3"},"")))))))), 0), ROW(INDIRECT("1:"&amp;LEN((LEFT(A252,SUM(LEN(A252)-LEN(SUBSTITUTE(A252,{"0","1","2","3"},"")))))))))+1, 1) * 10^ROW(INDIRECT("1:"&amp;LEN((LEFT(A252,SUM(LEN(A252)-LEN(SUBSTITUTE(A252,{"0","1","2","3"},""))))))))/10))*100+1</f>
        <v>801</v>
      </c>
      <c r="V253" s="22">
        <f ca="1">(SUMPRODUCT(MID(0&amp;(--TRIM(RIGHT(SUBSTITUTE(LEFT(A252,_xlfn.AGGREGATE(16,6,FIND({0,1,2,3,4,5,6,7,8,9},A252,ROW(INDIRECT("1:"&amp;LEN(A252)))),1))," ",REPT(" ",LEN(A252))),LEN(A252)))), LARGE(INDEX(ISNUMBER(--MID((--TRIM(RIGHT(SUBSTITUTE(LEFT(A252,_xlfn.AGGREGATE(16,6,FIND({0,1,2,3,4,5,6,7,8,9},A252,ROW(INDIRECT("1:"&amp;LEN(A252)))),1))," ",REPT(" ",LEN(A252))),LEN(A252)))), ROW(INDIRECT("1:"&amp;LEN((--TRIM(RIGHT(SUBSTITUTE(LEFT(A252,_xlfn.AGGREGATE(16,6,FIND({0,1,2,3,4,5,6,7,8,9},A252,ROW(INDIRECT("1:"&amp;LEN(A252)))),1))," ",REPT(" ",LEN(A252))),LEN(A252))))))), 1)) * ROW(INDIRECT("1:"&amp;LEN((--TRIM(RIGHT(SUBSTITUTE(LEFT(A252,_xlfn.AGGREGATE(16,6,FIND({0,1,2,3,4,5,6,7,8,9},A252,ROW(INDIRECT("1:"&amp;LEN(A252)))),1))," ",REPT(" ",LEN(A252))),LEN(A252))))))), 0), ROW(INDIRECT("1:"&amp;LEN((--TRIM(RIGHT(SUBSTITUTE(LEFT(A252,_xlfn.AGGREGATE(16,6,FIND({0,1,2,3,4,5,6,7,8,9},A252,ROW(INDIRECT("1:"&amp;LEN(A252)))),1))," ",REPT(" ",LEN(A252))),LEN(A252))))))))+1, 1) * 10^ROW(INDIRECT("1:"&amp;LEN((--TRIM(RIGHT(SUBSTITUTE(LEFT(A252,_xlfn.AGGREGATE(16,6,FIND({0,1,2,3,4,5,6,7,8,9},A252,ROW(INDIRECT("1:"&amp;LEN(A252)))),1))," ",REPT(" ",LEN(A252))),LEN(A252)))))))/10))*100+1</f>
        <v>1301</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98" t="str">
        <f t="shared" ref="A254:A260" ca="1" si="17">T254</f>
        <v>802 &amp; 1302</v>
      </c>
      <c r="B254" s="98"/>
      <c r="C254" s="56" t="s">
        <v>95</v>
      </c>
      <c r="D254" s="56" t="s">
        <v>271</v>
      </c>
      <c r="E254" s="61">
        <f>(31.67)*(10.764)</f>
        <v>340.89587999999998</v>
      </c>
      <c r="F254" s="61">
        <f>(2.2)*(10.764)</f>
        <v>23.680800000000001</v>
      </c>
      <c r="G254" s="58">
        <v>0</v>
      </c>
      <c r="H254" s="58">
        <f t="shared" ref="H254:H259" si="18">E254+F254+(IF(G254&lt;101,G254,IF(G254&lt;201,G254/2,IF(G254&lt;=301,G254/3,G254/4))))</f>
        <v>364.57667999999995</v>
      </c>
      <c r="I254" s="1"/>
      <c r="J254" s="1"/>
      <c r="K254" s="1"/>
      <c r="L254" s="1"/>
      <c r="M254" s="1"/>
      <c r="N254" s="1"/>
      <c r="O254" s="1"/>
      <c r="P254" s="1"/>
      <c r="Q254" s="1"/>
      <c r="R254" s="1"/>
      <c r="S254" s="1"/>
      <c r="T254" s="22" t="str">
        <f t="shared" ref="T254:T260" ca="1" si="19">U254&amp;""&amp;" &amp; "&amp;""&amp;V254</f>
        <v>802 &amp; 1302</v>
      </c>
      <c r="U254" s="22">
        <f ca="1">U253+1</f>
        <v>802</v>
      </c>
      <c r="V254" s="22">
        <f ca="1">V253+1</f>
        <v>1302</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25">
      <c r="A255" s="98" t="str">
        <f t="shared" ca="1" si="17"/>
        <v>803 &amp; 1303</v>
      </c>
      <c r="B255" s="98"/>
      <c r="C255" s="56" t="s">
        <v>95</v>
      </c>
      <c r="D255" s="56" t="s">
        <v>271</v>
      </c>
      <c r="E255" s="61">
        <f>(31.67)*(10.764)</f>
        <v>340.89587999999998</v>
      </c>
      <c r="F255" s="61">
        <f>(2.2)*(10.764)</f>
        <v>23.680800000000001</v>
      </c>
      <c r="G255" s="58">
        <v>0</v>
      </c>
      <c r="H255" s="58">
        <f t="shared" si="18"/>
        <v>364.57667999999995</v>
      </c>
      <c r="I255" s="1"/>
      <c r="J255" s="1"/>
      <c r="K255" s="1"/>
      <c r="L255" s="1"/>
      <c r="M255" s="1"/>
      <c r="N255" s="1"/>
      <c r="O255" s="1"/>
      <c r="P255" s="1"/>
      <c r="Q255" s="1"/>
      <c r="R255" s="1"/>
      <c r="S255" s="1"/>
      <c r="T255" s="22" t="str">
        <f t="shared" ca="1" si="19"/>
        <v>803 &amp; 1303</v>
      </c>
      <c r="U255" s="22">
        <f t="shared" ref="U255:V255" ca="1" si="20">U254+1</f>
        <v>803</v>
      </c>
      <c r="V255" s="22">
        <f t="shared" ca="1" si="20"/>
        <v>1303</v>
      </c>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customHeight="1" x14ac:dyDescent="0.25">
      <c r="A256" s="98" t="str">
        <f t="shared" ca="1" si="17"/>
        <v>804 &amp; 1304</v>
      </c>
      <c r="B256" s="98"/>
      <c r="C256" s="56" t="s">
        <v>95</v>
      </c>
      <c r="D256" s="56" t="s">
        <v>271</v>
      </c>
      <c r="E256" s="61">
        <f>(33.03)*(10.764)</f>
        <v>355.53492</v>
      </c>
      <c r="F256" s="61">
        <f>(2.36)*(10.764)</f>
        <v>25.403039999999997</v>
      </c>
      <c r="G256" s="58">
        <v>0</v>
      </c>
      <c r="H256" s="58">
        <f t="shared" si="18"/>
        <v>380.93795999999998</v>
      </c>
      <c r="I256" s="1"/>
      <c r="J256" s="1"/>
      <c r="K256" s="1"/>
      <c r="L256" s="1"/>
      <c r="M256" s="1"/>
      <c r="N256" s="1"/>
      <c r="O256" s="1"/>
      <c r="P256" s="1"/>
      <c r="Q256" s="1"/>
      <c r="R256" s="1"/>
      <c r="S256" s="1"/>
      <c r="T256" s="22" t="str">
        <f t="shared" ca="1" si="19"/>
        <v>804 &amp; 1304</v>
      </c>
      <c r="U256" s="22">
        <f t="shared" ref="U256:V256" ca="1" si="21">U255+1</f>
        <v>804</v>
      </c>
      <c r="V256" s="22">
        <f t="shared" ca="1" si="21"/>
        <v>1304</v>
      </c>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customHeight="1" x14ac:dyDescent="0.25">
      <c r="A257" s="98" t="str">
        <f t="shared" ca="1" si="17"/>
        <v>805 &amp; 1305</v>
      </c>
      <c r="B257" s="98"/>
      <c r="C257" s="56" t="s">
        <v>95</v>
      </c>
      <c r="D257" s="56" t="s">
        <v>271</v>
      </c>
      <c r="E257" s="61">
        <f>(33.03)*(10.764)</f>
        <v>355.53492</v>
      </c>
      <c r="F257" s="61">
        <f>(2.36)*(10.764)</f>
        <v>25.403039999999997</v>
      </c>
      <c r="G257" s="58">
        <v>0</v>
      </c>
      <c r="H257" s="58">
        <f t="shared" si="18"/>
        <v>380.93795999999998</v>
      </c>
      <c r="I257" s="1"/>
      <c r="J257" s="1"/>
      <c r="K257" s="1"/>
      <c r="L257" s="1"/>
      <c r="M257" s="1"/>
      <c r="N257" s="1"/>
      <c r="O257" s="1"/>
      <c r="P257" s="1"/>
      <c r="Q257" s="1"/>
      <c r="R257" s="1"/>
      <c r="S257" s="1"/>
      <c r="T257" s="22" t="str">
        <f t="shared" ca="1" si="19"/>
        <v>805 &amp; 1305</v>
      </c>
      <c r="U257" s="22">
        <f t="shared" ref="U257:V257" ca="1" si="22">U256+1</f>
        <v>805</v>
      </c>
      <c r="V257" s="22">
        <f t="shared" ca="1" si="22"/>
        <v>1305</v>
      </c>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customHeight="1" x14ac:dyDescent="0.25">
      <c r="A258" s="98" t="str">
        <f t="shared" ca="1" si="17"/>
        <v>806 &amp; 1306</v>
      </c>
      <c r="B258" s="98"/>
      <c r="C258" s="56" t="s">
        <v>95</v>
      </c>
      <c r="D258" s="56" t="s">
        <v>271</v>
      </c>
      <c r="E258" s="61">
        <f>(31.67)*(10.764)</f>
        <v>340.89587999999998</v>
      </c>
      <c r="F258" s="61">
        <f>(2.2)*(10.764)</f>
        <v>23.680800000000001</v>
      </c>
      <c r="G258" s="58">
        <v>0</v>
      </c>
      <c r="H258" s="58">
        <f t="shared" si="18"/>
        <v>364.57667999999995</v>
      </c>
      <c r="I258" s="1"/>
      <c r="J258" s="1"/>
      <c r="K258" s="1"/>
      <c r="L258" s="1"/>
      <c r="M258" s="1"/>
      <c r="N258" s="1"/>
      <c r="O258" s="1"/>
      <c r="P258" s="1"/>
      <c r="Q258" s="1"/>
      <c r="R258" s="1"/>
      <c r="S258" s="1"/>
      <c r="T258" s="22" t="str">
        <f t="shared" ca="1" si="19"/>
        <v>806 &amp; 1306</v>
      </c>
      <c r="U258" s="22">
        <f t="shared" ref="U258:V258" ca="1" si="23">U257+1</f>
        <v>806</v>
      </c>
      <c r="V258" s="22">
        <f t="shared" ca="1" si="23"/>
        <v>1306</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25">
      <c r="A259" s="98" t="str">
        <f t="shared" ca="1" si="17"/>
        <v>807 &amp; 1307</v>
      </c>
      <c r="B259" s="98"/>
      <c r="C259" s="56" t="s">
        <v>95</v>
      </c>
      <c r="D259" s="56" t="s">
        <v>271</v>
      </c>
      <c r="E259" s="61">
        <f>(31.67)*(10.764)</f>
        <v>340.89587999999998</v>
      </c>
      <c r="F259" s="61">
        <f>(2.2)*(10.764)</f>
        <v>23.680800000000001</v>
      </c>
      <c r="G259" s="58">
        <v>0</v>
      </c>
      <c r="H259" s="58">
        <f t="shared" si="18"/>
        <v>364.57667999999995</v>
      </c>
      <c r="I259" s="1"/>
      <c r="J259" s="1"/>
      <c r="K259" s="1"/>
      <c r="L259" s="1"/>
      <c r="M259" s="1"/>
      <c r="N259" s="1"/>
      <c r="O259" s="1"/>
      <c r="P259" s="1"/>
      <c r="Q259" s="1"/>
      <c r="R259" s="1"/>
      <c r="S259" s="1"/>
      <c r="T259" s="22" t="str">
        <f t="shared" ca="1" si="19"/>
        <v>807 &amp; 1307</v>
      </c>
      <c r="U259" s="22">
        <f t="shared" ref="U259:V259" ca="1" si="24">U258+1</f>
        <v>807</v>
      </c>
      <c r="V259" s="22">
        <f t="shared" ca="1" si="24"/>
        <v>1307</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3.25" customHeight="1" x14ac:dyDescent="0.25">
      <c r="A260" s="98" t="str">
        <f t="shared" ca="1" si="17"/>
        <v>808 &amp; 1308</v>
      </c>
      <c r="B260" s="98"/>
      <c r="C260" s="92" t="s">
        <v>273</v>
      </c>
      <c r="D260" s="93"/>
      <c r="E260" s="93"/>
      <c r="F260" s="93"/>
      <c r="G260" s="93"/>
      <c r="H260" s="94"/>
      <c r="I260" s="1"/>
      <c r="J260" s="1"/>
      <c r="K260" s="1"/>
      <c r="L260" s="1"/>
      <c r="M260" s="1"/>
      <c r="N260" s="1"/>
      <c r="O260" s="1"/>
      <c r="P260" s="1"/>
      <c r="Q260" s="1"/>
      <c r="R260" s="1"/>
      <c r="S260" s="1"/>
      <c r="T260" s="22" t="str">
        <f t="shared" ca="1" si="19"/>
        <v>808 &amp; 1308</v>
      </c>
      <c r="U260" s="22">
        <f t="shared" ref="U260:V260" ca="1" si="25">U259+1</f>
        <v>808</v>
      </c>
      <c r="V260" s="22">
        <f t="shared" ca="1" si="25"/>
        <v>1308</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x14ac:dyDescent="0.25">
      <c r="A261" s="95" t="s">
        <v>256</v>
      </c>
      <c r="B261" s="96"/>
      <c r="C261" s="96"/>
      <c r="D261" s="96"/>
      <c r="E261" s="96"/>
      <c r="F261" s="96"/>
      <c r="G261" s="96"/>
      <c r="H261" s="97"/>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x14ac:dyDescent="0.25">
      <c r="A262" s="95" t="s">
        <v>269</v>
      </c>
      <c r="B262" s="96"/>
      <c r="C262" s="96"/>
      <c r="D262" s="96"/>
      <c r="E262" s="96"/>
      <c r="F262" s="96"/>
      <c r="G262" s="96"/>
      <c r="H262" s="97"/>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x14ac:dyDescent="0.25">
      <c r="A263" s="99" t="s">
        <v>270</v>
      </c>
      <c r="B263" s="100"/>
      <c r="C263" s="100"/>
      <c r="D263" s="100"/>
      <c r="E263" s="100"/>
      <c r="F263" s="100"/>
      <c r="G263" s="100"/>
      <c r="H263" s="10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25">
      <c r="A264" s="98" t="str">
        <f ca="1">T264</f>
        <v>101,..,1401</v>
      </c>
      <c r="B264" s="98"/>
      <c r="C264" s="56" t="s">
        <v>95</v>
      </c>
      <c r="D264" s="56" t="s">
        <v>271</v>
      </c>
      <c r="E264" s="61">
        <f>(33.03)*(10.764)</f>
        <v>355.53492</v>
      </c>
      <c r="F264" s="61">
        <f>(2.36)*(10.764)</f>
        <v>25.403039999999997</v>
      </c>
      <c r="G264" s="58">
        <v>0</v>
      </c>
      <c r="H264" s="58">
        <f>E264+F264+(IF(G264&lt;101,G264,IF(G264&lt;201,G264/2,IF(G264&lt;=301,G264/3,G264/4))))</f>
        <v>380.93795999999998</v>
      </c>
      <c r="I264" s="1"/>
      <c r="J264" s="1"/>
      <c r="K264" s="1"/>
      <c r="L264" s="1"/>
      <c r="M264" s="1"/>
      <c r="N264" s="1"/>
      <c r="O264" s="1"/>
      <c r="P264" s="1"/>
      <c r="Q264" s="1"/>
      <c r="R264" s="1"/>
      <c r="S264" s="1"/>
      <c r="T264" s="22" t="str">
        <f t="shared" ref="T264:T271" ca="1" si="26">U264&amp;""&amp;",..,"&amp;""&amp;V264</f>
        <v>101,..,1401</v>
      </c>
      <c r="U264" s="22">
        <f ca="1">(SUMPRODUCT(MID(0&amp;(LEFT(A263,SUM(LEN(A263)-LEN(SUBSTITUTE(A263,{"0","1","2","3"},""))))), LARGE(INDEX(ISNUMBER(--MID((LEFT(A263,SUM(LEN(A263)-LEN(SUBSTITUTE(A263,{"0","1","2","3"},""))))), ROW(INDIRECT("1:"&amp;LEN((LEFT(A263,SUM(LEN(A263)-LEN(SUBSTITUTE(A263,{"0","1","2","3"},"")))))))), 1)) * ROW(INDIRECT("1:"&amp;LEN((LEFT(A263,SUM(LEN(A263)-LEN(SUBSTITUTE(A263,{"0","1","2","3"},"")))))))), 0), ROW(INDIRECT("1:"&amp;LEN((LEFT(A263,SUM(LEN(A263)-LEN(SUBSTITUTE(A263,{"0","1","2","3"},"")))))))))+1, 1) * 10^ROW(INDIRECT("1:"&amp;LEN((LEFT(A263,SUM(LEN(A263)-LEN(SUBSTITUTE(A263,{"0","1","2","3"},""))))))))/10))*100+1</f>
        <v>101</v>
      </c>
      <c r="V264" s="22">
        <f ca="1">(SUMPRODUCT(MID(0&amp;(--TRIM(RIGHT(SUBSTITUTE(LEFT(A263,_xlfn.AGGREGATE(16,6,FIND({0,1,2,3,4,5,6,7,8,9},A263,ROW(INDIRECT("1:"&amp;LEN(A263)))),1))," ",REPT(" ",LEN(A263))),LEN(A263)))), LARGE(INDEX(ISNUMBER(--MID((--TRIM(RIGHT(SUBSTITUTE(LEFT(A263,_xlfn.AGGREGATE(16,6,FIND({0,1,2,3,4,5,6,7,8,9},A263,ROW(INDIRECT("1:"&amp;LEN(A263)))),1))," ",REPT(" ",LEN(A263))),LEN(A263)))), ROW(INDIRECT("1:"&amp;LEN((--TRIM(RIGHT(SUBSTITUTE(LEFT(A263,_xlfn.AGGREGATE(16,6,FIND({0,1,2,3,4,5,6,7,8,9},A263,ROW(INDIRECT("1:"&amp;LEN(A263)))),1))," ",REPT(" ",LEN(A263))),LEN(A263))))))), 1)) * ROW(INDIRECT("1:"&amp;LEN((--TRIM(RIGHT(SUBSTITUTE(LEFT(A263,_xlfn.AGGREGATE(16,6,FIND({0,1,2,3,4,5,6,7,8,9},A263,ROW(INDIRECT("1:"&amp;LEN(A263)))),1))," ",REPT(" ",LEN(A263))),LEN(A263))))))), 0), ROW(INDIRECT("1:"&amp;LEN((--TRIM(RIGHT(SUBSTITUTE(LEFT(A263,_xlfn.AGGREGATE(16,6,FIND({0,1,2,3,4,5,6,7,8,9},A263,ROW(INDIRECT("1:"&amp;LEN(A263)))),1))," ",REPT(" ",LEN(A263))),LEN(A263))))))))+1, 1) * 10^ROW(INDIRECT("1:"&amp;LEN((--TRIM(RIGHT(SUBSTITUTE(LEFT(A263,_xlfn.AGGREGATE(16,6,FIND({0,1,2,3,4,5,6,7,8,9},A263,ROW(INDIRECT("1:"&amp;LEN(A263)))),1))," ",REPT(" ",LEN(A263))),LEN(A263)))))))/10))*100+1</f>
        <v>1401</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25">
      <c r="A265" s="98" t="str">
        <f t="shared" ref="A265:A271" ca="1" si="27">T265</f>
        <v>102,..,1402</v>
      </c>
      <c r="B265" s="98"/>
      <c r="C265" s="56" t="s">
        <v>95</v>
      </c>
      <c r="D265" s="56" t="s">
        <v>271</v>
      </c>
      <c r="E265" s="61">
        <f>(31.67)*(10.764)</f>
        <v>340.89587999999998</v>
      </c>
      <c r="F265" s="61">
        <f>(2.2)*(10.764)</f>
        <v>23.680800000000001</v>
      </c>
      <c r="G265" s="58">
        <v>0</v>
      </c>
      <c r="H265" s="58">
        <f t="shared" ref="H265:H271" si="28">E265+F265+(IF(G265&lt;101,G265,IF(G265&lt;201,G265/2,IF(G265&lt;=301,G265/3,G265/4))))</f>
        <v>364.57667999999995</v>
      </c>
      <c r="I265" s="1"/>
      <c r="J265" s="1"/>
      <c r="K265" s="1"/>
      <c r="L265" s="1"/>
      <c r="M265" s="1"/>
      <c r="N265" s="1"/>
      <c r="O265" s="1"/>
      <c r="P265" s="1"/>
      <c r="Q265" s="1"/>
      <c r="R265" s="1"/>
      <c r="S265" s="1"/>
      <c r="T265" s="22" t="str">
        <f t="shared" ca="1" si="26"/>
        <v>102,..,1402</v>
      </c>
      <c r="U265" s="22">
        <f ca="1">U264+1</f>
        <v>102</v>
      </c>
      <c r="V265" s="22">
        <f ca="1">V264+1</f>
        <v>1402</v>
      </c>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25">
      <c r="A266" s="98" t="str">
        <f t="shared" ca="1" si="27"/>
        <v>103,..,1403</v>
      </c>
      <c r="B266" s="98"/>
      <c r="C266" s="56" t="s">
        <v>95</v>
      </c>
      <c r="D266" s="56" t="s">
        <v>271</v>
      </c>
      <c r="E266" s="61">
        <f>(31.67)*(10.764)</f>
        <v>340.89587999999998</v>
      </c>
      <c r="F266" s="61">
        <f>(2.2)*(10.764)</f>
        <v>23.680800000000001</v>
      </c>
      <c r="G266" s="58">
        <v>0</v>
      </c>
      <c r="H266" s="58">
        <f t="shared" si="28"/>
        <v>364.57667999999995</v>
      </c>
      <c r="I266" s="1"/>
      <c r="J266" s="1"/>
      <c r="K266" s="1"/>
      <c r="L266" s="1"/>
      <c r="M266" s="1"/>
      <c r="N266" s="1"/>
      <c r="O266" s="1"/>
      <c r="P266" s="1"/>
      <c r="Q266" s="1"/>
      <c r="R266" s="1"/>
      <c r="S266" s="1"/>
      <c r="T266" s="22" t="str">
        <f t="shared" ca="1" si="26"/>
        <v>103,..,1403</v>
      </c>
      <c r="U266" s="22">
        <f t="shared" ref="U266:V266" ca="1" si="29">U265+1</f>
        <v>103</v>
      </c>
      <c r="V266" s="22">
        <f t="shared" ca="1" si="29"/>
        <v>1403</v>
      </c>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25">
      <c r="A267" s="98" t="str">
        <f t="shared" ca="1" si="27"/>
        <v>104,..,1404</v>
      </c>
      <c r="B267" s="98"/>
      <c r="C267" s="56" t="s">
        <v>95</v>
      </c>
      <c r="D267" s="56" t="s">
        <v>271</v>
      </c>
      <c r="E267" s="61">
        <f>(33.03)*(10.764)</f>
        <v>355.53492</v>
      </c>
      <c r="F267" s="61">
        <f>(2.36)*(10.764)</f>
        <v>25.403039999999997</v>
      </c>
      <c r="G267" s="58">
        <v>0</v>
      </c>
      <c r="H267" s="58">
        <f t="shared" si="28"/>
        <v>380.93795999999998</v>
      </c>
      <c r="I267" s="1"/>
      <c r="J267" s="1"/>
      <c r="K267" s="1"/>
      <c r="L267" s="1"/>
      <c r="M267" s="1"/>
      <c r="N267" s="1"/>
      <c r="O267" s="1"/>
      <c r="P267" s="1"/>
      <c r="Q267" s="1"/>
      <c r="R267" s="1"/>
      <c r="S267" s="1"/>
      <c r="T267" s="22" t="str">
        <f t="shared" ca="1" si="26"/>
        <v>104,..,1404</v>
      </c>
      <c r="U267" s="22">
        <f t="shared" ref="U267:V267" ca="1" si="30">U266+1</f>
        <v>104</v>
      </c>
      <c r="V267" s="22">
        <f t="shared" ca="1" si="30"/>
        <v>1404</v>
      </c>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customHeight="1" x14ac:dyDescent="0.25">
      <c r="A268" s="98" t="str">
        <f t="shared" ca="1" si="27"/>
        <v>105,..,1405</v>
      </c>
      <c r="B268" s="98"/>
      <c r="C268" s="56" t="s">
        <v>95</v>
      </c>
      <c r="D268" s="56" t="s">
        <v>271</v>
      </c>
      <c r="E268" s="61">
        <f>(33.03)*(10.764)</f>
        <v>355.53492</v>
      </c>
      <c r="F268" s="61">
        <f>(2.36)*(10.764)</f>
        <v>25.403039999999997</v>
      </c>
      <c r="G268" s="58">
        <v>0</v>
      </c>
      <c r="H268" s="58">
        <f t="shared" si="28"/>
        <v>380.93795999999998</v>
      </c>
      <c r="I268" s="1"/>
      <c r="J268" s="1"/>
      <c r="K268" s="1"/>
      <c r="L268" s="1"/>
      <c r="M268" s="1"/>
      <c r="N268" s="1"/>
      <c r="O268" s="1"/>
      <c r="P268" s="1"/>
      <c r="Q268" s="1"/>
      <c r="R268" s="1"/>
      <c r="S268" s="1"/>
      <c r="T268" s="22" t="str">
        <f t="shared" ca="1" si="26"/>
        <v>105,..,1405</v>
      </c>
      <c r="U268" s="22">
        <f t="shared" ref="U268:V268" ca="1" si="31">U267+1</f>
        <v>105</v>
      </c>
      <c r="V268" s="22">
        <f t="shared" ca="1" si="31"/>
        <v>1405</v>
      </c>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customHeight="1" x14ac:dyDescent="0.25">
      <c r="A269" s="98" t="str">
        <f t="shared" ca="1" si="27"/>
        <v>106,..,1406</v>
      </c>
      <c r="B269" s="98"/>
      <c r="C269" s="56" t="s">
        <v>95</v>
      </c>
      <c r="D269" s="56" t="s">
        <v>271</v>
      </c>
      <c r="E269" s="61">
        <f>(31.67)*(10.764)</f>
        <v>340.89587999999998</v>
      </c>
      <c r="F269" s="61">
        <f>(2.2)*(10.764)</f>
        <v>23.680800000000001</v>
      </c>
      <c r="G269" s="58">
        <v>0</v>
      </c>
      <c r="H269" s="58">
        <f t="shared" si="28"/>
        <v>364.57667999999995</v>
      </c>
      <c r="I269" s="1"/>
      <c r="J269" s="1"/>
      <c r="K269" s="1"/>
      <c r="L269" s="1"/>
      <c r="M269" s="1"/>
      <c r="N269" s="1"/>
      <c r="O269" s="1"/>
      <c r="P269" s="1"/>
      <c r="Q269" s="1"/>
      <c r="R269" s="1"/>
      <c r="S269" s="1"/>
      <c r="T269" s="22" t="str">
        <f t="shared" ca="1" si="26"/>
        <v>106,..,1406</v>
      </c>
      <c r="U269" s="22">
        <f t="shared" ref="U269:V269" ca="1" si="32">U268+1</f>
        <v>106</v>
      </c>
      <c r="V269" s="22">
        <f t="shared" ca="1" si="32"/>
        <v>1406</v>
      </c>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customHeight="1" x14ac:dyDescent="0.25">
      <c r="A270" s="98" t="str">
        <f t="shared" ca="1" si="27"/>
        <v>107,..,1407</v>
      </c>
      <c r="B270" s="98"/>
      <c r="C270" s="56" t="s">
        <v>95</v>
      </c>
      <c r="D270" s="56" t="s">
        <v>271</v>
      </c>
      <c r="E270" s="61">
        <f>(31.67)*(10.764)</f>
        <v>340.89587999999998</v>
      </c>
      <c r="F270" s="61">
        <f>(2.2)*(10.764)</f>
        <v>23.680800000000001</v>
      </c>
      <c r="G270" s="58">
        <v>0</v>
      </c>
      <c r="H270" s="58">
        <f t="shared" si="28"/>
        <v>364.57667999999995</v>
      </c>
      <c r="I270" s="1"/>
      <c r="J270" s="1"/>
      <c r="K270" s="1"/>
      <c r="L270" s="1"/>
      <c r="M270" s="1"/>
      <c r="N270" s="1"/>
      <c r="O270" s="1"/>
      <c r="P270" s="1"/>
      <c r="Q270" s="1"/>
      <c r="R270" s="1"/>
      <c r="S270" s="1"/>
      <c r="T270" s="22" t="str">
        <f t="shared" ca="1" si="26"/>
        <v>107,..,1407</v>
      </c>
      <c r="U270" s="22">
        <f t="shared" ref="U270:V270" ca="1" si="33">U269+1</f>
        <v>107</v>
      </c>
      <c r="V270" s="22">
        <f t="shared" ca="1" si="33"/>
        <v>1407</v>
      </c>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customHeight="1" x14ac:dyDescent="0.25">
      <c r="A271" s="98" t="str">
        <f t="shared" ca="1" si="27"/>
        <v>108,..,1408</v>
      </c>
      <c r="B271" s="98"/>
      <c r="C271" s="56" t="s">
        <v>95</v>
      </c>
      <c r="D271" s="56" t="s">
        <v>271</v>
      </c>
      <c r="E271" s="61">
        <f>(33.03)*(10.764)</f>
        <v>355.53492</v>
      </c>
      <c r="F271" s="61">
        <f>(2.36)*(10.764)</f>
        <v>25.403039999999997</v>
      </c>
      <c r="G271" s="58">
        <v>0</v>
      </c>
      <c r="H271" s="58">
        <f t="shared" si="28"/>
        <v>380.93795999999998</v>
      </c>
      <c r="I271" s="1"/>
      <c r="J271" s="1"/>
      <c r="K271" s="1"/>
      <c r="L271" s="1"/>
      <c r="M271" s="1"/>
      <c r="N271" s="1"/>
      <c r="O271" s="1"/>
      <c r="P271" s="1"/>
      <c r="Q271" s="1"/>
      <c r="R271" s="1"/>
      <c r="S271" s="1"/>
      <c r="T271" s="22" t="str">
        <f t="shared" ca="1" si="26"/>
        <v>108,..,1408</v>
      </c>
      <c r="U271" s="22">
        <f t="shared" ref="U271:V271" ca="1" si="34">U270+1</f>
        <v>108</v>
      </c>
      <c r="V271" s="22">
        <f t="shared" ca="1" si="34"/>
        <v>1408</v>
      </c>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x14ac:dyDescent="0.25">
      <c r="A272" s="99" t="s">
        <v>272</v>
      </c>
      <c r="B272" s="100"/>
      <c r="C272" s="100"/>
      <c r="D272" s="100"/>
      <c r="E272" s="100"/>
      <c r="F272" s="100"/>
      <c r="G272" s="100"/>
      <c r="H272" s="10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customHeight="1" x14ac:dyDescent="0.25">
      <c r="A273" s="98" t="str">
        <f ca="1">T273</f>
        <v>801 &amp; 1301</v>
      </c>
      <c r="B273" s="98"/>
      <c r="C273" s="56" t="s">
        <v>95</v>
      </c>
      <c r="D273" s="56" t="s">
        <v>271</v>
      </c>
      <c r="E273" s="61">
        <f>(33.03)*(10.764)</f>
        <v>355.53492</v>
      </c>
      <c r="F273" s="61">
        <f>(2.36)*(10.764)</f>
        <v>25.403039999999997</v>
      </c>
      <c r="G273" s="58">
        <v>0</v>
      </c>
      <c r="H273" s="58">
        <f>E273+F273+(IF(G273&lt;101,G273,IF(G273&lt;201,G273/2,IF(G273&lt;=301,G273/3,G273/4))))</f>
        <v>380.93795999999998</v>
      </c>
      <c r="I273" s="1"/>
      <c r="J273" s="1"/>
      <c r="K273" s="1"/>
      <c r="L273" s="1"/>
      <c r="M273" s="1"/>
      <c r="N273" s="1"/>
      <c r="O273" s="1"/>
      <c r="P273" s="1"/>
      <c r="Q273" s="1"/>
      <c r="R273" s="1"/>
      <c r="S273" s="1"/>
      <c r="T273" s="22" t="str">
        <f ca="1">U273&amp;""&amp;" &amp; "&amp;""&amp;V273</f>
        <v>801 &amp; 1301</v>
      </c>
      <c r="U273" s="22">
        <f ca="1">(SUMPRODUCT(MID(0&amp;(LEFT(A272,SUM(LEN(A272)-LEN(SUBSTITUTE(A272,{"0","1","2","3"},""))))), LARGE(INDEX(ISNUMBER(--MID((LEFT(A272,SUM(LEN(A272)-LEN(SUBSTITUTE(A272,{"0","1","2","3"},""))))), ROW(INDIRECT("1:"&amp;LEN((LEFT(A272,SUM(LEN(A272)-LEN(SUBSTITUTE(A272,{"0","1","2","3"},"")))))))), 1)) * ROW(INDIRECT("1:"&amp;LEN((LEFT(A272,SUM(LEN(A272)-LEN(SUBSTITUTE(A272,{"0","1","2","3"},"")))))))), 0), ROW(INDIRECT("1:"&amp;LEN((LEFT(A272,SUM(LEN(A272)-LEN(SUBSTITUTE(A272,{"0","1","2","3"},"")))))))))+1, 1) * 10^ROW(INDIRECT("1:"&amp;LEN((LEFT(A272,SUM(LEN(A272)-LEN(SUBSTITUTE(A272,{"0","1","2","3"},""))))))))/10))*100+1</f>
        <v>801</v>
      </c>
      <c r="V273" s="22">
        <f ca="1">(SUMPRODUCT(MID(0&amp;(--TRIM(RIGHT(SUBSTITUTE(LEFT(A272,_xlfn.AGGREGATE(16,6,FIND({0,1,2,3,4,5,6,7,8,9},A272,ROW(INDIRECT("1:"&amp;LEN(A272)))),1))," ",REPT(" ",LEN(A272))),LEN(A272)))), LARGE(INDEX(ISNUMBER(--MID((--TRIM(RIGHT(SUBSTITUTE(LEFT(A272,_xlfn.AGGREGATE(16,6,FIND({0,1,2,3,4,5,6,7,8,9},A272,ROW(INDIRECT("1:"&amp;LEN(A272)))),1))," ",REPT(" ",LEN(A272))),LEN(A272)))), ROW(INDIRECT("1:"&amp;LEN((--TRIM(RIGHT(SUBSTITUTE(LEFT(A272,_xlfn.AGGREGATE(16,6,FIND({0,1,2,3,4,5,6,7,8,9},A272,ROW(INDIRECT("1:"&amp;LEN(A272)))),1))," ",REPT(" ",LEN(A272))),LEN(A272))))))), 1)) * ROW(INDIRECT("1:"&amp;LEN((--TRIM(RIGHT(SUBSTITUTE(LEFT(A272,_xlfn.AGGREGATE(16,6,FIND({0,1,2,3,4,5,6,7,8,9},A272,ROW(INDIRECT("1:"&amp;LEN(A272)))),1))," ",REPT(" ",LEN(A272))),LEN(A272))))))), 0), ROW(INDIRECT("1:"&amp;LEN((--TRIM(RIGHT(SUBSTITUTE(LEFT(A272,_xlfn.AGGREGATE(16,6,FIND({0,1,2,3,4,5,6,7,8,9},A272,ROW(INDIRECT("1:"&amp;LEN(A272)))),1))," ",REPT(" ",LEN(A272))),LEN(A272))))))))+1, 1) * 10^ROW(INDIRECT("1:"&amp;LEN((--TRIM(RIGHT(SUBSTITUTE(LEFT(A272,_xlfn.AGGREGATE(16,6,FIND({0,1,2,3,4,5,6,7,8,9},A272,ROW(INDIRECT("1:"&amp;LEN(A272)))),1))," ",REPT(" ",LEN(A272))),LEN(A272)))))))/10))*100+1</f>
        <v>1301</v>
      </c>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customHeight="1" x14ac:dyDescent="0.25">
      <c r="A274" s="98" t="str">
        <f t="shared" ref="A274:A280" ca="1" si="35">T274</f>
        <v>802 &amp; 1302</v>
      </c>
      <c r="B274" s="98"/>
      <c r="C274" s="56" t="s">
        <v>95</v>
      </c>
      <c r="D274" s="56" t="s">
        <v>271</v>
      </c>
      <c r="E274" s="61">
        <f>(31.67)*(10.764)</f>
        <v>340.89587999999998</v>
      </c>
      <c r="F274" s="61">
        <f>(2.2)*(10.764)</f>
        <v>23.680800000000001</v>
      </c>
      <c r="G274" s="58">
        <v>0</v>
      </c>
      <c r="H274" s="58">
        <f t="shared" ref="H274:H279" si="36">E274+F274+(IF(G274&lt;101,G274,IF(G274&lt;201,G274/2,IF(G274&lt;=301,G274/3,G274/4))))</f>
        <v>364.57667999999995</v>
      </c>
      <c r="I274" s="1"/>
      <c r="J274" s="1"/>
      <c r="K274" s="1"/>
      <c r="L274" s="1"/>
      <c r="M274" s="1"/>
      <c r="N274" s="1"/>
      <c r="O274" s="1"/>
      <c r="P274" s="1"/>
      <c r="Q274" s="1"/>
      <c r="R274" s="1"/>
      <c r="S274" s="1"/>
      <c r="T274" s="22" t="str">
        <f t="shared" ref="T274:T280" ca="1" si="37">U274&amp;""&amp;" &amp; "&amp;""&amp;V274</f>
        <v>802 &amp; 1302</v>
      </c>
      <c r="U274" s="22">
        <f ca="1">U273+1</f>
        <v>802</v>
      </c>
      <c r="V274" s="22">
        <f ca="1">V273+1</f>
        <v>1302</v>
      </c>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customHeight="1" x14ac:dyDescent="0.25">
      <c r="A275" s="98" t="str">
        <f t="shared" ca="1" si="35"/>
        <v>803 &amp; 1303</v>
      </c>
      <c r="B275" s="98"/>
      <c r="C275" s="56" t="s">
        <v>95</v>
      </c>
      <c r="D275" s="56" t="s">
        <v>271</v>
      </c>
      <c r="E275" s="61">
        <f>(31.67)*(10.764)</f>
        <v>340.89587999999998</v>
      </c>
      <c r="F275" s="61">
        <f>(2.2)*(10.764)</f>
        <v>23.680800000000001</v>
      </c>
      <c r="G275" s="58">
        <v>0</v>
      </c>
      <c r="H275" s="58">
        <f t="shared" si="36"/>
        <v>364.57667999999995</v>
      </c>
      <c r="I275" s="1"/>
      <c r="J275" s="1"/>
      <c r="K275" s="1"/>
      <c r="L275" s="1"/>
      <c r="M275" s="1"/>
      <c r="N275" s="1"/>
      <c r="O275" s="1"/>
      <c r="P275" s="1"/>
      <c r="Q275" s="1"/>
      <c r="R275" s="1"/>
      <c r="S275" s="1"/>
      <c r="T275" s="22" t="str">
        <f t="shared" ca="1" si="37"/>
        <v>803 &amp; 1303</v>
      </c>
      <c r="U275" s="22">
        <f t="shared" ref="U275:V275" ca="1" si="38">U274+1</f>
        <v>803</v>
      </c>
      <c r="V275" s="22">
        <f t="shared" ca="1" si="38"/>
        <v>1303</v>
      </c>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customHeight="1" x14ac:dyDescent="0.25">
      <c r="A276" s="98" t="str">
        <f t="shared" ca="1" si="35"/>
        <v>804 &amp; 1304</v>
      </c>
      <c r="B276" s="98"/>
      <c r="C276" s="56" t="s">
        <v>95</v>
      </c>
      <c r="D276" s="56" t="s">
        <v>271</v>
      </c>
      <c r="E276" s="61">
        <f>(33.03)*(10.764)</f>
        <v>355.53492</v>
      </c>
      <c r="F276" s="61">
        <f>(2.36)*(10.764)</f>
        <v>25.403039999999997</v>
      </c>
      <c r="G276" s="58">
        <v>0</v>
      </c>
      <c r="H276" s="58">
        <f t="shared" si="36"/>
        <v>380.93795999999998</v>
      </c>
      <c r="I276" s="1"/>
      <c r="J276" s="1"/>
      <c r="K276" s="1"/>
      <c r="L276" s="1"/>
      <c r="M276" s="1"/>
      <c r="N276" s="1"/>
      <c r="O276" s="1"/>
      <c r="P276" s="1"/>
      <c r="Q276" s="1"/>
      <c r="R276" s="1"/>
      <c r="S276" s="1"/>
      <c r="T276" s="22" t="str">
        <f t="shared" ca="1" si="37"/>
        <v>804 &amp; 1304</v>
      </c>
      <c r="U276" s="22">
        <f t="shared" ref="U276:V276" ca="1" si="39">U275+1</f>
        <v>804</v>
      </c>
      <c r="V276" s="22">
        <f t="shared" ca="1" si="39"/>
        <v>1304</v>
      </c>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customHeight="1" x14ac:dyDescent="0.25">
      <c r="A277" s="98" t="str">
        <f t="shared" ca="1" si="35"/>
        <v>805 &amp; 1305</v>
      </c>
      <c r="B277" s="98"/>
      <c r="C277" s="56" t="s">
        <v>95</v>
      </c>
      <c r="D277" s="56" t="s">
        <v>271</v>
      </c>
      <c r="E277" s="61">
        <f>(33.03)*(10.764)</f>
        <v>355.53492</v>
      </c>
      <c r="F277" s="61">
        <f>(2.36)*(10.764)</f>
        <v>25.403039999999997</v>
      </c>
      <c r="G277" s="58">
        <v>0</v>
      </c>
      <c r="H277" s="58">
        <f t="shared" si="36"/>
        <v>380.93795999999998</v>
      </c>
      <c r="I277" s="1"/>
      <c r="J277" s="1"/>
      <c r="K277" s="1"/>
      <c r="L277" s="1"/>
      <c r="M277" s="1"/>
      <c r="N277" s="1"/>
      <c r="O277" s="1"/>
      <c r="P277" s="1"/>
      <c r="Q277" s="1"/>
      <c r="R277" s="1"/>
      <c r="S277" s="1"/>
      <c r="T277" s="22" t="str">
        <f t="shared" ca="1" si="37"/>
        <v>805 &amp; 1305</v>
      </c>
      <c r="U277" s="22">
        <f t="shared" ref="U277:V277" ca="1" si="40">U276+1</f>
        <v>805</v>
      </c>
      <c r="V277" s="22">
        <f t="shared" ca="1" si="40"/>
        <v>1305</v>
      </c>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customHeight="1" x14ac:dyDescent="0.25">
      <c r="A278" s="98" t="str">
        <f t="shared" ca="1" si="35"/>
        <v>806 &amp; 1306</v>
      </c>
      <c r="B278" s="98"/>
      <c r="C278" s="56" t="s">
        <v>95</v>
      </c>
      <c r="D278" s="56" t="s">
        <v>271</v>
      </c>
      <c r="E278" s="61">
        <f>(31.67)*(10.764)</f>
        <v>340.89587999999998</v>
      </c>
      <c r="F278" s="61">
        <f>(2.2)*(10.764)</f>
        <v>23.680800000000001</v>
      </c>
      <c r="G278" s="58">
        <v>0</v>
      </c>
      <c r="H278" s="58">
        <f t="shared" si="36"/>
        <v>364.57667999999995</v>
      </c>
      <c r="I278" s="1"/>
      <c r="J278" s="1"/>
      <c r="K278" s="1"/>
      <c r="L278" s="1"/>
      <c r="M278" s="1"/>
      <c r="N278" s="1"/>
      <c r="O278" s="1"/>
      <c r="P278" s="1"/>
      <c r="Q278" s="1"/>
      <c r="R278" s="1"/>
      <c r="S278" s="1"/>
      <c r="T278" s="22" t="str">
        <f t="shared" ca="1" si="37"/>
        <v>806 &amp; 1306</v>
      </c>
      <c r="U278" s="22">
        <f t="shared" ref="U278:V278" ca="1" si="41">U277+1</f>
        <v>806</v>
      </c>
      <c r="V278" s="22">
        <f t="shared" ca="1" si="41"/>
        <v>1306</v>
      </c>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customHeight="1" x14ac:dyDescent="0.25">
      <c r="A279" s="98" t="str">
        <f t="shared" ca="1" si="35"/>
        <v>807 &amp; 1307</v>
      </c>
      <c r="B279" s="98"/>
      <c r="C279" s="56" t="s">
        <v>95</v>
      </c>
      <c r="D279" s="56" t="s">
        <v>271</v>
      </c>
      <c r="E279" s="61">
        <f>(31.67)*(10.764)</f>
        <v>340.89587999999998</v>
      </c>
      <c r="F279" s="61">
        <f>(2.2)*(10.764)</f>
        <v>23.680800000000001</v>
      </c>
      <c r="G279" s="58">
        <v>0</v>
      </c>
      <c r="H279" s="58">
        <f t="shared" si="36"/>
        <v>364.57667999999995</v>
      </c>
      <c r="I279" s="1"/>
      <c r="J279" s="1"/>
      <c r="K279" s="1"/>
      <c r="L279" s="1"/>
      <c r="M279" s="1"/>
      <c r="N279" s="1"/>
      <c r="O279" s="1"/>
      <c r="P279" s="1"/>
      <c r="Q279" s="1"/>
      <c r="R279" s="1"/>
      <c r="S279" s="1"/>
      <c r="T279" s="22" t="str">
        <f t="shared" ca="1" si="37"/>
        <v>807 &amp; 1307</v>
      </c>
      <c r="U279" s="22">
        <f t="shared" ref="U279:V279" ca="1" si="42">U278+1</f>
        <v>807</v>
      </c>
      <c r="V279" s="22">
        <f t="shared" ca="1" si="42"/>
        <v>1307</v>
      </c>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3.25" customHeight="1" x14ac:dyDescent="0.25">
      <c r="A280" s="98" t="str">
        <f t="shared" ca="1" si="35"/>
        <v>808 &amp; 1308</v>
      </c>
      <c r="B280" s="98"/>
      <c r="C280" s="92" t="s">
        <v>273</v>
      </c>
      <c r="D280" s="93"/>
      <c r="E280" s="93"/>
      <c r="F280" s="93"/>
      <c r="G280" s="93"/>
      <c r="H280" s="94"/>
      <c r="I280" s="1"/>
      <c r="J280" s="1"/>
      <c r="K280" s="1"/>
      <c r="L280" s="1"/>
      <c r="M280" s="1"/>
      <c r="N280" s="1"/>
      <c r="O280" s="1"/>
      <c r="P280" s="1"/>
      <c r="Q280" s="1"/>
      <c r="R280" s="1"/>
      <c r="S280" s="1"/>
      <c r="T280" s="22" t="str">
        <f t="shared" ca="1" si="37"/>
        <v>808 &amp; 1308</v>
      </c>
      <c r="U280" s="22">
        <f t="shared" ref="U280:V280" ca="1" si="43">U279+1</f>
        <v>808</v>
      </c>
      <c r="V280" s="22">
        <f t="shared" ca="1" si="43"/>
        <v>1308</v>
      </c>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x14ac:dyDescent="0.25">
      <c r="A281" s="99" t="s">
        <v>257</v>
      </c>
      <c r="B281" s="100"/>
      <c r="C281" s="100"/>
      <c r="D281" s="100"/>
      <c r="E281" s="100"/>
      <c r="F281" s="100"/>
      <c r="G281" s="100"/>
      <c r="H281" s="10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x14ac:dyDescent="0.25">
      <c r="A282" s="95" t="s">
        <v>269</v>
      </c>
      <c r="B282" s="96"/>
      <c r="C282" s="96"/>
      <c r="D282" s="96"/>
      <c r="E282" s="96"/>
      <c r="F282" s="96"/>
      <c r="G282" s="96"/>
      <c r="H282" s="97"/>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x14ac:dyDescent="0.25">
      <c r="A283" s="99" t="s">
        <v>270</v>
      </c>
      <c r="B283" s="100"/>
      <c r="C283" s="100"/>
      <c r="D283" s="100"/>
      <c r="E283" s="100"/>
      <c r="F283" s="100"/>
      <c r="G283" s="100"/>
      <c r="H283" s="10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customHeight="1" x14ac:dyDescent="0.25">
      <c r="A284" s="98" t="str">
        <f ca="1">T284</f>
        <v>101,..,1401</v>
      </c>
      <c r="B284" s="98"/>
      <c r="C284" s="56" t="s">
        <v>95</v>
      </c>
      <c r="D284" s="56" t="s">
        <v>276</v>
      </c>
      <c r="E284" s="61">
        <f>(48.61)*(10.764)</f>
        <v>523.23803999999996</v>
      </c>
      <c r="F284" s="61">
        <f>(2.36)*(10.764)</f>
        <v>25.403039999999997</v>
      </c>
      <c r="G284" s="58">
        <v>0</v>
      </c>
      <c r="H284" s="58">
        <f>E284+F284+(IF(G284&lt;101,G284,IF(G284&lt;201,G284/2,IF(G284&lt;=301,G284/3,G284/4))))</f>
        <v>548.64107999999999</v>
      </c>
      <c r="I284" s="1"/>
      <c r="J284" s="1"/>
      <c r="K284" s="1"/>
      <c r="L284" s="1"/>
      <c r="M284" s="1"/>
      <c r="N284" s="1"/>
      <c r="O284" s="1"/>
      <c r="P284" s="1"/>
      <c r="Q284" s="1"/>
      <c r="R284" s="1"/>
      <c r="S284" s="1"/>
      <c r="T284" s="22" t="str">
        <f t="shared" ref="T284:T291" ca="1" si="44">U284&amp;""&amp;",..,"&amp;""&amp;V284</f>
        <v>101,..,1401</v>
      </c>
      <c r="U284" s="22">
        <f ca="1">(SUMPRODUCT(MID(0&amp;(LEFT(A283,SUM(LEN(A283)-LEN(SUBSTITUTE(A283,{"0","1","2","3"},""))))), LARGE(INDEX(ISNUMBER(--MID((LEFT(A283,SUM(LEN(A283)-LEN(SUBSTITUTE(A283,{"0","1","2","3"},""))))), ROW(INDIRECT("1:"&amp;LEN((LEFT(A283,SUM(LEN(A283)-LEN(SUBSTITUTE(A283,{"0","1","2","3"},"")))))))), 1)) * ROW(INDIRECT("1:"&amp;LEN((LEFT(A283,SUM(LEN(A283)-LEN(SUBSTITUTE(A283,{"0","1","2","3"},"")))))))), 0), ROW(INDIRECT("1:"&amp;LEN((LEFT(A283,SUM(LEN(A283)-LEN(SUBSTITUTE(A283,{"0","1","2","3"},"")))))))))+1, 1) * 10^ROW(INDIRECT("1:"&amp;LEN((LEFT(A283,SUM(LEN(A283)-LEN(SUBSTITUTE(A283,{"0","1","2","3"},""))))))))/10))*100+1</f>
        <v>101</v>
      </c>
      <c r="V284" s="22">
        <f ca="1">(SUMPRODUCT(MID(0&amp;(--TRIM(RIGHT(SUBSTITUTE(LEFT(A283,_xlfn.AGGREGATE(16,6,FIND({0,1,2,3,4,5,6,7,8,9},A283,ROW(INDIRECT("1:"&amp;LEN(A283)))),1))," ",REPT(" ",LEN(A283))),LEN(A283)))), LARGE(INDEX(ISNUMBER(--MID((--TRIM(RIGHT(SUBSTITUTE(LEFT(A283,_xlfn.AGGREGATE(16,6,FIND({0,1,2,3,4,5,6,7,8,9},A283,ROW(INDIRECT("1:"&amp;LEN(A283)))),1))," ",REPT(" ",LEN(A283))),LEN(A283)))), ROW(INDIRECT("1:"&amp;LEN((--TRIM(RIGHT(SUBSTITUTE(LEFT(A283,_xlfn.AGGREGATE(16,6,FIND({0,1,2,3,4,5,6,7,8,9},A283,ROW(INDIRECT("1:"&amp;LEN(A283)))),1))," ",REPT(" ",LEN(A283))),LEN(A283))))))), 1)) * ROW(INDIRECT("1:"&amp;LEN((--TRIM(RIGHT(SUBSTITUTE(LEFT(A283,_xlfn.AGGREGATE(16,6,FIND({0,1,2,3,4,5,6,7,8,9},A283,ROW(INDIRECT("1:"&amp;LEN(A283)))),1))," ",REPT(" ",LEN(A283))),LEN(A283))))))), 0), ROW(INDIRECT("1:"&amp;LEN((--TRIM(RIGHT(SUBSTITUTE(LEFT(A283,_xlfn.AGGREGATE(16,6,FIND({0,1,2,3,4,5,6,7,8,9},A283,ROW(INDIRECT("1:"&amp;LEN(A283)))),1))," ",REPT(" ",LEN(A283))),LEN(A283))))))))+1, 1) * 10^ROW(INDIRECT("1:"&amp;LEN((--TRIM(RIGHT(SUBSTITUTE(LEFT(A283,_xlfn.AGGREGATE(16,6,FIND({0,1,2,3,4,5,6,7,8,9},A283,ROW(INDIRECT("1:"&amp;LEN(A283)))),1))," ",REPT(" ",LEN(A283))),LEN(A283)))))))/10))*100+1</f>
        <v>1401</v>
      </c>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customHeight="1" x14ac:dyDescent="0.25">
      <c r="A285" s="98" t="str">
        <f t="shared" ref="A285:A291" ca="1" si="45">T285</f>
        <v>102,..,1402</v>
      </c>
      <c r="B285" s="98"/>
      <c r="C285" s="56" t="s">
        <v>95</v>
      </c>
      <c r="D285" s="56" t="s">
        <v>276</v>
      </c>
      <c r="E285" s="61">
        <f>(45.47)*(10.764)</f>
        <v>489.43907999999993</v>
      </c>
      <c r="F285" s="61">
        <f>(2.05)*(10.764)</f>
        <v>22.066199999999998</v>
      </c>
      <c r="G285" s="58">
        <v>0</v>
      </c>
      <c r="H285" s="58">
        <f t="shared" ref="H285:H291" si="46">E285+F285+(IF(G285&lt;101,G285,IF(G285&lt;201,G285/2,IF(G285&lt;=301,G285/3,G285/4))))</f>
        <v>511.50527999999991</v>
      </c>
      <c r="I285" s="1"/>
      <c r="J285" s="1"/>
      <c r="K285" s="1"/>
      <c r="L285" s="1"/>
      <c r="M285" s="1"/>
      <c r="N285" s="1"/>
      <c r="O285" s="1"/>
      <c r="P285" s="1"/>
      <c r="Q285" s="1"/>
      <c r="R285" s="1"/>
      <c r="S285" s="1"/>
      <c r="T285" s="22" t="str">
        <f t="shared" ca="1" si="44"/>
        <v>102,..,1402</v>
      </c>
      <c r="U285" s="22">
        <f ca="1">U284+1</f>
        <v>102</v>
      </c>
      <c r="V285" s="22">
        <f ca="1">V284+1</f>
        <v>1402</v>
      </c>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customHeight="1" x14ac:dyDescent="0.25">
      <c r="A286" s="98" t="str">
        <f t="shared" ca="1" si="45"/>
        <v>103,..,1403</v>
      </c>
      <c r="B286" s="98"/>
      <c r="C286" s="56" t="s">
        <v>95</v>
      </c>
      <c r="D286" s="56" t="s">
        <v>276</v>
      </c>
      <c r="E286" s="61">
        <f>(45.47)*(10.764)</f>
        <v>489.43907999999993</v>
      </c>
      <c r="F286" s="61">
        <f>(2.05)*(10.764)</f>
        <v>22.066199999999998</v>
      </c>
      <c r="G286" s="58">
        <v>0</v>
      </c>
      <c r="H286" s="58">
        <f t="shared" si="46"/>
        <v>511.50527999999991</v>
      </c>
      <c r="I286" s="1"/>
      <c r="J286" s="1"/>
      <c r="K286" s="1"/>
      <c r="L286" s="1"/>
      <c r="M286" s="1"/>
      <c r="N286" s="1"/>
      <c r="O286" s="1"/>
      <c r="P286" s="1"/>
      <c r="Q286" s="1"/>
      <c r="R286" s="1"/>
      <c r="S286" s="1"/>
      <c r="T286" s="22" t="str">
        <f t="shared" ca="1" si="44"/>
        <v>103,..,1403</v>
      </c>
      <c r="U286" s="22">
        <f t="shared" ref="U286:V286" ca="1" si="47">U285+1</f>
        <v>103</v>
      </c>
      <c r="V286" s="22">
        <f t="shared" ca="1" si="47"/>
        <v>1403</v>
      </c>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25">
      <c r="A287" s="98" t="str">
        <f t="shared" ca="1" si="45"/>
        <v>104,..,1404</v>
      </c>
      <c r="B287" s="98"/>
      <c r="C287" s="56" t="s">
        <v>95</v>
      </c>
      <c r="D287" s="56" t="s">
        <v>276</v>
      </c>
      <c r="E287" s="61">
        <f>(48.61)*(10.764)</f>
        <v>523.23803999999996</v>
      </c>
      <c r="F287" s="61">
        <f>(2.36)*(10.764)</f>
        <v>25.403039999999997</v>
      </c>
      <c r="G287" s="58">
        <v>0</v>
      </c>
      <c r="H287" s="58">
        <f t="shared" si="46"/>
        <v>548.64107999999999</v>
      </c>
      <c r="I287" s="1"/>
      <c r="J287" s="1"/>
      <c r="K287" s="1"/>
      <c r="L287" s="1"/>
      <c r="M287" s="1"/>
      <c r="N287" s="1"/>
      <c r="O287" s="1"/>
      <c r="P287" s="1"/>
      <c r="Q287" s="1"/>
      <c r="R287" s="1"/>
      <c r="S287" s="1"/>
      <c r="T287" s="22" t="str">
        <f t="shared" ca="1" si="44"/>
        <v>104,..,1404</v>
      </c>
      <c r="U287" s="22">
        <f t="shared" ref="U287:V287" ca="1" si="48">U286+1</f>
        <v>104</v>
      </c>
      <c r="V287" s="22">
        <f t="shared" ca="1" si="48"/>
        <v>1404</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customHeight="1" x14ac:dyDescent="0.25">
      <c r="A288" s="98" t="str">
        <f t="shared" ca="1" si="45"/>
        <v>105,..,1405</v>
      </c>
      <c r="B288" s="98"/>
      <c r="C288" s="56" t="s">
        <v>95</v>
      </c>
      <c r="D288" s="56" t="s">
        <v>276</v>
      </c>
      <c r="E288" s="61">
        <f>(48.61)*(10.764)</f>
        <v>523.23803999999996</v>
      </c>
      <c r="F288" s="61">
        <f>(2.36)*(10.764)</f>
        <v>25.403039999999997</v>
      </c>
      <c r="G288" s="58">
        <v>0</v>
      </c>
      <c r="H288" s="58">
        <f t="shared" si="46"/>
        <v>548.64107999999999</v>
      </c>
      <c r="I288" s="1"/>
      <c r="J288" s="1"/>
      <c r="K288" s="1"/>
      <c r="L288" s="1"/>
      <c r="M288" s="1"/>
      <c r="N288" s="1"/>
      <c r="O288" s="1"/>
      <c r="P288" s="1"/>
      <c r="Q288" s="1"/>
      <c r="R288" s="1"/>
      <c r="S288" s="1"/>
      <c r="T288" s="22" t="str">
        <f t="shared" ca="1" si="44"/>
        <v>105,..,1405</v>
      </c>
      <c r="U288" s="22">
        <f t="shared" ref="U288:V288" ca="1" si="49">U287+1</f>
        <v>105</v>
      </c>
      <c r="V288" s="22">
        <f t="shared" ca="1" si="49"/>
        <v>1405</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customHeight="1" x14ac:dyDescent="0.25">
      <c r="A289" s="98" t="str">
        <f t="shared" ca="1" si="45"/>
        <v>106,..,1406</v>
      </c>
      <c r="B289" s="98"/>
      <c r="C289" s="56" t="s">
        <v>95</v>
      </c>
      <c r="D289" s="56" t="s">
        <v>276</v>
      </c>
      <c r="E289" s="61">
        <f>(45.47)*(10.764)</f>
        <v>489.43907999999993</v>
      </c>
      <c r="F289" s="61">
        <f>(2.05)*(10.764)</f>
        <v>22.066199999999998</v>
      </c>
      <c r="G289" s="58">
        <v>0</v>
      </c>
      <c r="H289" s="58">
        <f t="shared" si="46"/>
        <v>511.50527999999991</v>
      </c>
      <c r="I289" s="1"/>
      <c r="J289" s="1"/>
      <c r="K289" s="1"/>
      <c r="L289" s="1"/>
      <c r="M289" s="1"/>
      <c r="N289" s="1"/>
      <c r="O289" s="1"/>
      <c r="P289" s="1"/>
      <c r="Q289" s="1"/>
      <c r="R289" s="1"/>
      <c r="S289" s="1"/>
      <c r="T289" s="22" t="str">
        <f t="shared" ca="1" si="44"/>
        <v>106,..,1406</v>
      </c>
      <c r="U289" s="22">
        <f t="shared" ref="U289:V289" ca="1" si="50">U288+1</f>
        <v>106</v>
      </c>
      <c r="V289" s="22">
        <f t="shared" ca="1" si="50"/>
        <v>1406</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customHeight="1" x14ac:dyDescent="0.25">
      <c r="A290" s="98" t="str">
        <f t="shared" ca="1" si="45"/>
        <v>107,..,1407</v>
      </c>
      <c r="B290" s="98"/>
      <c r="C290" s="56" t="s">
        <v>95</v>
      </c>
      <c r="D290" s="56" t="s">
        <v>276</v>
      </c>
      <c r="E290" s="61">
        <f>(45.47)*(10.764)</f>
        <v>489.43907999999993</v>
      </c>
      <c r="F290" s="61">
        <f>(2.05)*(10.764)</f>
        <v>22.066199999999998</v>
      </c>
      <c r="G290" s="58">
        <v>0</v>
      </c>
      <c r="H290" s="58">
        <f t="shared" si="46"/>
        <v>511.50527999999991</v>
      </c>
      <c r="I290" s="1"/>
      <c r="J290" s="1"/>
      <c r="K290" s="1"/>
      <c r="L290" s="1"/>
      <c r="M290" s="1"/>
      <c r="N290" s="1"/>
      <c r="O290" s="1"/>
      <c r="P290" s="1"/>
      <c r="Q290" s="1"/>
      <c r="R290" s="1"/>
      <c r="S290" s="1"/>
      <c r="T290" s="22" t="str">
        <f t="shared" ca="1" si="44"/>
        <v>107,..,1407</v>
      </c>
      <c r="U290" s="22">
        <f t="shared" ref="U290:V290" ca="1" si="51">U289+1</f>
        <v>107</v>
      </c>
      <c r="V290" s="22">
        <f t="shared" ca="1" si="51"/>
        <v>1407</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customHeight="1" x14ac:dyDescent="0.25">
      <c r="A291" s="98" t="str">
        <f t="shared" ca="1" si="45"/>
        <v>108,..,1408</v>
      </c>
      <c r="B291" s="98"/>
      <c r="C291" s="56" t="s">
        <v>95</v>
      </c>
      <c r="D291" s="56" t="s">
        <v>276</v>
      </c>
      <c r="E291" s="61">
        <f>(48.61)*(10.764)</f>
        <v>523.23803999999996</v>
      </c>
      <c r="F291" s="61">
        <f>(2.36)*(10.764)</f>
        <v>25.403039999999997</v>
      </c>
      <c r="G291" s="58">
        <v>0</v>
      </c>
      <c r="H291" s="58">
        <f t="shared" si="46"/>
        <v>548.64107999999999</v>
      </c>
      <c r="I291" s="1"/>
      <c r="J291" s="62"/>
      <c r="K291" s="1"/>
      <c r="L291" s="1"/>
      <c r="M291" s="1"/>
      <c r="N291" s="1"/>
      <c r="O291" s="1"/>
      <c r="P291" s="1"/>
      <c r="Q291" s="1"/>
      <c r="R291" s="1"/>
      <c r="S291" s="1"/>
      <c r="T291" s="22" t="str">
        <f t="shared" ca="1" si="44"/>
        <v>108,..,1408</v>
      </c>
      <c r="U291" s="22">
        <f t="shared" ref="U291:V291" ca="1" si="52">U290+1</f>
        <v>108</v>
      </c>
      <c r="V291" s="22">
        <f t="shared" ca="1" si="52"/>
        <v>1408</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x14ac:dyDescent="0.25">
      <c r="A292" s="99" t="s">
        <v>272</v>
      </c>
      <c r="B292" s="100"/>
      <c r="C292" s="100"/>
      <c r="D292" s="100"/>
      <c r="E292" s="100"/>
      <c r="F292" s="100"/>
      <c r="G292" s="100"/>
      <c r="H292" s="101"/>
      <c r="I292" s="1" t="s">
        <v>277</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customHeight="1" x14ac:dyDescent="0.25">
      <c r="A293" s="98" t="str">
        <f ca="1">T293</f>
        <v>801 &amp; 1301</v>
      </c>
      <c r="B293" s="98"/>
      <c r="C293" s="56" t="s">
        <v>95</v>
      </c>
      <c r="D293" s="56" t="s">
        <v>276</v>
      </c>
      <c r="E293" s="61">
        <f>(48.61)*(10.764)</f>
        <v>523.23803999999996</v>
      </c>
      <c r="F293" s="61">
        <f>(2.36)*(10.764)</f>
        <v>25.403039999999997</v>
      </c>
      <c r="G293" s="58">
        <v>0</v>
      </c>
      <c r="H293" s="58">
        <f>E293+F293+(IF(G293&lt;101,G293,IF(G293&lt;201,G293/2,IF(G293&lt;=301,G293/3,G293/4))))</f>
        <v>548.64107999999999</v>
      </c>
      <c r="I293" s="1"/>
      <c r="J293" s="1"/>
      <c r="K293" s="1"/>
      <c r="L293" s="1"/>
      <c r="M293" s="1"/>
      <c r="N293" s="1"/>
      <c r="O293" s="1"/>
      <c r="P293" s="1"/>
      <c r="Q293" s="1"/>
      <c r="R293" s="1"/>
      <c r="S293" s="1"/>
      <c r="T293" s="22" t="str">
        <f ca="1">U293&amp;""&amp;" &amp; "&amp;""&amp;V293</f>
        <v>801 &amp; 1301</v>
      </c>
      <c r="U293" s="22">
        <f ca="1">(SUMPRODUCT(MID(0&amp;(LEFT(A292,SUM(LEN(A292)-LEN(SUBSTITUTE(A292,{"0","1","2","3"},""))))), LARGE(INDEX(ISNUMBER(--MID((LEFT(A292,SUM(LEN(A292)-LEN(SUBSTITUTE(A292,{"0","1","2","3"},""))))), ROW(INDIRECT("1:"&amp;LEN((LEFT(A292,SUM(LEN(A292)-LEN(SUBSTITUTE(A292,{"0","1","2","3"},"")))))))), 1)) * ROW(INDIRECT("1:"&amp;LEN((LEFT(A292,SUM(LEN(A292)-LEN(SUBSTITUTE(A292,{"0","1","2","3"},"")))))))), 0), ROW(INDIRECT("1:"&amp;LEN((LEFT(A292,SUM(LEN(A292)-LEN(SUBSTITUTE(A292,{"0","1","2","3"},"")))))))))+1, 1) * 10^ROW(INDIRECT("1:"&amp;LEN((LEFT(A292,SUM(LEN(A292)-LEN(SUBSTITUTE(A292,{"0","1","2","3"},""))))))))/10))*100+1</f>
        <v>801</v>
      </c>
      <c r="V293" s="22">
        <f ca="1">(SUMPRODUCT(MID(0&amp;(--TRIM(RIGHT(SUBSTITUTE(LEFT(A292,_xlfn.AGGREGATE(16,6,FIND({0,1,2,3,4,5,6,7,8,9},A292,ROW(INDIRECT("1:"&amp;LEN(A292)))),1))," ",REPT(" ",LEN(A292))),LEN(A292)))), LARGE(INDEX(ISNUMBER(--MID((--TRIM(RIGHT(SUBSTITUTE(LEFT(A292,_xlfn.AGGREGATE(16,6,FIND({0,1,2,3,4,5,6,7,8,9},A292,ROW(INDIRECT("1:"&amp;LEN(A292)))),1))," ",REPT(" ",LEN(A292))),LEN(A292)))), ROW(INDIRECT("1:"&amp;LEN((--TRIM(RIGHT(SUBSTITUTE(LEFT(A292,_xlfn.AGGREGATE(16,6,FIND({0,1,2,3,4,5,6,7,8,9},A292,ROW(INDIRECT("1:"&amp;LEN(A292)))),1))," ",REPT(" ",LEN(A292))),LEN(A292))))))), 1)) * ROW(INDIRECT("1:"&amp;LEN((--TRIM(RIGHT(SUBSTITUTE(LEFT(A292,_xlfn.AGGREGATE(16,6,FIND({0,1,2,3,4,5,6,7,8,9},A292,ROW(INDIRECT("1:"&amp;LEN(A292)))),1))," ",REPT(" ",LEN(A292))),LEN(A292))))))), 0), ROW(INDIRECT("1:"&amp;LEN((--TRIM(RIGHT(SUBSTITUTE(LEFT(A292,_xlfn.AGGREGATE(16,6,FIND({0,1,2,3,4,5,6,7,8,9},A292,ROW(INDIRECT("1:"&amp;LEN(A292)))),1))," ",REPT(" ",LEN(A292))),LEN(A292))))))))+1, 1) * 10^ROW(INDIRECT("1:"&amp;LEN((--TRIM(RIGHT(SUBSTITUTE(LEFT(A292,_xlfn.AGGREGATE(16,6,FIND({0,1,2,3,4,5,6,7,8,9},A292,ROW(INDIRECT("1:"&amp;LEN(A292)))),1))," ",REPT(" ",LEN(A292))),LEN(A292)))))))/10))*100+1</f>
        <v>1301</v>
      </c>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customHeight="1" x14ac:dyDescent="0.25">
      <c r="A294" s="98" t="str">
        <f t="shared" ref="A294:A300" ca="1" si="53">T294</f>
        <v>802 &amp; 1302</v>
      </c>
      <c r="B294" s="98"/>
      <c r="C294" s="56" t="s">
        <v>95</v>
      </c>
      <c r="D294" s="56" t="s">
        <v>276</v>
      </c>
      <c r="E294" s="61">
        <f>(45.47)*(10.764)</f>
        <v>489.43907999999993</v>
      </c>
      <c r="F294" s="61">
        <f>(2.05)*(10.764)</f>
        <v>22.066199999999998</v>
      </c>
      <c r="G294" s="58">
        <v>0</v>
      </c>
      <c r="H294" s="58">
        <f t="shared" ref="H294:H299" si="54">E294+F294+(IF(G294&lt;101,G294,IF(G294&lt;201,G294/2,IF(G294&lt;=301,G294/3,G294/4))))</f>
        <v>511.50527999999991</v>
      </c>
      <c r="I294" s="1"/>
      <c r="J294" s="1"/>
      <c r="K294" s="1"/>
      <c r="L294" s="1"/>
      <c r="M294" s="1"/>
      <c r="N294" s="1"/>
      <c r="O294" s="1"/>
      <c r="P294" s="1"/>
      <c r="Q294" s="1"/>
      <c r="R294" s="1"/>
      <c r="S294" s="1"/>
      <c r="T294" s="22" t="str">
        <f t="shared" ref="T294:T300" ca="1" si="55">U294&amp;""&amp;" &amp; "&amp;""&amp;V294</f>
        <v>802 &amp; 1302</v>
      </c>
      <c r="U294" s="22">
        <f ca="1">U293+1</f>
        <v>802</v>
      </c>
      <c r="V294" s="22">
        <f ca="1">V293+1</f>
        <v>1302</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customHeight="1" x14ac:dyDescent="0.25">
      <c r="A295" s="98" t="str">
        <f t="shared" ca="1" si="53"/>
        <v>803 &amp; 1303</v>
      </c>
      <c r="B295" s="98"/>
      <c r="C295" s="56" t="s">
        <v>95</v>
      </c>
      <c r="D295" s="56" t="s">
        <v>276</v>
      </c>
      <c r="E295" s="61">
        <f>(45.47)*(10.764)</f>
        <v>489.43907999999993</v>
      </c>
      <c r="F295" s="61">
        <f>(2.05)*(10.764)</f>
        <v>22.066199999999998</v>
      </c>
      <c r="G295" s="58">
        <v>0</v>
      </c>
      <c r="H295" s="58">
        <f t="shared" si="54"/>
        <v>511.50527999999991</v>
      </c>
      <c r="I295" s="1"/>
      <c r="J295" s="1"/>
      <c r="K295" s="1"/>
      <c r="L295" s="1"/>
      <c r="M295" s="1"/>
      <c r="N295" s="1"/>
      <c r="O295" s="1"/>
      <c r="P295" s="1"/>
      <c r="Q295" s="1"/>
      <c r="R295" s="1"/>
      <c r="S295" s="1"/>
      <c r="T295" s="22" t="str">
        <f t="shared" ca="1" si="55"/>
        <v>803 &amp; 1303</v>
      </c>
      <c r="U295" s="22">
        <f t="shared" ref="U295:V295" ca="1" si="56">U294+1</f>
        <v>803</v>
      </c>
      <c r="V295" s="22">
        <f t="shared" ca="1" si="56"/>
        <v>1303</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customHeight="1" x14ac:dyDescent="0.25">
      <c r="A296" s="98" t="str">
        <f t="shared" ca="1" si="53"/>
        <v>804 &amp; 1304</v>
      </c>
      <c r="B296" s="98"/>
      <c r="C296" s="56" t="s">
        <v>95</v>
      </c>
      <c r="D296" s="56" t="s">
        <v>276</v>
      </c>
      <c r="E296" s="61">
        <f>(48.61)*(10.764)</f>
        <v>523.23803999999996</v>
      </c>
      <c r="F296" s="61">
        <f>(2.36)*(10.764)</f>
        <v>25.403039999999997</v>
      </c>
      <c r="G296" s="58">
        <v>0</v>
      </c>
      <c r="H296" s="58">
        <f t="shared" si="54"/>
        <v>548.64107999999999</v>
      </c>
      <c r="I296" s="1"/>
      <c r="J296" s="1"/>
      <c r="K296" s="1"/>
      <c r="L296" s="1"/>
      <c r="M296" s="1"/>
      <c r="N296" s="1"/>
      <c r="O296" s="1"/>
      <c r="P296" s="1"/>
      <c r="Q296" s="1"/>
      <c r="R296" s="1"/>
      <c r="S296" s="1"/>
      <c r="T296" s="22" t="str">
        <f t="shared" ca="1" si="55"/>
        <v>804 &amp; 1304</v>
      </c>
      <c r="U296" s="22">
        <f t="shared" ref="U296:V296" ca="1" si="57">U295+1</f>
        <v>804</v>
      </c>
      <c r="V296" s="22">
        <f t="shared" ca="1" si="57"/>
        <v>1304</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customHeight="1" x14ac:dyDescent="0.25">
      <c r="A297" s="98" t="str">
        <f t="shared" ca="1" si="53"/>
        <v>805 &amp; 1305</v>
      </c>
      <c r="B297" s="98"/>
      <c r="C297" s="56" t="s">
        <v>95</v>
      </c>
      <c r="D297" s="56" t="s">
        <v>276</v>
      </c>
      <c r="E297" s="61">
        <f>(48.61)*(10.764)</f>
        <v>523.23803999999996</v>
      </c>
      <c r="F297" s="61">
        <f>(2.36)*(10.764)</f>
        <v>25.403039999999997</v>
      </c>
      <c r="G297" s="58">
        <v>0</v>
      </c>
      <c r="H297" s="58">
        <f t="shared" si="54"/>
        <v>548.64107999999999</v>
      </c>
      <c r="I297" s="1"/>
      <c r="J297" s="1"/>
      <c r="K297" s="1"/>
      <c r="L297" s="1"/>
      <c r="M297" s="1"/>
      <c r="N297" s="1"/>
      <c r="O297" s="1"/>
      <c r="P297" s="1"/>
      <c r="Q297" s="1"/>
      <c r="R297" s="1"/>
      <c r="S297" s="1"/>
      <c r="T297" s="22" t="str">
        <f t="shared" ca="1" si="55"/>
        <v>805 &amp; 1305</v>
      </c>
      <c r="U297" s="22">
        <f t="shared" ref="U297:V297" ca="1" si="58">U296+1</f>
        <v>805</v>
      </c>
      <c r="V297" s="22">
        <f t="shared" ca="1" si="58"/>
        <v>1305</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customHeight="1" x14ac:dyDescent="0.25">
      <c r="A298" s="98" t="str">
        <f t="shared" ca="1" si="53"/>
        <v>806 &amp; 1306</v>
      </c>
      <c r="B298" s="98"/>
      <c r="C298" s="56" t="s">
        <v>95</v>
      </c>
      <c r="D298" s="56" t="s">
        <v>276</v>
      </c>
      <c r="E298" s="61">
        <f>(45.47)*(10.764)</f>
        <v>489.43907999999993</v>
      </c>
      <c r="F298" s="61">
        <f>(2.05)*(10.764)</f>
        <v>22.066199999999998</v>
      </c>
      <c r="G298" s="58">
        <v>0</v>
      </c>
      <c r="H298" s="58">
        <f t="shared" si="54"/>
        <v>511.50527999999991</v>
      </c>
      <c r="I298" s="1"/>
      <c r="J298" s="1"/>
      <c r="K298" s="1"/>
      <c r="L298" s="1"/>
      <c r="M298" s="1"/>
      <c r="N298" s="1"/>
      <c r="O298" s="1"/>
      <c r="P298" s="1"/>
      <c r="Q298" s="1"/>
      <c r="R298" s="1"/>
      <c r="S298" s="1"/>
      <c r="T298" s="22" t="str">
        <f t="shared" ca="1" si="55"/>
        <v>806 &amp; 1306</v>
      </c>
      <c r="U298" s="22">
        <f t="shared" ref="U298:V298" ca="1" si="59">U297+1</f>
        <v>806</v>
      </c>
      <c r="V298" s="22">
        <f t="shared" ca="1" si="59"/>
        <v>1306</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customHeight="1" x14ac:dyDescent="0.25">
      <c r="A299" s="98" t="str">
        <f t="shared" ca="1" si="53"/>
        <v>807 &amp; 1307</v>
      </c>
      <c r="B299" s="98"/>
      <c r="C299" s="56" t="s">
        <v>95</v>
      </c>
      <c r="D299" s="56" t="s">
        <v>276</v>
      </c>
      <c r="E299" s="61">
        <f>(45.47)*(10.764)</f>
        <v>489.43907999999993</v>
      </c>
      <c r="F299" s="61">
        <f>(2.05)*(10.764)</f>
        <v>22.066199999999998</v>
      </c>
      <c r="G299" s="58">
        <v>0</v>
      </c>
      <c r="H299" s="58">
        <f t="shared" si="54"/>
        <v>511.50527999999991</v>
      </c>
      <c r="I299" s="1"/>
      <c r="J299" s="1"/>
      <c r="K299" s="1"/>
      <c r="L299" s="1"/>
      <c r="M299" s="1"/>
      <c r="N299" s="1"/>
      <c r="O299" s="1"/>
      <c r="P299" s="1"/>
      <c r="Q299" s="1"/>
      <c r="R299" s="1"/>
      <c r="S299" s="1"/>
      <c r="T299" s="22" t="str">
        <f t="shared" ca="1" si="55"/>
        <v>807 &amp; 1307</v>
      </c>
      <c r="U299" s="22">
        <f t="shared" ref="U299:V299" ca="1" si="60">U298+1</f>
        <v>807</v>
      </c>
      <c r="V299" s="22">
        <f t="shared" ca="1" si="60"/>
        <v>1307</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3.25" customHeight="1" x14ac:dyDescent="0.25">
      <c r="A300" s="98" t="str">
        <f t="shared" ca="1" si="53"/>
        <v>808 &amp; 1308</v>
      </c>
      <c r="B300" s="98"/>
      <c r="C300" s="92" t="s">
        <v>273</v>
      </c>
      <c r="D300" s="93"/>
      <c r="E300" s="93"/>
      <c r="F300" s="93"/>
      <c r="G300" s="93"/>
      <c r="H300" s="94"/>
      <c r="I300" s="1"/>
      <c r="J300" s="1"/>
      <c r="K300" s="1"/>
      <c r="L300" s="1"/>
      <c r="M300" s="1"/>
      <c r="N300" s="1"/>
      <c r="O300" s="1"/>
      <c r="P300" s="1"/>
      <c r="Q300" s="1"/>
      <c r="R300" s="1"/>
      <c r="S300" s="1"/>
      <c r="T300" s="22" t="str">
        <f t="shared" ca="1" si="55"/>
        <v>808 &amp; 1308</v>
      </c>
      <c r="U300" s="22">
        <f t="shared" ref="U300:V300" ca="1" si="61">U299+1</f>
        <v>808</v>
      </c>
      <c r="V300" s="22">
        <f t="shared" ca="1" si="61"/>
        <v>1308</v>
      </c>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x14ac:dyDescent="0.25">
      <c r="A301" s="95" t="s">
        <v>304</v>
      </c>
      <c r="B301" s="96"/>
      <c r="C301" s="96"/>
      <c r="D301" s="96"/>
      <c r="E301" s="96"/>
      <c r="F301" s="96"/>
      <c r="G301" s="96"/>
      <c r="H301" s="97"/>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x14ac:dyDescent="0.25">
      <c r="A302" s="95" t="s">
        <v>297</v>
      </c>
      <c r="B302" s="96"/>
      <c r="C302" s="96"/>
      <c r="D302" s="96"/>
      <c r="E302" s="96"/>
      <c r="F302" s="96"/>
      <c r="G302" s="96"/>
      <c r="H302" s="97"/>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x14ac:dyDescent="0.25">
      <c r="A303" s="95" t="s">
        <v>269</v>
      </c>
      <c r="B303" s="96"/>
      <c r="C303" s="96"/>
      <c r="D303" s="96"/>
      <c r="E303" s="96"/>
      <c r="F303" s="96"/>
      <c r="G303" s="96"/>
      <c r="H303" s="97"/>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x14ac:dyDescent="0.25">
      <c r="A304" s="99" t="s">
        <v>270</v>
      </c>
      <c r="B304" s="100"/>
      <c r="C304" s="100"/>
      <c r="D304" s="100"/>
      <c r="E304" s="100"/>
      <c r="F304" s="100"/>
      <c r="G304" s="100"/>
      <c r="H304" s="10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customHeight="1" x14ac:dyDescent="0.25">
      <c r="A305" s="98" t="str">
        <f ca="1">T305</f>
        <v>101,..,1401</v>
      </c>
      <c r="B305" s="98"/>
      <c r="C305" s="56" t="s">
        <v>95</v>
      </c>
      <c r="D305" s="56" t="s">
        <v>276</v>
      </c>
      <c r="E305" s="61">
        <f>(45.47)*(10.764)</f>
        <v>489.43907999999993</v>
      </c>
      <c r="F305" s="61">
        <f>(2.05)*(10.764)</f>
        <v>22.066199999999998</v>
      </c>
      <c r="G305" s="72">
        <v>0</v>
      </c>
      <c r="H305" s="72">
        <f>E305+F305+(IF(G305&lt;101,G305,IF(G305&lt;201,G305/2,IF(G305&lt;=301,G305/3,G305/4))))</f>
        <v>511.50527999999991</v>
      </c>
      <c r="I305" s="1"/>
      <c r="J305" s="1"/>
      <c r="K305" s="1"/>
      <c r="L305" s="1"/>
      <c r="M305" s="1"/>
      <c r="N305" s="1"/>
      <c r="O305" s="1"/>
      <c r="P305" s="1"/>
      <c r="Q305" s="1"/>
      <c r="R305" s="1"/>
      <c r="S305" s="1"/>
      <c r="T305" s="22" t="str">
        <f t="shared" ref="T305:T310" ca="1" si="62">U305&amp;""&amp;",..,"&amp;""&amp;V305</f>
        <v>101,..,1401</v>
      </c>
      <c r="U305" s="22">
        <f ca="1">(SUMPRODUCT(MID(0&amp;(LEFT(A304,SUM(LEN(A304)-LEN(SUBSTITUTE(A304,{"0","1","2","3"},""))))), LARGE(INDEX(ISNUMBER(--MID((LEFT(A304,SUM(LEN(A304)-LEN(SUBSTITUTE(A304,{"0","1","2","3"},""))))), ROW(INDIRECT("1:"&amp;LEN((LEFT(A304,SUM(LEN(A304)-LEN(SUBSTITUTE(A304,{"0","1","2","3"},"")))))))), 1)) * ROW(INDIRECT("1:"&amp;LEN((LEFT(A304,SUM(LEN(A304)-LEN(SUBSTITUTE(A304,{"0","1","2","3"},"")))))))), 0), ROW(INDIRECT("1:"&amp;LEN((LEFT(A304,SUM(LEN(A304)-LEN(SUBSTITUTE(A304,{"0","1","2","3"},"")))))))))+1, 1) * 10^ROW(INDIRECT("1:"&amp;LEN((LEFT(A304,SUM(LEN(A304)-LEN(SUBSTITUTE(A304,{"0","1","2","3"},""))))))))/10))*100+1</f>
        <v>101</v>
      </c>
      <c r="V305" s="22">
        <f ca="1">(SUMPRODUCT(MID(0&amp;(--TRIM(RIGHT(SUBSTITUTE(LEFT(A304,_xlfn.AGGREGATE(16,6,FIND({0,1,2,3,4,5,6,7,8,9},A304,ROW(INDIRECT("1:"&amp;LEN(A304)))),1))," ",REPT(" ",LEN(A304))),LEN(A304)))), LARGE(INDEX(ISNUMBER(--MID((--TRIM(RIGHT(SUBSTITUTE(LEFT(A304,_xlfn.AGGREGATE(16,6,FIND({0,1,2,3,4,5,6,7,8,9},A304,ROW(INDIRECT("1:"&amp;LEN(A304)))),1))," ",REPT(" ",LEN(A304))),LEN(A304)))), ROW(INDIRECT("1:"&amp;LEN((--TRIM(RIGHT(SUBSTITUTE(LEFT(A304,_xlfn.AGGREGATE(16,6,FIND({0,1,2,3,4,5,6,7,8,9},A304,ROW(INDIRECT("1:"&amp;LEN(A304)))),1))," ",REPT(" ",LEN(A304))),LEN(A304))))))), 1)) * ROW(INDIRECT("1:"&amp;LEN((--TRIM(RIGHT(SUBSTITUTE(LEFT(A304,_xlfn.AGGREGATE(16,6,FIND({0,1,2,3,4,5,6,7,8,9},A304,ROW(INDIRECT("1:"&amp;LEN(A304)))),1))," ",REPT(" ",LEN(A304))),LEN(A304))))))), 0), ROW(INDIRECT("1:"&amp;LEN((--TRIM(RIGHT(SUBSTITUTE(LEFT(A304,_xlfn.AGGREGATE(16,6,FIND({0,1,2,3,4,5,6,7,8,9},A304,ROW(INDIRECT("1:"&amp;LEN(A304)))),1))," ",REPT(" ",LEN(A304))),LEN(A304))))))))+1, 1) * 10^ROW(INDIRECT("1:"&amp;LEN((--TRIM(RIGHT(SUBSTITUTE(LEFT(A304,_xlfn.AGGREGATE(16,6,FIND({0,1,2,3,4,5,6,7,8,9},A304,ROW(INDIRECT("1:"&amp;LEN(A304)))),1))," ",REPT(" ",LEN(A304))),LEN(A304)))))))/10))*100+1</f>
        <v>1401</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customHeight="1" x14ac:dyDescent="0.25">
      <c r="A306" s="98" t="str">
        <f t="shared" ref="A306:A310" ca="1" si="63">T306</f>
        <v>102,..,1402</v>
      </c>
      <c r="B306" s="98"/>
      <c r="C306" s="56" t="s">
        <v>95</v>
      </c>
      <c r="D306" s="56" t="s">
        <v>276</v>
      </c>
      <c r="E306" s="61">
        <f t="shared" ref="E306:E308" si="64">(45.47)*(10.764)</f>
        <v>489.43907999999993</v>
      </c>
      <c r="F306" s="61">
        <f t="shared" ref="F306:F308" si="65">(2.05)*(10.764)</f>
        <v>22.066199999999998</v>
      </c>
      <c r="G306" s="72">
        <v>0</v>
      </c>
      <c r="H306" s="72">
        <f t="shared" ref="H306:H310" si="66">E306+F306+(IF(G306&lt;101,G306,IF(G306&lt;201,G306/2,IF(G306&lt;=301,G306/3,G306/4))))</f>
        <v>511.50527999999991</v>
      </c>
      <c r="I306" s="1"/>
      <c r="J306" s="1"/>
      <c r="K306" s="1"/>
      <c r="L306" s="1"/>
      <c r="M306" s="1"/>
      <c r="N306" s="1"/>
      <c r="O306" s="1"/>
      <c r="P306" s="1"/>
      <c r="Q306" s="1"/>
      <c r="R306" s="1"/>
      <c r="S306" s="1"/>
      <c r="T306" s="22" t="str">
        <f t="shared" ca="1" si="62"/>
        <v>102,..,1402</v>
      </c>
      <c r="U306" s="22">
        <f ca="1">U305+1</f>
        <v>102</v>
      </c>
      <c r="V306" s="22">
        <f ca="1">V305+1</f>
        <v>1402</v>
      </c>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customHeight="1" x14ac:dyDescent="0.25">
      <c r="A307" s="98" t="str">
        <f t="shared" ca="1" si="63"/>
        <v>103,..,1403</v>
      </c>
      <c r="B307" s="98"/>
      <c r="C307" s="56" t="s">
        <v>95</v>
      </c>
      <c r="D307" s="56" t="s">
        <v>276</v>
      </c>
      <c r="E307" s="61">
        <f t="shared" si="64"/>
        <v>489.43907999999993</v>
      </c>
      <c r="F307" s="61">
        <f t="shared" si="65"/>
        <v>22.066199999999998</v>
      </c>
      <c r="G307" s="72">
        <v>0</v>
      </c>
      <c r="H307" s="72">
        <f t="shared" si="66"/>
        <v>511.50527999999991</v>
      </c>
      <c r="I307" s="1"/>
      <c r="J307" s="1"/>
      <c r="K307" s="1"/>
      <c r="L307" s="1"/>
      <c r="M307" s="1"/>
      <c r="N307" s="1"/>
      <c r="O307" s="1"/>
      <c r="P307" s="1"/>
      <c r="Q307" s="1"/>
      <c r="R307" s="1"/>
      <c r="S307" s="1"/>
      <c r="T307" s="22" t="str">
        <f t="shared" ca="1" si="62"/>
        <v>103,..,1403</v>
      </c>
      <c r="U307" s="22">
        <f t="shared" ref="U307:V307" ca="1" si="67">U306+1</f>
        <v>103</v>
      </c>
      <c r="V307" s="22">
        <f t="shared" ca="1" si="67"/>
        <v>1403</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customHeight="1" x14ac:dyDescent="0.25">
      <c r="A308" s="98" t="str">
        <f t="shared" ca="1" si="63"/>
        <v>104,..,1404</v>
      </c>
      <c r="B308" s="98"/>
      <c r="C308" s="56" t="s">
        <v>95</v>
      </c>
      <c r="D308" s="56" t="s">
        <v>276</v>
      </c>
      <c r="E308" s="61">
        <f t="shared" si="64"/>
        <v>489.43907999999993</v>
      </c>
      <c r="F308" s="61">
        <f t="shared" si="65"/>
        <v>22.066199999999998</v>
      </c>
      <c r="G308" s="72">
        <v>0</v>
      </c>
      <c r="H308" s="72">
        <f t="shared" si="66"/>
        <v>511.50527999999991</v>
      </c>
      <c r="I308" s="1"/>
      <c r="J308" s="1"/>
      <c r="K308" s="1"/>
      <c r="L308" s="1"/>
      <c r="M308" s="1"/>
      <c r="N308" s="1"/>
      <c r="O308" s="1"/>
      <c r="P308" s="1"/>
      <c r="Q308" s="1"/>
      <c r="R308" s="1"/>
      <c r="S308" s="1"/>
      <c r="T308" s="22" t="str">
        <f t="shared" ca="1" si="62"/>
        <v>104,..,1404</v>
      </c>
      <c r="U308" s="22">
        <f t="shared" ref="U308:V308" ca="1" si="68">U307+1</f>
        <v>104</v>
      </c>
      <c r="V308" s="22">
        <f t="shared" ca="1" si="68"/>
        <v>1404</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customHeight="1" x14ac:dyDescent="0.25">
      <c r="A309" s="98" t="str">
        <f t="shared" ca="1" si="63"/>
        <v>105,..,1405</v>
      </c>
      <c r="B309" s="98"/>
      <c r="C309" s="56" t="s">
        <v>95</v>
      </c>
      <c r="D309" s="56" t="s">
        <v>276</v>
      </c>
      <c r="E309" s="61">
        <f>(48.61)*(10.764)</f>
        <v>523.23803999999996</v>
      </c>
      <c r="F309" s="61">
        <f>(2.36)*(10.764)</f>
        <v>25.403039999999997</v>
      </c>
      <c r="G309" s="72">
        <v>0</v>
      </c>
      <c r="H309" s="72">
        <f t="shared" si="66"/>
        <v>548.64107999999999</v>
      </c>
      <c r="I309" s="1"/>
      <c r="J309" s="1"/>
      <c r="K309" s="1"/>
      <c r="L309" s="1"/>
      <c r="M309" s="1"/>
      <c r="N309" s="1"/>
      <c r="O309" s="1"/>
      <c r="P309" s="1"/>
      <c r="Q309" s="1"/>
      <c r="R309" s="1"/>
      <c r="S309" s="1"/>
      <c r="T309" s="22" t="str">
        <f t="shared" ca="1" si="62"/>
        <v>105,..,1405</v>
      </c>
      <c r="U309" s="22">
        <f t="shared" ref="U309:V309" ca="1" si="69">U308+1</f>
        <v>105</v>
      </c>
      <c r="V309" s="22">
        <f t="shared" ca="1" si="69"/>
        <v>1405</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customHeight="1" x14ac:dyDescent="0.25">
      <c r="A310" s="98" t="str">
        <f t="shared" ca="1" si="63"/>
        <v>106,..,1406</v>
      </c>
      <c r="B310" s="98"/>
      <c r="C310" s="56" t="s">
        <v>95</v>
      </c>
      <c r="D310" s="56" t="s">
        <v>276</v>
      </c>
      <c r="E310" s="61">
        <f>(48.61)*(10.764)</f>
        <v>523.23803999999996</v>
      </c>
      <c r="F310" s="61">
        <f>(2.36)*(10.764)</f>
        <v>25.403039999999997</v>
      </c>
      <c r="G310" s="72">
        <v>0</v>
      </c>
      <c r="H310" s="72">
        <f t="shared" si="66"/>
        <v>548.64107999999999</v>
      </c>
      <c r="I310" s="1"/>
      <c r="J310" s="1"/>
      <c r="K310" s="1"/>
      <c r="L310" s="1"/>
      <c r="M310" s="1"/>
      <c r="N310" s="1"/>
      <c r="O310" s="1"/>
      <c r="P310" s="1"/>
      <c r="Q310" s="1"/>
      <c r="R310" s="1"/>
      <c r="S310" s="1"/>
      <c r="T310" s="22" t="str">
        <f t="shared" ca="1" si="62"/>
        <v>106,..,1406</v>
      </c>
      <c r="U310" s="22">
        <f t="shared" ref="U310:V310" ca="1" si="70">U309+1</f>
        <v>106</v>
      </c>
      <c r="V310" s="22">
        <f t="shared" ca="1" si="70"/>
        <v>1406</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x14ac:dyDescent="0.25">
      <c r="A311" s="99" t="s">
        <v>272</v>
      </c>
      <c r="B311" s="100"/>
      <c r="C311" s="100"/>
      <c r="D311" s="100"/>
      <c r="E311" s="100"/>
      <c r="F311" s="100"/>
      <c r="G311" s="100"/>
      <c r="H311" s="10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customHeight="1" x14ac:dyDescent="0.25">
      <c r="A312" s="98" t="str">
        <f ca="1">T312</f>
        <v>801 &amp; 1301</v>
      </c>
      <c r="B312" s="98"/>
      <c r="C312" s="56" t="s">
        <v>95</v>
      </c>
      <c r="D312" s="56" t="s">
        <v>276</v>
      </c>
      <c r="E312" s="61">
        <f>(45.47)*(10.764)</f>
        <v>489.43907999999993</v>
      </c>
      <c r="F312" s="61">
        <f>(2.05)*(10.764)</f>
        <v>22.066199999999998</v>
      </c>
      <c r="G312" s="72">
        <v>0</v>
      </c>
      <c r="H312" s="72">
        <f>E312+F312+(IF(G312&lt;101,G312,IF(G312&lt;201,G312/2,IF(G312&lt;=301,G312/3,G312/4))))</f>
        <v>511.50527999999991</v>
      </c>
      <c r="I312" s="1"/>
      <c r="J312" s="1"/>
      <c r="K312" s="1"/>
      <c r="L312" s="1"/>
      <c r="M312" s="1"/>
      <c r="N312" s="1"/>
      <c r="O312" s="1"/>
      <c r="P312" s="1"/>
      <c r="Q312" s="1"/>
      <c r="R312" s="1"/>
      <c r="S312" s="1"/>
      <c r="T312" s="22" t="str">
        <f ca="1">U312&amp;""&amp;" &amp; "&amp;""&amp;V312</f>
        <v>801 &amp; 1301</v>
      </c>
      <c r="U312" s="22">
        <f ca="1">(SUMPRODUCT(MID(0&amp;(LEFT(A311,SUM(LEN(A311)-LEN(SUBSTITUTE(A311,{"0","1","2","3"},""))))), LARGE(INDEX(ISNUMBER(--MID((LEFT(A311,SUM(LEN(A311)-LEN(SUBSTITUTE(A311,{"0","1","2","3"},""))))), ROW(INDIRECT("1:"&amp;LEN((LEFT(A311,SUM(LEN(A311)-LEN(SUBSTITUTE(A311,{"0","1","2","3"},"")))))))), 1)) * ROW(INDIRECT("1:"&amp;LEN((LEFT(A311,SUM(LEN(A311)-LEN(SUBSTITUTE(A311,{"0","1","2","3"},"")))))))), 0), ROW(INDIRECT("1:"&amp;LEN((LEFT(A311,SUM(LEN(A311)-LEN(SUBSTITUTE(A311,{"0","1","2","3"},"")))))))))+1, 1) * 10^ROW(INDIRECT("1:"&amp;LEN((LEFT(A311,SUM(LEN(A311)-LEN(SUBSTITUTE(A311,{"0","1","2","3"},""))))))))/10))*100+1</f>
        <v>801</v>
      </c>
      <c r="V312" s="22">
        <f ca="1">(SUMPRODUCT(MID(0&amp;(--TRIM(RIGHT(SUBSTITUTE(LEFT(A311,_xlfn.AGGREGATE(16,6,FIND({0,1,2,3,4,5,6,7,8,9},A311,ROW(INDIRECT("1:"&amp;LEN(A311)))),1))," ",REPT(" ",LEN(A311))),LEN(A311)))), LARGE(INDEX(ISNUMBER(--MID((--TRIM(RIGHT(SUBSTITUTE(LEFT(A311,_xlfn.AGGREGATE(16,6,FIND({0,1,2,3,4,5,6,7,8,9},A311,ROW(INDIRECT("1:"&amp;LEN(A311)))),1))," ",REPT(" ",LEN(A311))),LEN(A311)))), ROW(INDIRECT("1:"&amp;LEN((--TRIM(RIGHT(SUBSTITUTE(LEFT(A311,_xlfn.AGGREGATE(16,6,FIND({0,1,2,3,4,5,6,7,8,9},A311,ROW(INDIRECT("1:"&amp;LEN(A311)))),1))," ",REPT(" ",LEN(A311))),LEN(A311))))))), 1)) * ROW(INDIRECT("1:"&amp;LEN((--TRIM(RIGHT(SUBSTITUTE(LEFT(A311,_xlfn.AGGREGATE(16,6,FIND({0,1,2,3,4,5,6,7,8,9},A311,ROW(INDIRECT("1:"&amp;LEN(A311)))),1))," ",REPT(" ",LEN(A311))),LEN(A311))))))), 0), ROW(INDIRECT("1:"&amp;LEN((--TRIM(RIGHT(SUBSTITUTE(LEFT(A311,_xlfn.AGGREGATE(16,6,FIND({0,1,2,3,4,5,6,7,8,9},A311,ROW(INDIRECT("1:"&amp;LEN(A311)))),1))," ",REPT(" ",LEN(A311))),LEN(A311))))))))+1, 1) * 10^ROW(INDIRECT("1:"&amp;LEN((--TRIM(RIGHT(SUBSTITUTE(LEFT(A311,_xlfn.AGGREGATE(16,6,FIND({0,1,2,3,4,5,6,7,8,9},A311,ROW(INDIRECT("1:"&amp;LEN(A311)))),1))," ",REPT(" ",LEN(A311))),LEN(A311)))))))/10))*100+1</f>
        <v>1301</v>
      </c>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customHeight="1" x14ac:dyDescent="0.25">
      <c r="A313" s="98" t="str">
        <f t="shared" ref="A313:A317" ca="1" si="71">T313</f>
        <v>802 &amp; 1302</v>
      </c>
      <c r="B313" s="98"/>
      <c r="C313" s="56" t="s">
        <v>95</v>
      </c>
      <c r="D313" s="56" t="s">
        <v>276</v>
      </c>
      <c r="E313" s="61">
        <f t="shared" ref="E313:E315" si="72">(45.47)*(10.764)</f>
        <v>489.43907999999993</v>
      </c>
      <c r="F313" s="61">
        <f t="shared" ref="F313:F315" si="73">(2.05)*(10.764)</f>
        <v>22.066199999999998</v>
      </c>
      <c r="G313" s="72">
        <v>0</v>
      </c>
      <c r="H313" s="72">
        <f t="shared" ref="H313:H317" si="74">E313+F313+(IF(G313&lt;101,G313,IF(G313&lt;201,G313/2,IF(G313&lt;=301,G313/3,G313/4))))</f>
        <v>511.50527999999991</v>
      </c>
      <c r="I313" s="1"/>
      <c r="J313" s="1"/>
      <c r="K313" s="1"/>
      <c r="L313" s="1"/>
      <c r="M313" s="1"/>
      <c r="N313" s="1"/>
      <c r="O313" s="1"/>
      <c r="P313" s="1"/>
      <c r="Q313" s="1"/>
      <c r="R313" s="1"/>
      <c r="S313" s="1"/>
      <c r="T313" s="22" t="str">
        <f t="shared" ref="T313:T317" ca="1" si="75">U313&amp;""&amp;" &amp; "&amp;""&amp;V313</f>
        <v>802 &amp; 1302</v>
      </c>
      <c r="U313" s="22">
        <f ca="1">U312+1</f>
        <v>802</v>
      </c>
      <c r="V313" s="22">
        <f ca="1">V312+1</f>
        <v>1302</v>
      </c>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customHeight="1" x14ac:dyDescent="0.25">
      <c r="A314" s="98" t="str">
        <f t="shared" ca="1" si="71"/>
        <v>803 &amp; 1303</v>
      </c>
      <c r="B314" s="98"/>
      <c r="C314" s="56" t="s">
        <v>95</v>
      </c>
      <c r="D314" s="56" t="s">
        <v>276</v>
      </c>
      <c r="E314" s="61">
        <f t="shared" si="72"/>
        <v>489.43907999999993</v>
      </c>
      <c r="F314" s="61">
        <f t="shared" si="73"/>
        <v>22.066199999999998</v>
      </c>
      <c r="G314" s="72">
        <v>0</v>
      </c>
      <c r="H314" s="72">
        <f t="shared" si="74"/>
        <v>511.50527999999991</v>
      </c>
      <c r="I314" s="1"/>
      <c r="J314" s="1"/>
      <c r="K314" s="1"/>
      <c r="L314" s="1"/>
      <c r="M314" s="1"/>
      <c r="N314" s="1"/>
      <c r="O314" s="1"/>
      <c r="P314" s="1"/>
      <c r="Q314" s="1"/>
      <c r="R314" s="1"/>
      <c r="S314" s="1"/>
      <c r="T314" s="22" t="str">
        <f t="shared" ca="1" si="75"/>
        <v>803 &amp; 1303</v>
      </c>
      <c r="U314" s="22">
        <f t="shared" ref="U314:V314" ca="1" si="76">U313+1</f>
        <v>803</v>
      </c>
      <c r="V314" s="22">
        <f t="shared" ca="1" si="76"/>
        <v>1303</v>
      </c>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customHeight="1" x14ac:dyDescent="0.25">
      <c r="A315" s="98" t="str">
        <f t="shared" ca="1" si="71"/>
        <v>804 &amp; 1304</v>
      </c>
      <c r="B315" s="98"/>
      <c r="C315" s="56" t="s">
        <v>95</v>
      </c>
      <c r="D315" s="56" t="s">
        <v>276</v>
      </c>
      <c r="E315" s="61">
        <f t="shared" si="72"/>
        <v>489.43907999999993</v>
      </c>
      <c r="F315" s="61">
        <f t="shared" si="73"/>
        <v>22.066199999999998</v>
      </c>
      <c r="G315" s="72">
        <v>0</v>
      </c>
      <c r="H315" s="72">
        <f t="shared" si="74"/>
        <v>511.50527999999991</v>
      </c>
      <c r="I315" s="1"/>
      <c r="J315" s="1"/>
      <c r="K315" s="1"/>
      <c r="L315" s="1"/>
      <c r="M315" s="1"/>
      <c r="N315" s="1"/>
      <c r="O315" s="1"/>
      <c r="P315" s="1"/>
      <c r="Q315" s="1"/>
      <c r="R315" s="1"/>
      <c r="S315" s="1"/>
      <c r="T315" s="22" t="str">
        <f t="shared" ca="1" si="75"/>
        <v>804 &amp; 1304</v>
      </c>
      <c r="U315" s="22">
        <f t="shared" ref="U315:V315" ca="1" si="77">U314+1</f>
        <v>804</v>
      </c>
      <c r="V315" s="22">
        <f t="shared" ca="1" si="77"/>
        <v>1304</v>
      </c>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customHeight="1" x14ac:dyDescent="0.25">
      <c r="A316" s="98" t="str">
        <f t="shared" ca="1" si="71"/>
        <v>805 &amp; 1305</v>
      </c>
      <c r="B316" s="98"/>
      <c r="C316" s="56" t="s">
        <v>95</v>
      </c>
      <c r="D316" s="92" t="s">
        <v>273</v>
      </c>
      <c r="E316" s="93"/>
      <c r="F316" s="93"/>
      <c r="G316" s="93"/>
      <c r="H316" s="94"/>
      <c r="I316" s="1"/>
      <c r="J316" s="1"/>
      <c r="K316" s="1"/>
      <c r="L316" s="1"/>
      <c r="M316" s="1"/>
      <c r="N316" s="1"/>
      <c r="O316" s="1"/>
      <c r="P316" s="1"/>
      <c r="Q316" s="1"/>
      <c r="R316" s="1"/>
      <c r="S316" s="1"/>
      <c r="T316" s="22" t="str">
        <f t="shared" ca="1" si="75"/>
        <v>805 &amp; 1305</v>
      </c>
      <c r="U316" s="22">
        <f t="shared" ref="U316:V316" ca="1" si="78">U315+1</f>
        <v>805</v>
      </c>
      <c r="V316" s="22">
        <f t="shared" ca="1" si="78"/>
        <v>1305</v>
      </c>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customHeight="1" x14ac:dyDescent="0.25">
      <c r="A317" s="98" t="str">
        <f t="shared" ca="1" si="71"/>
        <v>806 &amp; 1306</v>
      </c>
      <c r="B317" s="98"/>
      <c r="C317" s="56" t="s">
        <v>95</v>
      </c>
      <c r="D317" s="56" t="s">
        <v>276</v>
      </c>
      <c r="E317" s="61">
        <f>(48.61)*(10.764)</f>
        <v>523.23803999999996</v>
      </c>
      <c r="F317" s="61">
        <f>(2.36)*(10.764)</f>
        <v>25.403039999999997</v>
      </c>
      <c r="G317" s="72">
        <v>0</v>
      </c>
      <c r="H317" s="72">
        <f t="shared" si="74"/>
        <v>548.64107999999999</v>
      </c>
      <c r="I317" s="1"/>
      <c r="J317" s="1"/>
      <c r="K317" s="1"/>
      <c r="L317" s="1"/>
      <c r="M317" s="1"/>
      <c r="N317" s="1"/>
      <c r="O317" s="1"/>
      <c r="P317" s="1"/>
      <c r="Q317" s="1"/>
      <c r="R317" s="1"/>
      <c r="S317" s="1"/>
      <c r="T317" s="22" t="str">
        <f t="shared" ca="1" si="75"/>
        <v>806 &amp; 1306</v>
      </c>
      <c r="U317" s="22">
        <f t="shared" ref="U317:V317" ca="1" si="79">U316+1</f>
        <v>806</v>
      </c>
      <c r="V317" s="22">
        <f t="shared" ca="1" si="79"/>
        <v>1306</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x14ac:dyDescent="0.25">
      <c r="A318" s="95" t="s">
        <v>303</v>
      </c>
      <c r="B318" s="96"/>
      <c r="C318" s="96"/>
      <c r="D318" s="96"/>
      <c r="E318" s="96"/>
      <c r="F318" s="96"/>
      <c r="G318" s="96"/>
      <c r="H318" s="97"/>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x14ac:dyDescent="0.25">
      <c r="A319" s="95" t="s">
        <v>269</v>
      </c>
      <c r="B319" s="96"/>
      <c r="C319" s="96"/>
      <c r="D319" s="96"/>
      <c r="E319" s="96"/>
      <c r="F319" s="96"/>
      <c r="G319" s="96"/>
      <c r="H319" s="97"/>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x14ac:dyDescent="0.25">
      <c r="A320" s="99" t="s">
        <v>270</v>
      </c>
      <c r="B320" s="100"/>
      <c r="C320" s="100"/>
      <c r="D320" s="100"/>
      <c r="E320" s="100"/>
      <c r="F320" s="100"/>
      <c r="G320" s="100"/>
      <c r="H320" s="10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customHeight="1" x14ac:dyDescent="0.25">
      <c r="A321" s="98" t="str">
        <f ca="1">T321</f>
        <v>101,..,1401</v>
      </c>
      <c r="B321" s="98"/>
      <c r="C321" s="56" t="s">
        <v>95</v>
      </c>
      <c r="D321" s="56" t="s">
        <v>271</v>
      </c>
      <c r="E321" s="61">
        <f>(33.03)*(10.764)</f>
        <v>355.53492</v>
      </c>
      <c r="F321" s="61">
        <f>(2.36)*(10.764)</f>
        <v>25.403039999999997</v>
      </c>
      <c r="G321" s="72">
        <v>0</v>
      </c>
      <c r="H321" s="72">
        <f>E321+F321+(IF(G321&lt;101,G321,IF(G321&lt;201,G321/2,IF(G321&lt;=301,G321/3,G321/4))))</f>
        <v>380.93795999999998</v>
      </c>
      <c r="I321" s="1"/>
      <c r="J321" s="1"/>
      <c r="K321" s="1"/>
      <c r="L321" s="1"/>
      <c r="M321" s="1"/>
      <c r="N321" s="1"/>
      <c r="O321" s="1"/>
      <c r="P321" s="1"/>
      <c r="Q321" s="1"/>
      <c r="R321" s="1"/>
      <c r="S321" s="1"/>
      <c r="T321" s="22" t="str">
        <f t="shared" ref="T321:T328" ca="1" si="80">U321&amp;""&amp;",..,"&amp;""&amp;V321</f>
        <v>101,..,1401</v>
      </c>
      <c r="U321" s="22">
        <f ca="1">(SUMPRODUCT(MID(0&amp;(LEFT(A320,SUM(LEN(A320)-LEN(SUBSTITUTE(A320,{"0","1","2","3"},""))))), LARGE(INDEX(ISNUMBER(--MID((LEFT(A320,SUM(LEN(A320)-LEN(SUBSTITUTE(A320,{"0","1","2","3"},""))))), ROW(INDIRECT("1:"&amp;LEN((LEFT(A320,SUM(LEN(A320)-LEN(SUBSTITUTE(A320,{"0","1","2","3"},"")))))))), 1)) * ROW(INDIRECT("1:"&amp;LEN((LEFT(A320,SUM(LEN(A320)-LEN(SUBSTITUTE(A320,{"0","1","2","3"},"")))))))), 0), ROW(INDIRECT("1:"&amp;LEN((LEFT(A320,SUM(LEN(A320)-LEN(SUBSTITUTE(A320,{"0","1","2","3"},"")))))))))+1, 1) * 10^ROW(INDIRECT("1:"&amp;LEN((LEFT(A320,SUM(LEN(A320)-LEN(SUBSTITUTE(A320,{"0","1","2","3"},""))))))))/10))*100+1</f>
        <v>101</v>
      </c>
      <c r="V321" s="22">
        <f ca="1">(SUMPRODUCT(MID(0&amp;(--TRIM(RIGHT(SUBSTITUTE(LEFT(A320,_xlfn.AGGREGATE(16,6,FIND({0,1,2,3,4,5,6,7,8,9},A320,ROW(INDIRECT("1:"&amp;LEN(A320)))),1))," ",REPT(" ",LEN(A320))),LEN(A320)))), LARGE(INDEX(ISNUMBER(--MID((--TRIM(RIGHT(SUBSTITUTE(LEFT(A320,_xlfn.AGGREGATE(16,6,FIND({0,1,2,3,4,5,6,7,8,9},A320,ROW(INDIRECT("1:"&amp;LEN(A320)))),1))," ",REPT(" ",LEN(A320))),LEN(A320)))), ROW(INDIRECT("1:"&amp;LEN((--TRIM(RIGHT(SUBSTITUTE(LEFT(A320,_xlfn.AGGREGATE(16,6,FIND({0,1,2,3,4,5,6,7,8,9},A320,ROW(INDIRECT("1:"&amp;LEN(A320)))),1))," ",REPT(" ",LEN(A320))),LEN(A320))))))), 1)) * ROW(INDIRECT("1:"&amp;LEN((--TRIM(RIGHT(SUBSTITUTE(LEFT(A320,_xlfn.AGGREGATE(16,6,FIND({0,1,2,3,4,5,6,7,8,9},A320,ROW(INDIRECT("1:"&amp;LEN(A320)))),1))," ",REPT(" ",LEN(A320))),LEN(A320))))))), 0), ROW(INDIRECT("1:"&amp;LEN((--TRIM(RIGHT(SUBSTITUTE(LEFT(A320,_xlfn.AGGREGATE(16,6,FIND({0,1,2,3,4,5,6,7,8,9},A320,ROW(INDIRECT("1:"&amp;LEN(A320)))),1))," ",REPT(" ",LEN(A320))),LEN(A320))))))))+1, 1) * 10^ROW(INDIRECT("1:"&amp;LEN((--TRIM(RIGHT(SUBSTITUTE(LEFT(A320,_xlfn.AGGREGATE(16,6,FIND({0,1,2,3,4,5,6,7,8,9},A320,ROW(INDIRECT("1:"&amp;LEN(A320)))),1))," ",REPT(" ",LEN(A320))),LEN(A320)))))))/10))*100+1</f>
        <v>1401</v>
      </c>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customHeight="1" x14ac:dyDescent="0.25">
      <c r="A322" s="98" t="str">
        <f t="shared" ref="A322:A328" ca="1" si="81">T322</f>
        <v>102,..,1402</v>
      </c>
      <c r="B322" s="98"/>
      <c r="C322" s="56" t="s">
        <v>95</v>
      </c>
      <c r="D322" s="56" t="s">
        <v>271</v>
      </c>
      <c r="E322" s="61">
        <f>(31.67)*(10.764)</f>
        <v>340.89587999999998</v>
      </c>
      <c r="F322" s="61">
        <f>(2.2)*(10.764)</f>
        <v>23.680800000000001</v>
      </c>
      <c r="G322" s="72">
        <v>0</v>
      </c>
      <c r="H322" s="72">
        <f t="shared" ref="H322:H328" si="82">E322+F322+(IF(G322&lt;101,G322,IF(G322&lt;201,G322/2,IF(G322&lt;=301,G322/3,G322/4))))</f>
        <v>364.57667999999995</v>
      </c>
      <c r="I322" s="1"/>
      <c r="J322" s="1"/>
      <c r="K322" s="1"/>
      <c r="L322" s="1"/>
      <c r="M322" s="1"/>
      <c r="N322" s="1"/>
      <c r="O322" s="1"/>
      <c r="P322" s="1"/>
      <c r="Q322" s="1"/>
      <c r="R322" s="1"/>
      <c r="S322" s="1"/>
      <c r="T322" s="22" t="str">
        <f t="shared" ca="1" si="80"/>
        <v>102,..,1402</v>
      </c>
      <c r="U322" s="22">
        <f ca="1">U321+1</f>
        <v>102</v>
      </c>
      <c r="V322" s="22">
        <f ca="1">V321+1</f>
        <v>1402</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customHeight="1" x14ac:dyDescent="0.25">
      <c r="A323" s="98" t="str">
        <f t="shared" ca="1" si="81"/>
        <v>103,..,1403</v>
      </c>
      <c r="B323" s="98"/>
      <c r="C323" s="56" t="s">
        <v>95</v>
      </c>
      <c r="D323" s="56" t="s">
        <v>271</v>
      </c>
      <c r="E323" s="61">
        <f>(31.67)*(10.764)</f>
        <v>340.89587999999998</v>
      </c>
      <c r="F323" s="61">
        <f>(2.2)*(10.764)</f>
        <v>23.680800000000001</v>
      </c>
      <c r="G323" s="72">
        <v>0</v>
      </c>
      <c r="H323" s="72">
        <f t="shared" si="82"/>
        <v>364.57667999999995</v>
      </c>
      <c r="I323" s="1"/>
      <c r="J323" s="1"/>
      <c r="K323" s="1"/>
      <c r="L323" s="1"/>
      <c r="M323" s="1"/>
      <c r="N323" s="1"/>
      <c r="O323" s="1"/>
      <c r="P323" s="1"/>
      <c r="Q323" s="1"/>
      <c r="R323" s="1"/>
      <c r="S323" s="1"/>
      <c r="T323" s="22" t="str">
        <f t="shared" ca="1" si="80"/>
        <v>103,..,1403</v>
      </c>
      <c r="U323" s="22">
        <f t="shared" ref="U323:V323" ca="1" si="83">U322+1</f>
        <v>103</v>
      </c>
      <c r="V323" s="22">
        <f t="shared" ca="1" si="83"/>
        <v>1403</v>
      </c>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customHeight="1" x14ac:dyDescent="0.25">
      <c r="A324" s="98" t="str">
        <f t="shared" ca="1" si="81"/>
        <v>104,..,1404</v>
      </c>
      <c r="B324" s="98"/>
      <c r="C324" s="56" t="s">
        <v>95</v>
      </c>
      <c r="D324" s="56" t="s">
        <v>271</v>
      </c>
      <c r="E324" s="61">
        <f>(33.03)*(10.764)</f>
        <v>355.53492</v>
      </c>
      <c r="F324" s="61">
        <f>(2.36)*(10.764)</f>
        <v>25.403039999999997</v>
      </c>
      <c r="G324" s="72">
        <v>0</v>
      </c>
      <c r="H324" s="72">
        <f t="shared" si="82"/>
        <v>380.93795999999998</v>
      </c>
      <c r="I324" s="1"/>
      <c r="J324" s="1"/>
      <c r="K324" s="1"/>
      <c r="L324" s="1"/>
      <c r="M324" s="1"/>
      <c r="N324" s="1"/>
      <c r="O324" s="1"/>
      <c r="P324" s="1"/>
      <c r="Q324" s="1"/>
      <c r="R324" s="1"/>
      <c r="S324" s="1"/>
      <c r="T324" s="22" t="str">
        <f t="shared" ca="1" si="80"/>
        <v>104,..,1404</v>
      </c>
      <c r="U324" s="22">
        <f t="shared" ref="U324:V324" ca="1" si="84">U323+1</f>
        <v>104</v>
      </c>
      <c r="V324" s="22">
        <f t="shared" ca="1" si="84"/>
        <v>1404</v>
      </c>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customHeight="1" x14ac:dyDescent="0.25">
      <c r="A325" s="98" t="str">
        <f t="shared" ca="1" si="81"/>
        <v>105,..,1405</v>
      </c>
      <c r="B325" s="98"/>
      <c r="C325" s="56" t="s">
        <v>95</v>
      </c>
      <c r="D325" s="56" t="s">
        <v>271</v>
      </c>
      <c r="E325" s="61">
        <f>(33.03)*(10.764)</f>
        <v>355.53492</v>
      </c>
      <c r="F325" s="61">
        <f>(2.36)*(10.764)</f>
        <v>25.403039999999997</v>
      </c>
      <c r="G325" s="72">
        <v>0</v>
      </c>
      <c r="H325" s="72">
        <f t="shared" si="82"/>
        <v>380.93795999999998</v>
      </c>
      <c r="I325" s="1"/>
      <c r="J325" s="1"/>
      <c r="K325" s="1"/>
      <c r="L325" s="1"/>
      <c r="M325" s="1"/>
      <c r="N325" s="1"/>
      <c r="O325" s="1"/>
      <c r="P325" s="1"/>
      <c r="Q325" s="1"/>
      <c r="R325" s="1"/>
      <c r="S325" s="1"/>
      <c r="T325" s="22" t="str">
        <f t="shared" ca="1" si="80"/>
        <v>105,..,1405</v>
      </c>
      <c r="U325" s="22">
        <f t="shared" ref="U325:V325" ca="1" si="85">U324+1</f>
        <v>105</v>
      </c>
      <c r="V325" s="22">
        <f t="shared" ca="1" si="85"/>
        <v>1405</v>
      </c>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customHeight="1" x14ac:dyDescent="0.25">
      <c r="A326" s="98" t="str">
        <f t="shared" ca="1" si="81"/>
        <v>106,..,1406</v>
      </c>
      <c r="B326" s="98"/>
      <c r="C326" s="56" t="s">
        <v>95</v>
      </c>
      <c r="D326" s="56" t="s">
        <v>271</v>
      </c>
      <c r="E326" s="61">
        <f>(31.67)*(10.764)</f>
        <v>340.89587999999998</v>
      </c>
      <c r="F326" s="61">
        <f>(2.2)*(10.764)</f>
        <v>23.680800000000001</v>
      </c>
      <c r="G326" s="72">
        <v>0</v>
      </c>
      <c r="H326" s="72">
        <f t="shared" si="82"/>
        <v>364.57667999999995</v>
      </c>
      <c r="I326" s="1"/>
      <c r="J326" s="1"/>
      <c r="K326" s="1"/>
      <c r="L326" s="1"/>
      <c r="M326" s="1"/>
      <c r="N326" s="1"/>
      <c r="O326" s="1"/>
      <c r="P326" s="1"/>
      <c r="Q326" s="1"/>
      <c r="R326" s="1"/>
      <c r="S326" s="1"/>
      <c r="T326" s="22" t="str">
        <f t="shared" ca="1" si="80"/>
        <v>106,..,1406</v>
      </c>
      <c r="U326" s="22">
        <f t="shared" ref="U326:V326" ca="1" si="86">U325+1</f>
        <v>106</v>
      </c>
      <c r="V326" s="22">
        <f t="shared" ca="1" si="86"/>
        <v>1406</v>
      </c>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customHeight="1" x14ac:dyDescent="0.25">
      <c r="A327" s="98" t="str">
        <f t="shared" ca="1" si="81"/>
        <v>107,..,1407</v>
      </c>
      <c r="B327" s="98"/>
      <c r="C327" s="56" t="s">
        <v>95</v>
      </c>
      <c r="D327" s="56" t="s">
        <v>271</v>
      </c>
      <c r="E327" s="61">
        <f>(31.67)*(10.764)</f>
        <v>340.89587999999998</v>
      </c>
      <c r="F327" s="61">
        <f>(2.2)*(10.764)</f>
        <v>23.680800000000001</v>
      </c>
      <c r="G327" s="72">
        <v>0</v>
      </c>
      <c r="H327" s="72">
        <f t="shared" si="82"/>
        <v>364.57667999999995</v>
      </c>
      <c r="I327" s="1"/>
      <c r="J327" s="1"/>
      <c r="K327" s="1"/>
      <c r="L327" s="1"/>
      <c r="M327" s="1"/>
      <c r="N327" s="1"/>
      <c r="O327" s="1"/>
      <c r="P327" s="1"/>
      <c r="Q327" s="1"/>
      <c r="R327" s="1"/>
      <c r="S327" s="1"/>
      <c r="T327" s="22" t="str">
        <f t="shared" ca="1" si="80"/>
        <v>107,..,1407</v>
      </c>
      <c r="U327" s="22">
        <f t="shared" ref="U327:V327" ca="1" si="87">U326+1</f>
        <v>107</v>
      </c>
      <c r="V327" s="22">
        <f t="shared" ca="1" si="87"/>
        <v>1407</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customHeight="1" x14ac:dyDescent="0.25">
      <c r="A328" s="98" t="str">
        <f t="shared" ca="1" si="81"/>
        <v>108,..,1408</v>
      </c>
      <c r="B328" s="98"/>
      <c r="C328" s="56" t="s">
        <v>95</v>
      </c>
      <c r="D328" s="56" t="s">
        <v>271</v>
      </c>
      <c r="E328" s="61">
        <f>(33.03)*(10.764)</f>
        <v>355.53492</v>
      </c>
      <c r="F328" s="61">
        <f>(2.36)*(10.764)</f>
        <v>25.403039999999997</v>
      </c>
      <c r="G328" s="72">
        <v>0</v>
      </c>
      <c r="H328" s="72">
        <f t="shared" si="82"/>
        <v>380.93795999999998</v>
      </c>
      <c r="I328" s="1"/>
      <c r="J328" s="1"/>
      <c r="K328" s="1"/>
      <c r="L328" s="1"/>
      <c r="M328" s="1"/>
      <c r="N328" s="1"/>
      <c r="O328" s="1"/>
      <c r="P328" s="1"/>
      <c r="Q328" s="1"/>
      <c r="R328" s="1"/>
      <c r="S328" s="1"/>
      <c r="T328" s="22" t="str">
        <f t="shared" ca="1" si="80"/>
        <v>108,..,1408</v>
      </c>
      <c r="U328" s="22">
        <f t="shared" ref="U328:V328" ca="1" si="88">U327+1</f>
        <v>108</v>
      </c>
      <c r="V328" s="22">
        <f t="shared" ca="1" si="88"/>
        <v>1408</v>
      </c>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x14ac:dyDescent="0.25">
      <c r="A329" s="99" t="s">
        <v>272</v>
      </c>
      <c r="B329" s="100"/>
      <c r="C329" s="100"/>
      <c r="D329" s="100"/>
      <c r="E329" s="100"/>
      <c r="F329" s="100"/>
      <c r="G329" s="100"/>
      <c r="H329" s="10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customHeight="1" x14ac:dyDescent="0.25">
      <c r="A330" s="98" t="str">
        <f ca="1">T330</f>
        <v>801 &amp; 1301</v>
      </c>
      <c r="B330" s="98"/>
      <c r="C330" s="56" t="s">
        <v>95</v>
      </c>
      <c r="D330" s="56" t="s">
        <v>271</v>
      </c>
      <c r="E330" s="61">
        <f>(33.03)*(10.764)</f>
        <v>355.53492</v>
      </c>
      <c r="F330" s="61">
        <f>(2.36)*(10.764)</f>
        <v>25.403039999999997</v>
      </c>
      <c r="G330" s="72">
        <v>0</v>
      </c>
      <c r="H330" s="72">
        <f>E330+F330+(IF(G330&lt;101,G330,IF(G330&lt;201,G330/2,IF(G330&lt;=301,G330/3,G330/4))))</f>
        <v>380.93795999999998</v>
      </c>
      <c r="I330" s="1"/>
      <c r="J330" s="1"/>
      <c r="K330" s="1"/>
      <c r="L330" s="1"/>
      <c r="M330" s="1"/>
      <c r="N330" s="1"/>
      <c r="O330" s="1"/>
      <c r="P330" s="1"/>
      <c r="Q330" s="1"/>
      <c r="R330" s="1"/>
      <c r="S330" s="1"/>
      <c r="T330" s="22" t="str">
        <f ca="1">U330&amp;""&amp;" &amp; "&amp;""&amp;V330</f>
        <v>801 &amp; 1301</v>
      </c>
      <c r="U330" s="22">
        <f ca="1">(SUMPRODUCT(MID(0&amp;(LEFT(A329,SUM(LEN(A329)-LEN(SUBSTITUTE(A329,{"0","1","2","3"},""))))), LARGE(INDEX(ISNUMBER(--MID((LEFT(A329,SUM(LEN(A329)-LEN(SUBSTITUTE(A329,{"0","1","2","3"},""))))), ROW(INDIRECT("1:"&amp;LEN((LEFT(A329,SUM(LEN(A329)-LEN(SUBSTITUTE(A329,{"0","1","2","3"},"")))))))), 1)) * ROW(INDIRECT("1:"&amp;LEN((LEFT(A329,SUM(LEN(A329)-LEN(SUBSTITUTE(A329,{"0","1","2","3"},"")))))))), 0), ROW(INDIRECT("1:"&amp;LEN((LEFT(A329,SUM(LEN(A329)-LEN(SUBSTITUTE(A329,{"0","1","2","3"},"")))))))))+1, 1) * 10^ROW(INDIRECT("1:"&amp;LEN((LEFT(A329,SUM(LEN(A329)-LEN(SUBSTITUTE(A329,{"0","1","2","3"},""))))))))/10))*100+1</f>
        <v>801</v>
      </c>
      <c r="V330" s="22">
        <f ca="1">(SUMPRODUCT(MID(0&amp;(--TRIM(RIGHT(SUBSTITUTE(LEFT(A329,_xlfn.AGGREGATE(16,6,FIND({0,1,2,3,4,5,6,7,8,9},A329,ROW(INDIRECT("1:"&amp;LEN(A329)))),1))," ",REPT(" ",LEN(A329))),LEN(A329)))), LARGE(INDEX(ISNUMBER(--MID((--TRIM(RIGHT(SUBSTITUTE(LEFT(A329,_xlfn.AGGREGATE(16,6,FIND({0,1,2,3,4,5,6,7,8,9},A329,ROW(INDIRECT("1:"&amp;LEN(A329)))),1))," ",REPT(" ",LEN(A329))),LEN(A329)))), ROW(INDIRECT("1:"&amp;LEN((--TRIM(RIGHT(SUBSTITUTE(LEFT(A329,_xlfn.AGGREGATE(16,6,FIND({0,1,2,3,4,5,6,7,8,9},A329,ROW(INDIRECT("1:"&amp;LEN(A329)))),1))," ",REPT(" ",LEN(A329))),LEN(A329))))))), 1)) * ROW(INDIRECT("1:"&amp;LEN((--TRIM(RIGHT(SUBSTITUTE(LEFT(A329,_xlfn.AGGREGATE(16,6,FIND({0,1,2,3,4,5,6,7,8,9},A329,ROW(INDIRECT("1:"&amp;LEN(A329)))),1))," ",REPT(" ",LEN(A329))),LEN(A329))))))), 0), ROW(INDIRECT("1:"&amp;LEN((--TRIM(RIGHT(SUBSTITUTE(LEFT(A329,_xlfn.AGGREGATE(16,6,FIND({0,1,2,3,4,5,6,7,8,9},A329,ROW(INDIRECT("1:"&amp;LEN(A329)))),1))," ",REPT(" ",LEN(A329))),LEN(A329))))))))+1, 1) * 10^ROW(INDIRECT("1:"&amp;LEN((--TRIM(RIGHT(SUBSTITUTE(LEFT(A329,_xlfn.AGGREGATE(16,6,FIND({0,1,2,3,4,5,6,7,8,9},A329,ROW(INDIRECT("1:"&amp;LEN(A329)))),1))," ",REPT(" ",LEN(A329))),LEN(A329)))))))/10))*100+1</f>
        <v>1301</v>
      </c>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customHeight="1" x14ac:dyDescent="0.25">
      <c r="A331" s="98" t="str">
        <f t="shared" ref="A331:A337" ca="1" si="89">T331</f>
        <v>802 &amp; 1302</v>
      </c>
      <c r="B331" s="98"/>
      <c r="C331" s="56" t="s">
        <v>95</v>
      </c>
      <c r="D331" s="56" t="s">
        <v>271</v>
      </c>
      <c r="E331" s="61">
        <f>(31.67)*(10.764)</f>
        <v>340.89587999999998</v>
      </c>
      <c r="F331" s="61">
        <f>(2.2)*(10.764)</f>
        <v>23.680800000000001</v>
      </c>
      <c r="G331" s="72">
        <v>0</v>
      </c>
      <c r="H331" s="72">
        <f t="shared" ref="H331:H336" si="90">E331+F331+(IF(G331&lt;101,G331,IF(G331&lt;201,G331/2,IF(G331&lt;=301,G331/3,G331/4))))</f>
        <v>364.57667999999995</v>
      </c>
      <c r="I331" s="1"/>
      <c r="J331" s="1"/>
      <c r="K331" s="1"/>
      <c r="L331" s="1"/>
      <c r="M331" s="1"/>
      <c r="N331" s="1"/>
      <c r="O331" s="1"/>
      <c r="P331" s="1"/>
      <c r="Q331" s="1"/>
      <c r="R331" s="1"/>
      <c r="S331" s="1"/>
      <c r="T331" s="22" t="str">
        <f t="shared" ref="T331:T337" ca="1" si="91">U331&amp;""&amp;" &amp; "&amp;""&amp;V331</f>
        <v>802 &amp; 1302</v>
      </c>
      <c r="U331" s="22">
        <f ca="1">U330+1</f>
        <v>802</v>
      </c>
      <c r="V331" s="22">
        <f ca="1">V330+1</f>
        <v>1302</v>
      </c>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customHeight="1" x14ac:dyDescent="0.25">
      <c r="A332" s="98" t="str">
        <f t="shared" ca="1" si="89"/>
        <v>803 &amp; 1303</v>
      </c>
      <c r="B332" s="98"/>
      <c r="C332" s="56" t="s">
        <v>95</v>
      </c>
      <c r="D332" s="56" t="s">
        <v>271</v>
      </c>
      <c r="E332" s="61">
        <f>(31.67)*(10.764)</f>
        <v>340.89587999999998</v>
      </c>
      <c r="F332" s="61">
        <f>(2.2)*(10.764)</f>
        <v>23.680800000000001</v>
      </c>
      <c r="G332" s="72">
        <v>0</v>
      </c>
      <c r="H332" s="72">
        <f t="shared" si="90"/>
        <v>364.57667999999995</v>
      </c>
      <c r="I332" s="1"/>
      <c r="J332" s="1"/>
      <c r="K332" s="1"/>
      <c r="L332" s="1"/>
      <c r="M332" s="1"/>
      <c r="N332" s="1"/>
      <c r="O332" s="1"/>
      <c r="P332" s="1"/>
      <c r="Q332" s="1"/>
      <c r="R332" s="1"/>
      <c r="S332" s="1"/>
      <c r="T332" s="22" t="str">
        <f t="shared" ca="1" si="91"/>
        <v>803 &amp; 1303</v>
      </c>
      <c r="U332" s="22">
        <f t="shared" ref="U332:V332" ca="1" si="92">U331+1</f>
        <v>803</v>
      </c>
      <c r="V332" s="22">
        <f t="shared" ca="1" si="92"/>
        <v>1303</v>
      </c>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customHeight="1" x14ac:dyDescent="0.25">
      <c r="A333" s="98" t="str">
        <f t="shared" ca="1" si="89"/>
        <v>804 &amp; 1304</v>
      </c>
      <c r="B333" s="98"/>
      <c r="C333" s="56" t="s">
        <v>95</v>
      </c>
      <c r="D333" s="56" t="s">
        <v>271</v>
      </c>
      <c r="E333" s="61">
        <f>(33.03)*(10.764)</f>
        <v>355.53492</v>
      </c>
      <c r="F333" s="61">
        <f>(2.36)*(10.764)</f>
        <v>25.403039999999997</v>
      </c>
      <c r="G333" s="72">
        <v>0</v>
      </c>
      <c r="H333" s="72">
        <f t="shared" si="90"/>
        <v>380.93795999999998</v>
      </c>
      <c r="I333" s="1"/>
      <c r="J333" s="1"/>
      <c r="K333" s="1"/>
      <c r="L333" s="1"/>
      <c r="M333" s="1"/>
      <c r="N333" s="1"/>
      <c r="O333" s="1"/>
      <c r="P333" s="1"/>
      <c r="Q333" s="1"/>
      <c r="R333" s="1"/>
      <c r="S333" s="1"/>
      <c r="T333" s="22" t="str">
        <f t="shared" ca="1" si="91"/>
        <v>804 &amp; 1304</v>
      </c>
      <c r="U333" s="22">
        <f t="shared" ref="U333:V333" ca="1" si="93">U332+1</f>
        <v>804</v>
      </c>
      <c r="V333" s="22">
        <f t="shared" ca="1" si="93"/>
        <v>1304</v>
      </c>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customHeight="1" x14ac:dyDescent="0.25">
      <c r="A334" s="98" t="str">
        <f t="shared" ca="1" si="89"/>
        <v>805 &amp; 1305</v>
      </c>
      <c r="B334" s="98"/>
      <c r="C334" s="56" t="s">
        <v>95</v>
      </c>
      <c r="D334" s="56" t="s">
        <v>271</v>
      </c>
      <c r="E334" s="61">
        <f>(33.03)*(10.764)</f>
        <v>355.53492</v>
      </c>
      <c r="F334" s="61">
        <f>(2.36)*(10.764)</f>
        <v>25.403039999999997</v>
      </c>
      <c r="G334" s="72">
        <v>0</v>
      </c>
      <c r="H334" s="72">
        <f t="shared" si="90"/>
        <v>380.93795999999998</v>
      </c>
      <c r="I334" s="1"/>
      <c r="J334" s="1"/>
      <c r="K334" s="1"/>
      <c r="L334" s="1"/>
      <c r="M334" s="1"/>
      <c r="N334" s="1"/>
      <c r="O334" s="1"/>
      <c r="P334" s="1"/>
      <c r="Q334" s="1"/>
      <c r="R334" s="1"/>
      <c r="S334" s="1"/>
      <c r="T334" s="22" t="str">
        <f t="shared" ca="1" si="91"/>
        <v>805 &amp; 1305</v>
      </c>
      <c r="U334" s="22">
        <f t="shared" ref="U334:V334" ca="1" si="94">U333+1</f>
        <v>805</v>
      </c>
      <c r="V334" s="22">
        <f t="shared" ca="1" si="94"/>
        <v>1305</v>
      </c>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customHeight="1" x14ac:dyDescent="0.25">
      <c r="A335" s="98" t="str">
        <f t="shared" ca="1" si="89"/>
        <v>806 &amp; 1306</v>
      </c>
      <c r="B335" s="98"/>
      <c r="C335" s="56" t="s">
        <v>95</v>
      </c>
      <c r="D335" s="56" t="s">
        <v>271</v>
      </c>
      <c r="E335" s="61">
        <f>(31.67)*(10.764)</f>
        <v>340.89587999999998</v>
      </c>
      <c r="F335" s="61">
        <f>(2.2)*(10.764)</f>
        <v>23.680800000000001</v>
      </c>
      <c r="G335" s="72">
        <v>0</v>
      </c>
      <c r="H335" s="72">
        <f t="shared" si="90"/>
        <v>364.57667999999995</v>
      </c>
      <c r="I335" s="1"/>
      <c r="J335" s="1"/>
      <c r="K335" s="1"/>
      <c r="L335" s="1"/>
      <c r="M335" s="1"/>
      <c r="N335" s="1"/>
      <c r="O335" s="1"/>
      <c r="P335" s="1"/>
      <c r="Q335" s="1"/>
      <c r="R335" s="1"/>
      <c r="S335" s="1"/>
      <c r="T335" s="22" t="str">
        <f t="shared" ca="1" si="91"/>
        <v>806 &amp; 1306</v>
      </c>
      <c r="U335" s="22">
        <f t="shared" ref="U335:V335" ca="1" si="95">U334+1</f>
        <v>806</v>
      </c>
      <c r="V335" s="22">
        <f t="shared" ca="1" si="95"/>
        <v>1306</v>
      </c>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customHeight="1" x14ac:dyDescent="0.25">
      <c r="A336" s="98" t="str">
        <f t="shared" ca="1" si="89"/>
        <v>807 &amp; 1307</v>
      </c>
      <c r="B336" s="98"/>
      <c r="C336" s="56" t="s">
        <v>95</v>
      </c>
      <c r="D336" s="56" t="s">
        <v>271</v>
      </c>
      <c r="E336" s="61">
        <f>(31.67)*(10.764)</f>
        <v>340.89587999999998</v>
      </c>
      <c r="F336" s="61">
        <f>(2.2)*(10.764)</f>
        <v>23.680800000000001</v>
      </c>
      <c r="G336" s="72">
        <v>0</v>
      </c>
      <c r="H336" s="72">
        <f t="shared" si="90"/>
        <v>364.57667999999995</v>
      </c>
      <c r="I336" s="1"/>
      <c r="J336" s="1"/>
      <c r="K336" s="1"/>
      <c r="L336" s="1"/>
      <c r="M336" s="1"/>
      <c r="N336" s="1"/>
      <c r="O336" s="1"/>
      <c r="P336" s="1"/>
      <c r="Q336" s="1"/>
      <c r="R336" s="1"/>
      <c r="S336" s="1"/>
      <c r="T336" s="22" t="str">
        <f t="shared" ca="1" si="91"/>
        <v>807 &amp; 1307</v>
      </c>
      <c r="U336" s="22">
        <f t="shared" ref="U336:V336" ca="1" si="96">U335+1</f>
        <v>807</v>
      </c>
      <c r="V336" s="22">
        <f t="shared" ca="1" si="96"/>
        <v>1307</v>
      </c>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3.25" customHeight="1" x14ac:dyDescent="0.25">
      <c r="A337" s="98" t="str">
        <f t="shared" ca="1" si="89"/>
        <v>808 &amp; 1308</v>
      </c>
      <c r="B337" s="98"/>
      <c r="C337" s="92" t="s">
        <v>273</v>
      </c>
      <c r="D337" s="93"/>
      <c r="E337" s="93"/>
      <c r="F337" s="93"/>
      <c r="G337" s="93"/>
      <c r="H337" s="94"/>
      <c r="I337" s="1"/>
      <c r="J337" s="1"/>
      <c r="K337" s="1"/>
      <c r="L337" s="1"/>
      <c r="M337" s="1"/>
      <c r="N337" s="1"/>
      <c r="O337" s="1"/>
      <c r="P337" s="1"/>
      <c r="Q337" s="1"/>
      <c r="R337" s="1"/>
      <c r="S337" s="1"/>
      <c r="T337" s="22" t="str">
        <f t="shared" ca="1" si="91"/>
        <v>808 &amp; 1308</v>
      </c>
      <c r="U337" s="22">
        <f t="shared" ref="U337:V337" ca="1" si="97">U336+1</f>
        <v>808</v>
      </c>
      <c r="V337" s="22">
        <f t="shared" ca="1" si="97"/>
        <v>1308</v>
      </c>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x14ac:dyDescent="0.25">
      <c r="A338" s="95" t="s">
        <v>302</v>
      </c>
      <c r="B338" s="96"/>
      <c r="C338" s="96"/>
      <c r="D338" s="96"/>
      <c r="E338" s="96"/>
      <c r="F338" s="96"/>
      <c r="G338" s="96"/>
      <c r="H338" s="97"/>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customHeight="1" x14ac:dyDescent="0.25">
      <c r="A339" s="99" t="s">
        <v>269</v>
      </c>
      <c r="B339" s="100"/>
      <c r="C339" s="100"/>
      <c r="D339" s="100"/>
      <c r="E339" s="100"/>
      <c r="F339" s="100"/>
      <c r="G339" s="100"/>
      <c r="H339" s="10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customHeight="1" x14ac:dyDescent="0.25">
      <c r="A340" s="99" t="s">
        <v>270</v>
      </c>
      <c r="B340" s="100"/>
      <c r="C340" s="100"/>
      <c r="D340" s="100"/>
      <c r="E340" s="100"/>
      <c r="F340" s="100"/>
      <c r="G340" s="100"/>
      <c r="H340" s="10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customHeight="1" x14ac:dyDescent="0.25">
      <c r="A341" s="102" t="str">
        <f ca="1">T341</f>
        <v>101,..,1401</v>
      </c>
      <c r="B341" s="103"/>
      <c r="C341" s="56" t="s">
        <v>95</v>
      </c>
      <c r="D341" s="56" t="s">
        <v>276</v>
      </c>
      <c r="E341" s="61">
        <f>(48.61)*(10.764)</f>
        <v>523.23803999999996</v>
      </c>
      <c r="F341" s="61">
        <f>(2.36)*(10.764)</f>
        <v>25.403039999999997</v>
      </c>
      <c r="G341" s="72">
        <v>0</v>
      </c>
      <c r="H341" s="72">
        <f>E341+F341+(IF(G341&lt;101,G341,IF(G341&lt;201,G341/2,IF(G341&lt;=301,G341/3,G341/4))))</f>
        <v>548.64107999999999</v>
      </c>
      <c r="I341" s="1"/>
      <c r="J341" s="1"/>
      <c r="K341" s="1"/>
      <c r="L341" s="1"/>
      <c r="M341" s="1"/>
      <c r="N341" s="1"/>
      <c r="O341" s="1"/>
      <c r="P341" s="1"/>
      <c r="Q341" s="1"/>
      <c r="R341" s="1"/>
      <c r="S341" s="1"/>
      <c r="T341" s="22" t="str">
        <f t="shared" ref="T341:T348" ca="1" si="98">U341&amp;""&amp;",..,"&amp;""&amp;V341</f>
        <v>101,..,1401</v>
      </c>
      <c r="U341" s="22">
        <f ca="1">(SUMPRODUCT(MID(0&amp;(LEFT(A340,SUM(LEN(A340)-LEN(SUBSTITUTE(A340,{"0","1","2","3"},""))))), LARGE(INDEX(ISNUMBER(--MID((LEFT(A340,SUM(LEN(A340)-LEN(SUBSTITUTE(A340,{"0","1","2","3"},""))))), ROW(INDIRECT("1:"&amp;LEN((LEFT(A340,SUM(LEN(A340)-LEN(SUBSTITUTE(A340,{"0","1","2","3"},"")))))))), 1)) * ROW(INDIRECT("1:"&amp;LEN((LEFT(A340,SUM(LEN(A340)-LEN(SUBSTITUTE(A340,{"0","1","2","3"},"")))))))), 0), ROW(INDIRECT("1:"&amp;LEN((LEFT(A340,SUM(LEN(A340)-LEN(SUBSTITUTE(A340,{"0","1","2","3"},"")))))))))+1, 1) * 10^ROW(INDIRECT("1:"&amp;LEN((LEFT(A340,SUM(LEN(A340)-LEN(SUBSTITUTE(A340,{"0","1","2","3"},""))))))))/10))*100+1</f>
        <v>101</v>
      </c>
      <c r="V341" s="22">
        <f ca="1">(SUMPRODUCT(MID(0&amp;(--TRIM(RIGHT(SUBSTITUTE(LEFT(A340,_xlfn.AGGREGATE(16,6,FIND({0,1,2,3,4,5,6,7,8,9},A340,ROW(INDIRECT("1:"&amp;LEN(A340)))),1))," ",REPT(" ",LEN(A340))),LEN(A340)))), LARGE(INDEX(ISNUMBER(--MID((--TRIM(RIGHT(SUBSTITUTE(LEFT(A340,_xlfn.AGGREGATE(16,6,FIND({0,1,2,3,4,5,6,7,8,9},A340,ROW(INDIRECT("1:"&amp;LEN(A340)))),1))," ",REPT(" ",LEN(A340))),LEN(A340)))), ROW(INDIRECT("1:"&amp;LEN((--TRIM(RIGHT(SUBSTITUTE(LEFT(A340,_xlfn.AGGREGATE(16,6,FIND({0,1,2,3,4,5,6,7,8,9},A340,ROW(INDIRECT("1:"&amp;LEN(A340)))),1))," ",REPT(" ",LEN(A340))),LEN(A340))))))), 1)) * ROW(INDIRECT("1:"&amp;LEN((--TRIM(RIGHT(SUBSTITUTE(LEFT(A340,_xlfn.AGGREGATE(16,6,FIND({0,1,2,3,4,5,6,7,8,9},A340,ROW(INDIRECT("1:"&amp;LEN(A340)))),1))," ",REPT(" ",LEN(A340))),LEN(A340))))))), 0), ROW(INDIRECT("1:"&amp;LEN((--TRIM(RIGHT(SUBSTITUTE(LEFT(A340,_xlfn.AGGREGATE(16,6,FIND({0,1,2,3,4,5,6,7,8,9},A340,ROW(INDIRECT("1:"&amp;LEN(A340)))),1))," ",REPT(" ",LEN(A340))),LEN(A340))))))))+1, 1) * 10^ROW(INDIRECT("1:"&amp;LEN((--TRIM(RIGHT(SUBSTITUTE(LEFT(A340,_xlfn.AGGREGATE(16,6,FIND({0,1,2,3,4,5,6,7,8,9},A340,ROW(INDIRECT("1:"&amp;LEN(A340)))),1))," ",REPT(" ",LEN(A340))),LEN(A340)))))))/10))*100+1</f>
        <v>1401</v>
      </c>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customHeight="1" x14ac:dyDescent="0.25">
      <c r="A342" s="102" t="str">
        <f t="shared" ref="A342:A348" ca="1" si="99">T342</f>
        <v>102,..,1402</v>
      </c>
      <c r="B342" s="103"/>
      <c r="C342" s="56" t="s">
        <v>95</v>
      </c>
      <c r="D342" s="56" t="s">
        <v>276</v>
      </c>
      <c r="E342" s="61">
        <f>(45.47)*(10.764)</f>
        <v>489.43907999999993</v>
      </c>
      <c r="F342" s="61">
        <f>(2.05)*(10.764)</f>
        <v>22.066199999999998</v>
      </c>
      <c r="G342" s="72">
        <v>0</v>
      </c>
      <c r="H342" s="72">
        <f t="shared" ref="H342:H348" si="100">E342+F342+(IF(G342&lt;101,G342,IF(G342&lt;201,G342/2,IF(G342&lt;=301,G342/3,G342/4))))</f>
        <v>511.50527999999991</v>
      </c>
      <c r="I342" s="1"/>
      <c r="J342" s="1"/>
      <c r="K342" s="1"/>
      <c r="L342" s="1"/>
      <c r="M342" s="1"/>
      <c r="N342" s="1"/>
      <c r="O342" s="1"/>
      <c r="P342" s="1"/>
      <c r="Q342" s="1"/>
      <c r="R342" s="1"/>
      <c r="S342" s="1"/>
      <c r="T342" s="22" t="str">
        <f t="shared" ca="1" si="98"/>
        <v>102,..,1402</v>
      </c>
      <c r="U342" s="22">
        <f ca="1">U341+1</f>
        <v>102</v>
      </c>
      <c r="V342" s="22">
        <f ca="1">V341+1</f>
        <v>1402</v>
      </c>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customHeight="1" x14ac:dyDescent="0.25">
      <c r="A343" s="102" t="str">
        <f t="shared" ca="1" si="99"/>
        <v>103,..,1403</v>
      </c>
      <c r="B343" s="103"/>
      <c r="C343" s="56" t="s">
        <v>95</v>
      </c>
      <c r="D343" s="56" t="s">
        <v>276</v>
      </c>
      <c r="E343" s="61">
        <f>(45.47)*(10.764)</f>
        <v>489.43907999999993</v>
      </c>
      <c r="F343" s="61">
        <f>(2.05)*(10.764)</f>
        <v>22.066199999999998</v>
      </c>
      <c r="G343" s="72">
        <v>0</v>
      </c>
      <c r="H343" s="72">
        <f t="shared" si="100"/>
        <v>511.50527999999991</v>
      </c>
      <c r="I343" s="1"/>
      <c r="J343" s="1"/>
      <c r="K343" s="1"/>
      <c r="L343" s="1"/>
      <c r="M343" s="1"/>
      <c r="N343" s="1"/>
      <c r="O343" s="1"/>
      <c r="P343" s="1"/>
      <c r="Q343" s="1"/>
      <c r="R343" s="1"/>
      <c r="S343" s="1"/>
      <c r="T343" s="22" t="str">
        <f t="shared" ca="1" si="98"/>
        <v>103,..,1403</v>
      </c>
      <c r="U343" s="22">
        <f t="shared" ref="U343:V343" ca="1" si="101">U342+1</f>
        <v>103</v>
      </c>
      <c r="V343" s="22">
        <f t="shared" ca="1" si="101"/>
        <v>1403</v>
      </c>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customHeight="1" x14ac:dyDescent="0.25">
      <c r="A344" s="102" t="str">
        <f t="shared" ca="1" si="99"/>
        <v>104,..,1404</v>
      </c>
      <c r="B344" s="103"/>
      <c r="C344" s="56" t="s">
        <v>95</v>
      </c>
      <c r="D344" s="56" t="s">
        <v>276</v>
      </c>
      <c r="E344" s="61">
        <f>(48.61)*(10.764)</f>
        <v>523.23803999999996</v>
      </c>
      <c r="F344" s="61">
        <f>(2.36)*(10.764)</f>
        <v>25.403039999999997</v>
      </c>
      <c r="G344" s="72">
        <v>0</v>
      </c>
      <c r="H344" s="72">
        <f t="shared" si="100"/>
        <v>548.64107999999999</v>
      </c>
      <c r="I344" s="1"/>
      <c r="J344" s="1"/>
      <c r="K344" s="1"/>
      <c r="L344" s="1"/>
      <c r="M344" s="1"/>
      <c r="N344" s="1"/>
      <c r="O344" s="1"/>
      <c r="P344" s="1"/>
      <c r="Q344" s="1"/>
      <c r="R344" s="1"/>
      <c r="S344" s="1"/>
      <c r="T344" s="22" t="str">
        <f t="shared" ca="1" si="98"/>
        <v>104,..,1404</v>
      </c>
      <c r="U344" s="22">
        <f t="shared" ref="U344:V344" ca="1" si="102">U343+1</f>
        <v>104</v>
      </c>
      <c r="V344" s="22">
        <f t="shared" ca="1" si="102"/>
        <v>1404</v>
      </c>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customHeight="1" x14ac:dyDescent="0.25">
      <c r="A345" s="102" t="str">
        <f t="shared" ca="1" si="99"/>
        <v>105,..,1405</v>
      </c>
      <c r="B345" s="103"/>
      <c r="C345" s="56" t="s">
        <v>95</v>
      </c>
      <c r="D345" s="56" t="s">
        <v>276</v>
      </c>
      <c r="E345" s="61">
        <f>(48.61)*(10.764)</f>
        <v>523.23803999999996</v>
      </c>
      <c r="F345" s="61">
        <f>(2.36)*(10.764)</f>
        <v>25.403039999999997</v>
      </c>
      <c r="G345" s="72">
        <v>0</v>
      </c>
      <c r="H345" s="72">
        <f t="shared" si="100"/>
        <v>548.64107999999999</v>
      </c>
      <c r="I345" s="1"/>
      <c r="J345" s="1"/>
      <c r="K345" s="1"/>
      <c r="L345" s="1"/>
      <c r="M345" s="1"/>
      <c r="N345" s="1"/>
      <c r="O345" s="1"/>
      <c r="P345" s="1"/>
      <c r="Q345" s="1"/>
      <c r="R345" s="1"/>
      <c r="S345" s="1"/>
      <c r="T345" s="22" t="str">
        <f t="shared" ca="1" si="98"/>
        <v>105,..,1405</v>
      </c>
      <c r="U345" s="22">
        <f t="shared" ref="U345:V345" ca="1" si="103">U344+1</f>
        <v>105</v>
      </c>
      <c r="V345" s="22">
        <f t="shared" ca="1" si="103"/>
        <v>1405</v>
      </c>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customHeight="1" x14ac:dyDescent="0.25">
      <c r="A346" s="102" t="str">
        <f t="shared" ca="1" si="99"/>
        <v>106,..,1406</v>
      </c>
      <c r="B346" s="103"/>
      <c r="C346" s="56" t="s">
        <v>95</v>
      </c>
      <c r="D346" s="56" t="s">
        <v>276</v>
      </c>
      <c r="E346" s="61">
        <f>(45.47)*(10.764)</f>
        <v>489.43907999999993</v>
      </c>
      <c r="F346" s="61">
        <f>(2.05)*(10.764)</f>
        <v>22.066199999999998</v>
      </c>
      <c r="G346" s="72">
        <v>0</v>
      </c>
      <c r="H346" s="72">
        <f t="shared" si="100"/>
        <v>511.50527999999991</v>
      </c>
      <c r="I346" s="1"/>
      <c r="J346" s="1"/>
      <c r="K346" s="1"/>
      <c r="L346" s="1"/>
      <c r="M346" s="1"/>
      <c r="N346" s="1"/>
      <c r="O346" s="1"/>
      <c r="P346" s="1"/>
      <c r="Q346" s="1"/>
      <c r="R346" s="1"/>
      <c r="S346" s="1"/>
      <c r="T346" s="22" t="str">
        <f t="shared" ca="1" si="98"/>
        <v>106,..,1406</v>
      </c>
      <c r="U346" s="22">
        <f t="shared" ref="U346:V346" ca="1" si="104">U345+1</f>
        <v>106</v>
      </c>
      <c r="V346" s="22">
        <f t="shared" ca="1" si="104"/>
        <v>1406</v>
      </c>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customHeight="1" x14ac:dyDescent="0.25">
      <c r="A347" s="102" t="str">
        <f t="shared" ca="1" si="99"/>
        <v>107,..,1407</v>
      </c>
      <c r="B347" s="103"/>
      <c r="C347" s="56" t="s">
        <v>95</v>
      </c>
      <c r="D347" s="56" t="s">
        <v>276</v>
      </c>
      <c r="E347" s="61">
        <f>(45.47)*(10.764)</f>
        <v>489.43907999999993</v>
      </c>
      <c r="F347" s="61">
        <f>(2.05)*(10.764)</f>
        <v>22.066199999999998</v>
      </c>
      <c r="G347" s="72">
        <v>0</v>
      </c>
      <c r="H347" s="72">
        <f t="shared" si="100"/>
        <v>511.50527999999991</v>
      </c>
      <c r="I347" s="1"/>
      <c r="J347" s="1"/>
      <c r="K347" s="1"/>
      <c r="L347" s="1"/>
      <c r="M347" s="1"/>
      <c r="N347" s="1"/>
      <c r="O347" s="1"/>
      <c r="P347" s="1"/>
      <c r="Q347" s="1"/>
      <c r="R347" s="1"/>
      <c r="S347" s="1"/>
      <c r="T347" s="22" t="str">
        <f t="shared" ca="1" si="98"/>
        <v>107,..,1407</v>
      </c>
      <c r="U347" s="22">
        <f t="shared" ref="U347:V347" ca="1" si="105">U346+1</f>
        <v>107</v>
      </c>
      <c r="V347" s="22">
        <f t="shared" ca="1" si="105"/>
        <v>1407</v>
      </c>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customHeight="1" x14ac:dyDescent="0.25">
      <c r="A348" s="102" t="str">
        <f t="shared" ca="1" si="99"/>
        <v>108,..,1408</v>
      </c>
      <c r="B348" s="103"/>
      <c r="C348" s="56" t="s">
        <v>95</v>
      </c>
      <c r="D348" s="56" t="s">
        <v>276</v>
      </c>
      <c r="E348" s="61">
        <f>(48.61)*(10.764)</f>
        <v>523.23803999999996</v>
      </c>
      <c r="F348" s="61">
        <f>(2.36)*(10.764)</f>
        <v>25.403039999999997</v>
      </c>
      <c r="G348" s="72">
        <v>0</v>
      </c>
      <c r="H348" s="72">
        <f t="shared" si="100"/>
        <v>548.64107999999999</v>
      </c>
      <c r="I348" s="1"/>
      <c r="J348" s="62"/>
      <c r="K348" s="1"/>
      <c r="L348" s="1"/>
      <c r="M348" s="1"/>
      <c r="N348" s="1"/>
      <c r="O348" s="1"/>
      <c r="P348" s="1"/>
      <c r="Q348" s="1"/>
      <c r="R348" s="1"/>
      <c r="S348" s="1"/>
      <c r="T348" s="22" t="str">
        <f t="shared" ca="1" si="98"/>
        <v>108,..,1408</v>
      </c>
      <c r="U348" s="22">
        <f t="shared" ref="U348:V348" ca="1" si="106">U347+1</f>
        <v>108</v>
      </c>
      <c r="V348" s="22">
        <f t="shared" ca="1" si="106"/>
        <v>1408</v>
      </c>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customHeight="1" x14ac:dyDescent="0.25">
      <c r="A349" s="99" t="s">
        <v>272</v>
      </c>
      <c r="B349" s="100"/>
      <c r="C349" s="100"/>
      <c r="D349" s="100"/>
      <c r="E349" s="100"/>
      <c r="F349" s="100"/>
      <c r="G349" s="100"/>
      <c r="H349" s="10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customHeight="1" x14ac:dyDescent="0.25">
      <c r="A350" s="102" t="str">
        <f ca="1">T350</f>
        <v>801 &amp; 1301</v>
      </c>
      <c r="B350" s="103"/>
      <c r="C350" s="56" t="s">
        <v>95</v>
      </c>
      <c r="D350" s="56" t="s">
        <v>276</v>
      </c>
      <c r="E350" s="61">
        <f>(48.61)*(10.764)</f>
        <v>523.23803999999996</v>
      </c>
      <c r="F350" s="61">
        <f>(2.36)*(10.764)</f>
        <v>25.403039999999997</v>
      </c>
      <c r="G350" s="72">
        <v>0</v>
      </c>
      <c r="H350" s="72">
        <f>E350+F350+(IF(G350&lt;101,G350,IF(G350&lt;201,G350/2,IF(G350&lt;=301,G350/3,G350/4))))</f>
        <v>548.64107999999999</v>
      </c>
      <c r="I350" s="1"/>
      <c r="J350" s="1"/>
      <c r="K350" s="1"/>
      <c r="L350" s="1"/>
      <c r="M350" s="1"/>
      <c r="N350" s="1"/>
      <c r="O350" s="1"/>
      <c r="P350" s="1"/>
      <c r="Q350" s="1"/>
      <c r="R350" s="1"/>
      <c r="S350" s="1"/>
      <c r="T350" s="22" t="str">
        <f ca="1">U350&amp;""&amp;" &amp; "&amp;""&amp;V350</f>
        <v>801 &amp; 1301</v>
      </c>
      <c r="U350" s="22">
        <f ca="1">(SUMPRODUCT(MID(0&amp;(LEFT(A349,SUM(LEN(A349)-LEN(SUBSTITUTE(A349,{"0","1","2","3"},""))))), LARGE(INDEX(ISNUMBER(--MID((LEFT(A349,SUM(LEN(A349)-LEN(SUBSTITUTE(A349,{"0","1","2","3"},""))))), ROW(INDIRECT("1:"&amp;LEN((LEFT(A349,SUM(LEN(A349)-LEN(SUBSTITUTE(A349,{"0","1","2","3"},"")))))))), 1)) * ROW(INDIRECT("1:"&amp;LEN((LEFT(A349,SUM(LEN(A349)-LEN(SUBSTITUTE(A349,{"0","1","2","3"},"")))))))), 0), ROW(INDIRECT("1:"&amp;LEN((LEFT(A349,SUM(LEN(A349)-LEN(SUBSTITUTE(A349,{"0","1","2","3"},"")))))))))+1, 1) * 10^ROW(INDIRECT("1:"&amp;LEN((LEFT(A349,SUM(LEN(A349)-LEN(SUBSTITUTE(A349,{"0","1","2","3"},""))))))))/10))*100+1</f>
        <v>801</v>
      </c>
      <c r="V350" s="22">
        <f ca="1">(SUMPRODUCT(MID(0&amp;(--TRIM(RIGHT(SUBSTITUTE(LEFT(A349,_xlfn.AGGREGATE(16,6,FIND({0,1,2,3,4,5,6,7,8,9},A349,ROW(INDIRECT("1:"&amp;LEN(A349)))),1))," ",REPT(" ",LEN(A349))),LEN(A349)))), LARGE(INDEX(ISNUMBER(--MID((--TRIM(RIGHT(SUBSTITUTE(LEFT(A349,_xlfn.AGGREGATE(16,6,FIND({0,1,2,3,4,5,6,7,8,9},A349,ROW(INDIRECT("1:"&amp;LEN(A349)))),1))," ",REPT(" ",LEN(A349))),LEN(A349)))), ROW(INDIRECT("1:"&amp;LEN((--TRIM(RIGHT(SUBSTITUTE(LEFT(A349,_xlfn.AGGREGATE(16,6,FIND({0,1,2,3,4,5,6,7,8,9},A349,ROW(INDIRECT("1:"&amp;LEN(A349)))),1))," ",REPT(" ",LEN(A349))),LEN(A349))))))), 1)) * ROW(INDIRECT("1:"&amp;LEN((--TRIM(RIGHT(SUBSTITUTE(LEFT(A349,_xlfn.AGGREGATE(16,6,FIND({0,1,2,3,4,5,6,7,8,9},A349,ROW(INDIRECT("1:"&amp;LEN(A349)))),1))," ",REPT(" ",LEN(A349))),LEN(A349))))))), 0), ROW(INDIRECT("1:"&amp;LEN((--TRIM(RIGHT(SUBSTITUTE(LEFT(A349,_xlfn.AGGREGATE(16,6,FIND({0,1,2,3,4,5,6,7,8,9},A349,ROW(INDIRECT("1:"&amp;LEN(A349)))),1))," ",REPT(" ",LEN(A349))),LEN(A349))))))))+1, 1) * 10^ROW(INDIRECT("1:"&amp;LEN((--TRIM(RIGHT(SUBSTITUTE(LEFT(A349,_xlfn.AGGREGATE(16,6,FIND({0,1,2,3,4,5,6,7,8,9},A349,ROW(INDIRECT("1:"&amp;LEN(A349)))),1))," ",REPT(" ",LEN(A349))),LEN(A349)))))))/10))*100+1</f>
        <v>1301</v>
      </c>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customHeight="1" x14ac:dyDescent="0.25">
      <c r="A351" s="102" t="str">
        <f t="shared" ref="A351:A357" ca="1" si="107">T351</f>
        <v>802 &amp; 1302</v>
      </c>
      <c r="B351" s="103"/>
      <c r="C351" s="56" t="s">
        <v>95</v>
      </c>
      <c r="D351" s="56" t="s">
        <v>276</v>
      </c>
      <c r="E351" s="61">
        <f>(45.47)*(10.764)</f>
        <v>489.43907999999993</v>
      </c>
      <c r="F351" s="61">
        <f>(2.05)*(10.764)</f>
        <v>22.066199999999998</v>
      </c>
      <c r="G351" s="72">
        <v>0</v>
      </c>
      <c r="H351" s="72">
        <f t="shared" ref="H351:H356" si="108">E351+F351+(IF(G351&lt;101,G351,IF(G351&lt;201,G351/2,IF(G351&lt;=301,G351/3,G351/4))))</f>
        <v>511.50527999999991</v>
      </c>
      <c r="I351" s="1"/>
      <c r="J351" s="1"/>
      <c r="K351" s="1"/>
      <c r="L351" s="1"/>
      <c r="M351" s="1"/>
      <c r="N351" s="1"/>
      <c r="O351" s="1"/>
      <c r="P351" s="1"/>
      <c r="Q351" s="1"/>
      <c r="R351" s="1"/>
      <c r="S351" s="1"/>
      <c r="T351" s="22" t="str">
        <f t="shared" ref="T351:T357" ca="1" si="109">U351&amp;""&amp;" &amp; "&amp;""&amp;V351</f>
        <v>802 &amp; 1302</v>
      </c>
      <c r="U351" s="22">
        <f ca="1">U350+1</f>
        <v>802</v>
      </c>
      <c r="V351" s="22">
        <f ca="1">V350+1</f>
        <v>1302</v>
      </c>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customHeight="1" x14ac:dyDescent="0.25">
      <c r="A352" s="102" t="str">
        <f t="shared" ca="1" si="107"/>
        <v>803 &amp; 1303</v>
      </c>
      <c r="B352" s="103"/>
      <c r="C352" s="56" t="s">
        <v>95</v>
      </c>
      <c r="D352" s="56" t="s">
        <v>276</v>
      </c>
      <c r="E352" s="61">
        <f>(45.47)*(10.764)</f>
        <v>489.43907999999993</v>
      </c>
      <c r="F352" s="61">
        <f>(2.05)*(10.764)</f>
        <v>22.066199999999998</v>
      </c>
      <c r="G352" s="72">
        <v>0</v>
      </c>
      <c r="H352" s="72">
        <f t="shared" si="108"/>
        <v>511.50527999999991</v>
      </c>
      <c r="I352" s="1"/>
      <c r="J352" s="1"/>
      <c r="K352" s="1"/>
      <c r="L352" s="1"/>
      <c r="M352" s="1"/>
      <c r="N352" s="1"/>
      <c r="O352" s="1"/>
      <c r="P352" s="1"/>
      <c r="Q352" s="1"/>
      <c r="R352" s="1"/>
      <c r="S352" s="1"/>
      <c r="T352" s="22" t="str">
        <f t="shared" ca="1" si="109"/>
        <v>803 &amp; 1303</v>
      </c>
      <c r="U352" s="22">
        <f t="shared" ref="U352:V352" ca="1" si="110">U351+1</f>
        <v>803</v>
      </c>
      <c r="V352" s="22">
        <f t="shared" ca="1" si="110"/>
        <v>1303</v>
      </c>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customHeight="1" x14ac:dyDescent="0.25">
      <c r="A353" s="102" t="str">
        <f t="shared" ca="1" si="107"/>
        <v>804 &amp; 1304</v>
      </c>
      <c r="B353" s="103"/>
      <c r="C353" s="56" t="s">
        <v>95</v>
      </c>
      <c r="D353" s="56" t="s">
        <v>276</v>
      </c>
      <c r="E353" s="61">
        <f>(48.61)*(10.764)</f>
        <v>523.23803999999996</v>
      </c>
      <c r="F353" s="61">
        <f>(2.36)*(10.764)</f>
        <v>25.403039999999997</v>
      </c>
      <c r="G353" s="72">
        <v>0</v>
      </c>
      <c r="H353" s="72">
        <f t="shared" si="108"/>
        <v>548.64107999999999</v>
      </c>
      <c r="I353" s="1"/>
      <c r="J353" s="1"/>
      <c r="K353" s="1"/>
      <c r="L353" s="1"/>
      <c r="M353" s="1"/>
      <c r="N353" s="1"/>
      <c r="O353" s="1"/>
      <c r="P353" s="1"/>
      <c r="Q353" s="1"/>
      <c r="R353" s="1"/>
      <c r="S353" s="1"/>
      <c r="T353" s="22" t="str">
        <f t="shared" ca="1" si="109"/>
        <v>804 &amp; 1304</v>
      </c>
      <c r="U353" s="22">
        <f t="shared" ref="U353:V353" ca="1" si="111">U352+1</f>
        <v>804</v>
      </c>
      <c r="V353" s="22">
        <f t="shared" ca="1" si="111"/>
        <v>1304</v>
      </c>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customHeight="1" x14ac:dyDescent="0.25">
      <c r="A354" s="102" t="str">
        <f t="shared" ca="1" si="107"/>
        <v>805 &amp; 1305</v>
      </c>
      <c r="B354" s="103"/>
      <c r="C354" s="56" t="s">
        <v>95</v>
      </c>
      <c r="D354" s="56" t="s">
        <v>276</v>
      </c>
      <c r="E354" s="61">
        <f>(48.61)*(10.764)</f>
        <v>523.23803999999996</v>
      </c>
      <c r="F354" s="61">
        <f>(2.36)*(10.764)</f>
        <v>25.403039999999997</v>
      </c>
      <c r="G354" s="72">
        <v>0</v>
      </c>
      <c r="H354" s="72">
        <f t="shared" si="108"/>
        <v>548.64107999999999</v>
      </c>
      <c r="I354" s="1"/>
      <c r="J354" s="1"/>
      <c r="K354" s="1"/>
      <c r="L354" s="1"/>
      <c r="M354" s="1"/>
      <c r="N354" s="1"/>
      <c r="O354" s="1"/>
      <c r="P354" s="1"/>
      <c r="Q354" s="1"/>
      <c r="R354" s="1"/>
      <c r="S354" s="1"/>
      <c r="T354" s="22" t="str">
        <f t="shared" ca="1" si="109"/>
        <v>805 &amp; 1305</v>
      </c>
      <c r="U354" s="22">
        <f t="shared" ref="U354:V354" ca="1" si="112">U353+1</f>
        <v>805</v>
      </c>
      <c r="V354" s="22">
        <f t="shared" ca="1" si="112"/>
        <v>1305</v>
      </c>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s="3" customFormat="1" ht="20.25" customHeight="1" x14ac:dyDescent="0.25">
      <c r="A355" s="102" t="str">
        <f t="shared" ca="1" si="107"/>
        <v>806 &amp; 1306</v>
      </c>
      <c r="B355" s="103"/>
      <c r="C355" s="56" t="s">
        <v>95</v>
      </c>
      <c r="D355" s="56" t="s">
        <v>276</v>
      </c>
      <c r="E355" s="61">
        <f>(45.47)*(10.764)</f>
        <v>489.43907999999993</v>
      </c>
      <c r="F355" s="61">
        <f>(2.05)*(10.764)</f>
        <v>22.066199999999998</v>
      </c>
      <c r="G355" s="72">
        <v>0</v>
      </c>
      <c r="H355" s="72">
        <f t="shared" si="108"/>
        <v>511.50527999999991</v>
      </c>
      <c r="I355" s="1"/>
      <c r="J355" s="1"/>
      <c r="K355" s="1"/>
      <c r="L355" s="1"/>
      <c r="M355" s="1"/>
      <c r="N355" s="1"/>
      <c r="O355" s="1"/>
      <c r="P355" s="1"/>
      <c r="Q355" s="1"/>
      <c r="R355" s="1"/>
      <c r="S355" s="1"/>
      <c r="T355" s="22" t="str">
        <f t="shared" ca="1" si="109"/>
        <v>806 &amp; 1306</v>
      </c>
      <c r="U355" s="22">
        <f t="shared" ref="U355:V355" ca="1" si="113">U354+1</f>
        <v>806</v>
      </c>
      <c r="V355" s="22">
        <f t="shared" ca="1" si="113"/>
        <v>1306</v>
      </c>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row>
    <row r="356" spans="1:150 16226:16383" s="3" customFormat="1" ht="20.25" customHeight="1" x14ac:dyDescent="0.25">
      <c r="A356" s="102" t="str">
        <f t="shared" ca="1" si="107"/>
        <v>807 &amp; 1307</v>
      </c>
      <c r="B356" s="103"/>
      <c r="C356" s="56" t="s">
        <v>95</v>
      </c>
      <c r="D356" s="56" t="s">
        <v>276</v>
      </c>
      <c r="E356" s="61">
        <f>(45.47)*(10.764)</f>
        <v>489.43907999999993</v>
      </c>
      <c r="F356" s="61">
        <f>(2.05)*(10.764)</f>
        <v>22.066199999999998</v>
      </c>
      <c r="G356" s="72">
        <v>0</v>
      </c>
      <c r="H356" s="72">
        <f t="shared" si="108"/>
        <v>511.50527999999991</v>
      </c>
      <c r="I356" s="1"/>
      <c r="J356" s="1"/>
      <c r="K356" s="1"/>
      <c r="L356" s="1"/>
      <c r="M356" s="1"/>
      <c r="N356" s="1"/>
      <c r="O356" s="1"/>
      <c r="P356" s="1"/>
      <c r="Q356" s="1"/>
      <c r="R356" s="1"/>
      <c r="S356" s="1"/>
      <c r="T356" s="22" t="str">
        <f t="shared" ca="1" si="109"/>
        <v>807 &amp; 1307</v>
      </c>
      <c r="U356" s="22">
        <f t="shared" ref="U356:V356" ca="1" si="114">U355+1</f>
        <v>807</v>
      </c>
      <c r="V356" s="22">
        <f t="shared" ca="1" si="114"/>
        <v>1307</v>
      </c>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row>
    <row r="357" spans="1:150 16226:16383" s="3" customFormat="1" ht="23.25" customHeight="1" x14ac:dyDescent="0.25">
      <c r="A357" s="102" t="str">
        <f t="shared" ca="1" si="107"/>
        <v>808 &amp; 1308</v>
      </c>
      <c r="B357" s="103"/>
      <c r="C357" s="92" t="s">
        <v>273</v>
      </c>
      <c r="D357" s="93"/>
      <c r="E357" s="93"/>
      <c r="F357" s="93"/>
      <c r="G357" s="93"/>
      <c r="H357" s="94"/>
      <c r="I357" s="1"/>
      <c r="J357" s="1"/>
      <c r="K357" s="1"/>
      <c r="L357" s="1"/>
      <c r="M357" s="1"/>
      <c r="N357" s="1"/>
      <c r="O357" s="1"/>
      <c r="P357" s="1"/>
      <c r="Q357" s="1"/>
      <c r="R357" s="1"/>
      <c r="S357" s="1"/>
      <c r="T357" s="22" t="str">
        <f t="shared" ca="1" si="109"/>
        <v>808 &amp; 1308</v>
      </c>
      <c r="U357" s="22">
        <f t="shared" ref="U357:V357" ca="1" si="115">U356+1</f>
        <v>808</v>
      </c>
      <c r="V357" s="22">
        <f t="shared" ca="1" si="115"/>
        <v>1308</v>
      </c>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row>
    <row r="358" spans="1:150 16226:16383" s="3" customFormat="1" ht="20.25" x14ac:dyDescent="0.25">
      <c r="A358" s="95" t="s">
        <v>300</v>
      </c>
      <c r="B358" s="96"/>
      <c r="C358" s="96"/>
      <c r="D358" s="96"/>
      <c r="E358" s="96"/>
      <c r="F358" s="96"/>
      <c r="G358" s="96"/>
      <c r="H358" s="97"/>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row>
    <row r="359" spans="1:150 16226:16383" s="3" customFormat="1" ht="20.25" customHeight="1" x14ac:dyDescent="0.25">
      <c r="A359" s="99" t="s">
        <v>269</v>
      </c>
      <c r="B359" s="100"/>
      <c r="C359" s="100"/>
      <c r="D359" s="100"/>
      <c r="E359" s="100"/>
      <c r="F359" s="100"/>
      <c r="G359" s="100"/>
      <c r="H359" s="10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26:16383" s="3" customFormat="1" ht="20.25" customHeight="1" x14ac:dyDescent="0.25">
      <c r="A360" s="99" t="s">
        <v>270</v>
      </c>
      <c r="B360" s="100"/>
      <c r="C360" s="100"/>
      <c r="D360" s="100"/>
      <c r="E360" s="100"/>
      <c r="F360" s="100"/>
      <c r="G360" s="100"/>
      <c r="H360" s="10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row>
    <row r="361" spans="1:150 16226:16383" s="3" customFormat="1" ht="20.25" customHeight="1" x14ac:dyDescent="0.25">
      <c r="A361" s="102" t="str">
        <f ca="1">T361</f>
        <v>101,..,1401</v>
      </c>
      <c r="B361" s="103"/>
      <c r="C361" s="56" t="s">
        <v>95</v>
      </c>
      <c r="D361" s="56" t="s">
        <v>276</v>
      </c>
      <c r="E361" s="61">
        <f>(48.61)*(10.764)</f>
        <v>523.23803999999996</v>
      </c>
      <c r="F361" s="61">
        <f>(2.36)*(10.764)</f>
        <v>25.403039999999997</v>
      </c>
      <c r="G361" s="72">
        <v>0</v>
      </c>
      <c r="H361" s="72">
        <f>E361+F361+(IF(G361&lt;101,G361,IF(G361&lt;201,G361/2,IF(G361&lt;=301,G361/3,G361/4))))</f>
        <v>548.64107999999999</v>
      </c>
      <c r="I361" s="1"/>
      <c r="J361" s="1"/>
      <c r="K361" s="1"/>
      <c r="L361" s="1"/>
      <c r="M361" s="1"/>
      <c r="N361" s="1"/>
      <c r="O361" s="1"/>
      <c r="P361" s="1"/>
      <c r="Q361" s="1"/>
      <c r="R361" s="1"/>
      <c r="S361" s="1"/>
      <c r="T361" s="22" t="str">
        <f t="shared" ref="T361:T368" ca="1" si="116">U361&amp;""&amp;",..,"&amp;""&amp;V361</f>
        <v>101,..,1401</v>
      </c>
      <c r="U361" s="22">
        <f ca="1">(SUMPRODUCT(MID(0&amp;(LEFT(A360,SUM(LEN(A360)-LEN(SUBSTITUTE(A360,{"0","1","2","3"},""))))), LARGE(INDEX(ISNUMBER(--MID((LEFT(A360,SUM(LEN(A360)-LEN(SUBSTITUTE(A360,{"0","1","2","3"},""))))), ROW(INDIRECT("1:"&amp;LEN((LEFT(A360,SUM(LEN(A360)-LEN(SUBSTITUTE(A360,{"0","1","2","3"},"")))))))), 1)) * ROW(INDIRECT("1:"&amp;LEN((LEFT(A360,SUM(LEN(A360)-LEN(SUBSTITUTE(A360,{"0","1","2","3"},"")))))))), 0), ROW(INDIRECT("1:"&amp;LEN((LEFT(A360,SUM(LEN(A360)-LEN(SUBSTITUTE(A360,{"0","1","2","3"},"")))))))))+1, 1) * 10^ROW(INDIRECT("1:"&amp;LEN((LEFT(A360,SUM(LEN(A360)-LEN(SUBSTITUTE(A360,{"0","1","2","3"},""))))))))/10))*100+1</f>
        <v>101</v>
      </c>
      <c r="V361" s="22">
        <f ca="1">(SUMPRODUCT(MID(0&amp;(--TRIM(RIGHT(SUBSTITUTE(LEFT(A360,_xlfn.AGGREGATE(16,6,FIND({0,1,2,3,4,5,6,7,8,9},A360,ROW(INDIRECT("1:"&amp;LEN(A360)))),1))," ",REPT(" ",LEN(A360))),LEN(A360)))), LARGE(INDEX(ISNUMBER(--MID((--TRIM(RIGHT(SUBSTITUTE(LEFT(A360,_xlfn.AGGREGATE(16,6,FIND({0,1,2,3,4,5,6,7,8,9},A360,ROW(INDIRECT("1:"&amp;LEN(A360)))),1))," ",REPT(" ",LEN(A360))),LEN(A360)))), ROW(INDIRECT("1:"&amp;LEN((--TRIM(RIGHT(SUBSTITUTE(LEFT(A360,_xlfn.AGGREGATE(16,6,FIND({0,1,2,3,4,5,6,7,8,9},A360,ROW(INDIRECT("1:"&amp;LEN(A360)))),1))," ",REPT(" ",LEN(A360))),LEN(A360))))))), 1)) * ROW(INDIRECT("1:"&amp;LEN((--TRIM(RIGHT(SUBSTITUTE(LEFT(A360,_xlfn.AGGREGATE(16,6,FIND({0,1,2,3,4,5,6,7,8,9},A360,ROW(INDIRECT("1:"&amp;LEN(A360)))),1))," ",REPT(" ",LEN(A360))),LEN(A360))))))), 0), ROW(INDIRECT("1:"&amp;LEN((--TRIM(RIGHT(SUBSTITUTE(LEFT(A360,_xlfn.AGGREGATE(16,6,FIND({0,1,2,3,4,5,6,7,8,9},A360,ROW(INDIRECT("1:"&amp;LEN(A360)))),1))," ",REPT(" ",LEN(A360))),LEN(A360))))))))+1, 1) * 10^ROW(INDIRECT("1:"&amp;LEN((--TRIM(RIGHT(SUBSTITUTE(LEFT(A360,_xlfn.AGGREGATE(16,6,FIND({0,1,2,3,4,5,6,7,8,9},A360,ROW(INDIRECT("1:"&amp;LEN(A360)))),1))," ",REPT(" ",LEN(A360))),LEN(A360)))))))/10))*100+1</f>
        <v>1401</v>
      </c>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row>
    <row r="362" spans="1:150 16226:16383" s="3" customFormat="1" ht="20.25" customHeight="1" x14ac:dyDescent="0.25">
      <c r="A362" s="102" t="str">
        <f t="shared" ref="A362:A368" ca="1" si="117">T362</f>
        <v>102,..,1402</v>
      </c>
      <c r="B362" s="103"/>
      <c r="C362" s="56" t="s">
        <v>95</v>
      </c>
      <c r="D362" s="56" t="s">
        <v>276</v>
      </c>
      <c r="E362" s="61">
        <f>(45.47)*(10.764)</f>
        <v>489.43907999999993</v>
      </c>
      <c r="F362" s="61">
        <f>(2.05)*(10.764)</f>
        <v>22.066199999999998</v>
      </c>
      <c r="G362" s="72">
        <v>0</v>
      </c>
      <c r="H362" s="72">
        <f t="shared" ref="H362:H368" si="118">E362+F362+(IF(G362&lt;101,G362,IF(G362&lt;201,G362/2,IF(G362&lt;=301,G362/3,G362/4))))</f>
        <v>511.50527999999991</v>
      </c>
      <c r="I362" s="1"/>
      <c r="J362" s="1"/>
      <c r="K362" s="1"/>
      <c r="L362" s="1"/>
      <c r="M362" s="1"/>
      <c r="N362" s="1"/>
      <c r="O362" s="1"/>
      <c r="P362" s="1"/>
      <c r="Q362" s="1"/>
      <c r="R362" s="1"/>
      <c r="S362" s="1"/>
      <c r="T362" s="22" t="str">
        <f t="shared" ca="1" si="116"/>
        <v>102,..,1402</v>
      </c>
      <c r="U362" s="22">
        <f ca="1">U361+1</f>
        <v>102</v>
      </c>
      <c r="V362" s="22">
        <f ca="1">V361+1</f>
        <v>1402</v>
      </c>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row>
    <row r="363" spans="1:150 16226:16383" s="3" customFormat="1" ht="20.25" customHeight="1" x14ac:dyDescent="0.25">
      <c r="A363" s="102" t="str">
        <f t="shared" ca="1" si="117"/>
        <v>103,..,1403</v>
      </c>
      <c r="B363" s="103"/>
      <c r="C363" s="56" t="s">
        <v>95</v>
      </c>
      <c r="D363" s="56" t="s">
        <v>276</v>
      </c>
      <c r="E363" s="61">
        <f>(45.47)*(10.764)</f>
        <v>489.43907999999993</v>
      </c>
      <c r="F363" s="61">
        <f>(2.05)*(10.764)</f>
        <v>22.066199999999998</v>
      </c>
      <c r="G363" s="72">
        <v>0</v>
      </c>
      <c r="H363" s="72">
        <f t="shared" si="118"/>
        <v>511.50527999999991</v>
      </c>
      <c r="I363" s="1"/>
      <c r="J363" s="1"/>
      <c r="K363" s="1"/>
      <c r="L363" s="1"/>
      <c r="M363" s="1"/>
      <c r="N363" s="1"/>
      <c r="O363" s="1"/>
      <c r="P363" s="1"/>
      <c r="Q363" s="1"/>
      <c r="R363" s="1"/>
      <c r="S363" s="1"/>
      <c r="T363" s="22" t="str">
        <f t="shared" ca="1" si="116"/>
        <v>103,..,1403</v>
      </c>
      <c r="U363" s="22">
        <f t="shared" ref="U363:V363" ca="1" si="119">U362+1</f>
        <v>103</v>
      </c>
      <c r="V363" s="22">
        <f t="shared" ca="1" si="119"/>
        <v>1403</v>
      </c>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row>
    <row r="364" spans="1:150 16226:16383" s="3" customFormat="1" ht="20.25" customHeight="1" x14ac:dyDescent="0.25">
      <c r="A364" s="102" t="str">
        <f t="shared" ca="1" si="117"/>
        <v>104,..,1404</v>
      </c>
      <c r="B364" s="103"/>
      <c r="C364" s="56" t="s">
        <v>95</v>
      </c>
      <c r="D364" s="56" t="s">
        <v>276</v>
      </c>
      <c r="E364" s="61">
        <f>(48.61)*(10.764)</f>
        <v>523.23803999999996</v>
      </c>
      <c r="F364" s="61">
        <f>(2.36)*(10.764)</f>
        <v>25.403039999999997</v>
      </c>
      <c r="G364" s="72">
        <v>0</v>
      </c>
      <c r="H364" s="72">
        <f t="shared" si="118"/>
        <v>548.64107999999999</v>
      </c>
      <c r="I364" s="1"/>
      <c r="J364" s="1"/>
      <c r="K364" s="1"/>
      <c r="L364" s="1"/>
      <c r="M364" s="1"/>
      <c r="N364" s="1"/>
      <c r="O364" s="1"/>
      <c r="P364" s="1"/>
      <c r="Q364" s="1"/>
      <c r="R364" s="1"/>
      <c r="S364" s="1"/>
      <c r="T364" s="22" t="str">
        <f t="shared" ca="1" si="116"/>
        <v>104,..,1404</v>
      </c>
      <c r="U364" s="22">
        <f t="shared" ref="U364:V364" ca="1" si="120">U363+1</f>
        <v>104</v>
      </c>
      <c r="V364" s="22">
        <f t="shared" ca="1" si="120"/>
        <v>1404</v>
      </c>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row>
    <row r="365" spans="1:150 16226:16383" s="3" customFormat="1" ht="20.25" customHeight="1" x14ac:dyDescent="0.25">
      <c r="A365" s="102" t="str">
        <f t="shared" ca="1" si="117"/>
        <v>105,..,1405</v>
      </c>
      <c r="B365" s="103"/>
      <c r="C365" s="56" t="s">
        <v>95</v>
      </c>
      <c r="D365" s="56" t="s">
        <v>276</v>
      </c>
      <c r="E365" s="61">
        <f>(48.61)*(10.764)</f>
        <v>523.23803999999996</v>
      </c>
      <c r="F365" s="61">
        <f>(2.36)*(10.764)</f>
        <v>25.403039999999997</v>
      </c>
      <c r="G365" s="72">
        <v>0</v>
      </c>
      <c r="H365" s="72">
        <f t="shared" si="118"/>
        <v>548.64107999999999</v>
      </c>
      <c r="I365" s="1"/>
      <c r="J365" s="1"/>
      <c r="K365" s="1"/>
      <c r="L365" s="1"/>
      <c r="M365" s="1"/>
      <c r="N365" s="1"/>
      <c r="O365" s="1"/>
      <c r="P365" s="1"/>
      <c r="Q365" s="1"/>
      <c r="R365" s="1"/>
      <c r="S365" s="1"/>
      <c r="T365" s="22" t="str">
        <f t="shared" ca="1" si="116"/>
        <v>105,..,1405</v>
      </c>
      <c r="U365" s="22">
        <f t="shared" ref="U365:V365" ca="1" si="121">U364+1</f>
        <v>105</v>
      </c>
      <c r="V365" s="22">
        <f t="shared" ca="1" si="121"/>
        <v>1405</v>
      </c>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row>
    <row r="366" spans="1:150 16226:16383" s="3" customFormat="1" ht="20.25" customHeight="1" x14ac:dyDescent="0.25">
      <c r="A366" s="102" t="str">
        <f t="shared" ca="1" si="117"/>
        <v>106,..,1406</v>
      </c>
      <c r="B366" s="103"/>
      <c r="C366" s="56" t="s">
        <v>95</v>
      </c>
      <c r="D366" s="56" t="s">
        <v>276</v>
      </c>
      <c r="E366" s="61">
        <f>(45.47)*(10.764)</f>
        <v>489.43907999999993</v>
      </c>
      <c r="F366" s="61">
        <f>(2.05)*(10.764)</f>
        <v>22.066199999999998</v>
      </c>
      <c r="G366" s="72">
        <v>0</v>
      </c>
      <c r="H366" s="72">
        <f t="shared" si="118"/>
        <v>511.50527999999991</v>
      </c>
      <c r="I366" s="1"/>
      <c r="J366" s="1"/>
      <c r="K366" s="1"/>
      <c r="L366" s="1"/>
      <c r="M366" s="1"/>
      <c r="N366" s="1"/>
      <c r="O366" s="1"/>
      <c r="P366" s="1"/>
      <c r="Q366" s="1"/>
      <c r="R366" s="1"/>
      <c r="S366" s="1"/>
      <c r="T366" s="22" t="str">
        <f t="shared" ca="1" si="116"/>
        <v>106,..,1406</v>
      </c>
      <c r="U366" s="22">
        <f t="shared" ref="U366:V366" ca="1" si="122">U365+1</f>
        <v>106</v>
      </c>
      <c r="V366" s="22">
        <f t="shared" ca="1" si="122"/>
        <v>1406</v>
      </c>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pans="1:150 16226:16383" s="3" customFormat="1" ht="20.25" customHeight="1" x14ac:dyDescent="0.25">
      <c r="A367" s="102" t="str">
        <f t="shared" ca="1" si="117"/>
        <v>107,..,1407</v>
      </c>
      <c r="B367" s="103"/>
      <c r="C367" s="56" t="s">
        <v>95</v>
      </c>
      <c r="D367" s="56" t="s">
        <v>276</v>
      </c>
      <c r="E367" s="61">
        <f>(45.47)*(10.764)</f>
        <v>489.43907999999993</v>
      </c>
      <c r="F367" s="61">
        <f>(2.05)*(10.764)</f>
        <v>22.066199999999998</v>
      </c>
      <c r="G367" s="72">
        <v>0</v>
      </c>
      <c r="H367" s="72">
        <f t="shared" si="118"/>
        <v>511.50527999999991</v>
      </c>
      <c r="I367" s="1"/>
      <c r="J367" s="1"/>
      <c r="K367" s="1"/>
      <c r="L367" s="1"/>
      <c r="M367" s="1"/>
      <c r="N367" s="1"/>
      <c r="O367" s="1"/>
      <c r="P367" s="1"/>
      <c r="Q367" s="1"/>
      <c r="R367" s="1"/>
      <c r="S367" s="1"/>
      <c r="T367" s="22" t="str">
        <f t="shared" ca="1" si="116"/>
        <v>107,..,1407</v>
      </c>
      <c r="U367" s="22">
        <f t="shared" ref="U367:V367" ca="1" si="123">U366+1</f>
        <v>107</v>
      </c>
      <c r="V367" s="22">
        <f t="shared" ca="1" si="123"/>
        <v>1407</v>
      </c>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WZB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row>
    <row r="368" spans="1:150 16226:16383" s="3" customFormat="1" ht="20.25" customHeight="1" x14ac:dyDescent="0.25">
      <c r="A368" s="102" t="str">
        <f t="shared" ca="1" si="117"/>
        <v>108,..,1408</v>
      </c>
      <c r="B368" s="103"/>
      <c r="C368" s="56" t="s">
        <v>95</v>
      </c>
      <c r="D368" s="56" t="s">
        <v>276</v>
      </c>
      <c r="E368" s="61">
        <f>(48.61)*(10.764)</f>
        <v>523.23803999999996</v>
      </c>
      <c r="F368" s="61">
        <f>(2.36)*(10.764)</f>
        <v>25.403039999999997</v>
      </c>
      <c r="G368" s="72">
        <v>0</v>
      </c>
      <c r="H368" s="72">
        <f t="shared" si="118"/>
        <v>548.64107999999999</v>
      </c>
      <c r="I368" s="1"/>
      <c r="J368" s="62"/>
      <c r="K368" s="1"/>
      <c r="L368" s="1"/>
      <c r="M368" s="1"/>
      <c r="N368" s="1"/>
      <c r="O368" s="1"/>
      <c r="P368" s="1"/>
      <c r="Q368" s="1"/>
      <c r="R368" s="1"/>
      <c r="S368" s="1"/>
      <c r="T368" s="22" t="str">
        <f t="shared" ca="1" si="116"/>
        <v>108,..,1408</v>
      </c>
      <c r="U368" s="22">
        <f t="shared" ref="U368:V368" ca="1" si="124">U367+1</f>
        <v>108</v>
      </c>
      <c r="V368" s="22">
        <f t="shared" ca="1" si="124"/>
        <v>1408</v>
      </c>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WZB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row>
    <row r="369" spans="1:150 16226:16383" s="3" customFormat="1" ht="20.25" customHeight="1" x14ac:dyDescent="0.25">
      <c r="A369" s="99" t="s">
        <v>272</v>
      </c>
      <c r="B369" s="100"/>
      <c r="C369" s="100"/>
      <c r="D369" s="100"/>
      <c r="E369" s="100"/>
      <c r="F369" s="100"/>
      <c r="G369" s="100"/>
      <c r="H369" s="101"/>
      <c r="I369" s="1" t="s">
        <v>277</v>
      </c>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WZB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row>
    <row r="370" spans="1:150 16226:16383" s="3" customFormat="1" ht="20.25" customHeight="1" x14ac:dyDescent="0.25">
      <c r="A370" s="102" t="str">
        <f ca="1">T370</f>
        <v>801 &amp; 1301</v>
      </c>
      <c r="B370" s="103"/>
      <c r="C370" s="56" t="s">
        <v>95</v>
      </c>
      <c r="D370" s="56" t="s">
        <v>276</v>
      </c>
      <c r="E370" s="61">
        <f>(48.61)*(10.764)</f>
        <v>523.23803999999996</v>
      </c>
      <c r="F370" s="61">
        <f>(2.36)*(10.764)</f>
        <v>25.403039999999997</v>
      </c>
      <c r="G370" s="72">
        <v>0</v>
      </c>
      <c r="H370" s="72">
        <f>E370+F370+(IF(G370&lt;101,G370,IF(G370&lt;201,G370/2,IF(G370&lt;=301,G370/3,G370/4))))</f>
        <v>548.64107999999999</v>
      </c>
      <c r="I370" s="1"/>
      <c r="J370" s="1"/>
      <c r="K370" s="1"/>
      <c r="L370" s="1"/>
      <c r="M370" s="1"/>
      <c r="N370" s="1"/>
      <c r="O370" s="1"/>
      <c r="P370" s="1"/>
      <c r="Q370" s="1"/>
      <c r="R370" s="1"/>
      <c r="S370" s="1"/>
      <c r="T370" s="22" t="str">
        <f ca="1">U370&amp;""&amp;" &amp; "&amp;""&amp;V370</f>
        <v>801 &amp; 1301</v>
      </c>
      <c r="U370" s="22">
        <f ca="1">(SUMPRODUCT(MID(0&amp;(LEFT(A369,SUM(LEN(A369)-LEN(SUBSTITUTE(A369,{"0","1","2","3"},""))))), LARGE(INDEX(ISNUMBER(--MID((LEFT(A369,SUM(LEN(A369)-LEN(SUBSTITUTE(A369,{"0","1","2","3"},""))))), ROW(INDIRECT("1:"&amp;LEN((LEFT(A369,SUM(LEN(A369)-LEN(SUBSTITUTE(A369,{"0","1","2","3"},"")))))))), 1)) * ROW(INDIRECT("1:"&amp;LEN((LEFT(A369,SUM(LEN(A369)-LEN(SUBSTITUTE(A369,{"0","1","2","3"},"")))))))), 0), ROW(INDIRECT("1:"&amp;LEN((LEFT(A369,SUM(LEN(A369)-LEN(SUBSTITUTE(A369,{"0","1","2","3"},"")))))))))+1, 1) * 10^ROW(INDIRECT("1:"&amp;LEN((LEFT(A369,SUM(LEN(A369)-LEN(SUBSTITUTE(A369,{"0","1","2","3"},""))))))))/10))*100+1</f>
        <v>801</v>
      </c>
      <c r="V370" s="22">
        <f ca="1">(SUMPRODUCT(MID(0&amp;(--TRIM(RIGHT(SUBSTITUTE(LEFT(A369,_xlfn.AGGREGATE(16,6,FIND({0,1,2,3,4,5,6,7,8,9},A369,ROW(INDIRECT("1:"&amp;LEN(A369)))),1))," ",REPT(" ",LEN(A369))),LEN(A369)))), LARGE(INDEX(ISNUMBER(--MID((--TRIM(RIGHT(SUBSTITUTE(LEFT(A369,_xlfn.AGGREGATE(16,6,FIND({0,1,2,3,4,5,6,7,8,9},A369,ROW(INDIRECT("1:"&amp;LEN(A369)))),1))," ",REPT(" ",LEN(A369))),LEN(A369)))), ROW(INDIRECT("1:"&amp;LEN((--TRIM(RIGHT(SUBSTITUTE(LEFT(A369,_xlfn.AGGREGATE(16,6,FIND({0,1,2,3,4,5,6,7,8,9},A369,ROW(INDIRECT("1:"&amp;LEN(A369)))),1))," ",REPT(" ",LEN(A369))),LEN(A369))))))), 1)) * ROW(INDIRECT("1:"&amp;LEN((--TRIM(RIGHT(SUBSTITUTE(LEFT(A369,_xlfn.AGGREGATE(16,6,FIND({0,1,2,3,4,5,6,7,8,9},A369,ROW(INDIRECT("1:"&amp;LEN(A369)))),1))," ",REPT(" ",LEN(A369))),LEN(A369))))))), 0), ROW(INDIRECT("1:"&amp;LEN((--TRIM(RIGHT(SUBSTITUTE(LEFT(A369,_xlfn.AGGREGATE(16,6,FIND({0,1,2,3,4,5,6,7,8,9},A369,ROW(INDIRECT("1:"&amp;LEN(A369)))),1))," ",REPT(" ",LEN(A369))),LEN(A369))))))))+1, 1) * 10^ROW(INDIRECT("1:"&amp;LEN((--TRIM(RIGHT(SUBSTITUTE(LEFT(A369,_xlfn.AGGREGATE(16,6,FIND({0,1,2,3,4,5,6,7,8,9},A369,ROW(INDIRECT("1:"&amp;LEN(A369)))),1))," ",REPT(" ",LEN(A369))),LEN(A369)))))))/10))*100+1</f>
        <v>1301</v>
      </c>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row>
    <row r="371" spans="1:150 16226:16383" s="3" customFormat="1" ht="20.25" customHeight="1" x14ac:dyDescent="0.25">
      <c r="A371" s="102" t="str">
        <f t="shared" ref="A371:A377" ca="1" si="125">T371</f>
        <v>802 &amp; 1302</v>
      </c>
      <c r="B371" s="103"/>
      <c r="C371" s="56" t="s">
        <v>95</v>
      </c>
      <c r="D371" s="56" t="s">
        <v>276</v>
      </c>
      <c r="E371" s="61">
        <f>(45.47)*(10.764)</f>
        <v>489.43907999999993</v>
      </c>
      <c r="F371" s="61">
        <f>(2.05)*(10.764)</f>
        <v>22.066199999999998</v>
      </c>
      <c r="G371" s="72">
        <v>0</v>
      </c>
      <c r="H371" s="72">
        <f t="shared" ref="H371:H376" si="126">E371+F371+(IF(G371&lt;101,G371,IF(G371&lt;201,G371/2,IF(G371&lt;=301,G371/3,G371/4))))</f>
        <v>511.50527999999991</v>
      </c>
      <c r="I371" s="1"/>
      <c r="J371" s="1"/>
      <c r="K371" s="1"/>
      <c r="L371" s="1"/>
      <c r="M371" s="1"/>
      <c r="N371" s="1"/>
      <c r="O371" s="1"/>
      <c r="P371" s="1"/>
      <c r="Q371" s="1"/>
      <c r="R371" s="1"/>
      <c r="S371" s="1"/>
      <c r="T371" s="22" t="str">
        <f t="shared" ref="T371:T377" ca="1" si="127">U371&amp;""&amp;" &amp; "&amp;""&amp;V371</f>
        <v>802 &amp; 1302</v>
      </c>
      <c r="U371" s="22">
        <f ca="1">U370+1</f>
        <v>802</v>
      </c>
      <c r="V371" s="22">
        <f ca="1">V370+1</f>
        <v>1302</v>
      </c>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row>
    <row r="372" spans="1:150 16226:16383" s="3" customFormat="1" ht="20.25" customHeight="1" x14ac:dyDescent="0.25">
      <c r="A372" s="102" t="str">
        <f t="shared" ca="1" si="125"/>
        <v>803 &amp; 1303</v>
      </c>
      <c r="B372" s="103"/>
      <c r="C372" s="56" t="s">
        <v>95</v>
      </c>
      <c r="D372" s="56" t="s">
        <v>276</v>
      </c>
      <c r="E372" s="61">
        <f>(45.47)*(10.764)</f>
        <v>489.43907999999993</v>
      </c>
      <c r="F372" s="61">
        <f>(2.05)*(10.764)</f>
        <v>22.066199999999998</v>
      </c>
      <c r="G372" s="72">
        <v>0</v>
      </c>
      <c r="H372" s="72">
        <f t="shared" si="126"/>
        <v>511.50527999999991</v>
      </c>
      <c r="I372" s="1"/>
      <c r="J372" s="1"/>
      <c r="K372" s="1"/>
      <c r="L372" s="1"/>
      <c r="M372" s="1"/>
      <c r="N372" s="1"/>
      <c r="O372" s="1"/>
      <c r="P372" s="1"/>
      <c r="Q372" s="1"/>
      <c r="R372" s="1"/>
      <c r="S372" s="1"/>
      <c r="T372" s="22" t="str">
        <f t="shared" ca="1" si="127"/>
        <v>803 &amp; 1303</v>
      </c>
      <c r="U372" s="22">
        <f t="shared" ref="U372:V372" ca="1" si="128">U371+1</f>
        <v>803</v>
      </c>
      <c r="V372" s="22">
        <f t="shared" ca="1" si="128"/>
        <v>1303</v>
      </c>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WZB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row>
    <row r="373" spans="1:150 16226:16383" s="3" customFormat="1" ht="20.25" customHeight="1" x14ac:dyDescent="0.25">
      <c r="A373" s="102" t="str">
        <f t="shared" ca="1" si="125"/>
        <v>804 &amp; 1304</v>
      </c>
      <c r="B373" s="103"/>
      <c r="C373" s="56" t="s">
        <v>95</v>
      </c>
      <c r="D373" s="56" t="s">
        <v>276</v>
      </c>
      <c r="E373" s="61">
        <f>(48.61)*(10.764)</f>
        <v>523.23803999999996</v>
      </c>
      <c r="F373" s="61">
        <f>(2.36)*(10.764)</f>
        <v>25.403039999999997</v>
      </c>
      <c r="G373" s="72">
        <v>0</v>
      </c>
      <c r="H373" s="72">
        <f t="shared" si="126"/>
        <v>548.64107999999999</v>
      </c>
      <c r="I373" s="1"/>
      <c r="J373" s="1"/>
      <c r="K373" s="1"/>
      <c r="L373" s="1"/>
      <c r="M373" s="1"/>
      <c r="N373" s="1"/>
      <c r="O373" s="1"/>
      <c r="P373" s="1"/>
      <c r="Q373" s="1"/>
      <c r="R373" s="1"/>
      <c r="S373" s="1"/>
      <c r="T373" s="22" t="str">
        <f t="shared" ca="1" si="127"/>
        <v>804 &amp; 1304</v>
      </c>
      <c r="U373" s="22">
        <f t="shared" ref="U373:V373" ca="1" si="129">U372+1</f>
        <v>804</v>
      </c>
      <c r="V373" s="22">
        <f t="shared" ca="1" si="129"/>
        <v>1304</v>
      </c>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WZB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row>
    <row r="374" spans="1:150 16226:16383" s="3" customFormat="1" ht="20.25" customHeight="1" x14ac:dyDescent="0.25">
      <c r="A374" s="102" t="str">
        <f t="shared" ca="1" si="125"/>
        <v>805 &amp; 1305</v>
      </c>
      <c r="B374" s="103"/>
      <c r="C374" s="56" t="s">
        <v>95</v>
      </c>
      <c r="D374" s="56" t="s">
        <v>276</v>
      </c>
      <c r="E374" s="61">
        <f>(48.61)*(10.764)</f>
        <v>523.23803999999996</v>
      </c>
      <c r="F374" s="61">
        <f>(2.36)*(10.764)</f>
        <v>25.403039999999997</v>
      </c>
      <c r="G374" s="72">
        <v>0</v>
      </c>
      <c r="H374" s="72">
        <f t="shared" si="126"/>
        <v>548.64107999999999</v>
      </c>
      <c r="I374" s="1"/>
      <c r="J374" s="1"/>
      <c r="K374" s="1"/>
      <c r="L374" s="1"/>
      <c r="M374" s="1"/>
      <c r="N374" s="1"/>
      <c r="O374" s="1"/>
      <c r="P374" s="1"/>
      <c r="Q374" s="1"/>
      <c r="R374" s="1"/>
      <c r="S374" s="1"/>
      <c r="T374" s="22" t="str">
        <f t="shared" ca="1" si="127"/>
        <v>805 &amp; 1305</v>
      </c>
      <c r="U374" s="22">
        <f t="shared" ref="U374:V374" ca="1" si="130">U373+1</f>
        <v>805</v>
      </c>
      <c r="V374" s="22">
        <f t="shared" ca="1" si="130"/>
        <v>1305</v>
      </c>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WZB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row>
    <row r="375" spans="1:150 16226:16383" s="3" customFormat="1" ht="20.25" customHeight="1" x14ac:dyDescent="0.25">
      <c r="A375" s="102" t="str">
        <f t="shared" ca="1" si="125"/>
        <v>806 &amp; 1306</v>
      </c>
      <c r="B375" s="103"/>
      <c r="C375" s="56" t="s">
        <v>95</v>
      </c>
      <c r="D375" s="56" t="s">
        <v>276</v>
      </c>
      <c r="E375" s="61">
        <f>(45.47)*(10.764)</f>
        <v>489.43907999999993</v>
      </c>
      <c r="F375" s="61">
        <f>(2.05)*(10.764)</f>
        <v>22.066199999999998</v>
      </c>
      <c r="G375" s="72">
        <v>0</v>
      </c>
      <c r="H375" s="72">
        <f t="shared" si="126"/>
        <v>511.50527999999991</v>
      </c>
      <c r="I375" s="1"/>
      <c r="J375" s="1"/>
      <c r="K375" s="1"/>
      <c r="L375" s="1"/>
      <c r="M375" s="1"/>
      <c r="N375" s="1"/>
      <c r="O375" s="1"/>
      <c r="P375" s="1"/>
      <c r="Q375" s="1"/>
      <c r="R375" s="1"/>
      <c r="S375" s="1"/>
      <c r="T375" s="22" t="str">
        <f t="shared" ca="1" si="127"/>
        <v>806 &amp; 1306</v>
      </c>
      <c r="U375" s="22">
        <f t="shared" ref="U375:V375" ca="1" si="131">U374+1</f>
        <v>806</v>
      </c>
      <c r="V375" s="22">
        <f t="shared" ca="1" si="131"/>
        <v>1306</v>
      </c>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WZB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row>
    <row r="376" spans="1:150 16226:16383" s="3" customFormat="1" ht="20.25" customHeight="1" x14ac:dyDescent="0.25">
      <c r="A376" s="102" t="str">
        <f t="shared" ca="1" si="125"/>
        <v>807 &amp; 1307</v>
      </c>
      <c r="B376" s="103"/>
      <c r="C376" s="56" t="s">
        <v>95</v>
      </c>
      <c r="D376" s="56" t="s">
        <v>276</v>
      </c>
      <c r="E376" s="61">
        <f>(45.47)*(10.764)</f>
        <v>489.43907999999993</v>
      </c>
      <c r="F376" s="61">
        <f>(2.05)*(10.764)</f>
        <v>22.066199999999998</v>
      </c>
      <c r="G376" s="72">
        <v>0</v>
      </c>
      <c r="H376" s="72">
        <f t="shared" si="126"/>
        <v>511.50527999999991</v>
      </c>
      <c r="I376" s="1"/>
      <c r="J376" s="1"/>
      <c r="K376" s="1"/>
      <c r="L376" s="1"/>
      <c r="M376" s="1"/>
      <c r="N376" s="1"/>
      <c r="O376" s="1"/>
      <c r="P376" s="1"/>
      <c r="Q376" s="1"/>
      <c r="R376" s="1"/>
      <c r="S376" s="1"/>
      <c r="T376" s="22" t="str">
        <f t="shared" ca="1" si="127"/>
        <v>807 &amp; 1307</v>
      </c>
      <c r="U376" s="22">
        <f t="shared" ref="U376:V376" ca="1" si="132">U375+1</f>
        <v>807</v>
      </c>
      <c r="V376" s="22">
        <f t="shared" ca="1" si="132"/>
        <v>1307</v>
      </c>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WZB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row>
    <row r="377" spans="1:150 16226:16383" s="3" customFormat="1" ht="23.25" customHeight="1" x14ac:dyDescent="0.25">
      <c r="A377" s="102" t="str">
        <f t="shared" ca="1" si="125"/>
        <v>808 &amp; 1308</v>
      </c>
      <c r="B377" s="103"/>
      <c r="C377" s="92" t="s">
        <v>273</v>
      </c>
      <c r="D377" s="93"/>
      <c r="E377" s="93"/>
      <c r="F377" s="93"/>
      <c r="G377" s="93"/>
      <c r="H377" s="94"/>
      <c r="I377" s="1"/>
      <c r="J377" s="1"/>
      <c r="K377" s="1"/>
      <c r="L377" s="1"/>
      <c r="M377" s="1"/>
      <c r="N377" s="1"/>
      <c r="O377" s="1"/>
      <c r="P377" s="1"/>
      <c r="Q377" s="1"/>
      <c r="R377" s="1"/>
      <c r="S377" s="1"/>
      <c r="T377" s="22" t="str">
        <f t="shared" ca="1" si="127"/>
        <v>808 &amp; 1308</v>
      </c>
      <c r="U377" s="22">
        <f t="shared" ref="U377:V377" ca="1" si="133">U376+1</f>
        <v>808</v>
      </c>
      <c r="V377" s="22">
        <f t="shared" ca="1" si="133"/>
        <v>1308</v>
      </c>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WZB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row>
    <row r="378" spans="1:150 16226:16383" s="3" customFormat="1" ht="20.25" hidden="1" x14ac:dyDescent="0.25">
      <c r="A378" s="95" t="s">
        <v>130</v>
      </c>
      <c r="B378" s="96"/>
      <c r="C378" s="96"/>
      <c r="D378" s="96"/>
      <c r="E378" s="96"/>
      <c r="F378" s="96"/>
      <c r="G378" s="96"/>
      <c r="H378" s="97"/>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WZB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row>
    <row r="379" spans="1:150 16226:16383" s="3" customFormat="1" ht="20.25" hidden="1" x14ac:dyDescent="0.25">
      <c r="A379" s="98">
        <f>LEFT(A378,SUM(LEN(A378)-LEN(SUBSTITUTE(A378,{"0","1","2","3","4","5","6","7","8","9"},""))))*100+1</f>
        <v>101</v>
      </c>
      <c r="B379" s="98"/>
      <c r="C379" s="56"/>
      <c r="D379" s="56"/>
      <c r="E379" s="33">
        <v>0</v>
      </c>
      <c r="F379" s="32">
        <v>0</v>
      </c>
      <c r="G379" s="32">
        <v>0</v>
      </c>
      <c r="H379" s="5">
        <f>E379+F379+(IF(G379&lt;101,G379,IF(G379&lt;201,G379/2,IF(G379&lt;=301,G379/3,G379/4))))</f>
        <v>0</v>
      </c>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WZB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row>
    <row r="380" spans="1:150 16226:16383" s="3" customFormat="1" ht="20.25" hidden="1" x14ac:dyDescent="0.25">
      <c r="A380" s="102">
        <f>A379+1</f>
        <v>102</v>
      </c>
      <c r="B380" s="103"/>
      <c r="C380" s="56"/>
      <c r="D380" s="56"/>
      <c r="E380" s="33"/>
      <c r="F380" s="32"/>
      <c r="G380" s="32"/>
      <c r="H380" s="32">
        <f t="shared" ref="H380:H386" si="134">E380+F380+(IF(G380&lt;101,G380,IF(G380&lt;201,G380/2,IF(G380&lt;=301,G380/3,G380/4))))</f>
        <v>0</v>
      </c>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WZB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row>
    <row r="381" spans="1:150 16226:16383" s="3" customFormat="1" ht="20.25" hidden="1" x14ac:dyDescent="0.25">
      <c r="A381" s="102">
        <f t="shared" ref="A381:A386" si="135">A380+1</f>
        <v>103</v>
      </c>
      <c r="B381" s="103"/>
      <c r="C381" s="56"/>
      <c r="D381" s="56"/>
      <c r="E381" s="33"/>
      <c r="F381" s="32"/>
      <c r="G381" s="32"/>
      <c r="H381" s="32">
        <f t="shared" si="134"/>
        <v>0</v>
      </c>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WZB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row>
    <row r="382" spans="1:150 16226:16383" s="3" customFormat="1" ht="20.25" hidden="1" customHeight="1" x14ac:dyDescent="0.25">
      <c r="A382" s="102">
        <f t="shared" si="135"/>
        <v>104</v>
      </c>
      <c r="B382" s="103"/>
      <c r="C382" s="56"/>
      <c r="D382" s="56"/>
      <c r="E382" s="33"/>
      <c r="F382" s="32"/>
      <c r="G382" s="32"/>
      <c r="H382" s="32">
        <f t="shared" si="134"/>
        <v>0</v>
      </c>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WZB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row>
    <row r="383" spans="1:150 16226:16383" s="3" customFormat="1" ht="20.25" hidden="1" customHeight="1" x14ac:dyDescent="0.25">
      <c r="A383" s="102">
        <f t="shared" si="135"/>
        <v>105</v>
      </c>
      <c r="B383" s="103"/>
      <c r="C383" s="56"/>
      <c r="D383" s="56"/>
      <c r="E383" s="33"/>
      <c r="F383" s="32"/>
      <c r="G383" s="32"/>
      <c r="H383" s="32">
        <f t="shared" si="134"/>
        <v>0</v>
      </c>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WZB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row>
    <row r="384" spans="1:150 16226:16383" s="3" customFormat="1" ht="20.25" hidden="1" customHeight="1" x14ac:dyDescent="0.25">
      <c r="A384" s="102">
        <f t="shared" si="135"/>
        <v>106</v>
      </c>
      <c r="B384" s="103"/>
      <c r="C384" s="56"/>
      <c r="D384" s="56"/>
      <c r="E384" s="33"/>
      <c r="F384" s="32"/>
      <c r="G384" s="32"/>
      <c r="H384" s="32">
        <f t="shared" si="134"/>
        <v>0</v>
      </c>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WZB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row>
    <row r="385" spans="1:150 16226:16383" s="3" customFormat="1" ht="20.25" hidden="1" customHeight="1" x14ac:dyDescent="0.25">
      <c r="A385" s="102">
        <f t="shared" si="135"/>
        <v>107</v>
      </c>
      <c r="B385" s="103"/>
      <c r="C385" s="56"/>
      <c r="D385" s="56"/>
      <c r="E385" s="33"/>
      <c r="F385" s="32"/>
      <c r="G385" s="32"/>
      <c r="H385" s="32">
        <f t="shared" si="134"/>
        <v>0</v>
      </c>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WZB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row>
    <row r="386" spans="1:150 16226:16383" s="3" customFormat="1" ht="20.25" hidden="1" customHeight="1" x14ac:dyDescent="0.25">
      <c r="A386" s="102">
        <f t="shared" si="135"/>
        <v>108</v>
      </c>
      <c r="B386" s="103"/>
      <c r="C386" s="56"/>
      <c r="D386" s="56"/>
      <c r="E386" s="33"/>
      <c r="F386" s="32"/>
      <c r="G386" s="32"/>
      <c r="H386" s="32">
        <f t="shared" si="134"/>
        <v>0</v>
      </c>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WZB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row>
    <row r="387" spans="1:150 16226:16383" s="3" customFormat="1" ht="20.25" hidden="1" x14ac:dyDescent="0.25">
      <c r="A387" s="99" t="s">
        <v>131</v>
      </c>
      <c r="B387" s="100"/>
      <c r="C387" s="100"/>
      <c r="D387" s="100"/>
      <c r="E387" s="100"/>
      <c r="F387" s="100"/>
      <c r="G387" s="100"/>
      <c r="H387" s="10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WZB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row>
    <row r="388" spans="1:150 16226:16383" s="3" customFormat="1" ht="20.25" hidden="1" customHeight="1" x14ac:dyDescent="0.25">
      <c r="A388" s="98" t="str">
        <f ca="1">T388</f>
        <v>201,..,901</v>
      </c>
      <c r="B388" s="98"/>
      <c r="C388" s="56"/>
      <c r="D388" s="56"/>
      <c r="E388" s="33">
        <v>0</v>
      </c>
      <c r="F388" s="32">
        <v>0</v>
      </c>
      <c r="G388" s="32">
        <v>0</v>
      </c>
      <c r="H388" s="32">
        <f>E388+F388+(IF(G388&lt;101,G388,IF(G388&lt;201,G388/2,IF(G388&lt;=301,G388/3,G388/4))))</f>
        <v>0</v>
      </c>
      <c r="I388" s="1"/>
      <c r="J388" s="1"/>
      <c r="K388" s="1"/>
      <c r="L388" s="1"/>
      <c r="M388" s="1"/>
      <c r="N388" s="1"/>
      <c r="O388" s="1"/>
      <c r="P388" s="1"/>
      <c r="Q388" s="1"/>
      <c r="R388" s="1"/>
      <c r="S388" s="1"/>
      <c r="T388" s="22" t="str">
        <f t="shared" ref="T388:T395" ca="1" si="136">U388&amp;""&amp;",..,"&amp;""&amp;V388</f>
        <v>201,..,901</v>
      </c>
      <c r="U388" s="22">
        <f ca="1">(SUMPRODUCT(MID(0&amp;(LEFT(A387,SUM(LEN(A387)-LEN(SUBSTITUTE(A387,{"0","1","2","3"},""))))), LARGE(INDEX(ISNUMBER(--MID((LEFT(A387,SUM(LEN(A387)-LEN(SUBSTITUTE(A387,{"0","1","2","3"},""))))), ROW(INDIRECT("1:"&amp;LEN((LEFT(A387,SUM(LEN(A387)-LEN(SUBSTITUTE(A387,{"0","1","2","3"},"")))))))), 1)) * ROW(INDIRECT("1:"&amp;LEN((LEFT(A387,SUM(LEN(A387)-LEN(SUBSTITUTE(A387,{"0","1","2","3"},"")))))))), 0), ROW(INDIRECT("1:"&amp;LEN((LEFT(A387,SUM(LEN(A387)-LEN(SUBSTITUTE(A387,{"0","1","2","3"},"")))))))))+1, 1) * 10^ROW(INDIRECT("1:"&amp;LEN((LEFT(A387,SUM(LEN(A387)-LEN(SUBSTITUTE(A387,{"0","1","2","3"},""))))))))/10))*100+1</f>
        <v>201</v>
      </c>
      <c r="V388" s="22">
        <f ca="1">(SUMPRODUCT(MID(0&amp;(--TRIM(RIGHT(SUBSTITUTE(LEFT(A387,_xlfn.AGGREGATE(16,6,FIND({0,1,2,3,4,5,6,7,8,9},A387,ROW(INDIRECT("1:"&amp;LEN(A387)))),1))," ",REPT(" ",LEN(A387))),LEN(A387)))), LARGE(INDEX(ISNUMBER(--MID((--TRIM(RIGHT(SUBSTITUTE(LEFT(A387,_xlfn.AGGREGATE(16,6,FIND({0,1,2,3,4,5,6,7,8,9},A387,ROW(INDIRECT("1:"&amp;LEN(A387)))),1))," ",REPT(" ",LEN(A387))),LEN(A387)))), ROW(INDIRECT("1:"&amp;LEN((--TRIM(RIGHT(SUBSTITUTE(LEFT(A387,_xlfn.AGGREGATE(16,6,FIND({0,1,2,3,4,5,6,7,8,9},A387,ROW(INDIRECT("1:"&amp;LEN(A387)))),1))," ",REPT(" ",LEN(A387))),LEN(A387))))))), 1)) * ROW(INDIRECT("1:"&amp;LEN((--TRIM(RIGHT(SUBSTITUTE(LEFT(A387,_xlfn.AGGREGATE(16,6,FIND({0,1,2,3,4,5,6,7,8,9},A387,ROW(INDIRECT("1:"&amp;LEN(A387)))),1))," ",REPT(" ",LEN(A387))),LEN(A387))))))), 0), ROW(INDIRECT("1:"&amp;LEN((--TRIM(RIGHT(SUBSTITUTE(LEFT(A387,_xlfn.AGGREGATE(16,6,FIND({0,1,2,3,4,5,6,7,8,9},A387,ROW(INDIRECT("1:"&amp;LEN(A387)))),1))," ",REPT(" ",LEN(A387))),LEN(A387))))))))+1, 1) * 10^ROW(INDIRECT("1:"&amp;LEN((--TRIM(RIGHT(SUBSTITUTE(LEFT(A387,_xlfn.AGGREGATE(16,6,FIND({0,1,2,3,4,5,6,7,8,9},A387,ROW(INDIRECT("1:"&amp;LEN(A387)))),1))," ",REPT(" ",LEN(A387))),LEN(A387)))))))/10))*100+1</f>
        <v>901</v>
      </c>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WZB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row>
    <row r="389" spans="1:150 16226:16383" s="3" customFormat="1" ht="20.25" hidden="1" customHeight="1" x14ac:dyDescent="0.25">
      <c r="A389" s="98" t="str">
        <f t="shared" ref="A389:A395" ca="1" si="137">T389</f>
        <v>202,..,902</v>
      </c>
      <c r="B389" s="98"/>
      <c r="C389" s="56"/>
      <c r="D389" s="56"/>
      <c r="E389" s="33"/>
      <c r="F389" s="32"/>
      <c r="G389" s="32"/>
      <c r="H389" s="32">
        <f t="shared" ref="H389:H395" si="138">E389+F389+(IF(G389&lt;101,G389,IF(G389&lt;201,G389/2,IF(G389&lt;=301,G389/3,G389/4))))</f>
        <v>0</v>
      </c>
      <c r="I389" s="1"/>
      <c r="J389" s="1"/>
      <c r="K389" s="1"/>
      <c r="L389" s="1"/>
      <c r="M389" s="1"/>
      <c r="N389" s="1"/>
      <c r="O389" s="1"/>
      <c r="P389" s="1"/>
      <c r="Q389" s="1"/>
      <c r="R389" s="1"/>
      <c r="S389" s="1"/>
      <c r="T389" s="22" t="str">
        <f t="shared" ca="1" si="136"/>
        <v>202,..,902</v>
      </c>
      <c r="U389" s="22">
        <f ca="1">U388+1</f>
        <v>202</v>
      </c>
      <c r="V389" s="22">
        <f ca="1">V388+1</f>
        <v>902</v>
      </c>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WZB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row>
    <row r="390" spans="1:150 16226:16383" s="3" customFormat="1" ht="20.25" hidden="1" customHeight="1" x14ac:dyDescent="0.25">
      <c r="A390" s="98" t="str">
        <f t="shared" ca="1" si="137"/>
        <v>203,..,903</v>
      </c>
      <c r="B390" s="98"/>
      <c r="C390" s="56"/>
      <c r="D390" s="56"/>
      <c r="E390" s="33"/>
      <c r="F390" s="32"/>
      <c r="G390" s="32"/>
      <c r="H390" s="32">
        <f t="shared" si="138"/>
        <v>0</v>
      </c>
      <c r="I390" s="1"/>
      <c r="J390" s="1"/>
      <c r="K390" s="1"/>
      <c r="L390" s="1"/>
      <c r="M390" s="1"/>
      <c r="N390" s="1"/>
      <c r="O390" s="1"/>
      <c r="P390" s="1"/>
      <c r="Q390" s="1"/>
      <c r="R390" s="1"/>
      <c r="S390" s="1"/>
      <c r="T390" s="22" t="str">
        <f t="shared" ca="1" si="136"/>
        <v>203,..,903</v>
      </c>
      <c r="U390" s="22">
        <f t="shared" ref="U390:U395" ca="1" si="139">U389+1</f>
        <v>203</v>
      </c>
      <c r="V390" s="22">
        <f t="shared" ref="V390:V395" ca="1" si="140">V389+1</f>
        <v>903</v>
      </c>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WZB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row>
    <row r="391" spans="1:150 16226:16383" s="3" customFormat="1" ht="20.25" hidden="1" customHeight="1" x14ac:dyDescent="0.25">
      <c r="A391" s="98" t="str">
        <f t="shared" ca="1" si="137"/>
        <v>204,..,904</v>
      </c>
      <c r="B391" s="98"/>
      <c r="C391" s="56"/>
      <c r="D391" s="56"/>
      <c r="E391" s="33"/>
      <c r="F391" s="32"/>
      <c r="G391" s="32"/>
      <c r="H391" s="32">
        <f t="shared" si="138"/>
        <v>0</v>
      </c>
      <c r="I391" s="1"/>
      <c r="J391" s="1"/>
      <c r="K391" s="1"/>
      <c r="L391" s="1"/>
      <c r="M391" s="1"/>
      <c r="N391" s="1"/>
      <c r="O391" s="1"/>
      <c r="P391" s="1"/>
      <c r="Q391" s="1"/>
      <c r="R391" s="1"/>
      <c r="S391" s="1"/>
      <c r="T391" s="22" t="str">
        <f t="shared" ca="1" si="136"/>
        <v>204,..,904</v>
      </c>
      <c r="U391" s="22">
        <f t="shared" ca="1" si="139"/>
        <v>204</v>
      </c>
      <c r="V391" s="22">
        <f t="shared" ca="1" si="140"/>
        <v>904</v>
      </c>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WZB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row>
    <row r="392" spans="1:150 16226:16383" s="3" customFormat="1" ht="20.25" hidden="1" customHeight="1" x14ac:dyDescent="0.25">
      <c r="A392" s="98" t="str">
        <f t="shared" ca="1" si="137"/>
        <v>205,..,905</v>
      </c>
      <c r="B392" s="98"/>
      <c r="C392" s="56"/>
      <c r="D392" s="56"/>
      <c r="E392" s="33"/>
      <c r="F392" s="32"/>
      <c r="G392" s="32"/>
      <c r="H392" s="32">
        <f t="shared" si="138"/>
        <v>0</v>
      </c>
      <c r="I392" s="1"/>
      <c r="J392" s="1"/>
      <c r="K392" s="1"/>
      <c r="L392" s="1"/>
      <c r="M392" s="1"/>
      <c r="N392" s="1"/>
      <c r="O392" s="1"/>
      <c r="P392" s="1"/>
      <c r="Q392" s="1"/>
      <c r="R392" s="1"/>
      <c r="S392" s="1"/>
      <c r="T392" s="22" t="str">
        <f t="shared" ca="1" si="136"/>
        <v>205,..,905</v>
      </c>
      <c r="U392" s="22">
        <f t="shared" ca="1" si="139"/>
        <v>205</v>
      </c>
      <c r="V392" s="22">
        <f t="shared" ca="1" si="140"/>
        <v>905</v>
      </c>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row>
    <row r="393" spans="1:150 16226:16383" s="3" customFormat="1" ht="20.25" hidden="1" customHeight="1" x14ac:dyDescent="0.25">
      <c r="A393" s="98" t="str">
        <f t="shared" ca="1" si="137"/>
        <v>206,..,906</v>
      </c>
      <c r="B393" s="98"/>
      <c r="C393" s="56"/>
      <c r="D393" s="56"/>
      <c r="E393" s="33"/>
      <c r="F393" s="32"/>
      <c r="G393" s="32"/>
      <c r="H393" s="32">
        <f t="shared" si="138"/>
        <v>0</v>
      </c>
      <c r="I393" s="1"/>
      <c r="J393" s="1"/>
      <c r="K393" s="1"/>
      <c r="L393" s="1"/>
      <c r="M393" s="1"/>
      <c r="N393" s="1"/>
      <c r="O393" s="1"/>
      <c r="P393" s="1"/>
      <c r="Q393" s="1"/>
      <c r="R393" s="1"/>
      <c r="S393" s="1"/>
      <c r="T393" s="22" t="str">
        <f t="shared" ca="1" si="136"/>
        <v>206,..,906</v>
      </c>
      <c r="U393" s="22">
        <f t="shared" ca="1" si="139"/>
        <v>206</v>
      </c>
      <c r="V393" s="22">
        <f t="shared" ca="1" si="140"/>
        <v>906</v>
      </c>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row>
    <row r="394" spans="1:150 16226:16383" s="3" customFormat="1" ht="20.25" hidden="1" customHeight="1" x14ac:dyDescent="0.25">
      <c r="A394" s="98" t="str">
        <f t="shared" ca="1" si="137"/>
        <v>207,..,907</v>
      </c>
      <c r="B394" s="98"/>
      <c r="C394" s="56"/>
      <c r="D394" s="56"/>
      <c r="E394" s="33"/>
      <c r="F394" s="32"/>
      <c r="G394" s="32"/>
      <c r="H394" s="32">
        <f t="shared" si="138"/>
        <v>0</v>
      </c>
      <c r="I394" s="1"/>
      <c r="J394" s="1"/>
      <c r="K394" s="1"/>
      <c r="L394" s="1"/>
      <c r="M394" s="1"/>
      <c r="N394" s="1"/>
      <c r="O394" s="1"/>
      <c r="P394" s="1"/>
      <c r="Q394" s="1"/>
      <c r="R394" s="1"/>
      <c r="S394" s="1"/>
      <c r="T394" s="22" t="str">
        <f t="shared" ca="1" si="136"/>
        <v>207,..,907</v>
      </c>
      <c r="U394" s="22">
        <f t="shared" ca="1" si="139"/>
        <v>207</v>
      </c>
      <c r="V394" s="22">
        <f t="shared" ca="1" si="140"/>
        <v>907</v>
      </c>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row>
    <row r="395" spans="1:150 16226:16383" s="3" customFormat="1" ht="20.25" hidden="1" customHeight="1" x14ac:dyDescent="0.25">
      <c r="A395" s="98" t="str">
        <f t="shared" ca="1" si="137"/>
        <v>208,..,908</v>
      </c>
      <c r="B395" s="98"/>
      <c r="C395" s="56"/>
      <c r="D395" s="56"/>
      <c r="E395" s="33"/>
      <c r="F395" s="32"/>
      <c r="G395" s="32"/>
      <c r="H395" s="32">
        <f t="shared" si="138"/>
        <v>0</v>
      </c>
      <c r="I395" s="1"/>
      <c r="J395" s="1"/>
      <c r="K395" s="1"/>
      <c r="L395" s="1"/>
      <c r="M395" s="1"/>
      <c r="N395" s="1"/>
      <c r="O395" s="1"/>
      <c r="P395" s="1"/>
      <c r="Q395" s="1"/>
      <c r="R395" s="1"/>
      <c r="S395" s="1"/>
      <c r="T395" s="22" t="str">
        <f t="shared" ca="1" si="136"/>
        <v>208,..,908</v>
      </c>
      <c r="U395" s="22">
        <f t="shared" ca="1" si="139"/>
        <v>208</v>
      </c>
      <c r="V395" s="22">
        <f t="shared" ca="1" si="140"/>
        <v>908</v>
      </c>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row>
    <row r="396" spans="1:150 16226:16383" s="3" customFormat="1" ht="20.25" hidden="1" x14ac:dyDescent="0.25">
      <c r="A396" s="99" t="s">
        <v>132</v>
      </c>
      <c r="B396" s="100"/>
      <c r="C396" s="100"/>
      <c r="D396" s="100"/>
      <c r="E396" s="100"/>
      <c r="F396" s="100"/>
      <c r="G396" s="100"/>
      <c r="H396" s="10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row>
    <row r="397" spans="1:150 16226:16383" s="3" customFormat="1" ht="20.25" hidden="1" customHeight="1" x14ac:dyDescent="0.25">
      <c r="A397" s="98" t="str">
        <f ca="1">T397</f>
        <v>201 to 501</v>
      </c>
      <c r="B397" s="98"/>
      <c r="C397" s="56"/>
      <c r="D397" s="56"/>
      <c r="E397" s="33">
        <v>0</v>
      </c>
      <c r="F397" s="32">
        <v>0</v>
      </c>
      <c r="G397" s="32">
        <v>0</v>
      </c>
      <c r="H397" s="32">
        <f>E397+F397+(IF(G397&lt;101,G397,IF(G397&lt;201,G397/2,IF(G397&lt;=301,G397/3,G397/4))))</f>
        <v>0</v>
      </c>
      <c r="I397" s="1"/>
      <c r="J397" s="1"/>
      <c r="K397" s="1"/>
      <c r="L397" s="1"/>
      <c r="M397" s="1"/>
      <c r="N397" s="1"/>
      <c r="O397" s="1"/>
      <c r="P397" s="1"/>
      <c r="Q397" s="1"/>
      <c r="R397" s="1"/>
      <c r="S397" s="1"/>
      <c r="T397" s="22" t="str">
        <f ca="1">U397&amp;""&amp;" to "&amp;""&amp;V397</f>
        <v>201 to 501</v>
      </c>
      <c r="U397" s="22">
        <f ca="1">(SUMPRODUCT(MID(0&amp;(LEFT(A396,SUM(LEN(A396)-LEN(SUBSTITUTE(A396,{"0","1","2","3"},""))))), LARGE(INDEX(ISNUMBER(--MID((LEFT(A396,SUM(LEN(A396)-LEN(SUBSTITUTE(A396,{"0","1","2","3"},""))))), ROW(INDIRECT("1:"&amp;LEN((LEFT(A396,SUM(LEN(A396)-LEN(SUBSTITUTE(A396,{"0","1","2","3"},"")))))))), 1)) * ROW(INDIRECT("1:"&amp;LEN((LEFT(A396,SUM(LEN(A396)-LEN(SUBSTITUTE(A396,{"0","1","2","3"},"")))))))), 0), ROW(INDIRECT("1:"&amp;LEN((LEFT(A396,SUM(LEN(A396)-LEN(SUBSTITUTE(A396,{"0","1","2","3"},"")))))))))+1, 1) * 10^ROW(INDIRECT("1:"&amp;LEN((LEFT(A396,SUM(LEN(A396)-LEN(SUBSTITUTE(A396,{"0","1","2","3"},""))))))))/10))*100+1</f>
        <v>201</v>
      </c>
      <c r="V397" s="22">
        <f ca="1">(SUMPRODUCT(MID(0&amp;(--TRIM(RIGHT(SUBSTITUTE(LEFT(A396,_xlfn.AGGREGATE(16,6,FIND({0,1,2,3,4,5,6,7,8,9},A396,ROW(INDIRECT("1:"&amp;LEN(A396)))),1))," ",REPT(" ",LEN(A396))),LEN(A396)))), LARGE(INDEX(ISNUMBER(--MID((--TRIM(RIGHT(SUBSTITUTE(LEFT(A396,_xlfn.AGGREGATE(16,6,FIND({0,1,2,3,4,5,6,7,8,9},A396,ROW(INDIRECT("1:"&amp;LEN(A396)))),1))," ",REPT(" ",LEN(A396))),LEN(A396)))), ROW(INDIRECT("1:"&amp;LEN((--TRIM(RIGHT(SUBSTITUTE(LEFT(A396,_xlfn.AGGREGATE(16,6,FIND({0,1,2,3,4,5,6,7,8,9},A396,ROW(INDIRECT("1:"&amp;LEN(A396)))),1))," ",REPT(" ",LEN(A396))),LEN(A396))))))), 1)) * ROW(INDIRECT("1:"&amp;LEN((--TRIM(RIGHT(SUBSTITUTE(LEFT(A396,_xlfn.AGGREGATE(16,6,FIND({0,1,2,3,4,5,6,7,8,9},A396,ROW(INDIRECT("1:"&amp;LEN(A396)))),1))," ",REPT(" ",LEN(A396))),LEN(A396))))))), 0), ROW(INDIRECT("1:"&amp;LEN((--TRIM(RIGHT(SUBSTITUTE(LEFT(A396,_xlfn.AGGREGATE(16,6,FIND({0,1,2,3,4,5,6,7,8,9},A396,ROW(INDIRECT("1:"&amp;LEN(A396)))),1))," ",REPT(" ",LEN(A396))),LEN(A396))))))))+1, 1) * 10^ROW(INDIRECT("1:"&amp;LEN((--TRIM(RIGHT(SUBSTITUTE(LEFT(A396,_xlfn.AGGREGATE(16,6,FIND({0,1,2,3,4,5,6,7,8,9},A396,ROW(INDIRECT("1:"&amp;LEN(A396)))),1))," ",REPT(" ",LEN(A396))),LEN(A396)))))))/10))*100+1</f>
        <v>501</v>
      </c>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WZB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row>
    <row r="398" spans="1:150 16226:16383" s="3" customFormat="1" ht="20.25" hidden="1" customHeight="1" x14ac:dyDescent="0.25">
      <c r="A398" s="98" t="str">
        <f t="shared" ref="A398:A404" ca="1" si="141">T398</f>
        <v>202 to 502</v>
      </c>
      <c r="B398" s="98"/>
      <c r="C398" s="56"/>
      <c r="D398" s="56"/>
      <c r="E398" s="33"/>
      <c r="F398" s="32"/>
      <c r="G398" s="32"/>
      <c r="H398" s="32">
        <f t="shared" ref="H398:H404" si="142">E398+F398+(IF(G398&lt;101,G398,IF(G398&lt;201,G398/2,IF(G398&lt;=301,G398/3,G398/4))))</f>
        <v>0</v>
      </c>
      <c r="I398" s="1"/>
      <c r="J398" s="1"/>
      <c r="K398" s="1"/>
      <c r="L398" s="1"/>
      <c r="M398" s="1"/>
      <c r="N398" s="1"/>
      <c r="O398" s="1"/>
      <c r="P398" s="1"/>
      <c r="Q398" s="1"/>
      <c r="R398" s="1"/>
      <c r="S398" s="1"/>
      <c r="T398" s="22" t="str">
        <f t="shared" ref="T398:T404" ca="1" si="143">U398&amp;""&amp;" to "&amp;""&amp;V398</f>
        <v>202 to 502</v>
      </c>
      <c r="U398" s="22">
        <f ca="1">U397+1</f>
        <v>202</v>
      </c>
      <c r="V398" s="22">
        <f ca="1">V397+1</f>
        <v>502</v>
      </c>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WZB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row>
    <row r="399" spans="1:150 16226:16383" s="3" customFormat="1" ht="20.25" hidden="1" customHeight="1" x14ac:dyDescent="0.25">
      <c r="A399" s="98" t="str">
        <f t="shared" ca="1" si="141"/>
        <v>203 to 503</v>
      </c>
      <c r="B399" s="98"/>
      <c r="C399" s="56"/>
      <c r="D399" s="56"/>
      <c r="E399" s="33"/>
      <c r="F399" s="32"/>
      <c r="G399" s="32"/>
      <c r="H399" s="32">
        <f t="shared" si="142"/>
        <v>0</v>
      </c>
      <c r="I399" s="1"/>
      <c r="J399" s="1"/>
      <c r="K399" s="1"/>
      <c r="L399" s="1"/>
      <c r="M399" s="1"/>
      <c r="N399" s="1"/>
      <c r="O399" s="1"/>
      <c r="P399" s="1"/>
      <c r="Q399" s="1"/>
      <c r="R399" s="1"/>
      <c r="S399" s="1"/>
      <c r="T399" s="22" t="str">
        <f t="shared" ca="1" si="143"/>
        <v>203 to 503</v>
      </c>
      <c r="U399" s="22">
        <f t="shared" ref="U399:U404" ca="1" si="144">U398+1</f>
        <v>203</v>
      </c>
      <c r="V399" s="22">
        <f t="shared" ref="V399:V404" ca="1" si="145">V398+1</f>
        <v>503</v>
      </c>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WZB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row>
    <row r="400" spans="1:150 16226:16383" s="3" customFormat="1" ht="20.25" hidden="1" customHeight="1" x14ac:dyDescent="0.25">
      <c r="A400" s="98" t="str">
        <f t="shared" ca="1" si="141"/>
        <v>204 to 504</v>
      </c>
      <c r="B400" s="98"/>
      <c r="C400" s="56"/>
      <c r="D400" s="56"/>
      <c r="E400" s="33"/>
      <c r="F400" s="32"/>
      <c r="G400" s="32"/>
      <c r="H400" s="32">
        <f t="shared" si="142"/>
        <v>0</v>
      </c>
      <c r="I400" s="1"/>
      <c r="J400" s="1"/>
      <c r="K400" s="1"/>
      <c r="L400" s="1"/>
      <c r="M400" s="1"/>
      <c r="N400" s="1"/>
      <c r="O400" s="1"/>
      <c r="P400" s="1"/>
      <c r="Q400" s="1"/>
      <c r="R400" s="1"/>
      <c r="S400" s="1"/>
      <c r="T400" s="22" t="str">
        <f t="shared" ca="1" si="143"/>
        <v>204 to 504</v>
      </c>
      <c r="U400" s="22">
        <f t="shared" ca="1" si="144"/>
        <v>204</v>
      </c>
      <c r="V400" s="22">
        <f t="shared" ca="1" si="145"/>
        <v>504</v>
      </c>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WZB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row>
    <row r="401" spans="1:150 16226:16383" s="3" customFormat="1" ht="20.25" hidden="1" customHeight="1" x14ac:dyDescent="0.25">
      <c r="A401" s="98" t="str">
        <f t="shared" ca="1" si="141"/>
        <v>205 to 505</v>
      </c>
      <c r="B401" s="98"/>
      <c r="C401" s="56"/>
      <c r="D401" s="56"/>
      <c r="E401" s="33"/>
      <c r="F401" s="32"/>
      <c r="G401" s="32"/>
      <c r="H401" s="32">
        <f t="shared" si="142"/>
        <v>0</v>
      </c>
      <c r="I401" s="1"/>
      <c r="J401" s="1"/>
      <c r="K401" s="1"/>
      <c r="L401" s="1"/>
      <c r="M401" s="1"/>
      <c r="N401" s="1"/>
      <c r="O401" s="1"/>
      <c r="P401" s="1"/>
      <c r="Q401" s="1"/>
      <c r="R401" s="1"/>
      <c r="S401" s="1"/>
      <c r="T401" s="22" t="str">
        <f t="shared" ca="1" si="143"/>
        <v>205 to 505</v>
      </c>
      <c r="U401" s="22">
        <f t="shared" ca="1" si="144"/>
        <v>205</v>
      </c>
      <c r="V401" s="22">
        <f t="shared" ca="1" si="145"/>
        <v>505</v>
      </c>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WZB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row>
    <row r="402" spans="1:150 16226:16383" s="3" customFormat="1" ht="20.25" hidden="1" customHeight="1" x14ac:dyDescent="0.25">
      <c r="A402" s="98" t="str">
        <f t="shared" ca="1" si="141"/>
        <v>206 to 506</v>
      </c>
      <c r="B402" s="98"/>
      <c r="C402" s="56"/>
      <c r="D402" s="56"/>
      <c r="E402" s="33"/>
      <c r="F402" s="32"/>
      <c r="G402" s="32"/>
      <c r="H402" s="32">
        <f t="shared" si="142"/>
        <v>0</v>
      </c>
      <c r="I402" s="1"/>
      <c r="J402" s="1"/>
      <c r="K402" s="1"/>
      <c r="L402" s="1"/>
      <c r="M402" s="1"/>
      <c r="N402" s="1"/>
      <c r="O402" s="1"/>
      <c r="P402" s="1"/>
      <c r="Q402" s="1"/>
      <c r="R402" s="1"/>
      <c r="S402" s="1"/>
      <c r="T402" s="22" t="str">
        <f t="shared" ca="1" si="143"/>
        <v>206 to 506</v>
      </c>
      <c r="U402" s="22">
        <f t="shared" ca="1" si="144"/>
        <v>206</v>
      </c>
      <c r="V402" s="22">
        <f t="shared" ca="1" si="145"/>
        <v>506</v>
      </c>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WZB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row>
    <row r="403" spans="1:150 16226:16383" s="3" customFormat="1" ht="20.25" hidden="1" customHeight="1" x14ac:dyDescent="0.25">
      <c r="A403" s="98" t="str">
        <f t="shared" ca="1" si="141"/>
        <v>207 to 507</v>
      </c>
      <c r="B403" s="98"/>
      <c r="C403" s="56"/>
      <c r="D403" s="56"/>
      <c r="E403" s="33"/>
      <c r="F403" s="32"/>
      <c r="G403" s="32"/>
      <c r="H403" s="32">
        <f t="shared" si="142"/>
        <v>0</v>
      </c>
      <c r="I403" s="1"/>
      <c r="J403" s="1"/>
      <c r="K403" s="1"/>
      <c r="L403" s="1"/>
      <c r="M403" s="1"/>
      <c r="N403" s="1"/>
      <c r="O403" s="1"/>
      <c r="P403" s="1"/>
      <c r="Q403" s="1"/>
      <c r="R403" s="1"/>
      <c r="S403" s="1"/>
      <c r="T403" s="22" t="str">
        <f t="shared" ca="1" si="143"/>
        <v>207 to 507</v>
      </c>
      <c r="U403" s="22">
        <f t="shared" ca="1" si="144"/>
        <v>207</v>
      </c>
      <c r="V403" s="22">
        <f t="shared" ca="1" si="145"/>
        <v>507</v>
      </c>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WZB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row>
    <row r="404" spans="1:150 16226:16383" s="3" customFormat="1" ht="20.25" hidden="1" customHeight="1" x14ac:dyDescent="0.25">
      <c r="A404" s="98" t="str">
        <f t="shared" ca="1" si="141"/>
        <v>208 to 508</v>
      </c>
      <c r="B404" s="98"/>
      <c r="C404" s="56"/>
      <c r="D404" s="56"/>
      <c r="E404" s="33"/>
      <c r="F404" s="32"/>
      <c r="G404" s="32"/>
      <c r="H404" s="32">
        <f t="shared" si="142"/>
        <v>0</v>
      </c>
      <c r="I404" s="1"/>
      <c r="J404" s="1"/>
      <c r="K404" s="1"/>
      <c r="L404" s="1"/>
      <c r="M404" s="1"/>
      <c r="N404" s="1"/>
      <c r="O404" s="1"/>
      <c r="P404" s="1"/>
      <c r="Q404" s="1"/>
      <c r="R404" s="1"/>
      <c r="S404" s="1"/>
      <c r="T404" s="22" t="str">
        <f t="shared" ca="1" si="143"/>
        <v>208 to 508</v>
      </c>
      <c r="U404" s="22">
        <f t="shared" ca="1" si="144"/>
        <v>208</v>
      </c>
      <c r="V404" s="22">
        <f t="shared" ca="1" si="145"/>
        <v>508</v>
      </c>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WZB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row>
    <row r="405" spans="1:150 16226:16383" s="3" customFormat="1" ht="20.25" hidden="1" x14ac:dyDescent="0.25">
      <c r="A405" s="99" t="s">
        <v>133</v>
      </c>
      <c r="B405" s="100"/>
      <c r="C405" s="100"/>
      <c r="D405" s="100"/>
      <c r="E405" s="100"/>
      <c r="F405" s="100"/>
      <c r="G405" s="100"/>
      <c r="H405" s="10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WZB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row>
    <row r="406" spans="1:150 16226:16383" s="3" customFormat="1" ht="20.25" hidden="1" customHeight="1" x14ac:dyDescent="0.25">
      <c r="A406" s="98" t="str">
        <f ca="1">T406</f>
        <v>201 &amp; 501</v>
      </c>
      <c r="B406" s="98"/>
      <c r="C406" s="56"/>
      <c r="D406" s="56"/>
      <c r="E406" s="33">
        <v>0</v>
      </c>
      <c r="F406" s="32">
        <v>0</v>
      </c>
      <c r="G406" s="32">
        <v>0</v>
      </c>
      <c r="H406" s="32">
        <f>E406+F406+(IF(G406&lt;101,G406,IF(G406&lt;201,G406/2,IF(G406&lt;=301,G406/3,G406/4))))</f>
        <v>0</v>
      </c>
      <c r="I406" s="1"/>
      <c r="J406" s="1"/>
      <c r="K406" s="1"/>
      <c r="L406" s="1"/>
      <c r="M406" s="1"/>
      <c r="N406" s="1"/>
      <c r="O406" s="1"/>
      <c r="P406" s="1"/>
      <c r="Q406" s="1"/>
      <c r="R406" s="1"/>
      <c r="S406" s="1"/>
      <c r="T406" s="22" t="str">
        <f ca="1">U406&amp;""&amp;" &amp; "&amp;""&amp;V406</f>
        <v>201 &amp; 501</v>
      </c>
      <c r="U406" s="22">
        <f ca="1">(SUMPRODUCT(MID(0&amp;(LEFT(A405,SUM(LEN(A405)-LEN(SUBSTITUTE(A405,{"0","1","2","3"},""))))), LARGE(INDEX(ISNUMBER(--MID((LEFT(A405,SUM(LEN(A405)-LEN(SUBSTITUTE(A405,{"0","1","2","3"},""))))), ROW(INDIRECT("1:"&amp;LEN((LEFT(A405,SUM(LEN(A405)-LEN(SUBSTITUTE(A405,{"0","1","2","3"},"")))))))), 1)) * ROW(INDIRECT("1:"&amp;LEN((LEFT(A405,SUM(LEN(A405)-LEN(SUBSTITUTE(A405,{"0","1","2","3"},"")))))))), 0), ROW(INDIRECT("1:"&amp;LEN((LEFT(A405,SUM(LEN(A405)-LEN(SUBSTITUTE(A405,{"0","1","2","3"},"")))))))))+1, 1) * 10^ROW(INDIRECT("1:"&amp;LEN((LEFT(A405,SUM(LEN(A405)-LEN(SUBSTITUTE(A405,{"0","1","2","3"},""))))))))/10))*100+1</f>
        <v>201</v>
      </c>
      <c r="V406" s="22">
        <f ca="1">(SUMPRODUCT(MID(0&amp;(--TRIM(RIGHT(SUBSTITUTE(LEFT(A405,_xlfn.AGGREGATE(16,6,FIND({0,1,2,3,4,5,6,7,8,9},A405,ROW(INDIRECT("1:"&amp;LEN(A405)))),1))," ",REPT(" ",LEN(A405))),LEN(A405)))), LARGE(INDEX(ISNUMBER(--MID((--TRIM(RIGHT(SUBSTITUTE(LEFT(A405,_xlfn.AGGREGATE(16,6,FIND({0,1,2,3,4,5,6,7,8,9},A405,ROW(INDIRECT("1:"&amp;LEN(A405)))),1))," ",REPT(" ",LEN(A405))),LEN(A405)))), ROW(INDIRECT("1:"&amp;LEN((--TRIM(RIGHT(SUBSTITUTE(LEFT(A405,_xlfn.AGGREGATE(16,6,FIND({0,1,2,3,4,5,6,7,8,9},A405,ROW(INDIRECT("1:"&amp;LEN(A405)))),1))," ",REPT(" ",LEN(A405))),LEN(A405))))))), 1)) * ROW(INDIRECT("1:"&amp;LEN((--TRIM(RIGHT(SUBSTITUTE(LEFT(A405,_xlfn.AGGREGATE(16,6,FIND({0,1,2,3,4,5,6,7,8,9},A405,ROW(INDIRECT("1:"&amp;LEN(A405)))),1))," ",REPT(" ",LEN(A405))),LEN(A405))))))), 0), ROW(INDIRECT("1:"&amp;LEN((--TRIM(RIGHT(SUBSTITUTE(LEFT(A405,_xlfn.AGGREGATE(16,6,FIND({0,1,2,3,4,5,6,7,8,9},A405,ROW(INDIRECT("1:"&amp;LEN(A405)))),1))," ",REPT(" ",LEN(A405))),LEN(A405))))))))+1, 1) * 10^ROW(INDIRECT("1:"&amp;LEN((--TRIM(RIGHT(SUBSTITUTE(LEFT(A405,_xlfn.AGGREGATE(16,6,FIND({0,1,2,3,4,5,6,7,8,9},A405,ROW(INDIRECT("1:"&amp;LEN(A405)))),1))," ",REPT(" ",LEN(A405))),LEN(A405)))))))/10))*100+1</f>
        <v>501</v>
      </c>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WZB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row>
    <row r="407" spans="1:150 16226:16383" s="3" customFormat="1" ht="20.25" hidden="1" customHeight="1" x14ac:dyDescent="0.25">
      <c r="A407" s="98" t="str">
        <f t="shared" ref="A407:A413" ca="1" si="146">T407</f>
        <v>202 &amp; 502</v>
      </c>
      <c r="B407" s="98"/>
      <c r="C407" s="56"/>
      <c r="D407" s="56"/>
      <c r="E407" s="33"/>
      <c r="F407" s="32"/>
      <c r="G407" s="32"/>
      <c r="H407" s="32">
        <f t="shared" ref="H407:H413" si="147">E407+F407+(IF(G407&lt;101,G407,IF(G407&lt;201,G407/2,IF(G407&lt;=301,G407/3,G407/4))))</f>
        <v>0</v>
      </c>
      <c r="I407" s="1"/>
      <c r="J407" s="1"/>
      <c r="K407" s="1"/>
      <c r="L407" s="1"/>
      <c r="M407" s="1"/>
      <c r="N407" s="1"/>
      <c r="O407" s="1"/>
      <c r="P407" s="1"/>
      <c r="Q407" s="1"/>
      <c r="R407" s="1"/>
      <c r="S407" s="1"/>
      <c r="T407" s="22" t="str">
        <f t="shared" ref="T407:T413" ca="1" si="148">U407&amp;""&amp;" &amp; "&amp;""&amp;V407</f>
        <v>202 &amp; 502</v>
      </c>
      <c r="U407" s="22">
        <f ca="1">U406+1</f>
        <v>202</v>
      </c>
      <c r="V407" s="22">
        <f ca="1">V406+1</f>
        <v>502</v>
      </c>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WZB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row>
    <row r="408" spans="1:150 16226:16383" s="3" customFormat="1" ht="20.25" hidden="1" customHeight="1" x14ac:dyDescent="0.25">
      <c r="A408" s="98" t="str">
        <f t="shared" ca="1" si="146"/>
        <v>203 &amp; 503</v>
      </c>
      <c r="B408" s="98"/>
      <c r="C408" s="56"/>
      <c r="D408" s="56"/>
      <c r="E408" s="33"/>
      <c r="F408" s="32"/>
      <c r="G408" s="32"/>
      <c r="H408" s="32">
        <f t="shared" si="147"/>
        <v>0</v>
      </c>
      <c r="I408" s="1"/>
      <c r="J408" s="1"/>
      <c r="K408" s="1"/>
      <c r="L408" s="1"/>
      <c r="M408" s="1"/>
      <c r="N408" s="1"/>
      <c r="O408" s="1"/>
      <c r="P408" s="1"/>
      <c r="Q408" s="1"/>
      <c r="R408" s="1"/>
      <c r="S408" s="1"/>
      <c r="T408" s="22" t="str">
        <f t="shared" ca="1" si="148"/>
        <v>203 &amp; 503</v>
      </c>
      <c r="U408" s="22">
        <f t="shared" ref="U408:U413" ca="1" si="149">U407+1</f>
        <v>203</v>
      </c>
      <c r="V408" s="22">
        <f t="shared" ref="V408:V413" ca="1" si="150">V407+1</f>
        <v>503</v>
      </c>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WZB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row>
    <row r="409" spans="1:150 16226:16383" s="3" customFormat="1" ht="20.25" hidden="1" customHeight="1" x14ac:dyDescent="0.25">
      <c r="A409" s="98" t="str">
        <f t="shared" ca="1" si="146"/>
        <v>204 &amp; 504</v>
      </c>
      <c r="B409" s="98"/>
      <c r="C409" s="56"/>
      <c r="D409" s="56"/>
      <c r="E409" s="33"/>
      <c r="F409" s="32"/>
      <c r="G409" s="32"/>
      <c r="H409" s="32">
        <f t="shared" si="147"/>
        <v>0</v>
      </c>
      <c r="I409" s="1"/>
      <c r="J409" s="1"/>
      <c r="K409" s="1"/>
      <c r="L409" s="1"/>
      <c r="M409" s="1"/>
      <c r="N409" s="1"/>
      <c r="O409" s="1"/>
      <c r="P409" s="1"/>
      <c r="Q409" s="1"/>
      <c r="R409" s="1"/>
      <c r="S409" s="1"/>
      <c r="T409" s="22" t="str">
        <f t="shared" ca="1" si="148"/>
        <v>204 &amp; 504</v>
      </c>
      <c r="U409" s="22">
        <f t="shared" ca="1" si="149"/>
        <v>204</v>
      </c>
      <c r="V409" s="22">
        <f t="shared" ca="1" si="150"/>
        <v>504</v>
      </c>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WZB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row>
    <row r="410" spans="1:150 16226:16383" s="3" customFormat="1" ht="20.25" hidden="1" customHeight="1" x14ac:dyDescent="0.25">
      <c r="A410" s="98" t="str">
        <f t="shared" ca="1" si="146"/>
        <v>205 &amp; 505</v>
      </c>
      <c r="B410" s="98"/>
      <c r="C410" s="56"/>
      <c r="D410" s="56"/>
      <c r="E410" s="33"/>
      <c r="F410" s="32"/>
      <c r="G410" s="32"/>
      <c r="H410" s="32">
        <f t="shared" si="147"/>
        <v>0</v>
      </c>
      <c r="I410" s="1"/>
      <c r="J410" s="1"/>
      <c r="K410" s="1"/>
      <c r="L410" s="1"/>
      <c r="M410" s="1"/>
      <c r="N410" s="1"/>
      <c r="O410" s="1"/>
      <c r="P410" s="1"/>
      <c r="Q410" s="1"/>
      <c r="R410" s="1"/>
      <c r="S410" s="1"/>
      <c r="T410" s="22" t="str">
        <f t="shared" ca="1" si="148"/>
        <v>205 &amp; 505</v>
      </c>
      <c r="U410" s="22">
        <f t="shared" ca="1" si="149"/>
        <v>205</v>
      </c>
      <c r="V410" s="22">
        <f t="shared" ca="1" si="150"/>
        <v>505</v>
      </c>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WZB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row>
    <row r="411" spans="1:150 16226:16383" s="3" customFormat="1" ht="20.25" hidden="1" customHeight="1" x14ac:dyDescent="0.25">
      <c r="A411" s="98" t="str">
        <f t="shared" ca="1" si="146"/>
        <v>206 &amp; 506</v>
      </c>
      <c r="B411" s="98"/>
      <c r="C411" s="56"/>
      <c r="D411" s="56"/>
      <c r="E411" s="33"/>
      <c r="F411" s="32"/>
      <c r="G411" s="32"/>
      <c r="H411" s="32">
        <f t="shared" si="147"/>
        <v>0</v>
      </c>
      <c r="I411" s="1"/>
      <c r="J411" s="1"/>
      <c r="K411" s="1"/>
      <c r="L411" s="1"/>
      <c r="M411" s="1"/>
      <c r="N411" s="1"/>
      <c r="O411" s="1"/>
      <c r="P411" s="1"/>
      <c r="Q411" s="1"/>
      <c r="R411" s="1"/>
      <c r="S411" s="1"/>
      <c r="T411" s="22" t="str">
        <f t="shared" ca="1" si="148"/>
        <v>206 &amp; 506</v>
      </c>
      <c r="U411" s="22">
        <f t="shared" ca="1" si="149"/>
        <v>206</v>
      </c>
      <c r="V411" s="22">
        <f t="shared" ca="1" si="150"/>
        <v>506</v>
      </c>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WZB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row>
    <row r="412" spans="1:150 16226:16383" s="3" customFormat="1" ht="20.25" hidden="1" customHeight="1" x14ac:dyDescent="0.25">
      <c r="A412" s="98" t="str">
        <f t="shared" ca="1" si="146"/>
        <v>207 &amp; 507</v>
      </c>
      <c r="B412" s="98"/>
      <c r="C412" s="56"/>
      <c r="D412" s="56"/>
      <c r="E412" s="33"/>
      <c r="F412" s="32"/>
      <c r="G412" s="32"/>
      <c r="H412" s="32">
        <f t="shared" si="147"/>
        <v>0</v>
      </c>
      <c r="I412" s="1"/>
      <c r="J412" s="1"/>
      <c r="K412" s="1"/>
      <c r="L412" s="1"/>
      <c r="M412" s="1"/>
      <c r="N412" s="1"/>
      <c r="O412" s="1"/>
      <c r="P412" s="1"/>
      <c r="Q412" s="1"/>
      <c r="R412" s="1"/>
      <c r="S412" s="1"/>
      <c r="T412" s="22" t="str">
        <f t="shared" ca="1" si="148"/>
        <v>207 &amp; 507</v>
      </c>
      <c r="U412" s="22">
        <f t="shared" ca="1" si="149"/>
        <v>207</v>
      </c>
      <c r="V412" s="22">
        <f t="shared" ca="1" si="150"/>
        <v>507</v>
      </c>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WZB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row>
    <row r="413" spans="1:150 16226:16383" s="3" customFormat="1" ht="20.25" hidden="1" customHeight="1" x14ac:dyDescent="0.25">
      <c r="A413" s="98" t="str">
        <f t="shared" ca="1" si="146"/>
        <v>208 &amp; 508</v>
      </c>
      <c r="B413" s="98"/>
      <c r="C413" s="56"/>
      <c r="D413" s="56"/>
      <c r="E413" s="33"/>
      <c r="F413" s="32"/>
      <c r="G413" s="32"/>
      <c r="H413" s="32">
        <f t="shared" si="147"/>
        <v>0</v>
      </c>
      <c r="I413" s="1"/>
      <c r="J413" s="1"/>
      <c r="K413" s="1"/>
      <c r="L413" s="1"/>
      <c r="M413" s="1"/>
      <c r="N413" s="1"/>
      <c r="O413" s="1"/>
      <c r="P413" s="1"/>
      <c r="Q413" s="1"/>
      <c r="R413" s="1"/>
      <c r="S413" s="1"/>
      <c r="T413" s="22" t="str">
        <f t="shared" ca="1" si="148"/>
        <v>208 &amp; 508</v>
      </c>
      <c r="U413" s="22">
        <f t="shared" ca="1" si="149"/>
        <v>208</v>
      </c>
      <c r="V413" s="22">
        <f t="shared" ca="1" si="150"/>
        <v>508</v>
      </c>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WZB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row>
    <row r="414" spans="1:150 16226:16383" ht="20.25" x14ac:dyDescent="0.25">
      <c r="A414" s="79" t="s">
        <v>68</v>
      </c>
      <c r="B414" s="79"/>
      <c r="C414" s="79"/>
      <c r="D414" s="79"/>
      <c r="E414" s="79"/>
      <c r="F414" s="79"/>
      <c r="G414" s="79"/>
      <c r="H414" s="79"/>
    </row>
    <row r="415" spans="1:150 16226:16383" ht="20.25" x14ac:dyDescent="0.25">
      <c r="A415" s="39" t="s">
        <v>240</v>
      </c>
      <c r="B415" s="139" t="s">
        <v>318</v>
      </c>
      <c r="C415" s="140"/>
      <c r="D415" s="140"/>
      <c r="E415" s="140"/>
      <c r="F415" s="140"/>
      <c r="G415" s="140"/>
      <c r="H415" s="141"/>
    </row>
    <row r="416" spans="1:150 16226:16383" ht="20.25" x14ac:dyDescent="0.25">
      <c r="A416" s="39" t="s">
        <v>240</v>
      </c>
      <c r="B416" s="139" t="s">
        <v>241</v>
      </c>
      <c r="C416" s="140"/>
      <c r="D416" s="140"/>
      <c r="E416" s="140"/>
      <c r="F416" s="140"/>
      <c r="G416" s="140"/>
      <c r="H416" s="141"/>
    </row>
    <row r="417" spans="1:10" ht="20.25" x14ac:dyDescent="0.25">
      <c r="A417" s="39" t="s">
        <v>240</v>
      </c>
      <c r="B417" s="139" t="s">
        <v>278</v>
      </c>
      <c r="C417" s="140"/>
      <c r="D417" s="140"/>
      <c r="E417" s="140"/>
      <c r="F417" s="140"/>
      <c r="G417" s="140"/>
      <c r="H417" s="141"/>
    </row>
    <row r="418" spans="1:10" ht="20.25" x14ac:dyDescent="0.25">
      <c r="A418" s="39" t="s">
        <v>240</v>
      </c>
      <c r="B418" s="139" t="s">
        <v>242</v>
      </c>
      <c r="C418" s="140"/>
      <c r="D418" s="140"/>
      <c r="E418" s="140"/>
      <c r="F418" s="140"/>
      <c r="G418" s="140"/>
      <c r="H418" s="141"/>
    </row>
    <row r="419" spans="1:10" ht="20.25" x14ac:dyDescent="0.25">
      <c r="A419" s="39" t="s">
        <v>240</v>
      </c>
      <c r="B419" s="139" t="s">
        <v>243</v>
      </c>
      <c r="C419" s="140"/>
      <c r="D419" s="140"/>
      <c r="E419" s="140"/>
      <c r="F419" s="140"/>
      <c r="G419" s="140"/>
      <c r="H419" s="141"/>
    </row>
    <row r="420" spans="1:10" ht="46.5" hidden="1" customHeight="1" x14ac:dyDescent="0.25">
      <c r="A420" s="39" t="s">
        <v>240</v>
      </c>
      <c r="B420" s="159" t="s">
        <v>244</v>
      </c>
      <c r="C420" s="140"/>
      <c r="D420" s="140"/>
      <c r="E420" s="140"/>
      <c r="F420" s="140"/>
      <c r="G420" s="140"/>
      <c r="H420" s="141"/>
    </row>
    <row r="421" spans="1:10" ht="24.75" customHeight="1" x14ac:dyDescent="0.25">
      <c r="A421" s="39" t="s">
        <v>240</v>
      </c>
      <c r="B421" s="139" t="s">
        <v>294</v>
      </c>
      <c r="C421" s="140"/>
      <c r="D421" s="140"/>
      <c r="E421" s="140"/>
      <c r="F421" s="140"/>
      <c r="G421" s="140"/>
      <c r="H421" s="141"/>
    </row>
    <row r="422" spans="1:10" ht="46.5" hidden="1" customHeight="1" x14ac:dyDescent="0.25">
      <c r="A422" s="2" t="s">
        <v>240</v>
      </c>
      <c r="B422" s="159" t="s">
        <v>244</v>
      </c>
      <c r="C422" s="140"/>
      <c r="D422" s="140"/>
      <c r="E422" s="140"/>
      <c r="F422" s="140"/>
      <c r="G422" s="140"/>
      <c r="H422" s="141"/>
    </row>
    <row r="423" spans="1:10" ht="20.25" x14ac:dyDescent="0.25">
      <c r="A423" s="138" t="s">
        <v>74</v>
      </c>
      <c r="B423" s="138"/>
      <c r="C423" s="138"/>
      <c r="D423" s="138"/>
      <c r="E423" s="138"/>
      <c r="F423" s="138"/>
      <c r="G423" s="138"/>
      <c r="H423" s="138"/>
      <c r="J423" s="167" t="s">
        <v>322</v>
      </c>
    </row>
    <row r="424" spans="1:10" ht="20.25" x14ac:dyDescent="0.25">
      <c r="A424" s="123" t="s">
        <v>69</v>
      </c>
      <c r="B424" s="123"/>
      <c r="C424" s="123"/>
      <c r="D424" s="139" t="str">
        <f>C3</f>
        <v>Arihant Aaradhya Phase I
(Valentia, Wesley, Laura, Mabel)
Arihant Aaradhya Phase II
(Naldo, Patracia, Querida, Osane)</v>
      </c>
      <c r="E424" s="140"/>
      <c r="F424" s="140"/>
      <c r="G424" s="140"/>
      <c r="H424" s="141"/>
      <c r="J424" s="168"/>
    </row>
    <row r="425" spans="1:10" ht="20.25" x14ac:dyDescent="0.25">
      <c r="A425" s="123" t="s">
        <v>105</v>
      </c>
      <c r="B425" s="123"/>
      <c r="C425" s="123"/>
      <c r="D425" s="139" t="str">
        <f>C9</f>
        <v>Survey No.14/1, Village, Sonale-Bapgaon Rd, Taluka, Bhiwandi, Maharashtra 421302</v>
      </c>
      <c r="E425" s="140"/>
      <c r="F425" s="140"/>
      <c r="G425" s="140"/>
      <c r="H425" s="141"/>
      <c r="J425" s="168"/>
    </row>
    <row r="426" spans="1:10" ht="20.25" customHeight="1" x14ac:dyDescent="0.25">
      <c r="A426" s="151" t="s">
        <v>111</v>
      </c>
      <c r="B426" s="151"/>
      <c r="C426" s="151"/>
      <c r="D426" s="152" t="str">
        <f>G3</f>
        <v>02/08/2025 @02:52 PM</v>
      </c>
      <c r="E426" s="140"/>
      <c r="F426" s="140"/>
      <c r="G426" s="140"/>
      <c r="H426" s="141"/>
    </row>
    <row r="427" spans="1:10" ht="20.25" x14ac:dyDescent="0.25">
      <c r="A427" s="9"/>
      <c r="B427" s="10"/>
      <c r="C427" s="10"/>
      <c r="D427" s="10"/>
      <c r="E427" s="10"/>
      <c r="F427" s="10"/>
      <c r="G427" s="10"/>
      <c r="H427" s="6"/>
    </row>
    <row r="428" spans="1:10" ht="20.25" x14ac:dyDescent="0.25">
      <c r="A428" s="11"/>
      <c r="B428" s="12"/>
      <c r="C428" s="12"/>
      <c r="D428" s="12"/>
      <c r="E428" s="12"/>
      <c r="F428" s="12"/>
      <c r="G428" s="12"/>
      <c r="H428" s="7"/>
    </row>
    <row r="429" spans="1:10" ht="20.25" x14ac:dyDescent="0.25">
      <c r="A429" s="11"/>
      <c r="B429" s="12"/>
      <c r="C429" s="12"/>
      <c r="D429" s="12"/>
      <c r="E429" s="12"/>
      <c r="F429" s="12"/>
      <c r="G429" s="12"/>
      <c r="H429" s="7"/>
    </row>
    <row r="430" spans="1:10" ht="20.25" x14ac:dyDescent="0.25">
      <c r="A430" s="11"/>
      <c r="B430" s="12"/>
      <c r="C430" s="12"/>
      <c r="D430" s="12"/>
      <c r="E430" s="12"/>
      <c r="F430" s="12"/>
      <c r="G430" s="12"/>
      <c r="H430" s="7"/>
    </row>
    <row r="431" spans="1:10" ht="20.25" x14ac:dyDescent="0.25">
      <c r="A431" s="11"/>
      <c r="B431" s="12"/>
      <c r="C431" s="12"/>
      <c r="D431" s="12"/>
      <c r="E431" s="12"/>
      <c r="F431" s="12"/>
      <c r="G431" s="12"/>
      <c r="H431" s="7"/>
    </row>
    <row r="432" spans="1:10" ht="20.25" x14ac:dyDescent="0.25">
      <c r="A432" s="11"/>
      <c r="B432" s="12"/>
      <c r="C432" s="12"/>
      <c r="D432" s="12"/>
      <c r="E432" s="12"/>
      <c r="F432" s="12"/>
      <c r="G432" s="12"/>
      <c r="H432" s="7"/>
    </row>
    <row r="433" spans="1:8" ht="20.25" x14ac:dyDescent="0.25">
      <c r="A433" s="11"/>
      <c r="B433" s="12"/>
      <c r="C433" s="12"/>
      <c r="D433" s="12"/>
      <c r="E433" s="12"/>
      <c r="F433" s="12"/>
      <c r="G433" s="12"/>
      <c r="H433" s="7"/>
    </row>
    <row r="434" spans="1:8" ht="20.25" x14ac:dyDescent="0.25">
      <c r="A434" s="11"/>
      <c r="B434" s="12"/>
      <c r="C434" s="12"/>
      <c r="D434" s="12"/>
      <c r="E434" s="12"/>
      <c r="F434" s="12"/>
      <c r="G434" s="12"/>
      <c r="H434" s="7"/>
    </row>
    <row r="435" spans="1:8" ht="20.25" x14ac:dyDescent="0.25">
      <c r="A435" s="11"/>
      <c r="B435" s="12"/>
      <c r="C435" s="12"/>
      <c r="D435" s="12"/>
      <c r="E435" s="12"/>
      <c r="F435" s="12"/>
      <c r="G435" s="12"/>
      <c r="H435" s="7"/>
    </row>
    <row r="436" spans="1:8" ht="20.25" x14ac:dyDescent="0.25">
      <c r="A436" s="11"/>
      <c r="B436" s="12"/>
      <c r="C436" s="12"/>
      <c r="D436" s="12"/>
      <c r="E436" s="12"/>
      <c r="F436" s="12"/>
      <c r="G436" s="12"/>
      <c r="H436" s="7"/>
    </row>
    <row r="437" spans="1:8" ht="20.25" x14ac:dyDescent="0.25">
      <c r="A437" s="11"/>
      <c r="B437" s="12"/>
      <c r="C437" s="12"/>
      <c r="D437" s="12"/>
      <c r="E437" s="12"/>
      <c r="F437" s="12"/>
      <c r="G437" s="12"/>
      <c r="H437" s="7"/>
    </row>
    <row r="438" spans="1:8" ht="20.25" x14ac:dyDescent="0.25">
      <c r="A438" s="11"/>
      <c r="B438" s="12"/>
      <c r="C438" s="12"/>
      <c r="D438" s="12"/>
      <c r="E438" s="12"/>
      <c r="F438" s="12"/>
      <c r="G438" s="12"/>
      <c r="H438" s="7"/>
    </row>
    <row r="439" spans="1:8" ht="20.25" x14ac:dyDescent="0.25">
      <c r="A439" s="11"/>
      <c r="B439" s="12"/>
      <c r="C439" s="12"/>
      <c r="D439" s="12"/>
      <c r="E439" s="12"/>
      <c r="F439" s="12"/>
      <c r="G439" s="12"/>
      <c r="H439" s="7"/>
    </row>
    <row r="440" spans="1:8" ht="20.25" x14ac:dyDescent="0.25">
      <c r="A440" s="11"/>
      <c r="B440" s="12"/>
      <c r="C440" s="12"/>
      <c r="D440" s="12"/>
      <c r="E440" s="12"/>
      <c r="F440" s="12"/>
      <c r="G440" s="12"/>
      <c r="H440" s="7"/>
    </row>
    <row r="441" spans="1:8" ht="20.25" x14ac:dyDescent="0.25">
      <c r="A441" s="11"/>
      <c r="B441" s="12"/>
      <c r="C441" s="12"/>
      <c r="D441" s="12"/>
      <c r="E441" s="12"/>
      <c r="F441" s="12"/>
      <c r="G441" s="12"/>
      <c r="H441" s="7"/>
    </row>
    <row r="442" spans="1:8" ht="20.25" x14ac:dyDescent="0.25">
      <c r="A442" s="11"/>
      <c r="B442" s="12"/>
      <c r="C442" s="12"/>
      <c r="D442" s="12"/>
      <c r="E442" s="12"/>
      <c r="F442" s="12"/>
      <c r="G442" s="12"/>
      <c r="H442" s="7"/>
    </row>
    <row r="443" spans="1:8" ht="20.25" x14ac:dyDescent="0.25">
      <c r="A443" s="11"/>
      <c r="B443" s="12"/>
      <c r="C443" s="12"/>
      <c r="D443" s="12"/>
      <c r="E443" s="12"/>
      <c r="F443" s="12"/>
      <c r="G443" s="12"/>
      <c r="H443" s="7"/>
    </row>
    <row r="444" spans="1:8" ht="20.25" x14ac:dyDescent="0.25">
      <c r="A444" s="11"/>
      <c r="B444" s="12"/>
      <c r="C444" s="12"/>
      <c r="D444" s="12"/>
      <c r="E444" s="12"/>
      <c r="F444" s="12"/>
      <c r="G444" s="12"/>
      <c r="H444" s="7"/>
    </row>
    <row r="445" spans="1:8" ht="20.25" x14ac:dyDescent="0.25">
      <c r="A445" s="11"/>
      <c r="B445" s="12"/>
      <c r="C445" s="12"/>
      <c r="D445" s="12"/>
      <c r="E445" s="12"/>
      <c r="F445" s="12"/>
      <c r="G445" s="12"/>
      <c r="H445" s="7"/>
    </row>
    <row r="446" spans="1:8" ht="20.25" x14ac:dyDescent="0.25">
      <c r="A446" s="11"/>
      <c r="B446" s="12"/>
      <c r="C446" s="12"/>
      <c r="D446" s="12"/>
      <c r="E446" s="12"/>
      <c r="F446" s="12"/>
      <c r="G446" s="12"/>
      <c r="H446" s="7"/>
    </row>
    <row r="447" spans="1:8" ht="20.25" x14ac:dyDescent="0.25">
      <c r="A447" s="11"/>
      <c r="B447" s="12"/>
      <c r="C447" s="12"/>
      <c r="D447" s="12"/>
      <c r="E447" s="12"/>
      <c r="F447" s="12"/>
      <c r="G447" s="12"/>
      <c r="H447" s="7"/>
    </row>
    <row r="448" spans="1:8" ht="20.25" x14ac:dyDescent="0.25">
      <c r="A448" s="11"/>
      <c r="B448" s="12"/>
      <c r="C448" s="12"/>
      <c r="D448" s="12"/>
      <c r="E448" s="12"/>
      <c r="F448" s="12"/>
      <c r="G448" s="12"/>
      <c r="H448" s="7"/>
    </row>
    <row r="449" spans="1:8" ht="20.25" x14ac:dyDescent="0.25">
      <c r="A449" s="11"/>
      <c r="B449" s="12"/>
      <c r="C449" s="12"/>
      <c r="D449" s="12"/>
      <c r="E449" s="12"/>
      <c r="F449" s="12"/>
      <c r="G449" s="12"/>
      <c r="H449" s="7"/>
    </row>
    <row r="450" spans="1:8" ht="20.25" x14ac:dyDescent="0.25">
      <c r="A450" s="11"/>
      <c r="B450" s="12"/>
      <c r="C450" s="12"/>
      <c r="D450" s="12"/>
      <c r="E450" s="12"/>
      <c r="F450" s="12"/>
      <c r="G450" s="12"/>
      <c r="H450" s="7"/>
    </row>
    <row r="451" spans="1:8" ht="20.25" x14ac:dyDescent="0.25">
      <c r="A451" s="11"/>
      <c r="B451" s="12"/>
      <c r="C451" s="12"/>
      <c r="D451" s="12"/>
      <c r="E451" s="12"/>
      <c r="F451" s="12"/>
      <c r="G451" s="12"/>
      <c r="H451" s="7"/>
    </row>
    <row r="452" spans="1:8" ht="20.25" x14ac:dyDescent="0.25">
      <c r="A452" s="11"/>
      <c r="B452" s="12"/>
      <c r="C452" s="12"/>
      <c r="D452" s="12"/>
      <c r="E452" s="12"/>
      <c r="F452" s="12"/>
      <c r="G452" s="12"/>
      <c r="H452" s="7"/>
    </row>
    <row r="453" spans="1:8" ht="20.25" x14ac:dyDescent="0.25">
      <c r="A453" s="11"/>
      <c r="B453" s="12"/>
      <c r="C453" s="12"/>
      <c r="D453" s="12"/>
      <c r="E453" s="12"/>
      <c r="F453" s="12"/>
      <c r="G453" s="12"/>
      <c r="H453" s="7"/>
    </row>
    <row r="454" spans="1:8" ht="20.25" x14ac:dyDescent="0.25">
      <c r="A454" s="11"/>
      <c r="B454" s="12"/>
      <c r="C454" s="12"/>
      <c r="D454" s="12"/>
      <c r="E454" s="12"/>
      <c r="F454" s="12"/>
      <c r="G454" s="12"/>
      <c r="H454" s="7"/>
    </row>
    <row r="455" spans="1:8" ht="20.25" x14ac:dyDescent="0.25">
      <c r="A455" s="11"/>
      <c r="B455" s="12"/>
      <c r="C455" s="12"/>
      <c r="D455" s="12"/>
      <c r="E455" s="12"/>
      <c r="F455" s="12"/>
      <c r="G455" s="12"/>
      <c r="H455" s="7"/>
    </row>
    <row r="456" spans="1:8" ht="20.25" x14ac:dyDescent="0.25">
      <c r="A456" s="11"/>
      <c r="B456" s="12"/>
      <c r="C456" s="12"/>
      <c r="D456" s="12"/>
      <c r="E456" s="12"/>
      <c r="F456" s="12"/>
      <c r="G456" s="12"/>
      <c r="H456" s="7"/>
    </row>
    <row r="457" spans="1:8" ht="20.25" x14ac:dyDescent="0.25">
      <c r="A457" s="11"/>
      <c r="B457" s="12"/>
      <c r="C457" s="12"/>
      <c r="D457" s="12"/>
      <c r="E457" s="12"/>
      <c r="F457" s="12"/>
      <c r="G457" s="12"/>
      <c r="H457" s="7"/>
    </row>
    <row r="458" spans="1:8" ht="20.25" x14ac:dyDescent="0.25">
      <c r="A458" s="11"/>
      <c r="B458" s="12"/>
      <c r="C458" s="12"/>
      <c r="D458" s="12"/>
      <c r="E458" s="12"/>
      <c r="F458" s="12"/>
      <c r="G458" s="12"/>
      <c r="H458" s="7"/>
    </row>
    <row r="459" spans="1:8" ht="20.25" x14ac:dyDescent="0.25">
      <c r="A459" s="11"/>
      <c r="B459" s="12"/>
      <c r="C459" s="12"/>
      <c r="D459" s="12"/>
      <c r="E459" s="12"/>
      <c r="F459" s="12"/>
      <c r="G459" s="12"/>
      <c r="H459" s="7"/>
    </row>
    <row r="460" spans="1:8" ht="20.25" x14ac:dyDescent="0.25">
      <c r="A460" s="11"/>
      <c r="B460" s="12"/>
      <c r="C460" s="12"/>
      <c r="D460" s="12"/>
      <c r="E460" s="12"/>
      <c r="F460" s="12"/>
      <c r="G460" s="12"/>
      <c r="H460" s="7"/>
    </row>
    <row r="461" spans="1:8" ht="20.25" x14ac:dyDescent="0.25">
      <c r="A461" s="11"/>
      <c r="B461" s="12"/>
      <c r="C461" s="12"/>
      <c r="D461" s="12"/>
      <c r="E461" s="12"/>
      <c r="F461" s="12"/>
      <c r="G461" s="12"/>
      <c r="H461" s="7"/>
    </row>
    <row r="462" spans="1:8" ht="20.25" x14ac:dyDescent="0.25">
      <c r="A462" s="11"/>
      <c r="B462" s="12"/>
      <c r="C462" s="12"/>
      <c r="D462" s="12"/>
      <c r="E462" s="12"/>
      <c r="F462" s="12"/>
      <c r="G462" s="12"/>
      <c r="H462" s="7"/>
    </row>
    <row r="463" spans="1:8" ht="20.25" x14ac:dyDescent="0.25">
      <c r="A463" s="11"/>
      <c r="B463" s="12"/>
      <c r="C463" s="12"/>
      <c r="D463" s="12"/>
      <c r="E463" s="12"/>
      <c r="F463" s="12"/>
      <c r="G463" s="12"/>
      <c r="H463" s="7"/>
    </row>
    <row r="464" spans="1:8" ht="20.25" x14ac:dyDescent="0.25">
      <c r="A464" s="11"/>
      <c r="B464" s="12"/>
      <c r="C464" s="12"/>
      <c r="D464" s="12"/>
      <c r="E464" s="12"/>
      <c r="F464" s="12"/>
      <c r="G464" s="12"/>
      <c r="H464" s="7"/>
    </row>
    <row r="465" spans="1:8" ht="20.25" x14ac:dyDescent="0.25">
      <c r="A465" s="11"/>
      <c r="B465" s="12"/>
      <c r="C465" s="12"/>
      <c r="D465" s="12"/>
      <c r="E465" s="12"/>
      <c r="F465" s="12"/>
      <c r="G465" s="12"/>
      <c r="H465" s="7"/>
    </row>
    <row r="466" spans="1:8" ht="20.25" x14ac:dyDescent="0.25">
      <c r="A466" s="11"/>
      <c r="B466" s="12"/>
      <c r="C466" s="12"/>
      <c r="D466" s="12"/>
      <c r="E466" s="12"/>
      <c r="F466" s="12"/>
      <c r="G466" s="12"/>
      <c r="H466" s="7"/>
    </row>
    <row r="467" spans="1:8" ht="20.25" x14ac:dyDescent="0.25">
      <c r="A467" s="11"/>
      <c r="B467" s="12"/>
      <c r="C467" s="12"/>
      <c r="D467" s="12"/>
      <c r="E467" s="12"/>
      <c r="F467" s="12"/>
      <c r="G467" s="12"/>
      <c r="H467" s="7"/>
    </row>
    <row r="468" spans="1:8" ht="20.25" x14ac:dyDescent="0.25">
      <c r="A468" s="13"/>
      <c r="B468" s="14"/>
      <c r="C468" s="14"/>
      <c r="D468" s="14"/>
      <c r="E468" s="14"/>
      <c r="F468" s="14"/>
      <c r="G468" s="14"/>
      <c r="H468" s="8"/>
    </row>
    <row r="469" spans="1:8" ht="20.25" x14ac:dyDescent="0.25">
      <c r="A469" s="79" t="s">
        <v>163</v>
      </c>
      <c r="B469" s="79"/>
      <c r="C469" s="79"/>
      <c r="D469" s="79"/>
      <c r="E469" s="79"/>
      <c r="F469" s="79"/>
      <c r="G469" s="79"/>
      <c r="H469" s="79"/>
    </row>
    <row r="470" spans="1:8" ht="20.25" x14ac:dyDescent="0.25">
      <c r="A470" s="9"/>
      <c r="B470" s="10"/>
      <c r="C470" s="10"/>
      <c r="D470" s="10"/>
      <c r="E470" s="10"/>
      <c r="F470" s="10"/>
      <c r="G470" s="10"/>
      <c r="H470" s="6"/>
    </row>
    <row r="471" spans="1:8" ht="20.25" x14ac:dyDescent="0.25">
      <c r="A471" s="11"/>
      <c r="B471" s="57"/>
      <c r="C471" s="57"/>
      <c r="D471" s="57"/>
      <c r="E471" s="57"/>
      <c r="F471" s="57"/>
      <c r="G471" s="57"/>
      <c r="H471" s="7"/>
    </row>
    <row r="472" spans="1:8" ht="20.25" x14ac:dyDescent="0.25">
      <c r="A472" s="11"/>
      <c r="B472" s="57"/>
      <c r="C472" s="57"/>
      <c r="D472" s="57"/>
      <c r="E472" s="57"/>
      <c r="F472" s="57"/>
      <c r="G472" s="57"/>
      <c r="H472" s="7"/>
    </row>
    <row r="473" spans="1:8" ht="20.25" x14ac:dyDescent="0.25">
      <c r="A473" s="11"/>
      <c r="B473" s="57"/>
      <c r="C473" s="57"/>
      <c r="D473" s="57"/>
      <c r="E473" s="57"/>
      <c r="F473" s="57"/>
      <c r="G473" s="57"/>
      <c r="H473" s="7"/>
    </row>
    <row r="474" spans="1:8" ht="20.25" x14ac:dyDescent="0.25">
      <c r="A474" s="11"/>
      <c r="B474" s="57"/>
      <c r="C474" s="57"/>
      <c r="D474" s="57"/>
      <c r="E474" s="57"/>
      <c r="F474" s="57"/>
      <c r="G474" s="57"/>
      <c r="H474" s="7"/>
    </row>
    <row r="475" spans="1:8" ht="20.25" x14ac:dyDescent="0.25">
      <c r="A475" s="11"/>
      <c r="B475" s="57"/>
      <c r="C475" s="57"/>
      <c r="D475" s="57"/>
      <c r="E475" s="57"/>
      <c r="F475" s="57"/>
      <c r="G475" s="57"/>
      <c r="H475" s="7"/>
    </row>
    <row r="476" spans="1:8" ht="20.25" x14ac:dyDescent="0.25">
      <c r="A476" s="11"/>
      <c r="B476" s="57"/>
      <c r="C476" s="57"/>
      <c r="D476" s="57"/>
      <c r="E476" s="57"/>
      <c r="F476" s="57"/>
      <c r="G476" s="57"/>
      <c r="H476" s="7"/>
    </row>
    <row r="477" spans="1:8" ht="20.25" x14ac:dyDescent="0.25">
      <c r="A477" s="11"/>
      <c r="B477" s="57"/>
      <c r="C477" s="57"/>
      <c r="D477" s="57"/>
      <c r="E477" s="57"/>
      <c r="F477" s="57"/>
      <c r="G477" s="57"/>
      <c r="H477" s="7"/>
    </row>
    <row r="478" spans="1:8" ht="20.25" x14ac:dyDescent="0.25">
      <c r="A478" s="11"/>
      <c r="B478" s="57"/>
      <c r="C478" s="57"/>
      <c r="D478" s="57"/>
      <c r="E478" s="57"/>
      <c r="F478" s="57"/>
      <c r="G478" s="57"/>
      <c r="H478" s="7"/>
    </row>
    <row r="479" spans="1:8" ht="20.25" x14ac:dyDescent="0.25">
      <c r="A479" s="11"/>
      <c r="B479" s="57"/>
      <c r="C479" s="57"/>
      <c r="D479" s="57"/>
      <c r="E479" s="57"/>
      <c r="F479" s="57"/>
      <c r="G479" s="57"/>
      <c r="H479" s="7"/>
    </row>
    <row r="480" spans="1:8" ht="20.25" x14ac:dyDescent="0.25">
      <c r="A480" s="11"/>
      <c r="B480" s="57"/>
      <c r="C480" s="57"/>
      <c r="D480" s="57"/>
      <c r="E480" s="57"/>
      <c r="F480" s="57"/>
      <c r="G480" s="57"/>
      <c r="H480" s="7"/>
    </row>
    <row r="481" spans="1:8" ht="20.25" x14ac:dyDescent="0.25">
      <c r="A481" s="11"/>
      <c r="B481" s="57"/>
      <c r="C481" s="57"/>
      <c r="D481" s="57"/>
      <c r="E481" s="57"/>
      <c r="F481" s="57"/>
      <c r="G481" s="57"/>
      <c r="H481" s="7"/>
    </row>
    <row r="482" spans="1:8" ht="20.25" x14ac:dyDescent="0.25">
      <c r="A482" s="11"/>
      <c r="B482" s="57"/>
      <c r="C482" s="57"/>
      <c r="D482" s="57"/>
      <c r="E482" s="57"/>
      <c r="F482" s="57"/>
      <c r="G482" s="57"/>
      <c r="H482" s="7"/>
    </row>
    <row r="483" spans="1:8" ht="20.25" x14ac:dyDescent="0.25">
      <c r="A483" s="11"/>
      <c r="B483" s="57"/>
      <c r="C483" s="57"/>
      <c r="D483" s="57"/>
      <c r="E483" s="57"/>
      <c r="F483" s="57"/>
      <c r="G483" s="57"/>
      <c r="H483" s="7"/>
    </row>
    <row r="484" spans="1:8" ht="20.25" x14ac:dyDescent="0.25">
      <c r="A484" s="11"/>
      <c r="B484" s="57"/>
      <c r="C484" s="57"/>
      <c r="D484" s="57"/>
      <c r="E484" s="57"/>
      <c r="F484" s="57"/>
      <c r="G484" s="57"/>
      <c r="H484" s="7"/>
    </row>
    <row r="485" spans="1:8" ht="20.25" x14ac:dyDescent="0.25">
      <c r="A485" s="11"/>
      <c r="B485" s="57"/>
      <c r="C485" s="57"/>
      <c r="D485" s="57"/>
      <c r="E485" s="57"/>
      <c r="F485" s="57"/>
      <c r="G485" s="57"/>
      <c r="H485" s="7"/>
    </row>
    <row r="486" spans="1:8" ht="20.25" x14ac:dyDescent="0.25">
      <c r="A486" s="11"/>
      <c r="B486" s="57"/>
      <c r="C486" s="57"/>
      <c r="D486" s="57"/>
      <c r="E486" s="57"/>
      <c r="F486" s="57"/>
      <c r="G486" s="57"/>
      <c r="H486" s="7"/>
    </row>
    <row r="487" spans="1:8" ht="20.25" x14ac:dyDescent="0.25">
      <c r="A487" s="11"/>
      <c r="B487" s="57"/>
      <c r="C487" s="57"/>
      <c r="D487" s="57"/>
      <c r="E487" s="57"/>
      <c r="F487" s="57"/>
      <c r="G487" s="57"/>
      <c r="H487" s="7"/>
    </row>
    <row r="488" spans="1:8" ht="20.25" x14ac:dyDescent="0.25">
      <c r="A488" s="11"/>
      <c r="B488" s="57"/>
      <c r="C488" s="57"/>
      <c r="D488" s="57"/>
      <c r="E488" s="57"/>
      <c r="F488" s="57"/>
      <c r="G488" s="57"/>
      <c r="H488" s="7"/>
    </row>
    <row r="489" spans="1:8" ht="20.25" x14ac:dyDescent="0.25">
      <c r="A489" s="11"/>
      <c r="B489" s="57"/>
      <c r="C489" s="57"/>
      <c r="D489" s="57"/>
      <c r="E489" s="57"/>
      <c r="F489" s="57"/>
      <c r="G489" s="57"/>
      <c r="H489" s="7"/>
    </row>
    <row r="490" spans="1:8" ht="20.25" x14ac:dyDescent="0.25">
      <c r="A490" s="11"/>
      <c r="B490" s="57"/>
      <c r="C490" s="57"/>
      <c r="D490" s="57"/>
      <c r="E490" s="57"/>
      <c r="F490" s="57"/>
      <c r="G490" s="57"/>
      <c r="H490" s="7"/>
    </row>
    <row r="491" spans="1:8" ht="20.25" x14ac:dyDescent="0.25">
      <c r="A491" s="11"/>
      <c r="B491" s="57"/>
      <c r="C491" s="57"/>
      <c r="D491" s="57"/>
      <c r="E491" s="57"/>
      <c r="F491" s="57"/>
      <c r="G491" s="57"/>
      <c r="H491" s="7"/>
    </row>
    <row r="492" spans="1:8" ht="20.25" x14ac:dyDescent="0.25">
      <c r="A492" s="11"/>
      <c r="B492" s="57"/>
      <c r="C492" s="57"/>
      <c r="D492" s="57"/>
      <c r="E492" s="57"/>
      <c r="F492" s="57"/>
      <c r="G492" s="57"/>
      <c r="H492" s="7"/>
    </row>
    <row r="493" spans="1:8" ht="20.25" x14ac:dyDescent="0.25">
      <c r="A493" s="11"/>
      <c r="B493" s="57"/>
      <c r="C493" s="57"/>
      <c r="D493" s="57"/>
      <c r="E493" s="57"/>
      <c r="F493" s="57"/>
      <c r="G493" s="57"/>
      <c r="H493" s="7"/>
    </row>
    <row r="494" spans="1:8" ht="20.25" x14ac:dyDescent="0.25">
      <c r="A494" s="11"/>
      <c r="B494" s="57"/>
      <c r="C494" s="57"/>
      <c r="D494" s="57"/>
      <c r="E494" s="57"/>
      <c r="F494" s="57"/>
      <c r="G494" s="57"/>
      <c r="H494" s="7"/>
    </row>
    <row r="495" spans="1:8" ht="20.25" x14ac:dyDescent="0.25">
      <c r="A495" s="11"/>
      <c r="B495" s="57"/>
      <c r="C495" s="57"/>
      <c r="D495" s="57"/>
      <c r="E495" s="57"/>
      <c r="F495" s="57"/>
      <c r="G495" s="57"/>
      <c r="H495" s="7"/>
    </row>
    <row r="496" spans="1:8" ht="20.25" x14ac:dyDescent="0.25">
      <c r="A496" s="11"/>
      <c r="B496" s="57"/>
      <c r="C496" s="57"/>
      <c r="D496" s="57"/>
      <c r="E496" s="57"/>
      <c r="F496" s="57"/>
      <c r="G496" s="57"/>
      <c r="H496" s="7"/>
    </row>
    <row r="497" spans="1:8" ht="20.25" x14ac:dyDescent="0.25">
      <c r="A497" s="11"/>
      <c r="B497" s="57"/>
      <c r="C497" s="57"/>
      <c r="D497" s="57"/>
      <c r="E497" s="57"/>
      <c r="F497" s="57"/>
      <c r="G497" s="57"/>
      <c r="H497" s="7"/>
    </row>
    <row r="498" spans="1:8" ht="20.25" x14ac:dyDescent="0.25">
      <c r="A498" s="11"/>
      <c r="B498" s="57"/>
      <c r="C498" s="57"/>
      <c r="D498" s="57"/>
      <c r="E498" s="57"/>
      <c r="F498" s="57"/>
      <c r="G498" s="57"/>
      <c r="H498" s="7"/>
    </row>
    <row r="499" spans="1:8" ht="20.25" x14ac:dyDescent="0.25">
      <c r="A499" s="11"/>
      <c r="B499" s="57"/>
      <c r="C499" s="57"/>
      <c r="D499" s="57"/>
      <c r="E499" s="57"/>
      <c r="F499" s="57"/>
      <c r="G499" s="57"/>
      <c r="H499" s="7"/>
    </row>
    <row r="500" spans="1:8" ht="20.25" x14ac:dyDescent="0.25">
      <c r="A500" s="11"/>
      <c r="B500" s="57"/>
      <c r="C500" s="57"/>
      <c r="D500" s="57"/>
      <c r="E500" s="57"/>
      <c r="F500" s="57"/>
      <c r="G500" s="57"/>
      <c r="H500" s="7"/>
    </row>
    <row r="501" spans="1:8" ht="20.25" x14ac:dyDescent="0.25">
      <c r="A501" s="11"/>
      <c r="B501" s="57"/>
      <c r="C501" s="57"/>
      <c r="D501" s="57"/>
      <c r="E501" s="57"/>
      <c r="F501" s="57"/>
      <c r="G501" s="57"/>
      <c r="H501" s="7"/>
    </row>
    <row r="502" spans="1:8" ht="20.25" x14ac:dyDescent="0.25">
      <c r="A502" s="11"/>
      <c r="B502" s="57"/>
      <c r="C502" s="57"/>
      <c r="D502" s="57"/>
      <c r="E502" s="57"/>
      <c r="F502" s="57"/>
      <c r="G502" s="57"/>
      <c r="H502" s="7"/>
    </row>
    <row r="503" spans="1:8" ht="20.25" x14ac:dyDescent="0.25">
      <c r="A503" s="11"/>
      <c r="B503" s="57"/>
      <c r="C503" s="57"/>
      <c r="D503" s="57"/>
      <c r="E503" s="57"/>
      <c r="F503" s="57"/>
      <c r="G503" s="57"/>
      <c r="H503" s="7"/>
    </row>
    <row r="504" spans="1:8" ht="20.25" x14ac:dyDescent="0.25">
      <c r="A504" s="11"/>
      <c r="B504" s="57"/>
      <c r="C504" s="57"/>
      <c r="D504" s="57"/>
      <c r="E504" s="57"/>
      <c r="F504" s="57"/>
      <c r="G504" s="57"/>
      <c r="H504" s="7"/>
    </row>
    <row r="505" spans="1:8" ht="20.25" x14ac:dyDescent="0.25">
      <c r="A505" s="11"/>
      <c r="B505" s="57"/>
      <c r="C505" s="57"/>
      <c r="D505" s="57"/>
      <c r="E505" s="57"/>
      <c r="F505" s="57"/>
      <c r="G505" s="57"/>
      <c r="H505" s="7"/>
    </row>
    <row r="506" spans="1:8" ht="20.25" x14ac:dyDescent="0.25">
      <c r="A506" s="11"/>
      <c r="B506" s="57"/>
      <c r="C506" s="57"/>
      <c r="D506" s="57"/>
      <c r="E506" s="57"/>
      <c r="F506" s="57"/>
      <c r="G506" s="57"/>
      <c r="H506" s="7"/>
    </row>
    <row r="507" spans="1:8" ht="20.25" x14ac:dyDescent="0.25">
      <c r="A507" s="11"/>
      <c r="B507" s="57"/>
      <c r="C507" s="57"/>
      <c r="D507" s="57"/>
      <c r="E507" s="57"/>
      <c r="F507" s="57"/>
      <c r="G507" s="57"/>
      <c r="H507" s="7"/>
    </row>
    <row r="508" spans="1:8" ht="20.25" x14ac:dyDescent="0.25">
      <c r="A508" s="11"/>
      <c r="B508" s="57"/>
      <c r="C508" s="57"/>
      <c r="D508" s="57"/>
      <c r="E508" s="57"/>
      <c r="F508" s="57"/>
      <c r="G508" s="57"/>
      <c r="H508" s="7"/>
    </row>
    <row r="509" spans="1:8" ht="20.25" x14ac:dyDescent="0.25">
      <c r="A509" s="11"/>
      <c r="B509" s="57"/>
      <c r="C509" s="57"/>
      <c r="D509" s="57"/>
      <c r="E509" s="57"/>
      <c r="F509" s="57"/>
      <c r="G509" s="57"/>
      <c r="H509" s="7"/>
    </row>
    <row r="510" spans="1:8" ht="20.25" x14ac:dyDescent="0.25">
      <c r="A510" s="11"/>
      <c r="B510" s="57"/>
      <c r="C510" s="57"/>
      <c r="D510" s="57"/>
      <c r="E510" s="57"/>
      <c r="F510" s="57"/>
      <c r="G510" s="57"/>
      <c r="H510" s="7"/>
    </row>
    <row r="511" spans="1:8" ht="20.25" x14ac:dyDescent="0.25">
      <c r="A511" s="11"/>
      <c r="B511" s="57"/>
      <c r="C511" s="57"/>
      <c r="D511" s="57"/>
      <c r="E511" s="57"/>
      <c r="F511" s="57"/>
      <c r="G511" s="57"/>
      <c r="H511" s="7"/>
    </row>
    <row r="512" spans="1:8" ht="20.25" x14ac:dyDescent="0.25">
      <c r="A512" s="11"/>
      <c r="B512" s="57"/>
      <c r="C512" s="57"/>
      <c r="D512" s="57"/>
      <c r="E512" s="57"/>
      <c r="F512" s="57"/>
      <c r="G512" s="57"/>
      <c r="H512" s="7"/>
    </row>
    <row r="513" spans="1:8" ht="20.25" x14ac:dyDescent="0.25">
      <c r="A513" s="11"/>
      <c r="B513" s="57"/>
      <c r="C513" s="57"/>
      <c r="D513" s="57"/>
      <c r="E513" s="57"/>
      <c r="F513" s="57"/>
      <c r="G513" s="57"/>
      <c r="H513" s="7"/>
    </row>
    <row r="514" spans="1:8" ht="20.25" x14ac:dyDescent="0.25">
      <c r="A514" s="11"/>
      <c r="B514" s="57"/>
      <c r="C514" s="57"/>
      <c r="D514" s="57"/>
      <c r="E514" s="57"/>
      <c r="F514" s="57"/>
      <c r="G514" s="57"/>
      <c r="H514" s="7"/>
    </row>
    <row r="515" spans="1:8" ht="20.25" x14ac:dyDescent="0.25">
      <c r="A515" s="11"/>
      <c r="B515" s="57"/>
      <c r="C515" s="57"/>
      <c r="D515" s="57"/>
      <c r="E515" s="57"/>
      <c r="F515" s="57"/>
      <c r="G515" s="57"/>
      <c r="H515" s="7"/>
    </row>
    <row r="516" spans="1:8" ht="20.25" x14ac:dyDescent="0.25">
      <c r="A516" s="11"/>
      <c r="B516" s="57"/>
      <c r="C516" s="57"/>
      <c r="D516" s="57"/>
      <c r="E516" s="57"/>
      <c r="F516" s="57"/>
      <c r="G516" s="57"/>
      <c r="H516" s="7"/>
    </row>
    <row r="517" spans="1:8" ht="20.25" x14ac:dyDescent="0.25">
      <c r="A517" s="13"/>
      <c r="B517" s="14"/>
      <c r="C517" s="14"/>
      <c r="D517" s="14"/>
      <c r="E517" s="14"/>
      <c r="F517" s="14"/>
      <c r="G517" s="14"/>
      <c r="H517" s="8"/>
    </row>
    <row r="518" spans="1:8" ht="20.25" x14ac:dyDescent="0.25">
      <c r="A518" s="124" t="s">
        <v>75</v>
      </c>
      <c r="B518" s="125"/>
      <c r="C518" s="125"/>
      <c r="D518" s="125"/>
      <c r="E518" s="125"/>
      <c r="F518" s="125"/>
      <c r="G518" s="125"/>
      <c r="H518" s="126"/>
    </row>
    <row r="519" spans="1:8" ht="20.25" x14ac:dyDescent="0.25">
      <c r="A519" s="9"/>
      <c r="B519" s="10"/>
      <c r="C519" s="10"/>
      <c r="D519" s="10"/>
      <c r="E519" s="10"/>
      <c r="F519" s="10"/>
      <c r="G519" s="10"/>
      <c r="H519" s="6"/>
    </row>
    <row r="520" spans="1:8" ht="20.25" x14ac:dyDescent="0.25">
      <c r="A520" s="11"/>
      <c r="B520" s="12"/>
      <c r="C520" s="12"/>
      <c r="D520" s="12"/>
      <c r="E520" s="12"/>
      <c r="F520" s="12"/>
      <c r="G520" s="12"/>
      <c r="H520" s="7"/>
    </row>
    <row r="521" spans="1:8" ht="20.25" x14ac:dyDescent="0.25">
      <c r="A521" s="11"/>
      <c r="B521" s="12"/>
      <c r="C521" s="12"/>
      <c r="D521" s="12"/>
      <c r="E521" s="12"/>
      <c r="F521" s="12"/>
      <c r="G521" s="12"/>
      <c r="H521" s="7"/>
    </row>
    <row r="522" spans="1:8" ht="20.25" x14ac:dyDescent="0.25">
      <c r="A522" s="11"/>
      <c r="B522" s="12"/>
      <c r="C522" s="12"/>
      <c r="D522" s="12"/>
      <c r="E522" s="12"/>
      <c r="F522" s="12"/>
      <c r="G522" s="12"/>
      <c r="H522" s="7"/>
    </row>
    <row r="523" spans="1:8" ht="20.25" x14ac:dyDescent="0.25">
      <c r="A523" s="11"/>
      <c r="B523" s="12"/>
      <c r="C523" s="12"/>
      <c r="D523" s="12"/>
      <c r="E523" s="12"/>
      <c r="F523" s="12"/>
      <c r="G523" s="12"/>
      <c r="H523" s="7"/>
    </row>
    <row r="524" spans="1:8" ht="20.25" x14ac:dyDescent="0.25">
      <c r="A524" s="11"/>
      <c r="B524" s="12"/>
      <c r="C524" s="12"/>
      <c r="D524" s="12"/>
      <c r="E524" s="12"/>
      <c r="F524" s="12"/>
      <c r="G524" s="12"/>
      <c r="H524" s="7"/>
    </row>
    <row r="525" spans="1:8" ht="20.25" x14ac:dyDescent="0.25">
      <c r="A525" s="11"/>
      <c r="B525" s="12"/>
      <c r="C525" s="12"/>
      <c r="D525" s="12"/>
      <c r="E525" s="12"/>
      <c r="F525" s="12"/>
      <c r="G525" s="12"/>
      <c r="H525" s="7"/>
    </row>
    <row r="526" spans="1:8" ht="20.25" x14ac:dyDescent="0.25">
      <c r="A526" s="11"/>
      <c r="B526" s="12"/>
      <c r="C526" s="12"/>
      <c r="D526" s="12"/>
      <c r="E526" s="12"/>
      <c r="F526" s="12"/>
      <c r="G526" s="12"/>
      <c r="H526" s="7"/>
    </row>
    <row r="527" spans="1:8" ht="20.25" x14ac:dyDescent="0.25">
      <c r="A527" s="11"/>
      <c r="B527" s="12"/>
      <c r="C527" s="12"/>
      <c r="D527" s="12"/>
      <c r="E527" s="12"/>
      <c r="F527" s="12"/>
      <c r="G527" s="12"/>
      <c r="H527" s="7"/>
    </row>
    <row r="528" spans="1:8" ht="20.25" x14ac:dyDescent="0.25">
      <c r="A528" s="11"/>
      <c r="B528" s="12"/>
      <c r="C528" s="12"/>
      <c r="D528" s="12"/>
      <c r="E528" s="12"/>
      <c r="F528" s="12"/>
      <c r="G528" s="12"/>
      <c r="H528" s="7"/>
    </row>
    <row r="529" spans="1:8" ht="20.25" x14ac:dyDescent="0.25">
      <c r="A529" s="11"/>
      <c r="B529" s="12"/>
      <c r="C529" s="12"/>
      <c r="D529" s="12"/>
      <c r="E529" s="12"/>
      <c r="F529" s="12"/>
      <c r="G529" s="12"/>
      <c r="H529" s="7"/>
    </row>
    <row r="530" spans="1:8" ht="20.25" x14ac:dyDescent="0.25">
      <c r="A530" s="11"/>
      <c r="B530" s="12"/>
      <c r="C530" s="12"/>
      <c r="D530" s="12"/>
      <c r="E530" s="12"/>
      <c r="F530" s="12"/>
      <c r="G530" s="12"/>
      <c r="H530" s="7"/>
    </row>
    <row r="531" spans="1:8" ht="20.25" x14ac:dyDescent="0.25">
      <c r="A531" s="11"/>
      <c r="B531" s="12"/>
      <c r="C531" s="12"/>
      <c r="D531" s="12"/>
      <c r="E531" s="12"/>
      <c r="F531" s="12"/>
      <c r="G531" s="12"/>
      <c r="H531" s="7"/>
    </row>
    <row r="532" spans="1:8" ht="20.25" x14ac:dyDescent="0.25">
      <c r="A532" s="11"/>
      <c r="B532" s="12"/>
      <c r="C532" s="12"/>
      <c r="D532" s="12"/>
      <c r="E532" s="12"/>
      <c r="F532" s="12"/>
      <c r="G532" s="12"/>
      <c r="H532" s="7"/>
    </row>
    <row r="533" spans="1:8" ht="20.25" x14ac:dyDescent="0.25">
      <c r="A533" s="11"/>
      <c r="B533" s="12"/>
      <c r="C533" s="12"/>
      <c r="D533" s="12"/>
      <c r="E533" s="12"/>
      <c r="F533" s="12"/>
      <c r="G533" s="12"/>
      <c r="H533" s="7"/>
    </row>
    <row r="534" spans="1:8" ht="20.25" x14ac:dyDescent="0.25">
      <c r="A534" s="11"/>
      <c r="B534" s="12"/>
      <c r="C534" s="12"/>
      <c r="D534" s="12"/>
      <c r="E534" s="12"/>
      <c r="F534" s="12"/>
      <c r="G534" s="12"/>
      <c r="H534" s="7"/>
    </row>
    <row r="535" spans="1:8" ht="20.25" x14ac:dyDescent="0.25">
      <c r="A535" s="11"/>
      <c r="B535" s="12"/>
      <c r="C535" s="12"/>
      <c r="D535" s="12"/>
      <c r="E535" s="12"/>
      <c r="F535" s="12"/>
      <c r="G535" s="12"/>
      <c r="H535" s="7"/>
    </row>
    <row r="536" spans="1:8" ht="20.25" x14ac:dyDescent="0.25">
      <c r="A536" s="11"/>
      <c r="B536" s="12"/>
      <c r="C536" s="12"/>
      <c r="D536" s="12"/>
      <c r="E536" s="12"/>
      <c r="F536" s="12"/>
      <c r="G536" s="12"/>
      <c r="H536" s="7"/>
    </row>
    <row r="537" spans="1:8" ht="20.25" x14ac:dyDescent="0.25">
      <c r="A537" s="11"/>
      <c r="B537" s="12"/>
      <c r="C537" s="12"/>
      <c r="D537" s="12"/>
      <c r="E537" s="12"/>
      <c r="F537" s="12"/>
      <c r="G537" s="12"/>
      <c r="H537" s="7"/>
    </row>
    <row r="538" spans="1:8" ht="20.25" x14ac:dyDescent="0.25">
      <c r="A538" s="11"/>
      <c r="B538" s="12"/>
      <c r="C538" s="12"/>
      <c r="D538" s="12"/>
      <c r="E538" s="12"/>
      <c r="F538" s="12"/>
      <c r="G538" s="12"/>
      <c r="H538" s="7"/>
    </row>
    <row r="539" spans="1:8" ht="20.25" x14ac:dyDescent="0.25">
      <c r="A539" s="11"/>
      <c r="B539" s="12"/>
      <c r="C539" s="12"/>
      <c r="D539" s="12"/>
      <c r="E539" s="12"/>
      <c r="F539" s="12"/>
      <c r="G539" s="12"/>
      <c r="H539" s="7"/>
    </row>
    <row r="540" spans="1:8" ht="20.25" x14ac:dyDescent="0.25">
      <c r="A540" s="11"/>
      <c r="B540" s="12"/>
      <c r="C540" s="12"/>
      <c r="D540" s="12"/>
      <c r="E540" s="12"/>
      <c r="F540" s="12"/>
      <c r="G540" s="12"/>
      <c r="H540" s="7"/>
    </row>
    <row r="541" spans="1:8" ht="20.25" x14ac:dyDescent="0.25">
      <c r="A541" s="11"/>
      <c r="B541" s="12"/>
      <c r="C541" s="12"/>
      <c r="D541" s="12"/>
      <c r="E541" s="12"/>
      <c r="F541" s="12"/>
      <c r="G541" s="12"/>
      <c r="H541" s="7"/>
    </row>
    <row r="542" spans="1:8" ht="20.25" x14ac:dyDescent="0.25">
      <c r="A542" s="11"/>
      <c r="B542" s="12"/>
      <c r="C542" s="12"/>
      <c r="D542" s="12"/>
      <c r="E542" s="12"/>
      <c r="F542" s="12"/>
      <c r="G542" s="12"/>
      <c r="H542" s="7"/>
    </row>
    <row r="543" spans="1:8" ht="20.25" x14ac:dyDescent="0.25">
      <c r="A543" s="11"/>
      <c r="B543" s="12"/>
      <c r="C543" s="12"/>
      <c r="D543" s="12"/>
      <c r="E543" s="12"/>
      <c r="F543" s="12"/>
      <c r="G543" s="12"/>
      <c r="H543" s="7"/>
    </row>
    <row r="544" spans="1:8" ht="20.25" x14ac:dyDescent="0.25">
      <c r="A544" s="11"/>
      <c r="B544" s="12"/>
      <c r="C544" s="12"/>
      <c r="D544" s="12"/>
      <c r="E544" s="12"/>
      <c r="F544" s="12"/>
      <c r="G544" s="12"/>
      <c r="H544" s="7"/>
    </row>
    <row r="545" spans="1:17" ht="20.25" x14ac:dyDescent="0.25">
      <c r="A545" s="11"/>
      <c r="B545" s="12"/>
      <c r="C545" s="12"/>
      <c r="D545" s="12"/>
      <c r="E545" s="12"/>
      <c r="F545" s="12"/>
      <c r="G545" s="12"/>
      <c r="H545" s="7"/>
    </row>
    <row r="546" spans="1:17" ht="20.25" x14ac:dyDescent="0.25">
      <c r="A546" s="11"/>
      <c r="B546" s="12"/>
      <c r="C546" s="12"/>
      <c r="D546" s="12"/>
      <c r="E546" s="12"/>
      <c r="F546" s="12"/>
      <c r="G546" s="12"/>
      <c r="H546" s="7"/>
    </row>
    <row r="547" spans="1:17" ht="20.25" x14ac:dyDescent="0.25">
      <c r="A547" s="11"/>
      <c r="B547" s="12"/>
      <c r="C547" s="12"/>
      <c r="D547" s="12"/>
      <c r="E547" s="12"/>
      <c r="F547" s="12"/>
      <c r="G547" s="12"/>
      <c r="H547" s="7"/>
    </row>
    <row r="548" spans="1:17" ht="20.25" x14ac:dyDescent="0.25">
      <c r="A548" s="11"/>
      <c r="B548" s="12"/>
      <c r="C548" s="12"/>
      <c r="D548" s="12"/>
      <c r="E548" s="12"/>
      <c r="F548" s="12"/>
      <c r="G548" s="12"/>
      <c r="H548" s="7"/>
    </row>
    <row r="549" spans="1:17" ht="20.25" x14ac:dyDescent="0.25">
      <c r="A549" s="79" t="s">
        <v>23</v>
      </c>
      <c r="B549" s="79"/>
      <c r="C549" s="79"/>
      <c r="D549" s="79"/>
      <c r="E549" s="79"/>
      <c r="F549" s="79"/>
      <c r="G549" s="79"/>
      <c r="H549" s="79"/>
    </row>
    <row r="550" spans="1:17" ht="20.25" x14ac:dyDescent="0.25">
      <c r="A550" s="142" t="s">
        <v>76</v>
      </c>
      <c r="B550" s="143"/>
      <c r="C550" s="143"/>
      <c r="D550" s="143"/>
      <c r="E550" s="143"/>
      <c r="F550" s="143"/>
      <c r="G550" s="143"/>
      <c r="H550" s="144"/>
    </row>
    <row r="551" spans="1:17" ht="20.25" x14ac:dyDescent="0.25">
      <c r="A551" s="145" t="s">
        <v>77</v>
      </c>
      <c r="B551" s="146"/>
      <c r="C551" s="146"/>
      <c r="D551" s="146"/>
      <c r="E551" s="146"/>
      <c r="F551" s="146"/>
      <c r="G551" s="146"/>
      <c r="H551" s="147"/>
    </row>
    <row r="552" spans="1:17" ht="45" customHeight="1" x14ac:dyDescent="0.25">
      <c r="A552" s="145" t="s">
        <v>78</v>
      </c>
      <c r="B552" s="146"/>
      <c r="C552" s="146"/>
      <c r="D552" s="146"/>
      <c r="E552" s="146"/>
      <c r="F552" s="146"/>
      <c r="G552" s="146"/>
      <c r="H552" s="147"/>
      <c r="J552" s="1" t="s">
        <v>313</v>
      </c>
    </row>
    <row r="553" spans="1:17" ht="42.75" customHeight="1" x14ac:dyDescent="0.25">
      <c r="A553" s="145" t="s">
        <v>79</v>
      </c>
      <c r="B553" s="146"/>
      <c r="C553" s="146"/>
      <c r="D553" s="146"/>
      <c r="E553" s="146"/>
      <c r="F553" s="146"/>
      <c r="G553" s="146"/>
      <c r="H553" s="147"/>
      <c r="K553" s="77"/>
      <c r="L553" s="77"/>
      <c r="M553" s="77"/>
      <c r="N553" s="77"/>
      <c r="O553" s="77"/>
      <c r="P553" s="77"/>
      <c r="Q553" s="77"/>
    </row>
    <row r="554" spans="1:17" ht="20.25" x14ac:dyDescent="0.25">
      <c r="A554" s="145" t="s">
        <v>80</v>
      </c>
      <c r="B554" s="146"/>
      <c r="C554" s="146"/>
      <c r="D554" s="146"/>
      <c r="E554" s="146"/>
      <c r="F554" s="146"/>
      <c r="G554" s="146"/>
      <c r="H554" s="147"/>
    </row>
    <row r="555" spans="1:17" ht="20.25" x14ac:dyDescent="0.25">
      <c r="A555" s="145" t="s">
        <v>81</v>
      </c>
      <c r="B555" s="146"/>
      <c r="C555" s="146"/>
      <c r="D555" s="146"/>
      <c r="E555" s="146"/>
      <c r="F555" s="146"/>
      <c r="G555" s="146"/>
      <c r="H555" s="147"/>
    </row>
    <row r="556" spans="1:17" ht="45" customHeight="1" x14ac:dyDescent="0.25">
      <c r="A556" s="145" t="s">
        <v>82</v>
      </c>
      <c r="B556" s="146"/>
      <c r="C556" s="146"/>
      <c r="D556" s="146"/>
      <c r="E556" s="146"/>
      <c r="F556" s="146"/>
      <c r="G556" s="146"/>
      <c r="H556" s="147"/>
    </row>
    <row r="557" spans="1:17" ht="45" customHeight="1" x14ac:dyDescent="0.25">
      <c r="A557" s="145" t="s">
        <v>83</v>
      </c>
      <c r="B557" s="146"/>
      <c r="C557" s="146"/>
      <c r="D557" s="146"/>
      <c r="E557" s="146"/>
      <c r="F557" s="146"/>
      <c r="G557" s="146"/>
      <c r="H557" s="147"/>
    </row>
    <row r="558" spans="1:17" ht="20.25" x14ac:dyDescent="0.25">
      <c r="A558" s="148" t="s">
        <v>84</v>
      </c>
      <c r="B558" s="149"/>
      <c r="C558" s="149"/>
      <c r="D558" s="149"/>
      <c r="E558" s="149"/>
      <c r="F558" s="149"/>
      <c r="G558" s="149"/>
      <c r="H558" s="150"/>
    </row>
    <row r="559" spans="1:17" ht="77.25" customHeight="1" x14ac:dyDescent="0.25">
      <c r="A559" s="153" t="s">
        <v>314</v>
      </c>
      <c r="B559" s="154"/>
      <c r="C559" s="155" t="s">
        <v>324</v>
      </c>
      <c r="D559" s="156"/>
      <c r="E559" s="153" t="s">
        <v>319</v>
      </c>
      <c r="F559" s="154"/>
      <c r="G559" s="108"/>
      <c r="H559" s="108"/>
    </row>
  </sheetData>
  <mergeCells count="658">
    <mergeCell ref="J423:J425"/>
    <mergeCell ref="A299:B299"/>
    <mergeCell ref="A300:B300"/>
    <mergeCell ref="C300:H300"/>
    <mergeCell ref="A209:B209"/>
    <mergeCell ref="C209:D209"/>
    <mergeCell ref="E209:F209"/>
    <mergeCell ref="G209:H209"/>
    <mergeCell ref="A208:B208"/>
    <mergeCell ref="C208:D208"/>
    <mergeCell ref="E208:F208"/>
    <mergeCell ref="G208:H208"/>
    <mergeCell ref="A290:B290"/>
    <mergeCell ref="A291:B291"/>
    <mergeCell ref="A292:H292"/>
    <mergeCell ref="A293:B293"/>
    <mergeCell ref="A294:B294"/>
    <mergeCell ref="A295:B295"/>
    <mergeCell ref="A296:B296"/>
    <mergeCell ref="A297:B297"/>
    <mergeCell ref="A298:B298"/>
    <mergeCell ref="A281:H281"/>
    <mergeCell ref="A282:H282"/>
    <mergeCell ref="A283:H283"/>
    <mergeCell ref="A284:B284"/>
    <mergeCell ref="A285:B285"/>
    <mergeCell ref="A286:B286"/>
    <mergeCell ref="A287:B287"/>
    <mergeCell ref="A288:B288"/>
    <mergeCell ref="A289:B289"/>
    <mergeCell ref="A272:H272"/>
    <mergeCell ref="A273:B273"/>
    <mergeCell ref="A274:B274"/>
    <mergeCell ref="A275:B275"/>
    <mergeCell ref="A276:B276"/>
    <mergeCell ref="A277:B277"/>
    <mergeCell ref="A278:B278"/>
    <mergeCell ref="A279:B279"/>
    <mergeCell ref="A280:B280"/>
    <mergeCell ref="C280:H280"/>
    <mergeCell ref="A263:H263"/>
    <mergeCell ref="A264:B264"/>
    <mergeCell ref="A265:B265"/>
    <mergeCell ref="A266:B266"/>
    <mergeCell ref="A267:B267"/>
    <mergeCell ref="A268:B268"/>
    <mergeCell ref="A269:B269"/>
    <mergeCell ref="A270:B270"/>
    <mergeCell ref="A271:B271"/>
    <mergeCell ref="A255:B255"/>
    <mergeCell ref="A256:B256"/>
    <mergeCell ref="A257:B257"/>
    <mergeCell ref="A258:B258"/>
    <mergeCell ref="A259:B259"/>
    <mergeCell ref="A260:B260"/>
    <mergeCell ref="C260:H260"/>
    <mergeCell ref="A261:H261"/>
    <mergeCell ref="A262:H262"/>
    <mergeCell ref="A246:B246"/>
    <mergeCell ref="A247:B247"/>
    <mergeCell ref="A248:B248"/>
    <mergeCell ref="A249:B249"/>
    <mergeCell ref="A250:B250"/>
    <mergeCell ref="A251:B251"/>
    <mergeCell ref="A252:H252"/>
    <mergeCell ref="A253:B253"/>
    <mergeCell ref="A254:B254"/>
    <mergeCell ref="A239:B239"/>
    <mergeCell ref="A240:B240"/>
    <mergeCell ref="C240:H240"/>
    <mergeCell ref="A241:H241"/>
    <mergeCell ref="A242:H242"/>
    <mergeCell ref="A243:H243"/>
    <mergeCell ref="A244:B244"/>
    <mergeCell ref="A245:B245"/>
    <mergeCell ref="A230:B230"/>
    <mergeCell ref="A231:B231"/>
    <mergeCell ref="A232:H232"/>
    <mergeCell ref="A233:B233"/>
    <mergeCell ref="A234:B234"/>
    <mergeCell ref="A235:B235"/>
    <mergeCell ref="A236:B236"/>
    <mergeCell ref="A237:B237"/>
    <mergeCell ref="A238:B238"/>
    <mergeCell ref="A221:H221"/>
    <mergeCell ref="A222:H222"/>
    <mergeCell ref="A223:H223"/>
    <mergeCell ref="A224:B224"/>
    <mergeCell ref="A225:B225"/>
    <mergeCell ref="A226:B226"/>
    <mergeCell ref="A227:B227"/>
    <mergeCell ref="A228:B228"/>
    <mergeCell ref="A229:B229"/>
    <mergeCell ref="E83:F83"/>
    <mergeCell ref="A100:B100"/>
    <mergeCell ref="E100:F111"/>
    <mergeCell ref="G100:H111"/>
    <mergeCell ref="A101:B101"/>
    <mergeCell ref="A102:B102"/>
    <mergeCell ref="A103:B103"/>
    <mergeCell ref="A104:B104"/>
    <mergeCell ref="A105:B105"/>
    <mergeCell ref="A106:B106"/>
    <mergeCell ref="A107:B107"/>
    <mergeCell ref="A108:B108"/>
    <mergeCell ref="A109:B109"/>
    <mergeCell ref="A110:B110"/>
    <mergeCell ref="A111:B111"/>
    <mergeCell ref="A195:B195"/>
    <mergeCell ref="C59:H59"/>
    <mergeCell ref="A96:H96"/>
    <mergeCell ref="A97:C98"/>
    <mergeCell ref="E97:F97"/>
    <mergeCell ref="E98:F98"/>
    <mergeCell ref="A99:B99"/>
    <mergeCell ref="E99:F99"/>
    <mergeCell ref="A194:B194"/>
    <mergeCell ref="C194:D194"/>
    <mergeCell ref="G68:H79"/>
    <mergeCell ref="A64:H64"/>
    <mergeCell ref="A67:B67"/>
    <mergeCell ref="A68:B68"/>
    <mergeCell ref="E67:F67"/>
    <mergeCell ref="E65:F65"/>
    <mergeCell ref="E66:F66"/>
    <mergeCell ref="A65:C66"/>
    <mergeCell ref="A74:B74"/>
    <mergeCell ref="E68:F79"/>
    <mergeCell ref="A72:B72"/>
    <mergeCell ref="A75:B75"/>
    <mergeCell ref="E82:F82"/>
    <mergeCell ref="A83:B83"/>
    <mergeCell ref="C196:D196"/>
    <mergeCell ref="E196:F196"/>
    <mergeCell ref="A198:F198"/>
    <mergeCell ref="A199:F199"/>
    <mergeCell ref="A200:F200"/>
    <mergeCell ref="C204:D204"/>
    <mergeCell ref="A206:H206"/>
    <mergeCell ref="A207:B207"/>
    <mergeCell ref="E207:F207"/>
    <mergeCell ref="G207:H207"/>
    <mergeCell ref="G198:H198"/>
    <mergeCell ref="E113:F113"/>
    <mergeCell ref="E114:F114"/>
    <mergeCell ref="A115:B115"/>
    <mergeCell ref="E115:F115"/>
    <mergeCell ref="A116:B116"/>
    <mergeCell ref="E116:F127"/>
    <mergeCell ref="G116:H127"/>
    <mergeCell ref="A117:B117"/>
    <mergeCell ref="A118:B118"/>
    <mergeCell ref="A119:B119"/>
    <mergeCell ref="A120:B120"/>
    <mergeCell ref="A121:B121"/>
    <mergeCell ref="A122:B122"/>
    <mergeCell ref="A123:B123"/>
    <mergeCell ref="A124:B124"/>
    <mergeCell ref="A125:B125"/>
    <mergeCell ref="A126:B126"/>
    <mergeCell ref="A127:B127"/>
    <mergeCell ref="G48:H48"/>
    <mergeCell ref="A49:B49"/>
    <mergeCell ref="D49:F49"/>
    <mergeCell ref="G49:H49"/>
    <mergeCell ref="A55:B55"/>
    <mergeCell ref="A57:B57"/>
    <mergeCell ref="A60:B60"/>
    <mergeCell ref="A61:B61"/>
    <mergeCell ref="A56:B56"/>
    <mergeCell ref="C55:H55"/>
    <mergeCell ref="C56:F56"/>
    <mergeCell ref="C57:F57"/>
    <mergeCell ref="C58:F58"/>
    <mergeCell ref="A58:B59"/>
    <mergeCell ref="A50:B50"/>
    <mergeCell ref="D50:F50"/>
    <mergeCell ref="G50:H50"/>
    <mergeCell ref="A51:B51"/>
    <mergeCell ref="D51:F51"/>
    <mergeCell ref="G51:H51"/>
    <mergeCell ref="A52:B52"/>
    <mergeCell ref="D52:F52"/>
    <mergeCell ref="G52:H52"/>
    <mergeCell ref="A53:B53"/>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C14:D14"/>
    <mergeCell ref="C15:D15"/>
    <mergeCell ref="C16:D16"/>
    <mergeCell ref="C17:D17"/>
    <mergeCell ref="A26:B26"/>
    <mergeCell ref="A27:B27"/>
    <mergeCell ref="A28:B28"/>
    <mergeCell ref="A29:B29"/>
    <mergeCell ref="A30:B30"/>
    <mergeCell ref="A14:B14"/>
    <mergeCell ref="A15:B15"/>
    <mergeCell ref="A16:B16"/>
    <mergeCell ref="A17:B17"/>
    <mergeCell ref="A18:B18"/>
    <mergeCell ref="A19:B19"/>
    <mergeCell ref="A20:B20"/>
    <mergeCell ref="A21:B21"/>
    <mergeCell ref="A22:B22"/>
    <mergeCell ref="A23:B23"/>
    <mergeCell ref="A24:B24"/>
    <mergeCell ref="E14:F14"/>
    <mergeCell ref="E15:F15"/>
    <mergeCell ref="E16:F16"/>
    <mergeCell ref="E17:F17"/>
    <mergeCell ref="E18:F18"/>
    <mergeCell ref="E19:F19"/>
    <mergeCell ref="E20:F20"/>
    <mergeCell ref="E21:F21"/>
    <mergeCell ref="E22:F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E84:F95"/>
    <mergeCell ref="G84:H95"/>
    <mergeCell ref="A85:B85"/>
    <mergeCell ref="A86:B86"/>
    <mergeCell ref="A87:B87"/>
    <mergeCell ref="A88:B88"/>
    <mergeCell ref="A89:B89"/>
    <mergeCell ref="A90:B90"/>
    <mergeCell ref="A91:B91"/>
    <mergeCell ref="A92:B92"/>
    <mergeCell ref="A93:B93"/>
    <mergeCell ref="A94:B94"/>
    <mergeCell ref="A95:B95"/>
    <mergeCell ref="A69:B69"/>
    <mergeCell ref="C27:D27"/>
    <mergeCell ref="A76:B76"/>
    <mergeCell ref="A77:B77"/>
    <mergeCell ref="A78:B78"/>
    <mergeCell ref="A79:B79"/>
    <mergeCell ref="A70:B70"/>
    <mergeCell ref="A71:B71"/>
    <mergeCell ref="A73:B73"/>
    <mergeCell ref="A404:B404"/>
    <mergeCell ref="B422:H422"/>
    <mergeCell ref="B416:H416"/>
    <mergeCell ref="B415:H415"/>
    <mergeCell ref="B419:H419"/>
    <mergeCell ref="B418:H418"/>
    <mergeCell ref="B417:H417"/>
    <mergeCell ref="B420:H420"/>
    <mergeCell ref="A401:B401"/>
    <mergeCell ref="A402:B402"/>
    <mergeCell ref="A403:B403"/>
    <mergeCell ref="A412:B412"/>
    <mergeCell ref="A413:B413"/>
    <mergeCell ref="A409:B409"/>
    <mergeCell ref="A410:B410"/>
    <mergeCell ref="A411:B411"/>
    <mergeCell ref="A405:H405"/>
    <mergeCell ref="A406:B406"/>
    <mergeCell ref="A407:B407"/>
    <mergeCell ref="A408:B408"/>
    <mergeCell ref="B421:H421"/>
    <mergeCell ref="A400:B400"/>
    <mergeCell ref="A393:B393"/>
    <mergeCell ref="A391:B391"/>
    <mergeCell ref="E216:F216"/>
    <mergeCell ref="E210:F210"/>
    <mergeCell ref="C207:D207"/>
    <mergeCell ref="E211:F211"/>
    <mergeCell ref="C210:D210"/>
    <mergeCell ref="C217:D217"/>
    <mergeCell ref="A392:B392"/>
    <mergeCell ref="A394:B394"/>
    <mergeCell ref="A395:B395"/>
    <mergeCell ref="A390:B390"/>
    <mergeCell ref="A396:H396"/>
    <mergeCell ref="A397:B397"/>
    <mergeCell ref="A389:B389"/>
    <mergeCell ref="A387:H387"/>
    <mergeCell ref="A388:B388"/>
    <mergeCell ref="C211:D211"/>
    <mergeCell ref="E217:F217"/>
    <mergeCell ref="C216:D216"/>
    <mergeCell ref="A378:H378"/>
    <mergeCell ref="A217:B217"/>
    <mergeCell ref="G217:H217"/>
    <mergeCell ref="G14:H14"/>
    <mergeCell ref="G16:H16"/>
    <mergeCell ref="G17:H17"/>
    <mergeCell ref="G15:H15"/>
    <mergeCell ref="G18:H18"/>
    <mergeCell ref="G19:H19"/>
    <mergeCell ref="G46:H46"/>
    <mergeCell ref="G31:H31"/>
    <mergeCell ref="G22:H22"/>
    <mergeCell ref="G36:H36"/>
    <mergeCell ref="G35:H35"/>
    <mergeCell ref="G559:H559"/>
    <mergeCell ref="A423:H423"/>
    <mergeCell ref="D425:H425"/>
    <mergeCell ref="A550:H550"/>
    <mergeCell ref="A556:H556"/>
    <mergeCell ref="A557:H557"/>
    <mergeCell ref="A558:H558"/>
    <mergeCell ref="A551:H551"/>
    <mergeCell ref="A552:H552"/>
    <mergeCell ref="A553:H553"/>
    <mergeCell ref="A554:H554"/>
    <mergeCell ref="A425:C425"/>
    <mergeCell ref="A549:H549"/>
    <mergeCell ref="A555:H555"/>
    <mergeCell ref="A518:H518"/>
    <mergeCell ref="D424:H424"/>
    <mergeCell ref="A426:C426"/>
    <mergeCell ref="D426:H426"/>
    <mergeCell ref="A469:H469"/>
    <mergeCell ref="E559:F559"/>
    <mergeCell ref="A559:B559"/>
    <mergeCell ref="C559:D559"/>
    <mergeCell ref="A1:H1"/>
    <mergeCell ref="A424:C424"/>
    <mergeCell ref="G27:H27"/>
    <mergeCell ref="G28:H28"/>
    <mergeCell ref="A37:H37"/>
    <mergeCell ref="A44:H44"/>
    <mergeCell ref="A54:H54"/>
    <mergeCell ref="A201:H201"/>
    <mergeCell ref="G199:H199"/>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A380:B380"/>
    <mergeCell ref="A381:B381"/>
    <mergeCell ref="A382:B382"/>
    <mergeCell ref="A383:B383"/>
    <mergeCell ref="A80:H80"/>
    <mergeCell ref="A81:C82"/>
    <mergeCell ref="E81:F81"/>
    <mergeCell ref="A414:H414"/>
    <mergeCell ref="A193:H193"/>
    <mergeCell ref="G194:H194"/>
    <mergeCell ref="A384:B384"/>
    <mergeCell ref="A385:B385"/>
    <mergeCell ref="A386:B386"/>
    <mergeCell ref="A379:B379"/>
    <mergeCell ref="G196:H196"/>
    <mergeCell ref="G200:H200"/>
    <mergeCell ref="A197:H197"/>
    <mergeCell ref="E194:F194"/>
    <mergeCell ref="G192:H192"/>
    <mergeCell ref="A196:B196"/>
    <mergeCell ref="E195:F195"/>
    <mergeCell ref="G195:H195"/>
    <mergeCell ref="A398:B398"/>
    <mergeCell ref="A399:B399"/>
    <mergeCell ref="A112:H112"/>
    <mergeCell ref="A113:C114"/>
    <mergeCell ref="C18:D18"/>
    <mergeCell ref="C19:D19"/>
    <mergeCell ref="C20:D20"/>
    <mergeCell ref="C21:D21"/>
    <mergeCell ref="C22:D22"/>
    <mergeCell ref="C24:H24"/>
    <mergeCell ref="C23:H23"/>
    <mergeCell ref="A84:B84"/>
    <mergeCell ref="A45:B45"/>
    <mergeCell ref="A46:B46"/>
    <mergeCell ref="A47:B47"/>
    <mergeCell ref="D46:F46"/>
    <mergeCell ref="D45:F45"/>
    <mergeCell ref="D47:F47"/>
    <mergeCell ref="A48:B48"/>
    <mergeCell ref="D48:F48"/>
    <mergeCell ref="A62:B62"/>
    <mergeCell ref="A63:B63"/>
    <mergeCell ref="C60:F60"/>
    <mergeCell ref="C61:F61"/>
    <mergeCell ref="C62:F62"/>
    <mergeCell ref="C63:F63"/>
    <mergeCell ref="A192:F192"/>
    <mergeCell ref="A218:H218"/>
    <mergeCell ref="E202:F202"/>
    <mergeCell ref="E203:F203"/>
    <mergeCell ref="E204:F204"/>
    <mergeCell ref="E205:F205"/>
    <mergeCell ref="A202:B202"/>
    <mergeCell ref="A203:B203"/>
    <mergeCell ref="A204:B204"/>
    <mergeCell ref="C202:D202"/>
    <mergeCell ref="A205:B205"/>
    <mergeCell ref="C203:D203"/>
    <mergeCell ref="G202:H202"/>
    <mergeCell ref="G203:H203"/>
    <mergeCell ref="G204:H204"/>
    <mergeCell ref="G205:H205"/>
    <mergeCell ref="C205:D205"/>
    <mergeCell ref="A210:B210"/>
    <mergeCell ref="G210:H210"/>
    <mergeCell ref="A211:B211"/>
    <mergeCell ref="G211:H211"/>
    <mergeCell ref="A216:B216"/>
    <mergeCell ref="G216:H216"/>
    <mergeCell ref="C195:D195"/>
    <mergeCell ref="A214:B214"/>
    <mergeCell ref="C214:D214"/>
    <mergeCell ref="E214:F214"/>
    <mergeCell ref="G214:H214"/>
    <mergeCell ref="A215:B215"/>
    <mergeCell ref="C215:D215"/>
    <mergeCell ref="E215:F215"/>
    <mergeCell ref="G215:H215"/>
    <mergeCell ref="D53:F53"/>
    <mergeCell ref="G53:H53"/>
    <mergeCell ref="A212:B212"/>
    <mergeCell ref="C212:D212"/>
    <mergeCell ref="E212:F212"/>
    <mergeCell ref="G212:H212"/>
    <mergeCell ref="A213:B213"/>
    <mergeCell ref="C213:D213"/>
    <mergeCell ref="E213:F213"/>
    <mergeCell ref="G213:H213"/>
    <mergeCell ref="A145:C146"/>
    <mergeCell ref="E145:F145"/>
    <mergeCell ref="E146:F146"/>
    <mergeCell ref="A147:B147"/>
    <mergeCell ref="E147:F147"/>
    <mergeCell ref="A148:B148"/>
    <mergeCell ref="A339:H339"/>
    <mergeCell ref="A340:H340"/>
    <mergeCell ref="A341:B341"/>
    <mergeCell ref="A342:B342"/>
    <mergeCell ref="A343:B343"/>
    <mergeCell ref="A344:B344"/>
    <mergeCell ref="A345:B345"/>
    <mergeCell ref="A346:B346"/>
    <mergeCell ref="A347:B347"/>
    <mergeCell ref="A348:B348"/>
    <mergeCell ref="A349:H349"/>
    <mergeCell ref="A350:B350"/>
    <mergeCell ref="A351:B351"/>
    <mergeCell ref="A352:B352"/>
    <mergeCell ref="A353:B353"/>
    <mergeCell ref="A354:B354"/>
    <mergeCell ref="A355:B355"/>
    <mergeCell ref="A356:B356"/>
    <mergeCell ref="A374:B374"/>
    <mergeCell ref="A375:B375"/>
    <mergeCell ref="A376:B376"/>
    <mergeCell ref="A377:B377"/>
    <mergeCell ref="C377:H377"/>
    <mergeCell ref="A338:H338"/>
    <mergeCell ref="A364:B364"/>
    <mergeCell ref="A363:B363"/>
    <mergeCell ref="A362:B362"/>
    <mergeCell ref="A361:B361"/>
    <mergeCell ref="A360:H360"/>
    <mergeCell ref="A359:H359"/>
    <mergeCell ref="A358:H358"/>
    <mergeCell ref="A365:B365"/>
    <mergeCell ref="A366:B366"/>
    <mergeCell ref="A367:B367"/>
    <mergeCell ref="A368:B368"/>
    <mergeCell ref="A369:H369"/>
    <mergeCell ref="A370:B370"/>
    <mergeCell ref="A371:B371"/>
    <mergeCell ref="A372:B372"/>
    <mergeCell ref="A373:B373"/>
    <mergeCell ref="A357:B357"/>
    <mergeCell ref="C357:H357"/>
    <mergeCell ref="A332:B332"/>
    <mergeCell ref="A333:B333"/>
    <mergeCell ref="A334:B334"/>
    <mergeCell ref="A335:B335"/>
    <mergeCell ref="A318:H318"/>
    <mergeCell ref="A319:H319"/>
    <mergeCell ref="A320:H320"/>
    <mergeCell ref="A321:B321"/>
    <mergeCell ref="A322:B322"/>
    <mergeCell ref="A323:B323"/>
    <mergeCell ref="A324:B324"/>
    <mergeCell ref="A325:B325"/>
    <mergeCell ref="A326:B326"/>
    <mergeCell ref="A336:B336"/>
    <mergeCell ref="A337:B337"/>
    <mergeCell ref="C337:H337"/>
    <mergeCell ref="A302:H302"/>
    <mergeCell ref="A303:H303"/>
    <mergeCell ref="A304:H304"/>
    <mergeCell ref="A305:B305"/>
    <mergeCell ref="A306:B306"/>
    <mergeCell ref="A307:B307"/>
    <mergeCell ref="A308:B308"/>
    <mergeCell ref="A309:B309"/>
    <mergeCell ref="A310:B310"/>
    <mergeCell ref="A311:H311"/>
    <mergeCell ref="A312:B312"/>
    <mergeCell ref="A313:B313"/>
    <mergeCell ref="A314:B314"/>
    <mergeCell ref="A315:B315"/>
    <mergeCell ref="A316:B316"/>
    <mergeCell ref="A317:B317"/>
    <mergeCell ref="A327:B327"/>
    <mergeCell ref="A328:B328"/>
    <mergeCell ref="A329:H329"/>
    <mergeCell ref="A330:B330"/>
    <mergeCell ref="A331:B331"/>
    <mergeCell ref="D316:H316"/>
    <mergeCell ref="A301:H301"/>
    <mergeCell ref="A220:H220"/>
    <mergeCell ref="A128:H128"/>
    <mergeCell ref="A129:C130"/>
    <mergeCell ref="E129:F129"/>
    <mergeCell ref="E130:F130"/>
    <mergeCell ref="A131:B131"/>
    <mergeCell ref="E131:F131"/>
    <mergeCell ref="A132:B132"/>
    <mergeCell ref="E132:F143"/>
    <mergeCell ref="G132:H143"/>
    <mergeCell ref="A133:B133"/>
    <mergeCell ref="A134:B134"/>
    <mergeCell ref="A135:B135"/>
    <mergeCell ref="A136:B136"/>
    <mergeCell ref="A137:B137"/>
    <mergeCell ref="A138:B138"/>
    <mergeCell ref="A139:B139"/>
    <mergeCell ref="A140:B140"/>
    <mergeCell ref="A141:B141"/>
    <mergeCell ref="A142:B142"/>
    <mergeCell ref="A143:B143"/>
    <mergeCell ref="A144:H144"/>
    <mergeCell ref="A155:B155"/>
    <mergeCell ref="A156:B156"/>
    <mergeCell ref="A157:B157"/>
    <mergeCell ref="A158:B158"/>
    <mergeCell ref="A159:B159"/>
    <mergeCell ref="A160:H160"/>
    <mergeCell ref="A161:C162"/>
    <mergeCell ref="E161:F161"/>
    <mergeCell ref="E162:F162"/>
    <mergeCell ref="E148:F159"/>
    <mergeCell ref="G148:H159"/>
    <mergeCell ref="A149:B149"/>
    <mergeCell ref="A150:B150"/>
    <mergeCell ref="A151:B151"/>
    <mergeCell ref="A152:B152"/>
    <mergeCell ref="A153:B153"/>
    <mergeCell ref="A154:B154"/>
    <mergeCell ref="A163:B163"/>
    <mergeCell ref="E163:F163"/>
    <mergeCell ref="A164:B164"/>
    <mergeCell ref="E164:F175"/>
    <mergeCell ref="G164:H175"/>
    <mergeCell ref="A165:B165"/>
    <mergeCell ref="A166:B166"/>
    <mergeCell ref="A167:B167"/>
    <mergeCell ref="A168:B168"/>
    <mergeCell ref="A169:B169"/>
    <mergeCell ref="A170:B170"/>
    <mergeCell ref="A171:B171"/>
    <mergeCell ref="A172:B172"/>
    <mergeCell ref="A173:B173"/>
    <mergeCell ref="A174:B174"/>
    <mergeCell ref="A175:B175"/>
    <mergeCell ref="A176:H176"/>
    <mergeCell ref="A177:C178"/>
    <mergeCell ref="E177:F177"/>
    <mergeCell ref="E178:F178"/>
    <mergeCell ref="A179:B179"/>
    <mergeCell ref="E179:F179"/>
    <mergeCell ref="A180:B180"/>
    <mergeCell ref="E180:F191"/>
    <mergeCell ref="G180:H191"/>
    <mergeCell ref="A181:B181"/>
    <mergeCell ref="A182:B182"/>
    <mergeCell ref="A183:B183"/>
    <mergeCell ref="A184:B184"/>
    <mergeCell ref="A185:B185"/>
    <mergeCell ref="A186:B186"/>
    <mergeCell ref="A187:B187"/>
    <mergeCell ref="A188:B188"/>
    <mergeCell ref="A189:B189"/>
    <mergeCell ref="A190:B190"/>
    <mergeCell ref="A191:B191"/>
  </mergeCells>
  <dataValidations count="7">
    <dataValidation type="list" allowBlank="1" showInputMessage="1" showErrorMessage="1" sqref="G6:H6">
      <formula1>"Mr. Suraj Khare,Mr. Gaurav Pawar, Mr.Rushil Sanghvi,Mr.Fahad Quershi,Mr.Vaibhav Gite,Miss Ankita Mohite"</formula1>
    </dataValidation>
    <dataValidation type="list" allowBlank="1" showInputMessage="1" showErrorMessage="1" sqref="G26:H26">
      <formula1>"Middle,Upper"</formula1>
    </dataValidation>
    <dataValidation type="list" allowBlank="1" showInputMessage="1" showErrorMessage="1" sqref="C196">
      <formula1>"300000,350000,400000,500000,600000,700000,800000,900000,1000000,1200000,1400000,1500000,1600000"</formula1>
    </dataValidation>
    <dataValidation type="list" allowBlank="1" showInputMessage="1" showErrorMessage="1" sqref="F219">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5:H55 G35:H35">
      <formula1>"Yes,No"</formula1>
    </dataValidation>
    <dataValidation type="list" allowBlank="1" showInputMessage="1" showErrorMessage="1" sqref="C219">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1" fitToHeight="0" orientation="portrait" r:id="rId2"/>
  <headerFooter>
    <oddHeader>&amp;C&amp;25&amp;G</oddHeader>
    <oddFooter>&amp;L&amp;"Times New Roman,Bold"&amp;16Ref No: &amp;F&amp;R&amp;"Times New Roman,Bold"&amp;16&amp;P</oddFooter>
  </headerFooter>
  <rowBreaks count="3" manualBreakCount="3">
    <brk id="422" max="8" man="1"/>
    <brk id="468" max="16383" man="1"/>
    <brk id="51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4" sqref="A4:C5"/>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79" t="s">
        <v>67</v>
      </c>
      <c r="B3" s="79"/>
      <c r="C3" s="79"/>
      <c r="D3" s="79"/>
      <c r="E3" s="79"/>
      <c r="F3" s="79"/>
      <c r="G3" s="79"/>
      <c r="H3" s="79"/>
      <c r="I3" s="79"/>
    </row>
    <row r="4" spans="1:11" s="1" customFormat="1" ht="20.25" customHeight="1" x14ac:dyDescent="0.3">
      <c r="A4" s="178">
        <v>1</v>
      </c>
      <c r="B4" s="178"/>
      <c r="C4" s="178"/>
      <c r="D4" s="179" t="s">
        <v>4</v>
      </c>
      <c r="E4" s="30" t="s">
        <v>116</v>
      </c>
      <c r="F4" s="81" t="s">
        <v>103</v>
      </c>
      <c r="G4" s="81"/>
      <c r="H4" s="30" t="s">
        <v>117</v>
      </c>
      <c r="I4" s="30" t="s">
        <v>118</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78"/>
      <c r="B5" s="178"/>
      <c r="C5" s="178"/>
      <c r="D5" s="179"/>
      <c r="E5" s="30">
        <v>3</v>
      </c>
      <c r="F5" s="81">
        <v>1</v>
      </c>
      <c r="G5" s="81"/>
      <c r="H5" s="30">
        <v>0</v>
      </c>
      <c r="I5" s="30">
        <f ca="1">--TRIM(RIGHT(SUBSTITUTE(LEFT(A4,_xlfn.AGGREGATE(16,6,FIND({0,1,2,3,4,5,6,7,8,9},A4,ROW(INDIRECT("1:"&amp;LEN(A4)))),1))," ",REPT(" ",LEN(A4))),LEN(A4)))</f>
        <v>1</v>
      </c>
      <c r="J5" s="16" t="s">
        <v>122</v>
      </c>
      <c r="K5" s="17"/>
    </row>
    <row r="6" spans="1:11" s="1" customFormat="1" ht="20.25" customHeight="1" x14ac:dyDescent="0.3">
      <c r="A6" s="82" t="s">
        <v>120</v>
      </c>
      <c r="B6" s="82"/>
      <c r="C6" s="82" t="s">
        <v>134</v>
      </c>
      <c r="D6" s="82"/>
      <c r="E6" s="31" t="s">
        <v>135</v>
      </c>
      <c r="F6" s="82" t="s">
        <v>121</v>
      </c>
      <c r="G6" s="82"/>
      <c r="H6" s="27" t="s">
        <v>119</v>
      </c>
      <c r="I6" s="27"/>
      <c r="J6" s="19" t="s">
        <v>136</v>
      </c>
      <c r="K6" s="18">
        <f ca="1">I5*25%</f>
        <v>0.25</v>
      </c>
    </row>
    <row r="7" spans="1:11" s="1" customFormat="1" ht="20.25" customHeight="1" x14ac:dyDescent="0.3">
      <c r="A7" s="83" t="s">
        <v>137</v>
      </c>
      <c r="B7" s="83"/>
      <c r="C7" s="81">
        <f ca="1">K8</f>
        <v>1</v>
      </c>
      <c r="D7" s="81"/>
      <c r="E7" s="29">
        <f ca="1">((100/I5)*C7)/100</f>
        <v>1</v>
      </c>
      <c r="F7" s="83">
        <f ca="1">(((C7/I5*10)+(C8/I5*25)+(25/(F5+H5+I5)*C9)+(5/(I5)*C10)+(2.5/(I5)*C11)+(2.5/(I5)*C12)+(5/I5*C13)+(2.5/I5*C14)+(2.5/I5*C15)+(5/I5*C16)+(10/I5*C17)+(5/I5*C18))/100)</f>
        <v>0.35</v>
      </c>
      <c r="G7" s="83"/>
      <c r="H7" s="83" t="str">
        <f ca="1">J4</f>
        <v>Excavation work Completed. Plinth work completed</v>
      </c>
      <c r="I7" s="83"/>
      <c r="J7" s="19" t="s">
        <v>123</v>
      </c>
      <c r="K7" s="23">
        <f ca="1">I5*50%</f>
        <v>0.5</v>
      </c>
    </row>
    <row r="8" spans="1:11" s="1" customFormat="1" ht="20.25" x14ac:dyDescent="0.3">
      <c r="A8" s="83" t="s">
        <v>104</v>
      </c>
      <c r="B8" s="83"/>
      <c r="C8" s="177">
        <f ca="1">K16</f>
        <v>1</v>
      </c>
      <c r="D8" s="81"/>
      <c r="E8" s="29">
        <f ca="1">((100/I5)*C8)/100</f>
        <v>1</v>
      </c>
      <c r="F8" s="83"/>
      <c r="G8" s="83"/>
      <c r="H8" s="83"/>
      <c r="I8" s="83"/>
      <c r="J8" s="19" t="s">
        <v>124</v>
      </c>
      <c r="K8" s="23">
        <f ca="1">I5</f>
        <v>1</v>
      </c>
    </row>
    <row r="9" spans="1:11" s="1" customFormat="1" ht="21" customHeight="1" x14ac:dyDescent="0.35">
      <c r="A9" s="83" t="s">
        <v>138</v>
      </c>
      <c r="B9" s="83"/>
      <c r="C9" s="81">
        <v>0</v>
      </c>
      <c r="D9" s="81"/>
      <c r="E9" s="29">
        <f ca="1">((100/(F5+H5+I5))*C9)/100</f>
        <v>0</v>
      </c>
      <c r="F9" s="83"/>
      <c r="G9" s="83"/>
      <c r="H9" s="83"/>
      <c r="I9" s="83"/>
      <c r="J9" s="19" t="s">
        <v>125</v>
      </c>
      <c r="K9" s="24">
        <f ca="1">(IF(E5&gt;1,(I5/(E5+2)),I5*0.2))</f>
        <v>0.2</v>
      </c>
    </row>
    <row r="10" spans="1:11" s="1" customFormat="1" ht="21" customHeight="1" x14ac:dyDescent="0.35">
      <c r="A10" s="83" t="s">
        <v>139</v>
      </c>
      <c r="B10" s="83"/>
      <c r="C10" s="81">
        <v>0</v>
      </c>
      <c r="D10" s="81"/>
      <c r="E10" s="29">
        <f ca="1">((100/I5)*C10)/100</f>
        <v>0</v>
      </c>
      <c r="F10" s="83"/>
      <c r="G10" s="83"/>
      <c r="H10" s="83"/>
      <c r="I10" s="83"/>
      <c r="J10" s="19" t="s">
        <v>126</v>
      </c>
      <c r="K10" s="24">
        <f ca="1">(IF(E5&gt;1,(I5/(E5+2)+K9),I5*0.2+K9))</f>
        <v>0.4</v>
      </c>
    </row>
    <row r="11" spans="1:11" s="1" customFormat="1" ht="21" customHeight="1" x14ac:dyDescent="0.35">
      <c r="A11" s="90" t="s">
        <v>140</v>
      </c>
      <c r="B11" s="91"/>
      <c r="C11" s="81">
        <v>0</v>
      </c>
      <c r="D11" s="81"/>
      <c r="E11" s="29">
        <f ca="1">((100/I5)*C11)/100</f>
        <v>0</v>
      </c>
      <c r="F11" s="83"/>
      <c r="G11" s="83"/>
      <c r="H11" s="83"/>
      <c r="I11" s="83"/>
      <c r="J11" s="19" t="s">
        <v>141</v>
      </c>
      <c r="K11" s="24">
        <f ca="1">(IF(E5&gt;1,(I5/(E5+2)+K10),0))</f>
        <v>0.60000000000000009</v>
      </c>
    </row>
    <row r="12" spans="1:11" s="1" customFormat="1" ht="21" customHeight="1" x14ac:dyDescent="0.35">
      <c r="A12" s="90" t="s">
        <v>172</v>
      </c>
      <c r="B12" s="91"/>
      <c r="C12" s="81">
        <v>0</v>
      </c>
      <c r="D12" s="81"/>
      <c r="E12" s="29">
        <f ca="1">((100/I5)*C12)/100</f>
        <v>0</v>
      </c>
      <c r="F12" s="83"/>
      <c r="G12" s="83"/>
      <c r="H12" s="83"/>
      <c r="I12" s="83"/>
      <c r="J12" s="19" t="s">
        <v>142</v>
      </c>
      <c r="K12" s="24">
        <f ca="1">(IF(E5&gt;2,(I5/(E5+2)+K11),0))</f>
        <v>0.8</v>
      </c>
    </row>
    <row r="13" spans="1:11" s="1" customFormat="1" ht="57.75" customHeight="1" x14ac:dyDescent="0.35">
      <c r="A13" s="90" t="s">
        <v>169</v>
      </c>
      <c r="B13" s="91"/>
      <c r="C13" s="81">
        <v>0</v>
      </c>
      <c r="D13" s="81"/>
      <c r="E13" s="29">
        <f ca="1">((100/(I5))*C13)/100</f>
        <v>0</v>
      </c>
      <c r="F13" s="83"/>
      <c r="G13" s="83"/>
      <c r="H13" s="83"/>
      <c r="I13" s="83"/>
      <c r="J13" s="19" t="s">
        <v>144</v>
      </c>
      <c r="K13" s="25">
        <f>(IF(E5&gt;3,(I5/(E5+2)+K12),0))</f>
        <v>0</v>
      </c>
    </row>
    <row r="14" spans="1:11" s="1" customFormat="1" ht="21" x14ac:dyDescent="0.35">
      <c r="A14" s="83" t="s">
        <v>143</v>
      </c>
      <c r="B14" s="83"/>
      <c r="C14" s="81">
        <v>0</v>
      </c>
      <c r="D14" s="81"/>
      <c r="E14" s="29">
        <f ca="1">((100/(I5))*C14)/100</f>
        <v>0</v>
      </c>
      <c r="F14" s="83"/>
      <c r="G14" s="83"/>
      <c r="H14" s="83"/>
      <c r="I14" s="83"/>
      <c r="J14" s="19" t="s">
        <v>145</v>
      </c>
      <c r="K14" s="24">
        <f>(IF(E5&gt;4,(I5/(E5+2)+K13),0))</f>
        <v>0</v>
      </c>
    </row>
    <row r="15" spans="1:11" s="1" customFormat="1" ht="21" customHeight="1" x14ac:dyDescent="0.35">
      <c r="A15" s="83" t="s">
        <v>171</v>
      </c>
      <c r="B15" s="83"/>
      <c r="C15" s="81">
        <v>0</v>
      </c>
      <c r="D15" s="81"/>
      <c r="E15" s="29">
        <f ca="1">((100/I5)*C15)/100</f>
        <v>0</v>
      </c>
      <c r="F15" s="83"/>
      <c r="G15" s="83"/>
      <c r="H15" s="83"/>
      <c r="I15" s="83"/>
      <c r="J15" s="19" t="s">
        <v>127</v>
      </c>
      <c r="K15" s="24">
        <f>(IF(E5=1,(I5/(E5+3)+K10),IF(E5=0,(I5*0.3+K10),IF(E5&gt;1,0))))</f>
        <v>0</v>
      </c>
    </row>
    <row r="16" spans="1:11" s="1" customFormat="1" ht="21.75" thickBot="1" x14ac:dyDescent="0.4">
      <c r="A16" s="83" t="s">
        <v>170</v>
      </c>
      <c r="B16" s="83"/>
      <c r="C16" s="81">
        <v>0</v>
      </c>
      <c r="D16" s="81"/>
      <c r="E16" s="29">
        <f ca="1">((100/I5)*C16)/100</f>
        <v>0</v>
      </c>
      <c r="F16" s="83"/>
      <c r="G16" s="83"/>
      <c r="H16" s="83"/>
      <c r="I16" s="83"/>
      <c r="J16" s="21" t="s">
        <v>128</v>
      </c>
      <c r="K16" s="26">
        <f ca="1">(IF(E5&gt;1.5,(I5/(E5+2)+K10+MAX(0,K11-K10)+MAX(0,K12-K11)+MAX(0,K13-K12)+MAX(0,K14-K13)+MAX(0,K15-K14)),IF(E5=1,(I5/(E5+3)+K15),IF(E5=0,I5*0.3+K15))))</f>
        <v>1</v>
      </c>
    </row>
    <row r="17" spans="1:9" s="1" customFormat="1" ht="20.25" x14ac:dyDescent="0.25">
      <c r="A17" s="83" t="s">
        <v>146</v>
      </c>
      <c r="B17" s="83"/>
      <c r="C17" s="81">
        <v>0</v>
      </c>
      <c r="D17" s="81"/>
      <c r="E17" s="29">
        <f ca="1">((100/(I5))*C17)/100</f>
        <v>0</v>
      </c>
      <c r="F17" s="83"/>
      <c r="G17" s="83"/>
      <c r="H17" s="83"/>
      <c r="I17" s="83"/>
    </row>
    <row r="18" spans="1:9" s="1" customFormat="1" ht="20.25" x14ac:dyDescent="0.25">
      <c r="A18" s="83" t="s">
        <v>147</v>
      </c>
      <c r="B18" s="83"/>
      <c r="C18" s="81">
        <v>0</v>
      </c>
      <c r="D18" s="81"/>
      <c r="E18" s="29">
        <f ca="1">((100/(I5))*C18)/100</f>
        <v>0</v>
      </c>
      <c r="F18" s="83"/>
      <c r="G18" s="83"/>
      <c r="H18" s="83"/>
      <c r="I18" s="83"/>
    </row>
    <row r="23" spans="1:9" x14ac:dyDescent="0.25">
      <c r="B23" s="176" t="s">
        <v>173</v>
      </c>
      <c r="C23" s="176"/>
      <c r="D23" s="176"/>
      <c r="E23" s="176"/>
      <c r="F23" s="176"/>
      <c r="G23" s="176"/>
    </row>
    <row r="24" spans="1:9" ht="14.45" customHeight="1" x14ac:dyDescent="0.25">
      <c r="B24" s="171" t="s">
        <v>174</v>
      </c>
      <c r="C24" s="171" t="s">
        <v>175</v>
      </c>
      <c r="D24" s="174" t="s">
        <v>176</v>
      </c>
      <c r="E24" s="175" t="s">
        <v>177</v>
      </c>
      <c r="F24" s="172" t="s">
        <v>178</v>
      </c>
      <c r="G24" s="171" t="s">
        <v>179</v>
      </c>
    </row>
    <row r="25" spans="1:9" x14ac:dyDescent="0.25">
      <c r="B25" s="171"/>
      <c r="C25" s="171"/>
      <c r="D25" s="174"/>
      <c r="E25" s="175"/>
      <c r="F25" s="172"/>
      <c r="G25" s="171"/>
    </row>
    <row r="26" spans="1:9" x14ac:dyDescent="0.25">
      <c r="B26" s="40" t="s">
        <v>180</v>
      </c>
      <c r="C26" s="41">
        <v>10</v>
      </c>
      <c r="D26" s="41">
        <v>1</v>
      </c>
      <c r="E26" s="42"/>
      <c r="F26" s="43">
        <f>((E26/D26)*0.05)*100</f>
        <v>0</v>
      </c>
      <c r="G26" s="43">
        <f t="shared" ref="G26:G37" si="0">((E26/D26)*(C26/100))*100</f>
        <v>0</v>
      </c>
    </row>
    <row r="27" spans="1:9" x14ac:dyDescent="0.25">
      <c r="B27" s="40" t="s">
        <v>181</v>
      </c>
      <c r="C27" s="42">
        <v>10</v>
      </c>
      <c r="D27" s="42">
        <v>1</v>
      </c>
      <c r="E27" s="42"/>
      <c r="F27" s="43">
        <f>((E27/D27)*0.05)*100</f>
        <v>0</v>
      </c>
      <c r="G27" s="43">
        <f t="shared" si="0"/>
        <v>0</v>
      </c>
    </row>
    <row r="28" spans="1:9" x14ac:dyDescent="0.25">
      <c r="B28" s="40" t="s">
        <v>182</v>
      </c>
      <c r="C28" s="42">
        <v>15</v>
      </c>
      <c r="D28" s="42">
        <v>1</v>
      </c>
      <c r="E28" s="42"/>
      <c r="F28" s="43">
        <f>((E28/D28)*0.15)*100</f>
        <v>0</v>
      </c>
      <c r="G28" s="43">
        <f t="shared" si="0"/>
        <v>0</v>
      </c>
    </row>
    <row r="29" spans="1:9" x14ac:dyDescent="0.25">
      <c r="B29" s="44" t="s">
        <v>183</v>
      </c>
      <c r="C29" s="42">
        <v>25</v>
      </c>
      <c r="D29" s="42">
        <v>40</v>
      </c>
      <c r="E29" s="42"/>
      <c r="F29" s="43">
        <f>((E29/D29)*0.25)*100</f>
        <v>0</v>
      </c>
      <c r="G29" s="43">
        <f t="shared" si="0"/>
        <v>0</v>
      </c>
    </row>
    <row r="30" spans="1:9" x14ac:dyDescent="0.25">
      <c r="B30" s="44" t="s">
        <v>184</v>
      </c>
      <c r="C30" s="42">
        <v>5</v>
      </c>
      <c r="D30" s="42">
        <v>39</v>
      </c>
      <c r="E30" s="42"/>
      <c r="F30" s="43">
        <f>((E30/D30)*0.05)*100</f>
        <v>0</v>
      </c>
      <c r="G30" s="43">
        <f t="shared" si="0"/>
        <v>0</v>
      </c>
    </row>
    <row r="31" spans="1:9" ht="30" x14ac:dyDescent="0.25">
      <c r="B31" s="44" t="s">
        <v>185</v>
      </c>
      <c r="C31" s="42">
        <v>2.5</v>
      </c>
      <c r="D31" s="42">
        <v>39</v>
      </c>
      <c r="E31" s="42"/>
      <c r="F31" s="43">
        <f>((E31/D31)*0.025)*100</f>
        <v>0</v>
      </c>
      <c r="G31" s="43">
        <f t="shared" si="0"/>
        <v>0</v>
      </c>
    </row>
    <row r="32" spans="1:9" ht="30" x14ac:dyDescent="0.25">
      <c r="B32" s="44" t="s">
        <v>186</v>
      </c>
      <c r="C32" s="42">
        <v>2.5</v>
      </c>
      <c r="D32" s="42">
        <v>39</v>
      </c>
      <c r="E32" s="42"/>
      <c r="F32" s="43">
        <f>((E32/D32)*0.025)*100</f>
        <v>0</v>
      </c>
      <c r="G32" s="43">
        <f t="shared" si="0"/>
        <v>0</v>
      </c>
    </row>
    <row r="33" spans="1:7" ht="45" x14ac:dyDescent="0.25">
      <c r="B33" s="45" t="s">
        <v>187</v>
      </c>
      <c r="C33" s="42">
        <v>5</v>
      </c>
      <c r="D33" s="42">
        <v>39</v>
      </c>
      <c r="E33" s="42"/>
      <c r="F33" s="43">
        <f>((E33/D33)*0.05)*100</f>
        <v>0</v>
      </c>
      <c r="G33" s="43">
        <f t="shared" si="0"/>
        <v>0</v>
      </c>
    </row>
    <row r="34" spans="1:7" ht="30" x14ac:dyDescent="0.25">
      <c r="B34" s="45" t="s">
        <v>188</v>
      </c>
      <c r="C34" s="42">
        <v>5</v>
      </c>
      <c r="D34" s="42">
        <v>39</v>
      </c>
      <c r="E34" s="42"/>
      <c r="F34" s="43">
        <f>((E34/D34)*0.1)*100</f>
        <v>0</v>
      </c>
      <c r="G34" s="43">
        <f t="shared" si="0"/>
        <v>0</v>
      </c>
    </row>
    <row r="35" spans="1:7" ht="30" x14ac:dyDescent="0.25">
      <c r="B35" s="45" t="s">
        <v>189</v>
      </c>
      <c r="C35" s="42">
        <v>5</v>
      </c>
      <c r="D35" s="42">
        <v>39</v>
      </c>
      <c r="E35" s="42"/>
      <c r="F35" s="43">
        <f>((E35/D35)*0.05)*100</f>
        <v>0</v>
      </c>
      <c r="G35" s="43">
        <f t="shared" si="0"/>
        <v>0</v>
      </c>
    </row>
    <row r="36" spans="1:7" ht="60" x14ac:dyDescent="0.25">
      <c r="B36" s="45" t="s">
        <v>190</v>
      </c>
      <c r="C36" s="42">
        <v>10</v>
      </c>
      <c r="D36" s="42">
        <v>39</v>
      </c>
      <c r="E36" s="42"/>
      <c r="F36" s="43">
        <f>((E36/D36)*0.1)*100</f>
        <v>0</v>
      </c>
      <c r="G36" s="43">
        <f t="shared" si="0"/>
        <v>0</v>
      </c>
    </row>
    <row r="37" spans="1:7" ht="45" x14ac:dyDescent="0.25">
      <c r="B37" s="45" t="s">
        <v>191</v>
      </c>
      <c r="C37" s="42">
        <v>5</v>
      </c>
      <c r="D37" s="42">
        <v>39</v>
      </c>
      <c r="E37" s="42"/>
      <c r="F37" s="43">
        <f>((E37/D37)*0.1)*100</f>
        <v>0</v>
      </c>
      <c r="G37" s="43">
        <f t="shared" si="0"/>
        <v>0</v>
      </c>
    </row>
    <row r="38" spans="1:7" ht="15.75" x14ac:dyDescent="0.25">
      <c r="B38" s="46" t="s">
        <v>192</v>
      </c>
      <c r="C38" s="47">
        <f>SUM(C26:C37)</f>
        <v>100</v>
      </c>
      <c r="D38" s="46"/>
      <c r="E38" s="46"/>
      <c r="F38" s="47">
        <f>SUM(F26:F37)</f>
        <v>0</v>
      </c>
      <c r="G38" s="47">
        <f>SUM(G26:G37)</f>
        <v>0</v>
      </c>
    </row>
    <row r="39" spans="1:7" x14ac:dyDescent="0.25">
      <c r="B39" s="172" t="s">
        <v>193</v>
      </c>
      <c r="C39" s="172"/>
      <c r="D39" s="172"/>
      <c r="E39" s="172"/>
      <c r="F39" s="172"/>
      <c r="G39" s="172"/>
    </row>
    <row r="40" spans="1:7" x14ac:dyDescent="0.25">
      <c r="B40" s="173" t="s">
        <v>194</v>
      </c>
      <c r="C40" s="173"/>
      <c r="D40" s="173"/>
      <c r="E40" s="173" t="s">
        <v>195</v>
      </c>
      <c r="F40" s="173"/>
      <c r="G40" s="173"/>
    </row>
    <row r="41" spans="1:7" x14ac:dyDescent="0.25">
      <c r="B41" s="169" t="s">
        <v>196</v>
      </c>
      <c r="C41" s="169"/>
      <c r="D41" s="169"/>
      <c r="E41" s="169" t="s">
        <v>197</v>
      </c>
      <c r="F41" s="169"/>
      <c r="G41" s="169"/>
    </row>
    <row r="42" spans="1:7" x14ac:dyDescent="0.25">
      <c r="B42" s="169" t="s">
        <v>198</v>
      </c>
      <c r="C42" s="169"/>
      <c r="D42" s="169"/>
      <c r="E42" s="169" t="s">
        <v>199</v>
      </c>
      <c r="F42" s="169"/>
      <c r="G42" s="169"/>
    </row>
    <row r="43" spans="1:7" x14ac:dyDescent="0.25">
      <c r="B43" s="170" t="s">
        <v>200</v>
      </c>
      <c r="C43" s="170"/>
      <c r="D43" s="170"/>
      <c r="E43" s="170" t="s">
        <v>201</v>
      </c>
      <c r="F43" s="170"/>
      <c r="G43" s="170"/>
    </row>
    <row r="45" spans="1:7" ht="15.75" thickBot="1" x14ac:dyDescent="0.3"/>
    <row r="46" spans="1:7" ht="17.25" thickTop="1" thickBot="1" x14ac:dyDescent="0.3">
      <c r="A46" s="48" t="s">
        <v>202</v>
      </c>
      <c r="B46" s="48" t="s">
        <v>174</v>
      </c>
      <c r="C46" s="49" t="s">
        <v>203</v>
      </c>
      <c r="D46" s="49" t="s">
        <v>204</v>
      </c>
      <c r="E46" s="49" t="s">
        <v>205</v>
      </c>
    </row>
    <row r="47" spans="1:7" ht="31.5" thickTop="1" thickBot="1" x14ac:dyDescent="0.3">
      <c r="A47" s="50">
        <v>1</v>
      </c>
      <c r="B47" s="51" t="s">
        <v>206</v>
      </c>
      <c r="C47" s="52">
        <v>0</v>
      </c>
      <c r="D47" s="53">
        <v>0.1</v>
      </c>
      <c r="E47" s="52">
        <v>0.1</v>
      </c>
    </row>
    <row r="48" spans="1:7" ht="31.5" thickTop="1" thickBot="1" x14ac:dyDescent="0.3">
      <c r="A48" s="50">
        <v>2</v>
      </c>
      <c r="B48" s="51" t="s">
        <v>207</v>
      </c>
      <c r="C48" s="52" t="s">
        <v>208</v>
      </c>
      <c r="D48" s="53" t="s">
        <v>209</v>
      </c>
      <c r="E48" s="52">
        <v>0.3</v>
      </c>
    </row>
    <row r="49" spans="1:5" ht="61.5" thickTop="1" thickBot="1" x14ac:dyDescent="0.3">
      <c r="A49" s="50">
        <v>3</v>
      </c>
      <c r="B49" s="51" t="s">
        <v>210</v>
      </c>
      <c r="C49" s="52" t="s">
        <v>211</v>
      </c>
      <c r="D49" s="53" t="s">
        <v>212</v>
      </c>
      <c r="E49" s="52">
        <v>0.45</v>
      </c>
    </row>
    <row r="50" spans="1:5" ht="76.5" thickTop="1" thickBot="1" x14ac:dyDescent="0.3">
      <c r="A50" s="50">
        <v>4</v>
      </c>
      <c r="B50" s="51" t="s">
        <v>213</v>
      </c>
      <c r="C50" s="52" t="s">
        <v>214</v>
      </c>
      <c r="D50" s="53" t="s">
        <v>215</v>
      </c>
      <c r="E50" s="52">
        <v>0.7</v>
      </c>
    </row>
    <row r="51" spans="1:5" ht="76.5" thickTop="1" thickBot="1" x14ac:dyDescent="0.3">
      <c r="A51" s="50">
        <v>5</v>
      </c>
      <c r="B51" s="51" t="s">
        <v>216</v>
      </c>
      <c r="C51" s="52" t="s">
        <v>217</v>
      </c>
      <c r="D51" s="53" t="s">
        <v>218</v>
      </c>
      <c r="E51" s="52">
        <v>0.75</v>
      </c>
    </row>
    <row r="52" spans="1:5" ht="76.5" thickTop="1" thickBot="1" x14ac:dyDescent="0.3">
      <c r="A52" s="50">
        <v>6</v>
      </c>
      <c r="B52" s="51" t="s">
        <v>219</v>
      </c>
      <c r="C52" s="52" t="s">
        <v>220</v>
      </c>
      <c r="D52" s="53" t="s">
        <v>221</v>
      </c>
      <c r="E52" s="52">
        <v>0.8</v>
      </c>
    </row>
    <row r="53" spans="1:5" ht="121.5" thickTop="1" thickBot="1" x14ac:dyDescent="0.3">
      <c r="A53" s="50">
        <v>7</v>
      </c>
      <c r="B53" s="51" t="s">
        <v>222</v>
      </c>
      <c r="C53" s="52" t="s">
        <v>223</v>
      </c>
      <c r="D53" s="53" t="s">
        <v>224</v>
      </c>
      <c r="E53" s="52">
        <v>0.85</v>
      </c>
    </row>
    <row r="54" spans="1:5" ht="211.5" thickTop="1" thickBot="1" x14ac:dyDescent="0.3">
      <c r="A54" s="50">
        <v>8</v>
      </c>
      <c r="B54" s="51" t="s">
        <v>225</v>
      </c>
      <c r="C54" s="52" t="s">
        <v>226</v>
      </c>
      <c r="D54" s="53" t="s">
        <v>227</v>
      </c>
      <c r="E54" s="52">
        <v>0.95</v>
      </c>
    </row>
    <row r="55" spans="1:5" ht="91.5" thickTop="1" thickBot="1" x14ac:dyDescent="0.3">
      <c r="A55" s="50">
        <v>9</v>
      </c>
      <c r="B55" s="51" t="s">
        <v>228</v>
      </c>
      <c r="C55" s="52" t="s">
        <v>229</v>
      </c>
      <c r="D55" s="53" t="s">
        <v>230</v>
      </c>
      <c r="E55" s="52">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2025-08-07T09:56:12Z</cp:lastPrinted>
  <dcterms:created xsi:type="dcterms:W3CDTF">2010-11-23T11:42:48Z</dcterms:created>
  <dcterms:modified xsi:type="dcterms:W3CDTF">2025-08-07T09:56:37Z</dcterms:modified>
</cp:coreProperties>
</file>