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1"/>
  <workbookPr defaultThemeVersion="124226"/>
  <mc:AlternateContent xmlns:mc="http://schemas.openxmlformats.org/markup-compatibility/2006">
    <mc:Choice Requires="x15">
      <x15ac:absPath xmlns:x15ac="http://schemas.microsoft.com/office/spreadsheetml/2010/11/ac" url="D:\Gaurav\Aug 25\GHFL\OLD\"/>
    </mc:Choice>
  </mc:AlternateContent>
  <xr:revisionPtr revIDLastSave="0" documentId="13_ncr:1_{D6DE5341-210C-458B-9915-D290524EFA3C}" xr6:coauthVersionLast="36" xr6:coauthVersionMax="36" xr10:uidLastSave="{00000000-0000-0000-0000-000000000000}"/>
  <bookViews>
    <workbookView xWindow="0" yWindow="0" windowWidth="20490" windowHeight="6825" xr2:uid="{00000000-000D-0000-FFFF-FFFF00000000}"/>
  </bookViews>
  <sheets>
    <sheet name="Report" sheetId="3" r:id="rId1"/>
    <sheet name="Construction table" sheetId="4" r:id="rId2"/>
  </sheets>
  <definedNames>
    <definedName name="_xlnm.Print_Area" localSheetId="0">Report!$A$1:$H$373</definedName>
  </definedNames>
  <calcPr calcId="191029"/>
</workbook>
</file>

<file path=xl/calcChain.xml><?xml version="1.0" encoding="utf-8"?>
<calcChain xmlns="http://schemas.openxmlformats.org/spreadsheetml/2006/main">
  <c r="J2" i="3" l="1"/>
  <c r="C69" i="3" l="1"/>
  <c r="C71" i="3" s="1"/>
  <c r="C70" i="3" l="1"/>
  <c r="F141" i="3"/>
  <c r="F137" i="3"/>
  <c r="F136" i="3"/>
  <c r="J110" i="3" l="1"/>
  <c r="D219" i="3" l="1"/>
  <c r="D221" i="3"/>
  <c r="F172" i="3"/>
  <c r="F168" i="3"/>
  <c r="H168" i="3" s="1"/>
  <c r="F164" i="3"/>
  <c r="E172" i="3"/>
  <c r="F171" i="3"/>
  <c r="E171" i="3"/>
  <c r="H171" i="3" s="1"/>
  <c r="A170" i="3"/>
  <c r="A171" i="3" s="1"/>
  <c r="A172" i="3" s="1"/>
  <c r="E168" i="3"/>
  <c r="F167" i="3"/>
  <c r="E167" i="3"/>
  <c r="F166" i="3"/>
  <c r="E166" i="3"/>
  <c r="H166" i="3" s="1"/>
  <c r="H167" i="3"/>
  <c r="E164" i="3"/>
  <c r="F163" i="3"/>
  <c r="E163" i="3"/>
  <c r="H163" i="3" s="1"/>
  <c r="F162" i="3"/>
  <c r="H162" i="3" s="1"/>
  <c r="E162" i="3"/>
  <c r="F160" i="3"/>
  <c r="E160" i="3"/>
  <c r="H160" i="3" s="1"/>
  <c r="F159" i="3"/>
  <c r="E159" i="3"/>
  <c r="H159" i="3" s="1"/>
  <c r="H158" i="3"/>
  <c r="F158" i="3"/>
  <c r="E158" i="3"/>
  <c r="A158" i="3"/>
  <c r="A159" i="3" s="1"/>
  <c r="A160" i="3" s="1"/>
  <c r="F156" i="3"/>
  <c r="E156" i="3"/>
  <c r="F155" i="3"/>
  <c r="E155" i="3"/>
  <c r="F154" i="3"/>
  <c r="E154" i="3"/>
  <c r="H155" i="3"/>
  <c r="H154" i="3"/>
  <c r="A154" i="3"/>
  <c r="A155" i="3" s="1"/>
  <c r="A156" i="3" s="1"/>
  <c r="F152" i="3"/>
  <c r="F150" i="3"/>
  <c r="H150" i="3" s="1"/>
  <c r="F151" i="3"/>
  <c r="E152" i="3"/>
  <c r="E151" i="3"/>
  <c r="H151" i="3" s="1"/>
  <c r="E150" i="3"/>
  <c r="F144" i="3"/>
  <c r="E144" i="3"/>
  <c r="E141" i="3"/>
  <c r="H141" i="3" s="1"/>
  <c r="F139" i="3"/>
  <c r="E139" i="3"/>
  <c r="F138" i="3"/>
  <c r="E138" i="3"/>
  <c r="E137" i="3"/>
  <c r="H137" i="3" s="1"/>
  <c r="E136" i="3"/>
  <c r="H136" i="3" s="1"/>
  <c r="F134" i="3"/>
  <c r="E134" i="3"/>
  <c r="F131" i="3"/>
  <c r="E131" i="3"/>
  <c r="A131" i="3"/>
  <c r="A132" i="3" s="1"/>
  <c r="A133" i="3" s="1"/>
  <c r="A134" i="3" s="1"/>
  <c r="F129" i="3"/>
  <c r="E129" i="3"/>
  <c r="F126" i="3"/>
  <c r="E126" i="3"/>
  <c r="H126" i="3"/>
  <c r="A126" i="3"/>
  <c r="A127" i="3" s="1"/>
  <c r="A128" i="3" s="1"/>
  <c r="A129" i="3" s="1"/>
  <c r="F124" i="3"/>
  <c r="F123" i="3"/>
  <c r="F122" i="3"/>
  <c r="F121" i="3"/>
  <c r="E124" i="3"/>
  <c r="H124" i="3" s="1"/>
  <c r="E123" i="3"/>
  <c r="E122" i="3"/>
  <c r="E121" i="3"/>
  <c r="H121" i="3" s="1"/>
  <c r="G101" i="3"/>
  <c r="G100" i="3"/>
  <c r="U150" i="3"/>
  <c r="V141" i="3"/>
  <c r="V121" i="3"/>
  <c r="U162" i="3"/>
  <c r="V150" i="3"/>
  <c r="V162" i="3"/>
  <c r="U121" i="3"/>
  <c r="V136" i="3"/>
  <c r="V166" i="3"/>
  <c r="U141" i="3"/>
  <c r="U166" i="3"/>
  <c r="U136" i="3"/>
  <c r="H138" i="3" l="1"/>
  <c r="H172" i="3"/>
  <c r="H139" i="3"/>
  <c r="H156" i="3"/>
  <c r="H123" i="3"/>
  <c r="H122" i="3"/>
  <c r="G110" i="3" s="1"/>
  <c r="H164" i="3"/>
  <c r="T166" i="3"/>
  <c r="A166" i="3" s="1"/>
  <c r="U167" i="3"/>
  <c r="V167" i="3"/>
  <c r="V168" i="3" s="1"/>
  <c r="V163" i="3"/>
  <c r="V164" i="3" s="1"/>
  <c r="U163" i="3"/>
  <c r="T162" i="3"/>
  <c r="A162" i="3" s="1"/>
  <c r="H134" i="3"/>
  <c r="H129" i="3"/>
  <c r="H152" i="3"/>
  <c r="G111" i="3" s="1"/>
  <c r="H131" i="3"/>
  <c r="H144" i="3"/>
  <c r="V151" i="3"/>
  <c r="V152" i="3" s="1"/>
  <c r="T150" i="3"/>
  <c r="A150" i="3" s="1"/>
  <c r="U151" i="3"/>
  <c r="V142" i="3"/>
  <c r="V143" i="3" s="1"/>
  <c r="V144" i="3" s="1"/>
  <c r="T141" i="3"/>
  <c r="A141" i="3" s="1"/>
  <c r="U142" i="3"/>
  <c r="V137" i="3"/>
  <c r="V138" i="3" s="1"/>
  <c r="V139" i="3" s="1"/>
  <c r="U137" i="3"/>
  <c r="T136" i="3"/>
  <c r="A136" i="3" s="1"/>
  <c r="T121" i="3"/>
  <c r="A121" i="3" s="1"/>
  <c r="U122" i="3"/>
  <c r="V122" i="3"/>
  <c r="V123" i="3" s="1"/>
  <c r="V124" i="3" s="1"/>
  <c r="G112" i="3" l="1"/>
  <c r="E111" i="3"/>
  <c r="E110" i="3"/>
  <c r="E112" i="3" s="1"/>
  <c r="U168" i="3"/>
  <c r="T168" i="3" s="1"/>
  <c r="A168" i="3" s="1"/>
  <c r="T167" i="3"/>
  <c r="A167" i="3" s="1"/>
  <c r="U164" i="3"/>
  <c r="T164" i="3" s="1"/>
  <c r="A164" i="3" s="1"/>
  <c r="T163" i="3"/>
  <c r="A163" i="3" s="1"/>
  <c r="T151" i="3"/>
  <c r="A151" i="3" s="1"/>
  <c r="U152" i="3"/>
  <c r="T152" i="3" s="1"/>
  <c r="A152" i="3" s="1"/>
  <c r="U143" i="3"/>
  <c r="T142" i="3"/>
  <c r="A142" i="3" s="1"/>
  <c r="U138" i="3"/>
  <c r="T137" i="3"/>
  <c r="A137" i="3" s="1"/>
  <c r="T122" i="3"/>
  <c r="A122" i="3" s="1"/>
  <c r="U123" i="3"/>
  <c r="U144" i="3" l="1"/>
  <c r="T144" i="3" s="1"/>
  <c r="A144" i="3" s="1"/>
  <c r="T143" i="3"/>
  <c r="A143" i="3" s="1"/>
  <c r="U139" i="3"/>
  <c r="T139" i="3" s="1"/>
  <c r="A139" i="3" s="1"/>
  <c r="T138" i="3"/>
  <c r="A138" i="3" s="1"/>
  <c r="U124" i="3"/>
  <c r="T124" i="3" s="1"/>
  <c r="A124" i="3" s="1"/>
  <c r="T123" i="3"/>
  <c r="A123" i="3" s="1"/>
  <c r="C26" i="3" l="1"/>
  <c r="C18" i="3"/>
  <c r="H208" i="3"/>
  <c r="H207" i="3"/>
  <c r="H206" i="3"/>
  <c r="H205" i="3"/>
  <c r="H204" i="3"/>
  <c r="H203" i="3"/>
  <c r="H202" i="3"/>
  <c r="H201" i="3"/>
  <c r="H199" i="3"/>
  <c r="H198" i="3"/>
  <c r="H197" i="3"/>
  <c r="H196" i="3"/>
  <c r="H195" i="3"/>
  <c r="H194" i="3"/>
  <c r="H193" i="3"/>
  <c r="H192" i="3"/>
  <c r="H190" i="3"/>
  <c r="H189" i="3"/>
  <c r="H188" i="3"/>
  <c r="H187" i="3"/>
  <c r="H186" i="3"/>
  <c r="H185" i="3"/>
  <c r="H184" i="3"/>
  <c r="H183" i="3"/>
  <c r="E113" i="3"/>
  <c r="H175" i="3"/>
  <c r="H176" i="3"/>
  <c r="H177" i="3"/>
  <c r="H178" i="3"/>
  <c r="H179" i="3"/>
  <c r="H180" i="3"/>
  <c r="H181" i="3"/>
  <c r="H174" i="3"/>
  <c r="G107" i="3" l="1"/>
  <c r="E107" i="3"/>
  <c r="A79" i="3"/>
  <c r="D80" i="3" s="1"/>
  <c r="A63" i="3"/>
  <c r="D64" i="3" s="1"/>
  <c r="C38" i="4" l="1"/>
  <c r="G37" i="4"/>
  <c r="F37" i="4"/>
  <c r="G36" i="4"/>
  <c r="F36" i="4"/>
  <c r="G35" i="4"/>
  <c r="F35" i="4"/>
  <c r="G34" i="4"/>
  <c r="F34" i="4"/>
  <c r="G33" i="4"/>
  <c r="F33" i="4"/>
  <c r="G32" i="4"/>
  <c r="F32" i="4"/>
  <c r="G31" i="4"/>
  <c r="F31" i="4"/>
  <c r="G30" i="4"/>
  <c r="F30" i="4"/>
  <c r="G29" i="4"/>
  <c r="F29" i="4"/>
  <c r="G28" i="4"/>
  <c r="F28" i="4"/>
  <c r="G27" i="4"/>
  <c r="F27" i="4"/>
  <c r="G26" i="4"/>
  <c r="F26" i="4"/>
  <c r="K15" i="4"/>
  <c r="K14" i="4"/>
  <c r="K13" i="4"/>
  <c r="H80" i="3"/>
  <c r="I5" i="4"/>
  <c r="F38" i="4" l="1"/>
  <c r="G38" i="4"/>
  <c r="E18" i="4"/>
  <c r="E15" i="4"/>
  <c r="E17" i="4"/>
  <c r="E11" i="4"/>
  <c r="K6" i="4"/>
  <c r="E9" i="4"/>
  <c r="K8" i="4"/>
  <c r="C7" i="4" s="1"/>
  <c r="E14" i="4"/>
  <c r="E12" i="4"/>
  <c r="E16" i="4"/>
  <c r="E10" i="4"/>
  <c r="K9" i="4"/>
  <c r="K10" i="4" s="1"/>
  <c r="K11" i="4" s="1"/>
  <c r="E13" i="4"/>
  <c r="K7" i="4"/>
  <c r="J89" i="3"/>
  <c r="J88" i="3"/>
  <c r="K12" i="4" l="1"/>
  <c r="K16" i="4" s="1"/>
  <c r="C8" i="4" s="1"/>
  <c r="E8" i="4" s="1"/>
  <c r="E7" i="4"/>
  <c r="A174" i="3"/>
  <c r="A175" i="3" s="1"/>
  <c r="A176" i="3" s="1"/>
  <c r="A177" i="3" s="1"/>
  <c r="A178" i="3" s="1"/>
  <c r="A179" i="3" s="1"/>
  <c r="A180" i="3" s="1"/>
  <c r="A181" i="3" s="1"/>
  <c r="F7" i="4" l="1"/>
  <c r="J4" i="4" s="1"/>
  <c r="H7" i="4" s="1"/>
  <c r="G4" i="3" l="1"/>
  <c r="H107" i="3" l="1"/>
  <c r="G113" i="3" s="1"/>
  <c r="D220" i="3" l="1"/>
  <c r="G102" i="3"/>
  <c r="J73" i="3"/>
  <c r="J72" i="3"/>
  <c r="H64" i="3"/>
  <c r="J68" i="3" l="1"/>
  <c r="D73" i="3"/>
  <c r="D70" i="3"/>
  <c r="D68" i="3"/>
  <c r="J66" i="3"/>
  <c r="D77" i="3"/>
  <c r="D75" i="3"/>
  <c r="D72" i="3"/>
  <c r="D69" i="3"/>
  <c r="J67" i="3"/>
  <c r="J65" i="3"/>
  <c r="D76" i="3"/>
  <c r="D74" i="3"/>
  <c r="D71" i="3"/>
  <c r="D93" i="3" l="1"/>
  <c r="D85" i="3"/>
  <c r="D88" i="3"/>
  <c r="J82" i="3"/>
  <c r="D92" i="3"/>
  <c r="D86" i="3"/>
  <c r="J81" i="3"/>
  <c r="D91" i="3"/>
  <c r="J84" i="3"/>
  <c r="J85" i="3" s="1"/>
  <c r="D90" i="3"/>
  <c r="D84" i="3"/>
  <c r="J83" i="3"/>
  <c r="C82" i="3" s="1"/>
  <c r="D82" i="3" s="1"/>
  <c r="D89" i="3"/>
  <c r="D87" i="3"/>
  <c r="J69" i="3"/>
  <c r="J74" i="3" s="1"/>
  <c r="C66" i="3"/>
  <c r="J86" i="3" l="1"/>
  <c r="J90" i="3"/>
  <c r="J87" i="3"/>
  <c r="D66" i="3"/>
  <c r="J70" i="3"/>
  <c r="J91" i="3" l="1"/>
  <c r="C83" i="3" s="1"/>
  <c r="D83" i="3" s="1"/>
  <c r="J71" i="3"/>
  <c r="E82" i="3" l="1"/>
  <c r="I79" i="3" s="1"/>
  <c r="G82" i="3" s="1"/>
  <c r="C67" i="3"/>
  <c r="E66" i="3" s="1"/>
  <c r="G94" i="3" s="1"/>
  <c r="V201" i="3"/>
  <c r="U192" i="3"/>
  <c r="V192" i="3"/>
  <c r="U183" i="3"/>
  <c r="V183" i="3"/>
  <c r="U201" i="3"/>
  <c r="T201" i="3" l="1"/>
  <c r="U202" i="3"/>
  <c r="V202" i="3"/>
  <c r="V203" i="3" s="1"/>
  <c r="V204" i="3" s="1"/>
  <c r="V205" i="3" s="1"/>
  <c r="V206" i="3" s="1"/>
  <c r="V207" i="3" s="1"/>
  <c r="V208" i="3" s="1"/>
  <c r="T192" i="3"/>
  <c r="U193" i="3"/>
  <c r="V193" i="3"/>
  <c r="V194" i="3" s="1"/>
  <c r="V195" i="3" s="1"/>
  <c r="V196" i="3" s="1"/>
  <c r="V197" i="3" s="1"/>
  <c r="V198" i="3" s="1"/>
  <c r="V199" i="3" s="1"/>
  <c r="V184" i="3"/>
  <c r="V185" i="3" s="1"/>
  <c r="V186" i="3" s="1"/>
  <c r="V187" i="3" s="1"/>
  <c r="V188" i="3" s="1"/>
  <c r="V189" i="3" s="1"/>
  <c r="V190" i="3" s="1"/>
  <c r="U184" i="3"/>
  <c r="T183" i="3"/>
  <c r="D67" i="3" l="1"/>
  <c r="I63" i="3"/>
  <c r="G66" i="3" s="1"/>
  <c r="A201" i="3"/>
  <c r="A192" i="3"/>
  <c r="A183" i="3"/>
  <c r="T202" i="3"/>
  <c r="A202" i="3" s="1"/>
  <c r="U203" i="3"/>
  <c r="T203" i="3" s="1"/>
  <c r="T193" i="3"/>
  <c r="A193" i="3" s="1"/>
  <c r="U194" i="3"/>
  <c r="T194" i="3" s="1"/>
  <c r="U185" i="3"/>
  <c r="T184" i="3"/>
  <c r="A184" i="3" s="1"/>
  <c r="A203" i="3" l="1"/>
  <c r="A194" i="3"/>
  <c r="U204" i="3"/>
  <c r="T204" i="3" s="1"/>
  <c r="U195" i="3"/>
  <c r="T195" i="3" s="1"/>
  <c r="U186" i="3"/>
  <c r="T185" i="3"/>
  <c r="A185" i="3" s="1"/>
  <c r="A204" i="3" l="1"/>
  <c r="A195" i="3"/>
  <c r="U205" i="3"/>
  <c r="T205" i="3" s="1"/>
  <c r="U196" i="3"/>
  <c r="T196" i="3" s="1"/>
  <c r="U187" i="3"/>
  <c r="T186" i="3"/>
  <c r="A186" i="3" s="1"/>
  <c r="A205" i="3" l="1"/>
  <c r="A196" i="3"/>
  <c r="U206" i="3"/>
  <c r="T206" i="3" s="1"/>
  <c r="U197" i="3"/>
  <c r="T197" i="3" s="1"/>
  <c r="U188" i="3"/>
  <c r="T187" i="3"/>
  <c r="A187" i="3" s="1"/>
  <c r="A206" i="3" l="1"/>
  <c r="A197" i="3"/>
  <c r="U207" i="3"/>
  <c r="T207" i="3" s="1"/>
  <c r="U198" i="3"/>
  <c r="T198" i="3" s="1"/>
  <c r="U189" i="3"/>
  <c r="T188" i="3"/>
  <c r="A188" i="3" s="1"/>
  <c r="A207" i="3" l="1"/>
  <c r="A198" i="3"/>
  <c r="U208" i="3"/>
  <c r="T208" i="3" s="1"/>
  <c r="U199" i="3"/>
  <c r="T199" i="3" s="1"/>
  <c r="U190" i="3"/>
  <c r="T189" i="3"/>
  <c r="A189" i="3" s="1"/>
  <c r="A208" i="3" l="1"/>
  <c r="A199" i="3"/>
  <c r="T190" i="3"/>
  <c r="A190"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000-000001000000}">
      <text>
        <r>
          <rPr>
            <b/>
            <sz val="18"/>
            <color indexed="81"/>
            <rFont val="Tahoma"/>
            <family val="2"/>
          </rPr>
          <t>SACHIN:</t>
        </r>
        <r>
          <rPr>
            <sz val="18"/>
            <color indexed="81"/>
            <rFont val="Tahoma"/>
            <family val="2"/>
          </rPr>
          <t xml:space="preserve">
As per initiation Mail</t>
        </r>
      </text>
    </comment>
    <comment ref="C17" authorId="0" shapeId="0" xr:uid="{00000000-0006-0000-0000-000002000000}">
      <text>
        <r>
          <rPr>
            <b/>
            <sz val="12"/>
            <color indexed="81"/>
            <rFont val="Tahoma"/>
            <family val="2"/>
          </rPr>
          <t>Maybe same as RERA Registration Validity or different</t>
        </r>
      </text>
    </comment>
    <comment ref="G17" authorId="0" shapeId="0" xr:uid="{00000000-0006-0000-0000-000003000000}">
      <text>
        <r>
          <rPr>
            <b/>
            <sz val="18"/>
            <color indexed="81"/>
            <rFont val="Tahoma"/>
            <family val="2"/>
          </rPr>
          <t>From Rera</t>
        </r>
      </text>
    </comment>
    <comment ref="G20" authorId="0" shapeId="0" xr:uid="{00000000-0006-0000-0000-000004000000}">
      <text>
        <r>
          <rPr>
            <b/>
            <sz val="16"/>
            <color indexed="81"/>
            <rFont val="Tahoma"/>
            <family val="2"/>
          </rPr>
          <t>From RERA</t>
        </r>
      </text>
    </comment>
    <comment ref="G21" authorId="0" shapeId="0" xr:uid="{00000000-0006-0000-0000-000005000000}">
      <text>
        <r>
          <rPr>
            <b/>
            <sz val="16"/>
            <color indexed="81"/>
            <rFont val="Tahoma"/>
            <family val="2"/>
          </rPr>
          <t>From RERA</t>
        </r>
      </text>
    </comment>
    <comment ref="G27" authorId="0" shapeId="0" xr:uid="{00000000-0006-0000-0000-000006000000}">
      <text>
        <r>
          <rPr>
            <b/>
            <sz val="12"/>
            <color indexed="81"/>
            <rFont val="Tahoma"/>
            <family val="2"/>
          </rPr>
          <t>SACHIN:</t>
        </r>
        <r>
          <rPr>
            <sz val="12"/>
            <color indexed="81"/>
            <rFont val="Tahoma"/>
            <family val="2"/>
          </rPr>
          <t xml:space="preserve">
Road size should be in metre</t>
        </r>
      </text>
    </comment>
    <comment ref="G100" authorId="0" shapeId="0" xr:uid="{00000000-0006-0000-0000-000007000000}">
      <text>
        <r>
          <rPr>
            <b/>
            <sz val="16"/>
            <color indexed="81"/>
            <rFont val="Tahoma"/>
            <family val="2"/>
          </rPr>
          <t>Ready Recknor</t>
        </r>
      </text>
    </comment>
  </commentList>
</comments>
</file>

<file path=xl/sharedStrings.xml><?xml version="1.0" encoding="utf-8"?>
<sst xmlns="http://schemas.openxmlformats.org/spreadsheetml/2006/main" count="551" uniqueCount="322">
  <si>
    <t>Boundaries</t>
  </si>
  <si>
    <t>North</t>
  </si>
  <si>
    <t>East</t>
  </si>
  <si>
    <t>West</t>
  </si>
  <si>
    <t>:</t>
  </si>
  <si>
    <t>As per Actual at site</t>
  </si>
  <si>
    <t>South</t>
  </si>
  <si>
    <t>As per Site / Actual</t>
  </si>
  <si>
    <t>Government Guideline/ Circle rate for Land (Rs per sqft)</t>
  </si>
  <si>
    <t>Authorized Signatory Name &amp; Signature</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</si>
  <si>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</si>
  <si>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</si>
  <si>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</si>
  <si>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</si>
  <si>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</si>
  <si>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</si>
  <si>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</si>
  <si>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</si>
  <si>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</si>
  <si>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</si>
  <si>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</si>
  <si>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</si>
  <si>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</si>
  <si>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</si>
  <si>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</si>
  <si>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</si>
  <si>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</si>
  <si>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</si>
  <si>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</si>
  <si>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</si>
  <si>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</si>
  <si>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</si>
  <si>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</si>
  <si>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</si>
  <si>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</si>
  <si>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</si>
  <si>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</si>
  <si>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</si>
  <si>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</si>
  <si>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</si>
  <si>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</si>
  <si>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</si>
  <si>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</si>
  <si>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</si>
  <si>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</si>
  <si>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</si>
  <si>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</si>
  <si>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</si>
  <si>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</si>
  <si>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</si>
  <si>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</si>
  <si>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</si>
  <si>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</si>
  <si>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</si>
  <si>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</si>
  <si>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</si>
  <si>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</si>
  <si>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</si>
  <si>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</si>
  <si>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</si>
  <si>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</si>
  <si>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</si>
  <si>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</si>
  <si>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</si>
  <si>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</si>
  <si>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</si>
  <si>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</si>
  <si>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</si>
  <si>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</si>
  <si>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</si>
  <si>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</si>
  <si>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</si>
  <si>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</si>
  <si>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</si>
  <si>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</si>
  <si>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</si>
  <si>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</si>
  <si>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</si>
  <si>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</si>
  <si>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</si>
  <si>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</si>
  <si>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</si>
  <si>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</si>
  <si>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</si>
  <si>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</si>
  <si>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</si>
  <si>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</si>
  <si>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</si>
  <si>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</si>
  <si>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Sale</t>
  </si>
  <si>
    <t>Description</t>
  </si>
  <si>
    <t>Gross Carpet area</t>
  </si>
  <si>
    <t>Attached Terrace area</t>
  </si>
  <si>
    <t>Godrej One, Vikhroli East, Mumbai</t>
  </si>
  <si>
    <t>Permissible Built up Area (In Sq.Mt)</t>
  </si>
  <si>
    <t>Proposed Built up Area (In Sq.Mt)</t>
  </si>
  <si>
    <t>Plot Area (In Sq.Mt)</t>
  </si>
  <si>
    <t>-</t>
  </si>
  <si>
    <t>Yes</t>
  </si>
  <si>
    <t>III</t>
  </si>
  <si>
    <t>No</t>
  </si>
  <si>
    <t>Low</t>
  </si>
  <si>
    <t>None</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</si>
  <si>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</si>
  <si>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</si>
  <si>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</si>
  <si>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</si>
  <si>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</si>
  <si>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</si>
  <si>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</si>
  <si>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</si>
  <si>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</si>
  <si>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</si>
  <si>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</si>
  <si>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</si>
  <si>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</si>
  <si>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</si>
  <si>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</si>
  <si>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</si>
  <si>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</si>
  <si>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</si>
  <si>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</si>
  <si>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</si>
  <si>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</si>
  <si>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</si>
  <si>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</si>
  <si>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</si>
  <si>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</si>
  <si>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</si>
  <si>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</si>
  <si>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</si>
  <si>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1st Floor</t>
  </si>
  <si>
    <t>2nd, 3rd, 4th, 6th, 8th, 7th, 9th Floor</t>
  </si>
  <si>
    <t>2nd to 5th Floor</t>
  </si>
  <si>
    <t>2nd &amp; 5th Floor</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</si>
  <si>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</si>
  <si>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</si>
  <si>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</si>
  <si>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</si>
  <si>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</si>
  <si>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</si>
  <si>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</si>
  <si>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</si>
  <si>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</si>
  <si>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</si>
  <si>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</si>
  <si>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</si>
  <si>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</si>
  <si>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</si>
  <si>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</si>
  <si>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</si>
  <si>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Tower 2</t>
  </si>
  <si>
    <t>No. of Floors Planned/Proposed</t>
  </si>
  <si>
    <t>Project Address</t>
  </si>
  <si>
    <t>Width of the Road</t>
  </si>
  <si>
    <t>Details of Flats in Building</t>
  </si>
  <si>
    <t>No. of Unit</t>
  </si>
  <si>
    <t>Building &amp; Wing</t>
  </si>
  <si>
    <t>Sale / Rehab</t>
  </si>
  <si>
    <t>Total</t>
  </si>
  <si>
    <t>Rate of Flat Per Sq. Ft. 
(on Carpet area)</t>
  </si>
  <si>
    <t>Floor Rise Per Sq. Ft.
(on Carpet area)</t>
  </si>
  <si>
    <t>Date &amp; Time of Site Visit</t>
  </si>
  <si>
    <t>On Carpet area</t>
  </si>
  <si>
    <t>Location Link</t>
  </si>
  <si>
    <t xml:space="preserve">Layout </t>
  </si>
  <si>
    <t>Latitude, Longitude</t>
  </si>
  <si>
    <t>Landmark</t>
  </si>
  <si>
    <t>Total Gross Carpet Area</t>
  </si>
  <si>
    <t>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</si>
  <si>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</si>
  <si>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</si>
  <si>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</si>
  <si>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</si>
  <si>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</si>
  <si>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</si>
  <si>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</si>
  <si>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</si>
  <si>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</si>
  <si>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</si>
  <si>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</si>
  <si>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</si>
  <si>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</si>
  <si>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</si>
  <si>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</si>
  <si>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</si>
  <si>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</si>
  <si>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</si>
  <si>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</si>
  <si>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</si>
  <si>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</si>
  <si>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</si>
  <si>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</si>
  <si>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</si>
  <si>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</si>
  <si>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</si>
  <si>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</si>
  <si>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</si>
  <si>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</si>
  <si>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</si>
  <si>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</si>
  <si>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</si>
  <si>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</si>
  <si>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</si>
  <si>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</si>
  <si>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</si>
  <si>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</si>
  <si>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</si>
  <si>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</si>
  <si>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</si>
  <si>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</si>
  <si>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</si>
  <si>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</si>
  <si>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</si>
  <si>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</si>
  <si>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</si>
  <si>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</si>
  <si>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</si>
  <si>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</si>
  <si>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</si>
  <si>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</si>
  <si>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</si>
  <si>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</si>
  <si>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</si>
  <si>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</si>
  <si>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</si>
  <si>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</si>
  <si>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</si>
  <si>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</si>
  <si>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</si>
  <si>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</si>
  <si>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</si>
  <si>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</si>
  <si>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</si>
  <si>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Tower 3</t>
  </si>
  <si>
    <t>Tower 4</t>
  </si>
  <si>
    <t xml:space="preserve">Date: </t>
  </si>
  <si>
    <t xml:space="preserve">Date: 
</t>
  </si>
  <si>
    <t>Unit Details, Nomenclature and Area Details (Flats)</t>
  </si>
  <si>
    <t>Flat No.
(Approved
Plan)</t>
  </si>
  <si>
    <t>Flat No.
(Sale Plan)</t>
  </si>
  <si>
    <t>Sale /         Rehab /           PAP</t>
  </si>
  <si>
    <t>Balcony Area</t>
  </si>
  <si>
    <t>*</t>
  </si>
  <si>
    <t xml:space="preserve">We considered Carpet area as per Approved Plan.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</si>
  <si>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</si>
  <si>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</si>
  <si>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</si>
  <si>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Net Plot Area (In Sq.Mt)</t>
  </si>
  <si>
    <t>Unit Details, Nomenclature and Area Details (Commercial)</t>
  </si>
  <si>
    <t>Grand Total</t>
  </si>
  <si>
    <t>Macrotech Developers Limited</t>
  </si>
  <si>
    <t>Bellissimo Mulund T2, Plot Bearing / CTS / Survey / Final Plot No.:  669 669/1 to 35 670 at Kurla, Kurla, Mumbai Suburban, 400081</t>
  </si>
  <si>
    <t>Bellissimo Mulund T2, Plot Bearing / CTS / Survey / Final Plot No.:  669 669/1 to 35 670 at Kurla, Kurla, Mumbai Suburban, 400082</t>
  </si>
  <si>
    <t>Proposed Bldg. No.3 (Sale) Under S.R Scheme On Plot Bearing C.T.S No. 669, 669/1 to 35 &amp; 670, 673, 673/1 to 7, 610, 610/1 to 26 &amp; 666 of Village Mulund (E), Mumbai 400081</t>
  </si>
  <si>
    <t>Proposed Bldg. No.3 (Sale) Under S.R Scheme On Plot Bearing C.T.S No. 669, 669/1 to 35 &amp; 670, 673, 673/1 to 7, 610, 610/1 to 26 &amp; 666 of Village Mulund (E), Mumbai 400082</t>
  </si>
  <si>
    <t>Lodha Group</t>
  </si>
  <si>
    <t>Slum Rehabilitation Authority (SRA)</t>
  </si>
  <si>
    <t>P51800018893</t>
  </si>
  <si>
    <t xml:space="preserve">HDFC Bank
IFSC Code HDFC0000084
</t>
  </si>
  <si>
    <t>As per RERA Site Flats = 216</t>
  </si>
  <si>
    <t>19.170722,72.958500</t>
  </si>
  <si>
    <t>Lodha Regalia</t>
  </si>
  <si>
    <t>https://maps.app.goo.gl/4s3uo3ZjqLDb39PEA</t>
  </si>
  <si>
    <t>Jacuzzi, Maintenance Staff, Water Storage, Visitor Parking, Reserved Parking, Library, Service Lift, Football Field, Volleyball Court, Steam Room, Party Lawn, Temple, Swimming Pool, Cricket Pitch,Gated Community, Children's Play Area, Indoor Games, Fire Fighting System, Intercom, Club House, Gymnasium, Lift(s), 24x7 Security, 24X7 Water Supply, Car Parking, Power Backup etc.</t>
  </si>
  <si>
    <t>Upper</t>
  </si>
  <si>
    <t>Concrete</t>
  </si>
  <si>
    <t>140 M from Hanuman Chowk Bus Stop</t>
  </si>
  <si>
    <t>About 350 M from Vidya Prabodhini English School</t>
  </si>
  <si>
    <t>About 350 M form Swatantryaveer V.D.Sawarkar BMC  Hospital</t>
  </si>
  <si>
    <t xml:space="preserve">300 M from Mulund Railway Station
</t>
  </si>
  <si>
    <t>1. Approx. 120 M from Sahakar Dhanya Bhandar
2. Approx. 130 M from Shreenath Plaza Shopping complex.</t>
  </si>
  <si>
    <t>T/PVT/0040/20040928/AP/S3</t>
  </si>
  <si>
    <t>T/PVT/0040/20040928/S3</t>
  </si>
  <si>
    <t>This CC is re-endorsed as per approved amended plans dtd 25/04/2024 further extended upto 33rd (pt) floor for wing C &amp; D of proposed sale Building No.3.</t>
  </si>
  <si>
    <t>Wing C &amp; D = 1B + Gr + 1st to 32nd Floor</t>
  </si>
  <si>
    <t>1B + Gr + 1st to 39th Floor</t>
  </si>
  <si>
    <t xml:space="preserve">Tower 2 (Wing C &amp; D) </t>
  </si>
  <si>
    <t xml:space="preserve">CTS No. 523, 525, 528, 526 &amp; 609 
</t>
  </si>
  <si>
    <t xml:space="preserve"> Other Plot</t>
  </si>
  <si>
    <t xml:space="preserve">CTS No. 657, 668, 667 &amp; 611
</t>
  </si>
  <si>
    <t>CTS No. 676, 674</t>
  </si>
  <si>
    <t>Ashirwad Critical Care Unit &amp; Multi speciality</t>
  </si>
  <si>
    <t>Building / Lokmanya Tilak Road</t>
  </si>
  <si>
    <t xml:space="preserve">Building/Gopal Krishna Gokhale Road
</t>
  </si>
  <si>
    <t xml:space="preserve">Shri Harihareshwar Cooperative Housing
Society
</t>
  </si>
  <si>
    <t>18.30 m</t>
  </si>
  <si>
    <t>Sale Building No. 3 (Tower 2)</t>
  </si>
  <si>
    <t>Bellissimo Mulund T2
Sale Building No.3 (Tower 2) (Wing C &amp; D)</t>
  </si>
  <si>
    <t>Wing C</t>
  </si>
  <si>
    <t xml:space="preserve"> Basement Floor For Parking &amp; STP</t>
  </si>
  <si>
    <t>Ground Floor For Amenities</t>
  </si>
  <si>
    <t>1st to 7th, 9th to 12th, 14th, 15th &amp; 17th to 19th Floor For Residential</t>
  </si>
  <si>
    <t>2BHK</t>
  </si>
  <si>
    <t>3BHK</t>
  </si>
  <si>
    <t>8th Floor</t>
  </si>
  <si>
    <t>8th Floor (Part Refuge Area)</t>
  </si>
  <si>
    <t xml:space="preserve"> Refuge Area</t>
  </si>
  <si>
    <t>16th Floor (Part Refuge Area)</t>
  </si>
  <si>
    <t>20th to 22nd, 24th to 29th &amp; 31st Floor</t>
  </si>
  <si>
    <t>23rd &amp; 30th Floor</t>
  </si>
  <si>
    <t xml:space="preserve">23rd &amp; 30th Floor (Part Refuge Area) </t>
  </si>
  <si>
    <t>32nd Floor For Terrace Open to Sky</t>
  </si>
  <si>
    <t>Wing D</t>
  </si>
  <si>
    <t xml:space="preserve"> Ground Floor For Amenities</t>
  </si>
  <si>
    <t>2.5BHK</t>
  </si>
  <si>
    <t>16th Floor</t>
  </si>
  <si>
    <t>32nd Floor (Part Terrace Area)</t>
  </si>
  <si>
    <t>Terrace Area</t>
  </si>
  <si>
    <t>Flats = 204</t>
  </si>
  <si>
    <t xml:space="preserve">We considered Gross carpet area = Net carpet + Enclose balcony + Deck Area + Utility Area 
</t>
  </si>
  <si>
    <t>In approved plan 13th Floor is not considered in the area &amp; elevation plan so we have not considered 13th Floor</t>
  </si>
  <si>
    <t>Please Ckeck For Fire NOC.</t>
  </si>
  <si>
    <t>Mr.Nainesh Tambe</t>
  </si>
  <si>
    <t>CC.</t>
  </si>
  <si>
    <t xml:space="preserve">CC Details
Valid Up to: </t>
  </si>
  <si>
    <t>This C.C is re-endorsed as per approved amended plan dated 12/05/2023 i.e C.C upto plinth/podium top for tower 2 &amp; 3 and upto full height i.e 39th part floors including LMR &amp; OHT for tower - 1</t>
  </si>
  <si>
    <t>25000 to 26000</t>
  </si>
  <si>
    <t xml:space="preserve">Construction work is in process at the time of Visit (Internal visit not allowed)
</t>
  </si>
  <si>
    <t>01/08/2025 at 01:50PM</t>
  </si>
  <si>
    <t>Mr. Suraj Khare</t>
  </si>
  <si>
    <t>Mr. Rajendra Giri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</si>
</sst>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12"/>
      <color indexed="81"/>
      <name val="Tahoma"/>
      <family val="2"/>
    </font>
    <font>
      <sz val="18"/>
      <color indexed="81"/>
      <name val="Tahoma"/>
      <family val="2"/>
    </font>
    <font>
      <u/>
      <sz val="11"/>
      <color theme="10"/>
      <name val="Calibri"/>
      <family val="2"/>
    </font>
    <font>
      <u/>
      <sz val="18"/>
      <color theme="10"/>
      <name val="Calibri"/>
      <family val="2"/>
    </font>
    <font>
      <sz val="18"/>
      <name val="Times New Roman"/>
      <family val="1"/>
    </font>
  </fonts>
  <fills count="12">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s>
  <cellStyleXfs count="3">
    <xf numFmtId="0" fontId="0" fillId="0" borderId="0"/>
    <xf numFmtId="0" fontId="1" fillId="0" borderId="0"/>
    <xf numFmtId="0" fontId="22" fillId="0" borderId="0" applyNumberFormat="0" applyFill="0" applyBorder="0" applyAlignment="0" applyProtection="0"/>
  </cellStyleXfs>
  <cellXfs count="193">
    <xf numFmtId="0" fontId="0" fillId="0" borderId="0" xfId="0"/>
    <xf numFmtId="0" fontId="3" fillId="0" borderId="0" xfId="0" applyFont="1" applyAlignment="1">
      <alignment vertical="top"/>
    </xf>
    <xf numFmtId="0" fontId="2" fillId="0" borderId="1" xfId="0" applyFont="1" applyBorder="1" applyAlignment="1">
      <alignment horizontal="center" vertical="top" wrapText="1"/>
    </xf>
    <xf numFmtId="0" fontId="3" fillId="3" borderId="0" xfId="0" applyFont="1" applyFill="1" applyAlignment="1">
      <alignment vertical="top"/>
    </xf>
    <xf numFmtId="0" fontId="3" fillId="0" borderId="0" xfId="0" applyFont="1" applyAlignment="1">
      <alignment horizontal="center" vertical="top"/>
    </xf>
    <xf numFmtId="1" fontId="6" fillId="4" borderId="1" xfId="1" applyNumberFormat="1" applyFont="1" applyFill="1" applyBorder="1" applyAlignment="1">
      <alignment horizontal="center" vertical="center" wrapText="1"/>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0" xfId="0" applyFont="1" applyFill="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10" fillId="0" borderId="0" xfId="0" applyFont="1" applyProtection="1">
      <protection hidden="1"/>
    </xf>
    <xf numFmtId="9" fontId="10" fillId="0" borderId="0" xfId="0" applyNumberFormat="1" applyFont="1" applyProtection="1">
      <protection hidden="1"/>
    </xf>
    <xf numFmtId="0" fontId="10" fillId="0" borderId="16" xfId="0" applyFont="1" applyBorder="1" applyProtection="1">
      <protection hidden="1"/>
    </xf>
    <xf numFmtId="0" fontId="7" fillId="0" borderId="0" xfId="1" applyFont="1" applyAlignment="1">
      <alignment horizontal="center" vertical="center"/>
    </xf>
    <xf numFmtId="0" fontId="10" fillId="0" borderId="15" xfId="0" applyFont="1" applyBorder="1" applyProtection="1">
      <protection hidden="1"/>
    </xf>
    <xf numFmtId="1" fontId="11" fillId="0" borderId="15" xfId="0" applyNumberFormat="1" applyFont="1" applyBorder="1"/>
    <xf numFmtId="1" fontId="11" fillId="0" borderId="15" xfId="0" applyNumberFormat="1" applyFont="1" applyBorder="1" applyAlignment="1">
      <alignment horizontal="right"/>
    </xf>
    <xf numFmtId="1" fontId="11" fillId="0" borderId="17" xfId="0" applyNumberFormat="1" applyFont="1" applyBorder="1"/>
    <xf numFmtId="0" fontId="4" fillId="2" borderId="1" xfId="0" applyFont="1" applyFill="1" applyBorder="1" applyAlignment="1">
      <alignment vertical="top"/>
    </xf>
    <xf numFmtId="1" fontId="5" fillId="0" borderId="1" xfId="1" applyNumberFormat="1" applyFont="1" applyBorder="1" applyAlignment="1">
      <alignment horizontal="center" vertical="top" wrapText="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4" fillId="4" borderId="1" xfId="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2" fillId="0" borderId="1" xfId="1" applyNumberFormat="1" applyFont="1" applyBorder="1" applyAlignment="1">
      <alignment horizontal="center" vertical="top" wrapText="1"/>
    </xf>
    <xf numFmtId="1" fontId="5" fillId="0" borderId="1" xfId="1" applyNumberFormat="1" applyFont="1" applyBorder="1" applyAlignment="1">
      <alignment horizontal="center" vertical="top" wrapText="1"/>
    </xf>
    <xf numFmtId="0" fontId="4" fillId="2" borderId="1" xfId="0" applyFont="1" applyFill="1" applyBorder="1" applyAlignment="1">
      <alignment horizontal="center" vertical="top"/>
    </xf>
    <xf numFmtId="0" fontId="4" fillId="4" borderId="1" xfId="0" applyFont="1" applyFill="1" applyBorder="1" applyAlignment="1">
      <alignment horizontal="center"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2" fillId="0" borderId="1" xfId="0" applyFont="1" applyBorder="1" applyAlignment="1">
      <alignment horizontal="center" vertical="top" wrapText="1"/>
    </xf>
    <xf numFmtId="0" fontId="0" fillId="7" borderId="1" xfId="0" applyFill="1" applyBorder="1" applyAlignment="1">
      <alignment horizontal="left" vertical="center" wrapText="1"/>
    </xf>
    <xf numFmtId="0" fontId="17"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8" fillId="0" borderId="1" xfId="0" applyFont="1" applyBorder="1"/>
    <xf numFmtId="1" fontId="18" fillId="0" borderId="1" xfId="0" applyNumberFormat="1" applyFont="1" applyBorder="1"/>
    <xf numFmtId="0" fontId="19" fillId="10" borderId="18" xfId="0" applyFont="1" applyFill="1" applyBorder="1" applyAlignment="1">
      <alignment vertical="center"/>
    </xf>
    <xf numFmtId="0" fontId="19" fillId="10" borderId="18" xfId="0" applyFont="1" applyFill="1" applyBorder="1" applyAlignment="1">
      <alignment horizontal="center" vertical="center"/>
    </xf>
    <xf numFmtId="0" fontId="17" fillId="0" borderId="18" xfId="0" applyFont="1" applyBorder="1" applyAlignment="1">
      <alignment horizontal="right" vertical="center"/>
    </xf>
    <xf numFmtId="0" fontId="17" fillId="0" borderId="18" xfId="0" applyFont="1" applyBorder="1" applyAlignment="1">
      <alignment vertical="center" wrapText="1"/>
    </xf>
    <xf numFmtId="9" fontId="17" fillId="0" borderId="18" xfId="0" applyNumberFormat="1" applyFont="1" applyBorder="1" applyAlignment="1">
      <alignment horizontal="center" vertical="center"/>
    </xf>
    <xf numFmtId="9" fontId="17" fillId="0" borderId="19" xfId="0" applyNumberFormat="1" applyFont="1" applyBorder="1" applyAlignment="1">
      <alignment horizontal="center" vertical="center"/>
    </xf>
    <xf numFmtId="0" fontId="4" fillId="11" borderId="1" xfId="0" applyFont="1" applyFill="1" applyBorder="1" applyAlignment="1">
      <alignment vertical="top" wrapText="1"/>
    </xf>
    <xf numFmtId="0" fontId="9"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center" wrapText="1"/>
    </xf>
    <xf numFmtId="0" fontId="6" fillId="4" borderId="1" xfId="1" applyNumberFormat="1" applyFont="1" applyFill="1" applyBorder="1" applyAlignment="1">
      <alignment horizontal="center" vertical="center" wrapText="1"/>
    </xf>
    <xf numFmtId="0" fontId="4" fillId="4" borderId="0" xfId="0" applyFont="1" applyFill="1" applyBorder="1" applyAlignment="1">
      <alignment vertical="top" wrapText="1"/>
    </xf>
    <xf numFmtId="0" fontId="4" fillId="4" borderId="1" xfId="0" applyFont="1" applyFill="1" applyBorder="1" applyAlignment="1">
      <alignment horizontal="left" vertical="top" wrapText="1"/>
    </xf>
    <xf numFmtId="1" fontId="6" fillId="4" borderId="2"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14" fontId="4" fillId="4" borderId="1" xfId="0" applyNumberFormat="1" applyFont="1" applyFill="1" applyBorder="1" applyAlignment="1">
      <alignment horizontal="left" vertical="top" wrapText="1"/>
    </xf>
    <xf numFmtId="14" fontId="4" fillId="4" borderId="1" xfId="0" applyNumberFormat="1" applyFont="1" applyFill="1" applyBorder="1" applyAlignment="1">
      <alignment horizontal="left" vertical="top" wrapText="1"/>
    </xf>
    <xf numFmtId="0" fontId="3" fillId="4" borderId="1" xfId="1" applyFont="1" applyFill="1" applyBorder="1" applyAlignment="1" applyProtection="1">
      <alignment horizontal="center" vertical="center" wrapText="1"/>
      <protection hidden="1"/>
    </xf>
    <xf numFmtId="0" fontId="3" fillId="2" borderId="1" xfId="0" applyFont="1" applyFill="1" applyBorder="1" applyAlignment="1">
      <alignment horizontal="center" vertical="top"/>
    </xf>
    <xf numFmtId="0" fontId="3" fillId="2" borderId="1" xfId="0" applyFont="1" applyFill="1" applyBorder="1" applyAlignment="1">
      <alignment vertical="top"/>
    </xf>
    <xf numFmtId="9" fontId="3" fillId="4" borderId="1" xfId="1" applyNumberFormat="1" applyFont="1" applyFill="1" applyBorder="1" applyAlignment="1" applyProtection="1">
      <alignment horizontal="center" vertical="center" wrapText="1"/>
      <protection hidden="1"/>
    </xf>
    <xf numFmtId="1" fontId="3" fillId="4" borderId="1" xfId="1" applyNumberFormat="1" applyFont="1" applyFill="1" applyBorder="1" applyAlignment="1" applyProtection="1">
      <alignment horizontal="center" vertical="center" wrapText="1"/>
      <protection hidden="1"/>
    </xf>
    <xf numFmtId="1" fontId="8" fillId="0" borderId="1" xfId="1" applyNumberFormat="1" applyFont="1" applyBorder="1" applyAlignment="1">
      <alignment horizontal="center" vertical="top" wrapText="1"/>
    </xf>
    <xf numFmtId="1" fontId="3"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1" fontId="5" fillId="4" borderId="12" xfId="1" applyNumberFormat="1" applyFont="1" applyFill="1" applyBorder="1" applyAlignment="1">
      <alignment horizontal="center" vertical="center" wrapText="1"/>
    </xf>
    <xf numFmtId="1" fontId="5" fillId="4" borderId="8" xfId="1" applyNumberFormat="1" applyFont="1" applyFill="1" applyBorder="1" applyAlignment="1">
      <alignment horizontal="center" vertical="center" wrapText="1"/>
    </xf>
    <xf numFmtId="1" fontId="5" fillId="4" borderId="13" xfId="1" applyNumberFormat="1" applyFont="1" applyFill="1" applyBorder="1" applyAlignment="1">
      <alignment horizontal="center" vertical="center" wrapText="1"/>
    </xf>
    <xf numFmtId="0" fontId="6" fillId="4" borderId="2" xfId="1" applyNumberFormat="1" applyFont="1" applyFill="1" applyBorder="1" applyAlignment="1">
      <alignment horizontal="center" vertical="center" wrapText="1"/>
    </xf>
    <xf numFmtId="0" fontId="6" fillId="4" borderId="3" xfId="1" applyNumberFormat="1" applyFont="1" applyFill="1" applyBorder="1" applyAlignment="1">
      <alignment horizontal="center" vertical="center" wrapText="1"/>
    </xf>
    <xf numFmtId="0" fontId="6" fillId="4" borderId="5" xfId="1" applyNumberFormat="1" applyFont="1" applyFill="1" applyBorder="1" applyAlignment="1">
      <alignment horizontal="center" vertical="center" wrapText="1"/>
    </xf>
    <xf numFmtId="0" fontId="6" fillId="4" borderId="7" xfId="1" applyNumberFormat="1" applyFont="1" applyFill="1" applyBorder="1" applyAlignment="1">
      <alignment horizontal="center" vertical="center" wrapText="1"/>
    </xf>
    <xf numFmtId="0" fontId="6" fillId="4" borderId="4" xfId="1" applyNumberFormat="1" applyFont="1" applyFill="1" applyBorder="1" applyAlignment="1">
      <alignment horizontal="center" vertical="center" wrapText="1"/>
    </xf>
    <xf numFmtId="0" fontId="6" fillId="4" borderId="9" xfId="1" applyNumberFormat="1" applyFont="1" applyFill="1" applyBorder="1" applyAlignment="1">
      <alignment horizontal="center" vertical="center" wrapText="1"/>
    </xf>
    <xf numFmtId="0" fontId="6" fillId="4" borderId="12" xfId="1" applyNumberFormat="1" applyFont="1" applyFill="1" applyBorder="1" applyAlignment="1">
      <alignment horizontal="center" vertical="center" wrapText="1"/>
    </xf>
    <xf numFmtId="0" fontId="6" fillId="4" borderId="8" xfId="1" applyNumberFormat="1" applyFont="1" applyFill="1" applyBorder="1" applyAlignment="1">
      <alignment horizontal="center" vertical="center" wrapText="1"/>
    </xf>
    <xf numFmtId="0" fontId="6" fillId="4" borderId="13" xfId="1" applyNumberFormat="1" applyFont="1" applyFill="1" applyBorder="1" applyAlignment="1">
      <alignment horizontal="center" vertical="center" wrapText="1"/>
    </xf>
    <xf numFmtId="0" fontId="4" fillId="4" borderId="1" xfId="0" applyFont="1" applyFill="1" applyBorder="1" applyAlignment="1">
      <alignment horizontal="left" vertical="top" wrapText="1"/>
    </xf>
    <xf numFmtId="0" fontId="3" fillId="4" borderId="1" xfId="0" applyFont="1" applyFill="1" applyBorder="1" applyAlignment="1">
      <alignment horizontal="left" vertical="top" wrapText="1"/>
    </xf>
    <xf numFmtId="0" fontId="23" fillId="4" borderId="1" xfId="2" applyFont="1" applyFill="1" applyBorder="1" applyAlignment="1">
      <alignment horizontal="left" vertical="top" wrapText="1"/>
    </xf>
    <xf numFmtId="0" fontId="24" fillId="4" borderId="1" xfId="0" applyFont="1" applyFill="1" applyBorder="1" applyAlignment="1">
      <alignment horizontal="left" vertical="top" wrapText="1"/>
    </xf>
    <xf numFmtId="9" fontId="3" fillId="4" borderId="2" xfId="1" applyNumberFormat="1" applyFont="1" applyFill="1" applyBorder="1" applyAlignment="1" applyProtection="1">
      <alignment horizontal="center" vertical="center" wrapText="1"/>
      <protection hidden="1"/>
    </xf>
    <xf numFmtId="9" fontId="3" fillId="4" borderId="5" xfId="1" applyNumberFormat="1" applyFont="1" applyFill="1" applyBorder="1" applyAlignment="1" applyProtection="1">
      <alignment horizontal="center" vertical="center" wrapText="1"/>
      <protection hidden="1"/>
    </xf>
    <xf numFmtId="9" fontId="3"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0" fontId="2" fillId="0" borderId="1" xfId="0" applyFont="1" applyFill="1" applyBorder="1" applyAlignment="1">
      <alignment horizontal="center" vertical="top" wrapText="1"/>
    </xf>
    <xf numFmtId="0" fontId="4" fillId="0" borderId="1" xfId="0" applyFont="1" applyBorder="1" applyAlignment="1">
      <alignment horizontal="center" vertical="top" wrapText="1"/>
    </xf>
    <xf numFmtId="0" fontId="2" fillId="0" borderId="1" xfId="0" applyFont="1" applyBorder="1" applyAlignment="1">
      <alignment horizontal="center" vertical="top" wrapText="1"/>
    </xf>
    <xf numFmtId="0" fontId="4" fillId="0" borderId="1" xfId="0" applyFont="1" applyBorder="1" applyAlignment="1">
      <alignment horizontal="left" vertical="top" wrapText="1"/>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0" fontId="8" fillId="2" borderId="1" xfId="0" applyFont="1" applyFill="1" applyBorder="1" applyAlignment="1">
      <alignment horizontal="center" vertical="top"/>
    </xf>
    <xf numFmtId="0" fontId="3" fillId="2" borderId="1" xfId="0" applyFont="1" applyFill="1" applyBorder="1" applyAlignment="1">
      <alignment horizontal="center" vertical="top"/>
    </xf>
    <xf numFmtId="0" fontId="2" fillId="2" borderId="1" xfId="0" applyFont="1" applyFill="1" applyBorder="1" applyAlignment="1">
      <alignment horizontal="center" vertical="top"/>
    </xf>
    <xf numFmtId="9" fontId="2" fillId="4" borderId="1" xfId="1" applyNumberFormat="1" applyFont="1" applyFill="1" applyBorder="1" applyAlignment="1" applyProtection="1">
      <alignment horizontal="left" vertical="top" wrapText="1"/>
      <protection hidden="1"/>
    </xf>
    <xf numFmtId="9" fontId="2" fillId="4" borderId="12" xfId="1" applyNumberFormat="1" applyFont="1" applyFill="1" applyBorder="1" applyAlignment="1" applyProtection="1">
      <alignment horizontal="center" vertical="center" wrapText="1"/>
      <protection hidden="1"/>
    </xf>
    <xf numFmtId="9" fontId="2" fillId="4" borderId="13" xfId="1" applyNumberFormat="1" applyFont="1" applyFill="1" applyBorder="1" applyAlignment="1" applyProtection="1">
      <alignment horizontal="center" vertical="center" wrapText="1"/>
      <protection hidden="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0" fontId="3" fillId="4" borderId="1" xfId="1" applyFont="1" applyFill="1" applyBorder="1" applyAlignment="1" applyProtection="1">
      <alignment horizontal="center" vertical="center" wrapText="1"/>
      <protection hidden="1"/>
    </xf>
    <xf numFmtId="9" fontId="8" fillId="4" borderId="1" xfId="1" applyNumberFormat="1" applyFont="1" applyFill="1" applyBorder="1" applyAlignment="1" applyProtection="1">
      <alignment horizontal="left" vertical="top" wrapText="1"/>
      <protection hidden="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0" fontId="8" fillId="0" borderId="12" xfId="0" applyFont="1" applyBorder="1" applyAlignment="1">
      <alignment horizontal="center" vertical="center" wrapText="1"/>
    </xf>
    <xf numFmtId="0" fontId="8" fillId="0" borderId="8" xfId="0" applyFont="1" applyBorder="1" applyAlignment="1">
      <alignment horizontal="center" vertical="center" wrapText="1"/>
    </xf>
    <xf numFmtId="9" fontId="4" fillId="4" borderId="7" xfId="1" applyNumberFormat="1" applyFont="1" applyFill="1" applyBorder="1" applyAlignment="1" applyProtection="1">
      <alignment horizontal="center" vertical="center" wrapText="1"/>
      <protection hidden="1"/>
    </xf>
    <xf numFmtId="9" fontId="4" fillId="4" borderId="9" xfId="1" applyNumberFormat="1" applyFont="1" applyFill="1" applyBorder="1" applyAlignment="1" applyProtection="1">
      <alignment horizontal="center" vertical="center" wrapText="1"/>
      <protection hidden="1"/>
    </xf>
    <xf numFmtId="9" fontId="4" fillId="4" borderId="10" xfId="1" applyNumberFormat="1" applyFont="1" applyFill="1" applyBorder="1" applyAlignment="1" applyProtection="1">
      <alignment horizontal="center" vertical="center" wrapText="1"/>
      <protection hidden="1"/>
    </xf>
    <xf numFmtId="9" fontId="4" fillId="4" borderId="11" xfId="1" applyNumberFormat="1" applyFont="1" applyFill="1" applyBorder="1" applyAlignment="1" applyProtection="1">
      <alignment horizontal="center" vertical="center" wrapText="1"/>
      <protection hidden="1"/>
    </xf>
    <xf numFmtId="9" fontId="4" fillId="4" borderId="12" xfId="1" applyNumberFormat="1" applyFont="1" applyFill="1" applyBorder="1" applyAlignment="1" applyProtection="1">
      <alignment horizontal="center" vertical="center" wrapText="1"/>
      <protection hidden="1"/>
    </xf>
    <xf numFmtId="9" fontId="4" fillId="4" borderId="13" xfId="1" applyNumberFormat="1" applyFont="1" applyFill="1" applyBorder="1" applyAlignment="1" applyProtection="1">
      <alignment horizontal="center" vertical="center" wrapText="1"/>
      <protection hidden="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4" borderId="1" xfId="0" applyFont="1" applyFill="1" applyBorder="1" applyAlignment="1">
      <alignment horizontal="left" vertical="top"/>
    </xf>
    <xf numFmtId="0" fontId="4" fillId="0" borderId="2" xfId="0" applyFont="1" applyBorder="1" applyAlignment="1">
      <alignment horizontal="left" vertical="top" wrapText="1"/>
    </xf>
    <xf numFmtId="0" fontId="4" fillId="0" borderId="5" xfId="0" applyFont="1" applyBorder="1" applyAlignment="1">
      <alignment horizontal="left" vertical="top"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0" fontId="3" fillId="4" borderId="2" xfId="0" applyFont="1" applyFill="1" applyBorder="1" applyAlignment="1">
      <alignment horizontal="left" vertical="top" wrapText="1"/>
    </xf>
    <xf numFmtId="0" fontId="3" fillId="4" borderId="5" xfId="0" applyFont="1" applyFill="1" applyBorder="1" applyAlignment="1">
      <alignment horizontal="left" vertical="top" wrapText="1"/>
    </xf>
    <xf numFmtId="0" fontId="4" fillId="0" borderId="3" xfId="0" applyFont="1" applyBorder="1" applyAlignment="1">
      <alignment horizontal="left" vertical="top"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9" xfId="0" applyFont="1" applyFill="1" applyBorder="1" applyAlignment="1">
      <alignment horizontal="center" vertical="top"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2" fontId="4" fillId="4" borderId="1" xfId="0" applyNumberFormat="1" applyFont="1" applyFill="1" applyBorder="1" applyAlignment="1">
      <alignment horizontal="left" vertical="top" wrapText="1"/>
    </xf>
    <xf numFmtId="0" fontId="4" fillId="0" borderId="1" xfId="0" applyFont="1" applyBorder="1" applyAlignment="1">
      <alignment horizontal="center" vertical="center" wrapText="1"/>
    </xf>
    <xf numFmtId="0" fontId="2" fillId="2" borderId="1" xfId="0" applyFont="1" applyFill="1" applyBorder="1" applyAlignment="1">
      <alignment horizontal="center" vertical="top" wrapText="1"/>
    </xf>
    <xf numFmtId="0" fontId="4" fillId="4" borderId="1" xfId="0" applyFont="1" applyFill="1" applyBorder="1" applyAlignment="1">
      <alignment horizontal="center" vertical="top" wrapText="1"/>
    </xf>
    <xf numFmtId="0" fontId="2" fillId="2" borderId="1" xfId="0" applyFont="1" applyFill="1" applyBorder="1" applyAlignment="1">
      <alignment horizontal="left" vertical="top"/>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8" xfId="0" applyFont="1" applyBorder="1" applyAlignment="1">
      <alignment horizontal="left" vertical="top" wrapText="1"/>
    </xf>
    <xf numFmtId="0" fontId="4" fillId="0" borderId="13" xfId="0" applyFont="1" applyBorder="1" applyAlignment="1">
      <alignment horizontal="left" vertical="top" wrapText="1"/>
    </xf>
    <xf numFmtId="14" fontId="4" fillId="4" borderId="2" xfId="0" applyNumberFormat="1" applyFont="1" applyFill="1" applyBorder="1" applyAlignment="1">
      <alignment horizontal="left" vertical="top" wrapText="1"/>
    </xf>
    <xf numFmtId="0" fontId="4" fillId="0" borderId="6" xfId="0" applyFont="1" applyBorder="1" applyAlignment="1">
      <alignment horizontal="left" vertical="top" wrapText="1"/>
    </xf>
    <xf numFmtId="0" fontId="2" fillId="0" borderId="2" xfId="0" applyFont="1" applyBorder="1" applyAlignment="1">
      <alignment horizontal="left" vertical="top" wrapText="1"/>
    </xf>
    <xf numFmtId="0" fontId="2" fillId="0" borderId="5" xfId="0" applyFont="1" applyBorder="1" applyAlignment="1">
      <alignment horizontal="left"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17" fontId="4" fillId="4" borderId="1" xfId="0" applyNumberFormat="1" applyFont="1" applyFill="1" applyBorder="1" applyAlignment="1">
      <alignment horizontal="left" vertical="top" wrapText="1"/>
    </xf>
    <xf numFmtId="14" fontId="4" fillId="4" borderId="1" xfId="0" applyNumberFormat="1" applyFont="1" applyFill="1" applyBorder="1" applyAlignment="1">
      <alignment horizontal="left" vertical="top" wrapText="1"/>
    </xf>
    <xf numFmtId="0" fontId="9" fillId="4" borderId="2" xfId="0" applyFont="1" applyFill="1" applyBorder="1" applyAlignment="1">
      <alignment horizontal="left" vertical="top" wrapText="1"/>
    </xf>
    <xf numFmtId="0" fontId="3" fillId="4" borderId="3" xfId="0" applyFont="1" applyFill="1" applyBorder="1" applyAlignment="1">
      <alignment horizontal="left" vertical="top" wrapText="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2" fillId="4" borderId="1" xfId="0" applyFont="1" applyFill="1" applyBorder="1" applyAlignment="1">
      <alignment horizontal="left" vertical="top" wrapText="1"/>
    </xf>
    <xf numFmtId="0" fontId="4" fillId="0" borderId="1" xfId="0" applyFont="1" applyFill="1" applyBorder="1" applyAlignment="1">
      <alignment horizontal="left" vertical="top" wrapText="1"/>
    </xf>
    <xf numFmtId="0" fontId="3" fillId="0" borderId="1" xfId="0" applyFont="1" applyBorder="1" applyAlignment="1">
      <alignment horizontal="left"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0" fillId="0" borderId="1" xfId="0" applyBorder="1" applyAlignment="1">
      <alignment horizontal="center" vertical="center"/>
    </xf>
    <xf numFmtId="0" fontId="0" fillId="0" borderId="1" xfId="0" applyBorder="1" applyAlignment="1">
      <alignment horizontal="center"/>
    </xf>
    <xf numFmtId="0" fontId="16" fillId="6" borderId="1" xfId="0" applyFont="1" applyFill="1" applyBorder="1" applyAlignment="1">
      <alignment horizontal="center" vertical="center"/>
    </xf>
    <xf numFmtId="0" fontId="15" fillId="6" borderId="1" xfId="0" applyFont="1" applyFill="1" applyBorder="1" applyAlignment="1">
      <alignment horizontal="center" vertical="center"/>
    </xf>
    <xf numFmtId="0" fontId="15" fillId="0" borderId="1" xfId="0" applyFont="1" applyBorder="1" applyAlignment="1">
      <alignment horizontal="center" vertical="center"/>
    </xf>
    <xf numFmtId="0" fontId="16"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15" fillId="5" borderId="1" xfId="0" applyFont="1" applyFill="1" applyBorder="1" applyAlignment="1">
      <alignment horizontal="left" vertical="center"/>
    </xf>
    <xf numFmtId="1" fontId="4" fillId="4" borderId="1" xfId="1" applyNumberFormat="1" applyFont="1" applyFill="1" applyBorder="1" applyAlignment="1" applyProtection="1">
      <alignment horizontal="center" vertical="center" wrapText="1"/>
      <protection hidden="1"/>
    </xf>
    <xf numFmtId="0" fontId="2" fillId="4" borderId="1" xfId="1" applyNumberFormat="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14" fontId="3" fillId="0" borderId="0" xfId="0" applyNumberFormat="1" applyFont="1" applyAlignment="1">
      <alignment vertical="top"/>
    </xf>
  </cellXfs>
  <cellStyles count="3">
    <cellStyle name="Hyperlink" xfId="2" builtinId="8"/>
    <cellStyle name="Normal" xfId="0" builtinId="0"/>
    <cellStyle name="Normal 3" xfId="1" xr:uid="{00000000-0005-0000-0000-000002000000}"/>
  </cellStyles>
  <dxfs count="0"/>
  <tableStyles count="0" defaultTableStyle="TableStyleMedium9" defaultPivotStyle="PivotStyleLight16"/>
  <colors>
    <mruColors>
      <color rgb="FFFFFFFF"/>
      <color rgb="FFFCF56A"/>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5" Type="http://schemas.openxmlformats.org/officeDocument/2006/relationships/image" Target="../media/image5.png"/><Relationship Id="rId15" Type="http://schemas.openxmlformats.org/officeDocument/2006/relationships/image" Target="../media/image15.jpeg"/><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6.png"/></Relationships>
</file>

<file path=xl/drawings/drawing1.xml><?xml version="1.0" encoding="utf-8"?>
<xdr:wsDr xmlns:xdr="http://schemas.openxmlformats.org/drawingml/2006/spreadsheetDrawing" xmlns:a="http://schemas.openxmlformats.org/drawingml/2006/main">
  <xdr:twoCellAnchor>
    <xdr:from>
      <xdr:col>8</xdr:col>
      <xdr:colOff>272147</xdr:colOff>
      <xdr:row>94</xdr:row>
      <xdr:rowOff>-1</xdr:rowOff>
    </xdr:from>
    <xdr:to>
      <xdr:col>17</xdr:col>
      <xdr:colOff>96211</xdr:colOff>
      <xdr:row>102</xdr:row>
      <xdr:rowOff>76928</xdr:rowOff>
    </xdr:to>
    <xdr:grpSp>
      <xdr:nvGrpSpPr>
        <xdr:cNvPr id="6" name="Group 5">
          <a:extLst>
            <a:ext uri="{FF2B5EF4-FFF2-40B4-BE49-F238E27FC236}">
              <a16:creationId xmlns:a16="http://schemas.microsoft.com/office/drawing/2014/main" id="{00000000-0008-0000-0000-000006000000}"/>
            </a:ext>
          </a:extLst>
        </xdr:cNvPr>
        <xdr:cNvGrpSpPr/>
      </xdr:nvGrpSpPr>
      <xdr:grpSpPr>
        <a:xfrm>
          <a:off x="10491912" y="31925558"/>
          <a:ext cx="7107887" cy="2801471"/>
          <a:chOff x="9688288" y="3048000"/>
          <a:chExt cx="7171921" cy="2880000"/>
        </a:xfrm>
      </xdr:grpSpPr>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688288" y="3048000"/>
            <a:ext cx="7171921" cy="2880000"/>
          </a:xfrm>
          <a:prstGeom prst="rect">
            <a:avLst/>
          </a:prstGeom>
        </xdr:spPr>
      </xdr:pic>
      <xdr:sp macro="" textlink="">
        <xdr:nvSpPr>
          <xdr:cNvPr id="3" name="Rectangle 2">
            <a:extLst>
              <a:ext uri="{FF2B5EF4-FFF2-40B4-BE49-F238E27FC236}">
                <a16:creationId xmlns:a16="http://schemas.microsoft.com/office/drawing/2014/main" id="{00000000-0008-0000-0000-000003000000}"/>
              </a:ext>
            </a:extLst>
          </xdr:cNvPr>
          <xdr:cNvSpPr/>
        </xdr:nvSpPr>
        <xdr:spPr>
          <a:xfrm>
            <a:off x="11579679" y="5497286"/>
            <a:ext cx="476250" cy="176893"/>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4" name="Rectangle 3">
            <a:extLst>
              <a:ext uri="{FF2B5EF4-FFF2-40B4-BE49-F238E27FC236}">
                <a16:creationId xmlns:a16="http://schemas.microsoft.com/office/drawing/2014/main" id="{00000000-0008-0000-0000-000004000000}"/>
              </a:ext>
            </a:extLst>
          </xdr:cNvPr>
          <xdr:cNvSpPr/>
        </xdr:nvSpPr>
        <xdr:spPr>
          <a:xfrm>
            <a:off x="13634359" y="5157108"/>
            <a:ext cx="340177" cy="176892"/>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5" name="Rectangle 4">
            <a:extLst>
              <a:ext uri="{FF2B5EF4-FFF2-40B4-BE49-F238E27FC236}">
                <a16:creationId xmlns:a16="http://schemas.microsoft.com/office/drawing/2014/main" id="{00000000-0008-0000-0000-000005000000}"/>
              </a:ext>
            </a:extLst>
          </xdr:cNvPr>
          <xdr:cNvSpPr/>
        </xdr:nvSpPr>
        <xdr:spPr>
          <a:xfrm>
            <a:off x="10817681" y="5510893"/>
            <a:ext cx="340177" cy="176892"/>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lientData/>
  </xdr:twoCellAnchor>
  <xdr:twoCellAnchor editAs="oneCell">
    <xdr:from>
      <xdr:col>1</xdr:col>
      <xdr:colOff>652943</xdr:colOff>
      <xdr:row>273</xdr:row>
      <xdr:rowOff>0</xdr:rowOff>
    </xdr:from>
    <xdr:to>
      <xdr:col>6</xdr:col>
      <xdr:colOff>997155</xdr:colOff>
      <xdr:row>291</xdr:row>
      <xdr:rowOff>26358</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a:stretch>
          <a:fillRect/>
        </a:stretch>
      </xdr:blipFill>
      <xdr:spPr>
        <a:xfrm>
          <a:off x="1823157" y="68566393"/>
          <a:ext cx="6276927" cy="4680000"/>
        </a:xfrm>
        <a:prstGeom prst="rect">
          <a:avLst/>
        </a:prstGeom>
        <a:ln w="9525">
          <a:solidFill>
            <a:schemeClr val="tx1"/>
          </a:solidFill>
        </a:ln>
      </xdr:spPr>
    </xdr:pic>
    <xdr:clientData/>
  </xdr:twoCellAnchor>
  <xdr:twoCellAnchor>
    <xdr:from>
      <xdr:col>1</xdr:col>
      <xdr:colOff>81643</xdr:colOff>
      <xdr:row>291</xdr:row>
      <xdr:rowOff>241999</xdr:rowOff>
    </xdr:from>
    <xdr:to>
      <xdr:col>7</xdr:col>
      <xdr:colOff>178714</xdr:colOff>
      <xdr:row>312</xdr:row>
      <xdr:rowOff>212749</xdr:rowOff>
    </xdr:to>
    <xdr:grpSp>
      <xdr:nvGrpSpPr>
        <xdr:cNvPr id="13" name="Group 12">
          <a:extLst>
            <a:ext uri="{FF2B5EF4-FFF2-40B4-BE49-F238E27FC236}">
              <a16:creationId xmlns:a16="http://schemas.microsoft.com/office/drawing/2014/main" id="{00000000-0008-0000-0000-00000D000000}"/>
            </a:ext>
          </a:extLst>
        </xdr:cNvPr>
        <xdr:cNvGrpSpPr/>
      </xdr:nvGrpSpPr>
      <xdr:grpSpPr>
        <a:xfrm>
          <a:off x="1258261" y="69830528"/>
          <a:ext cx="7235218" cy="5383192"/>
          <a:chOff x="564173" y="66362833"/>
          <a:chExt cx="5405195" cy="3655168"/>
        </a:xfrm>
      </xdr:grpSpPr>
      <xdr:grpSp>
        <xdr:nvGrpSpPr>
          <xdr:cNvPr id="14" name="Group 13">
            <a:extLst>
              <a:ext uri="{FF2B5EF4-FFF2-40B4-BE49-F238E27FC236}">
                <a16:creationId xmlns:a16="http://schemas.microsoft.com/office/drawing/2014/main" id="{00000000-0008-0000-0000-00000E000000}"/>
              </a:ext>
            </a:extLst>
          </xdr:cNvPr>
          <xdr:cNvGrpSpPr/>
        </xdr:nvGrpSpPr>
        <xdr:grpSpPr>
          <a:xfrm>
            <a:off x="564173" y="66362833"/>
            <a:ext cx="5405195" cy="3655168"/>
            <a:chOff x="381000" y="50879305"/>
            <a:chExt cx="5405195" cy="3655168"/>
          </a:xfrm>
        </xdr:grpSpPr>
        <xdr:pic>
          <xdr:nvPicPr>
            <xdr:cNvPr id="18" name="Picture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b="-13"/>
            <a:stretch/>
          </xdr:blipFill>
          <xdr:spPr>
            <a:xfrm>
              <a:off x="381000" y="50879305"/>
              <a:ext cx="5405195" cy="3655168"/>
            </a:xfrm>
            <a:prstGeom prst="rect">
              <a:avLst/>
            </a:prstGeom>
            <a:ln w="9525">
              <a:solidFill>
                <a:schemeClr val="tx1"/>
              </a:solidFill>
            </a:ln>
          </xdr:spPr>
        </xdr:pic>
        <xdr:sp macro="" textlink="">
          <xdr:nvSpPr>
            <xdr:cNvPr id="19" name="Freeform 18">
              <a:extLst>
                <a:ext uri="{FF2B5EF4-FFF2-40B4-BE49-F238E27FC236}">
                  <a16:creationId xmlns:a16="http://schemas.microsoft.com/office/drawing/2014/main" id="{00000000-0008-0000-0000-000013000000}"/>
                </a:ext>
              </a:extLst>
            </xdr:cNvPr>
            <xdr:cNvSpPr/>
          </xdr:nvSpPr>
          <xdr:spPr>
            <a:xfrm>
              <a:off x="1370603" y="51301343"/>
              <a:ext cx="1488498" cy="1172441"/>
            </a:xfrm>
            <a:custGeom>
              <a:avLst/>
              <a:gdLst>
                <a:gd name="connsiteX0" fmla="*/ 0 w 1485900"/>
                <a:gd name="connsiteY0" fmla="*/ 914400 h 1219200"/>
                <a:gd name="connsiteX1" fmla="*/ 330200 w 1485900"/>
                <a:gd name="connsiteY1" fmla="*/ 203200 h 1219200"/>
                <a:gd name="connsiteX2" fmla="*/ 736600 w 1485900"/>
                <a:gd name="connsiteY2" fmla="*/ 0 h 1219200"/>
                <a:gd name="connsiteX3" fmla="*/ 1104900 w 1485900"/>
                <a:gd name="connsiteY3" fmla="*/ 215900 h 1219200"/>
                <a:gd name="connsiteX4" fmla="*/ 1485900 w 1485900"/>
                <a:gd name="connsiteY4" fmla="*/ 215900 h 1219200"/>
                <a:gd name="connsiteX5" fmla="*/ 1473200 w 1485900"/>
                <a:gd name="connsiteY5" fmla="*/ 723900 h 1219200"/>
                <a:gd name="connsiteX6" fmla="*/ 1181100 w 1485900"/>
                <a:gd name="connsiteY6" fmla="*/ 723900 h 1219200"/>
                <a:gd name="connsiteX7" fmla="*/ 711200 w 1485900"/>
                <a:gd name="connsiteY7" fmla="*/ 901700 h 1219200"/>
                <a:gd name="connsiteX8" fmla="*/ 558800 w 1485900"/>
                <a:gd name="connsiteY8" fmla="*/ 1219200 h 1219200"/>
                <a:gd name="connsiteX9" fmla="*/ 0 w 1485900"/>
                <a:gd name="connsiteY9" fmla="*/ 914400 h 1219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1485900" h="1219200">
                  <a:moveTo>
                    <a:pt x="0" y="914400"/>
                  </a:moveTo>
                  <a:lnTo>
                    <a:pt x="330200" y="203200"/>
                  </a:lnTo>
                  <a:lnTo>
                    <a:pt x="736600" y="0"/>
                  </a:lnTo>
                  <a:lnTo>
                    <a:pt x="1104900" y="215900"/>
                  </a:lnTo>
                  <a:lnTo>
                    <a:pt x="1485900" y="215900"/>
                  </a:lnTo>
                  <a:lnTo>
                    <a:pt x="1473200" y="723900"/>
                  </a:lnTo>
                  <a:lnTo>
                    <a:pt x="1181100" y="723900"/>
                  </a:lnTo>
                  <a:lnTo>
                    <a:pt x="711200" y="901700"/>
                  </a:lnTo>
                  <a:lnTo>
                    <a:pt x="558800" y="1219200"/>
                  </a:lnTo>
                  <a:lnTo>
                    <a:pt x="0" y="914400"/>
                  </a:lnTo>
                  <a:close/>
                </a:path>
              </a:pathLst>
            </a:cu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20" name="TextBox 12">
              <a:extLst>
                <a:ext uri="{FF2B5EF4-FFF2-40B4-BE49-F238E27FC236}">
                  <a16:creationId xmlns:a16="http://schemas.microsoft.com/office/drawing/2014/main" id="{00000000-0008-0000-0000-000014000000}"/>
                </a:ext>
              </a:extLst>
            </xdr:cNvPr>
            <xdr:cNvSpPr txBox="1"/>
          </xdr:nvSpPr>
          <xdr:spPr>
            <a:xfrm rot="19743335">
              <a:off x="1439583" y="51676278"/>
              <a:ext cx="1377711" cy="399911"/>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050" b="1">
                  <a:solidFill>
                    <a:srgbClr val="C00000"/>
                  </a:solidFill>
                </a:rPr>
                <a:t>Sale Building No.3             Tower 2 (Wing C &amp; D)</a:t>
              </a:r>
              <a:endParaRPr lang="en-IN" sz="1050" b="1">
                <a:solidFill>
                  <a:srgbClr val="C00000"/>
                </a:solidFill>
              </a:endParaRPr>
            </a:p>
          </xdr:txBody>
        </xdr:sp>
      </xdr:grpSp>
      <xdr:grpSp>
        <xdr:nvGrpSpPr>
          <xdr:cNvPr id="15" name="Group 14">
            <a:extLst>
              <a:ext uri="{FF2B5EF4-FFF2-40B4-BE49-F238E27FC236}">
                <a16:creationId xmlns:a16="http://schemas.microsoft.com/office/drawing/2014/main" id="{00000000-0008-0000-0000-00000F000000}"/>
              </a:ext>
            </a:extLst>
          </xdr:cNvPr>
          <xdr:cNvGrpSpPr/>
        </xdr:nvGrpSpPr>
        <xdr:grpSpPr>
          <a:xfrm rot="16792967">
            <a:off x="2785388" y="68560646"/>
            <a:ext cx="336177" cy="604147"/>
            <a:chOff x="0" y="0"/>
            <a:chExt cx="336177" cy="604147"/>
          </a:xfrm>
        </xdr:grpSpPr>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0" y="0"/>
              <a:ext cx="336177" cy="347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IN" sz="1600" b="1"/>
                <a:t>N</a:t>
              </a:r>
            </a:p>
          </xdr:txBody>
        </xdr:sp>
        <xdr:cxnSp macro="">
          <xdr:nvCxnSpPr>
            <xdr:cNvPr id="17" name="Straight Arrow Connector 16">
              <a:extLst>
                <a:ext uri="{FF2B5EF4-FFF2-40B4-BE49-F238E27FC236}">
                  <a16:creationId xmlns:a16="http://schemas.microsoft.com/office/drawing/2014/main" id="{00000000-0008-0000-0000-000011000000}"/>
                </a:ext>
              </a:extLst>
            </xdr:cNvPr>
            <xdr:cNvCxnSpPr/>
          </xdr:nvCxnSpPr>
          <xdr:spPr>
            <a:xfrm flipV="1">
              <a:off x="156883" y="280146"/>
              <a:ext cx="0" cy="32400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1</xdr:col>
      <xdr:colOff>905110</xdr:colOff>
      <xdr:row>327</xdr:row>
      <xdr:rowOff>231322</xdr:rowOff>
    </xdr:from>
    <xdr:to>
      <xdr:col>6</xdr:col>
      <xdr:colOff>291249</xdr:colOff>
      <xdr:row>343</xdr:row>
      <xdr:rowOff>54750</xdr:rowOff>
    </xdr:to>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4"/>
        <a:stretch>
          <a:fillRect/>
        </a:stretch>
      </xdr:blipFill>
      <xdr:spPr>
        <a:xfrm>
          <a:off x="2075324" y="82758643"/>
          <a:ext cx="5318854" cy="3960000"/>
        </a:xfrm>
        <a:prstGeom prst="rect">
          <a:avLst/>
        </a:prstGeom>
        <a:ln w="9525">
          <a:solidFill>
            <a:schemeClr val="tx1"/>
          </a:solidFill>
        </a:ln>
      </xdr:spPr>
    </xdr:pic>
    <xdr:clientData/>
  </xdr:twoCellAnchor>
  <xdr:twoCellAnchor>
    <xdr:from>
      <xdr:col>1</xdr:col>
      <xdr:colOff>870856</xdr:colOff>
      <xdr:row>343</xdr:row>
      <xdr:rowOff>221468</xdr:rowOff>
    </xdr:from>
    <xdr:to>
      <xdr:col>6</xdr:col>
      <xdr:colOff>338141</xdr:colOff>
      <xdr:row>360</xdr:row>
      <xdr:rowOff>146361</xdr:rowOff>
    </xdr:to>
    <xdr:grpSp>
      <xdr:nvGrpSpPr>
        <xdr:cNvPr id="22" name="Group 21">
          <a:extLst>
            <a:ext uri="{FF2B5EF4-FFF2-40B4-BE49-F238E27FC236}">
              <a16:creationId xmlns:a16="http://schemas.microsoft.com/office/drawing/2014/main" id="{00000000-0008-0000-0000-000016000000}"/>
            </a:ext>
          </a:extLst>
        </xdr:cNvPr>
        <xdr:cNvGrpSpPr/>
      </xdr:nvGrpSpPr>
      <xdr:grpSpPr>
        <a:xfrm>
          <a:off x="2047474" y="80377144"/>
          <a:ext cx="5428814" cy="4306393"/>
          <a:chOff x="796964" y="73350664"/>
          <a:chExt cx="4960362" cy="3728357"/>
        </a:xfrm>
      </xdr:grpSpPr>
      <xdr:pic>
        <xdr:nvPicPr>
          <xdr:cNvPr id="23" name="Picture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5"/>
          <a:stretch>
            <a:fillRect/>
          </a:stretch>
        </xdr:blipFill>
        <xdr:spPr>
          <a:xfrm>
            <a:off x="796964" y="73350664"/>
            <a:ext cx="4960362" cy="3728357"/>
          </a:xfrm>
          <a:prstGeom prst="rect">
            <a:avLst/>
          </a:prstGeom>
          <a:ln>
            <a:solidFill>
              <a:sysClr val="windowText" lastClr="000000"/>
            </a:solidFill>
          </a:ln>
        </xdr:spPr>
      </xdr:pic>
      <xdr:sp macro="" textlink="">
        <xdr:nvSpPr>
          <xdr:cNvPr id="24" name="Freeform 23">
            <a:extLst>
              <a:ext uri="{FF2B5EF4-FFF2-40B4-BE49-F238E27FC236}">
                <a16:creationId xmlns:a16="http://schemas.microsoft.com/office/drawing/2014/main" id="{00000000-0008-0000-0000-000018000000}"/>
              </a:ext>
            </a:extLst>
          </xdr:cNvPr>
          <xdr:cNvSpPr/>
        </xdr:nvSpPr>
        <xdr:spPr>
          <a:xfrm rot="569318">
            <a:off x="3220847" y="74676350"/>
            <a:ext cx="644907" cy="532702"/>
          </a:xfrm>
          <a:custGeom>
            <a:avLst/>
            <a:gdLst>
              <a:gd name="connsiteX0" fmla="*/ 0 w 1485900"/>
              <a:gd name="connsiteY0" fmla="*/ 914400 h 1219200"/>
              <a:gd name="connsiteX1" fmla="*/ 330200 w 1485900"/>
              <a:gd name="connsiteY1" fmla="*/ 203200 h 1219200"/>
              <a:gd name="connsiteX2" fmla="*/ 736600 w 1485900"/>
              <a:gd name="connsiteY2" fmla="*/ 0 h 1219200"/>
              <a:gd name="connsiteX3" fmla="*/ 1104900 w 1485900"/>
              <a:gd name="connsiteY3" fmla="*/ 215900 h 1219200"/>
              <a:gd name="connsiteX4" fmla="*/ 1485900 w 1485900"/>
              <a:gd name="connsiteY4" fmla="*/ 215900 h 1219200"/>
              <a:gd name="connsiteX5" fmla="*/ 1473200 w 1485900"/>
              <a:gd name="connsiteY5" fmla="*/ 723900 h 1219200"/>
              <a:gd name="connsiteX6" fmla="*/ 1181100 w 1485900"/>
              <a:gd name="connsiteY6" fmla="*/ 723900 h 1219200"/>
              <a:gd name="connsiteX7" fmla="*/ 711200 w 1485900"/>
              <a:gd name="connsiteY7" fmla="*/ 901700 h 1219200"/>
              <a:gd name="connsiteX8" fmla="*/ 558800 w 1485900"/>
              <a:gd name="connsiteY8" fmla="*/ 1219200 h 1219200"/>
              <a:gd name="connsiteX9" fmla="*/ 0 w 1485900"/>
              <a:gd name="connsiteY9" fmla="*/ 914400 h 1219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1485900" h="1219200">
                <a:moveTo>
                  <a:pt x="0" y="914400"/>
                </a:moveTo>
                <a:lnTo>
                  <a:pt x="330200" y="203200"/>
                </a:lnTo>
                <a:lnTo>
                  <a:pt x="736600" y="0"/>
                </a:lnTo>
                <a:lnTo>
                  <a:pt x="1104900" y="215900"/>
                </a:lnTo>
                <a:lnTo>
                  <a:pt x="1485900" y="215900"/>
                </a:lnTo>
                <a:lnTo>
                  <a:pt x="1473200" y="723900"/>
                </a:lnTo>
                <a:lnTo>
                  <a:pt x="1181100" y="723900"/>
                </a:lnTo>
                <a:lnTo>
                  <a:pt x="711200" y="901700"/>
                </a:lnTo>
                <a:lnTo>
                  <a:pt x="558800" y="1219200"/>
                </a:lnTo>
                <a:lnTo>
                  <a:pt x="0" y="914400"/>
                </a:lnTo>
                <a:close/>
              </a:path>
            </a:pathLst>
          </a:cu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25" name="TextBox 24">
            <a:extLst>
              <a:ext uri="{FF2B5EF4-FFF2-40B4-BE49-F238E27FC236}">
                <a16:creationId xmlns:a16="http://schemas.microsoft.com/office/drawing/2014/main" id="{00000000-0008-0000-0000-000019000000}"/>
              </a:ext>
            </a:extLst>
          </xdr:cNvPr>
          <xdr:cNvSpPr txBox="1"/>
        </xdr:nvSpPr>
        <xdr:spPr>
          <a:xfrm>
            <a:off x="2725213" y="74514806"/>
            <a:ext cx="1389586" cy="203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solidFill>
                  <a:srgbClr val="FFFF00"/>
                </a:solidFill>
                <a:effectLst/>
                <a:latin typeface="+mn-lt"/>
                <a:ea typeface="+mn-ea"/>
                <a:cs typeface="+mn-cs"/>
              </a:rPr>
              <a:t>Bellissimo Mulund T2</a:t>
            </a:r>
            <a:endParaRPr lang="en-IN" sz="1050" b="1">
              <a:solidFill>
                <a:srgbClr val="FFFF00"/>
              </a:solidFill>
            </a:endParaRPr>
          </a:p>
        </xdr:txBody>
      </xdr:sp>
    </xdr:grpSp>
    <xdr:clientData/>
  </xdr:twoCellAnchor>
  <xdr:twoCellAnchor>
    <xdr:from>
      <xdr:col>8</xdr:col>
      <xdr:colOff>911680</xdr:colOff>
      <xdr:row>221</xdr:row>
      <xdr:rowOff>40821</xdr:rowOff>
    </xdr:from>
    <xdr:to>
      <xdr:col>25</xdr:col>
      <xdr:colOff>463030</xdr:colOff>
      <xdr:row>254</xdr:row>
      <xdr:rowOff>250742</xdr:rowOff>
    </xdr:to>
    <xdr:grpSp>
      <xdr:nvGrpSpPr>
        <xdr:cNvPr id="32" name="Group 31">
          <a:extLst>
            <a:ext uri="{FF2B5EF4-FFF2-40B4-BE49-F238E27FC236}">
              <a16:creationId xmlns:a16="http://schemas.microsoft.com/office/drawing/2014/main" id="{00000000-0008-0000-0000-000020000000}"/>
            </a:ext>
          </a:extLst>
        </xdr:cNvPr>
        <xdr:cNvGrpSpPr/>
      </xdr:nvGrpSpPr>
      <xdr:grpSpPr>
        <a:xfrm>
          <a:off x="11131445" y="55196174"/>
          <a:ext cx="9860761" cy="8715186"/>
          <a:chOff x="108858" y="56333571"/>
          <a:chExt cx="9960814" cy="8741600"/>
        </a:xfrm>
      </xdr:grpSpPr>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833458" y="56333571"/>
            <a:ext cx="3249038" cy="4320000"/>
          </a:xfrm>
          <a:prstGeom prst="rect">
            <a:avLst/>
          </a:prstGeom>
          <a:ln>
            <a:solidFill>
              <a:schemeClr val="tx1"/>
            </a:solidFill>
          </a:ln>
        </xdr:spPr>
      </xdr:pic>
      <xdr:pic>
        <xdr:nvPicPr>
          <xdr:cNvPr id="28" name="Pictur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5166160" y="56333571"/>
            <a:ext cx="3249038" cy="4320000"/>
          </a:xfrm>
          <a:prstGeom prst="rect">
            <a:avLst/>
          </a:prstGeom>
          <a:ln>
            <a:solidFill>
              <a:schemeClr val="tx1"/>
            </a:solidFill>
          </a:ln>
        </xdr:spPr>
      </xdr:pic>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08858" y="60755171"/>
            <a:ext cx="3235500" cy="4320000"/>
          </a:xfrm>
          <a:prstGeom prst="rect">
            <a:avLst/>
          </a:prstGeom>
          <a:ln>
            <a:solidFill>
              <a:schemeClr val="tx1"/>
            </a:solidFill>
          </a:ln>
        </xdr:spPr>
      </xdr:pic>
      <xdr:pic>
        <xdr:nvPicPr>
          <xdr:cNvPr id="30" name="Picture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3457977" y="60755171"/>
            <a:ext cx="3249038" cy="4320000"/>
          </a:xfrm>
          <a:prstGeom prst="rect">
            <a:avLst/>
          </a:prstGeom>
          <a:ln>
            <a:solidFill>
              <a:schemeClr val="tx1"/>
            </a:solidFill>
          </a:ln>
        </xdr:spPr>
      </xdr:pic>
      <xdr:pic>
        <xdr:nvPicPr>
          <xdr:cNvPr id="31" name="Picture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6820634" y="60755171"/>
            <a:ext cx="3249038" cy="4320000"/>
          </a:xfrm>
          <a:prstGeom prst="rect">
            <a:avLst/>
          </a:prstGeom>
          <a:ln>
            <a:solidFill>
              <a:schemeClr val="tx1"/>
            </a:solidFill>
          </a:ln>
        </xdr:spPr>
      </xdr:pic>
    </xdr:grpSp>
    <xdr:clientData/>
  </xdr:twoCellAnchor>
  <xdr:twoCellAnchor>
    <xdr:from>
      <xdr:col>8</xdr:col>
      <xdr:colOff>251332</xdr:colOff>
      <xdr:row>221</xdr:row>
      <xdr:rowOff>84044</xdr:rowOff>
    </xdr:from>
    <xdr:to>
      <xdr:col>22</xdr:col>
      <xdr:colOff>497659</xdr:colOff>
      <xdr:row>255</xdr:row>
      <xdr:rowOff>157694</xdr:rowOff>
    </xdr:to>
    <xdr:grpSp>
      <xdr:nvGrpSpPr>
        <xdr:cNvPr id="7" name="Group 6">
          <a:extLst>
            <a:ext uri="{FF2B5EF4-FFF2-40B4-BE49-F238E27FC236}">
              <a16:creationId xmlns:a16="http://schemas.microsoft.com/office/drawing/2014/main" id="{AE1BFE2B-1374-41C4-AF38-3A68C83B9626}"/>
            </a:ext>
          </a:extLst>
        </xdr:cNvPr>
        <xdr:cNvGrpSpPr/>
      </xdr:nvGrpSpPr>
      <xdr:grpSpPr>
        <a:xfrm>
          <a:off x="10471097" y="55239397"/>
          <a:ext cx="8740386" cy="8836650"/>
          <a:chOff x="598715" y="55250603"/>
          <a:chExt cx="8740386" cy="8836650"/>
        </a:xfrm>
      </xdr:grpSpPr>
      <xdr:pic>
        <xdr:nvPicPr>
          <xdr:cNvPr id="33" name="Picture 32" descr="https://vsjcllp.vsjadon.com/upload/insp-216684-1525.jpg">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6538472" y="60391703"/>
            <a:ext cx="2800629" cy="36955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6" name="Picture 35" descr="https://vsjcllp.vsjadon.com/upload/insp-216684-862.jpg">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598715" y="60386259"/>
            <a:ext cx="2800628" cy="36955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7" name="Picture 36" descr="https://vsjcllp.vsjadon.com/upload/insp-216684-874.jpg">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bwMode="auto">
          <a:xfrm>
            <a:off x="3573397" y="60388981"/>
            <a:ext cx="2797427" cy="36955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nvGrpSpPr>
          <xdr:cNvPr id="41" name="Group 40">
            <a:extLst>
              <a:ext uri="{FF2B5EF4-FFF2-40B4-BE49-F238E27FC236}">
                <a16:creationId xmlns:a16="http://schemas.microsoft.com/office/drawing/2014/main" id="{00000000-0008-0000-0000-000029000000}"/>
              </a:ext>
            </a:extLst>
          </xdr:cNvPr>
          <xdr:cNvGrpSpPr/>
        </xdr:nvGrpSpPr>
        <xdr:grpSpPr>
          <a:xfrm>
            <a:off x="5128815" y="55250603"/>
            <a:ext cx="3754556" cy="5011270"/>
            <a:chOff x="5106403" y="55666821"/>
            <a:chExt cx="3735346" cy="5026478"/>
          </a:xfrm>
        </xdr:grpSpPr>
        <xdr:pic>
          <xdr:nvPicPr>
            <xdr:cNvPr id="35" name="Picture 34" descr="https://vsjcllp.vsjadon.com/upload/insp-216684-844.jpg">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a:ext>
              </a:extLst>
            </a:blip>
            <a:srcRect/>
            <a:stretch>
              <a:fillRect/>
            </a:stretch>
          </xdr:blipFill>
          <xdr:spPr bwMode="auto">
            <a:xfrm>
              <a:off x="5106403" y="55726692"/>
              <a:ext cx="3735346" cy="496660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39" name="TextBox 38">
              <a:extLst>
                <a:ext uri="{FF2B5EF4-FFF2-40B4-BE49-F238E27FC236}">
                  <a16:creationId xmlns:a16="http://schemas.microsoft.com/office/drawing/2014/main" id="{00000000-0008-0000-0000-000027000000}"/>
                </a:ext>
              </a:extLst>
            </xdr:cNvPr>
            <xdr:cNvSpPr txBox="1"/>
          </xdr:nvSpPr>
          <xdr:spPr>
            <a:xfrm>
              <a:off x="5456464" y="55666821"/>
              <a:ext cx="1524000" cy="4626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400" b="1">
                  <a:solidFill>
                    <a:srgbClr val="FF0000"/>
                  </a:solidFill>
                </a:rPr>
                <a:t>Wing</a:t>
              </a:r>
              <a:r>
                <a:rPr lang="en-IN" sz="2400" b="1" baseline="0">
                  <a:solidFill>
                    <a:srgbClr val="FF0000"/>
                  </a:solidFill>
                </a:rPr>
                <a:t> D</a:t>
              </a:r>
              <a:endParaRPr lang="en-IN" sz="2400" b="1">
                <a:solidFill>
                  <a:srgbClr val="FF0000"/>
                </a:solidFill>
              </a:endParaRPr>
            </a:p>
          </xdr:txBody>
        </xdr:sp>
      </xdr:grpSp>
      <xdr:grpSp>
        <xdr:nvGrpSpPr>
          <xdr:cNvPr id="42" name="Group 41">
            <a:extLst>
              <a:ext uri="{FF2B5EF4-FFF2-40B4-BE49-F238E27FC236}">
                <a16:creationId xmlns:a16="http://schemas.microsoft.com/office/drawing/2014/main" id="{00000000-0008-0000-0000-00002A000000}"/>
              </a:ext>
            </a:extLst>
          </xdr:cNvPr>
          <xdr:cNvGrpSpPr/>
        </xdr:nvGrpSpPr>
        <xdr:grpSpPr>
          <a:xfrm>
            <a:off x="1202114" y="55291424"/>
            <a:ext cx="3751354" cy="4951399"/>
            <a:chOff x="1195710" y="55707642"/>
            <a:chExt cx="3735346" cy="4966607"/>
          </a:xfrm>
        </xdr:grpSpPr>
        <xdr:pic>
          <xdr:nvPicPr>
            <xdr:cNvPr id="38" name="Picture 37" descr="https://vsjcllp.vsjadon.com/upload/insp-216684-883.jpg">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a:ext>
              </a:extLst>
            </a:blip>
            <a:srcRect/>
            <a:stretch>
              <a:fillRect/>
            </a:stretch>
          </xdr:blipFill>
          <xdr:spPr bwMode="auto">
            <a:xfrm>
              <a:off x="1195710" y="55707642"/>
              <a:ext cx="3735346" cy="496660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40" name="TextBox 39">
              <a:extLst>
                <a:ext uri="{FF2B5EF4-FFF2-40B4-BE49-F238E27FC236}">
                  <a16:creationId xmlns:a16="http://schemas.microsoft.com/office/drawing/2014/main" id="{00000000-0008-0000-0000-000028000000}"/>
                </a:ext>
              </a:extLst>
            </xdr:cNvPr>
            <xdr:cNvSpPr txBox="1"/>
          </xdr:nvSpPr>
          <xdr:spPr>
            <a:xfrm>
              <a:off x="2408464" y="56170286"/>
              <a:ext cx="1524000" cy="4626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400" b="1">
                  <a:solidFill>
                    <a:srgbClr val="FF0000"/>
                  </a:solidFill>
                </a:rPr>
                <a:t>Wing</a:t>
              </a:r>
              <a:r>
                <a:rPr lang="en-IN" sz="2400" b="1" baseline="0">
                  <a:solidFill>
                    <a:srgbClr val="FF0000"/>
                  </a:solidFill>
                </a:rPr>
                <a:t> C</a:t>
              </a:r>
              <a:endParaRPr lang="en-IN" sz="2400" b="1">
                <a:solidFill>
                  <a:srgbClr val="FF0000"/>
                </a:solidFill>
              </a:endParaRPr>
            </a:p>
          </xdr:txBody>
        </xdr:sp>
      </xdr:grpSp>
    </xdr:grpSp>
    <xdr:clientData/>
  </xdr:twoCellAnchor>
  <xdr:twoCellAnchor>
    <xdr:from>
      <xdr:col>8</xdr:col>
      <xdr:colOff>1109382</xdr:colOff>
      <xdr:row>222</xdr:row>
      <xdr:rowOff>100853</xdr:rowOff>
    </xdr:from>
    <xdr:to>
      <xdr:col>24</xdr:col>
      <xdr:colOff>179294</xdr:colOff>
      <xdr:row>255</xdr:row>
      <xdr:rowOff>44823</xdr:rowOff>
    </xdr:to>
    <xdr:grpSp>
      <xdr:nvGrpSpPr>
        <xdr:cNvPr id="43" name="Group 42">
          <a:extLst>
            <a:ext uri="{FF2B5EF4-FFF2-40B4-BE49-F238E27FC236}">
              <a16:creationId xmlns:a16="http://schemas.microsoft.com/office/drawing/2014/main" id="{F2AB9BC8-3DE6-4AEF-8170-657A31A403CA}"/>
            </a:ext>
          </a:extLst>
        </xdr:cNvPr>
        <xdr:cNvGrpSpPr/>
      </xdr:nvGrpSpPr>
      <xdr:grpSpPr>
        <a:xfrm>
          <a:off x="11329147" y="55513941"/>
          <a:ext cx="8774206" cy="8449235"/>
          <a:chOff x="470927" y="287990"/>
          <a:chExt cx="5691999" cy="6138020"/>
        </a:xfrm>
      </xdr:grpSpPr>
      <xdr:grpSp>
        <xdr:nvGrpSpPr>
          <xdr:cNvPr id="44" name="Group 43">
            <a:extLst>
              <a:ext uri="{FF2B5EF4-FFF2-40B4-BE49-F238E27FC236}">
                <a16:creationId xmlns:a16="http://schemas.microsoft.com/office/drawing/2014/main" id="{73D6B127-905B-46A6-8435-FBE425320B77}"/>
              </a:ext>
            </a:extLst>
          </xdr:cNvPr>
          <xdr:cNvGrpSpPr/>
        </xdr:nvGrpSpPr>
        <xdr:grpSpPr>
          <a:xfrm>
            <a:off x="470927" y="287990"/>
            <a:ext cx="5691999" cy="6138020"/>
            <a:chOff x="470927" y="287990"/>
            <a:chExt cx="5691999" cy="6138020"/>
          </a:xfrm>
        </xdr:grpSpPr>
        <xdr:pic>
          <xdr:nvPicPr>
            <xdr:cNvPr id="47" name="Picture 46">
              <a:extLst>
                <a:ext uri="{FF2B5EF4-FFF2-40B4-BE49-F238E27FC236}">
                  <a16:creationId xmlns:a16="http://schemas.microsoft.com/office/drawing/2014/main" id="{F88513AF-A9CB-49D0-BEB5-6F48E03B4C49}"/>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470927" y="287991"/>
              <a:ext cx="2707531" cy="3600000"/>
            </a:xfrm>
            <a:prstGeom prst="rect">
              <a:avLst/>
            </a:prstGeom>
            <a:ln>
              <a:solidFill>
                <a:schemeClr val="tx1"/>
              </a:solidFill>
            </a:ln>
          </xdr:spPr>
        </xdr:pic>
        <xdr:pic>
          <xdr:nvPicPr>
            <xdr:cNvPr id="48" name="Picture 47">
              <a:extLst>
                <a:ext uri="{FF2B5EF4-FFF2-40B4-BE49-F238E27FC236}">
                  <a16:creationId xmlns:a16="http://schemas.microsoft.com/office/drawing/2014/main" id="{84DEC24B-04C7-4933-9B7C-1F2CD9101B4A}"/>
                </a:ext>
              </a:extLst>
            </xdr:cNvPr>
            <xdr:cNvPicPr>
              <a:picLocks noChangeAspect="1"/>
            </xdr:cNvPicPr>
          </xdr:nvPicPr>
          <xdr:blipFill rotWithShape="1">
            <a:blip xmlns:r="http://schemas.openxmlformats.org/officeDocument/2006/relationships" r:embed="rId17" cstate="screen">
              <a:extLst>
                <a:ext uri="{28A0092B-C50C-407E-A947-70E740481C1C}">
                  <a14:useLocalDpi xmlns:a14="http://schemas.microsoft.com/office/drawing/2010/main"/>
                </a:ext>
              </a:extLst>
            </a:blip>
            <a:srcRect/>
            <a:stretch/>
          </xdr:blipFill>
          <xdr:spPr>
            <a:xfrm>
              <a:off x="3429000" y="287990"/>
              <a:ext cx="2707531" cy="3599999"/>
            </a:xfrm>
            <a:prstGeom prst="rect">
              <a:avLst/>
            </a:prstGeom>
            <a:ln>
              <a:solidFill>
                <a:schemeClr val="tx1"/>
              </a:solidFill>
            </a:ln>
          </xdr:spPr>
        </xdr:pic>
        <xdr:pic>
          <xdr:nvPicPr>
            <xdr:cNvPr id="49" name="Picture 48">
              <a:extLst>
                <a:ext uri="{FF2B5EF4-FFF2-40B4-BE49-F238E27FC236}">
                  <a16:creationId xmlns:a16="http://schemas.microsoft.com/office/drawing/2014/main" id="{D15FE082-26F2-4583-B1E5-F3EBC2201735}"/>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470927" y="4086010"/>
              <a:ext cx="1759895" cy="2340000"/>
            </a:xfrm>
            <a:prstGeom prst="rect">
              <a:avLst/>
            </a:prstGeom>
            <a:ln>
              <a:solidFill>
                <a:schemeClr val="tx1"/>
              </a:solidFill>
            </a:ln>
          </xdr:spPr>
        </xdr:pic>
        <xdr:pic>
          <xdr:nvPicPr>
            <xdr:cNvPr id="50" name="Picture 49">
              <a:extLst>
                <a:ext uri="{FF2B5EF4-FFF2-40B4-BE49-F238E27FC236}">
                  <a16:creationId xmlns:a16="http://schemas.microsoft.com/office/drawing/2014/main" id="{9FB59CD8-A8AC-4C3A-85FD-86E1459E1351}"/>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2436979" y="4086010"/>
              <a:ext cx="1759895" cy="2340000"/>
            </a:xfrm>
            <a:prstGeom prst="rect">
              <a:avLst/>
            </a:prstGeom>
            <a:ln>
              <a:solidFill>
                <a:schemeClr val="tx1"/>
              </a:solidFill>
            </a:ln>
          </xdr:spPr>
        </xdr:pic>
        <xdr:pic>
          <xdr:nvPicPr>
            <xdr:cNvPr id="51" name="Picture 50">
              <a:extLst>
                <a:ext uri="{FF2B5EF4-FFF2-40B4-BE49-F238E27FC236}">
                  <a16:creationId xmlns:a16="http://schemas.microsoft.com/office/drawing/2014/main" id="{7AEC6605-C744-40B9-B746-20B7F2156FCB}"/>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4403031" y="4086010"/>
              <a:ext cx="1759895" cy="2340000"/>
            </a:xfrm>
            <a:prstGeom prst="rect">
              <a:avLst/>
            </a:prstGeom>
            <a:ln>
              <a:solidFill>
                <a:schemeClr val="tx1"/>
              </a:solidFill>
            </a:ln>
          </xdr:spPr>
        </xdr:pic>
      </xdr:grpSp>
      <xdr:sp macro="" textlink="">
        <xdr:nvSpPr>
          <xdr:cNvPr id="45" name="TextBox 12">
            <a:extLst>
              <a:ext uri="{FF2B5EF4-FFF2-40B4-BE49-F238E27FC236}">
                <a16:creationId xmlns:a16="http://schemas.microsoft.com/office/drawing/2014/main" id="{A7D12C16-C85E-4F1B-AD31-D60EECFF8146}"/>
              </a:ext>
            </a:extLst>
          </xdr:cNvPr>
          <xdr:cNvSpPr txBox="1"/>
        </xdr:nvSpPr>
        <xdr:spPr>
          <a:xfrm>
            <a:off x="860612" y="609600"/>
            <a:ext cx="926857"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D Wing </a:t>
            </a:r>
            <a:endParaRPr lang="en-IN" b="1">
              <a:solidFill>
                <a:srgbClr val="FF0000"/>
              </a:solidFill>
            </a:endParaRPr>
          </a:p>
        </xdr:txBody>
      </xdr:sp>
      <xdr:sp macro="" textlink="">
        <xdr:nvSpPr>
          <xdr:cNvPr id="46" name="TextBox 13">
            <a:extLst>
              <a:ext uri="{FF2B5EF4-FFF2-40B4-BE49-F238E27FC236}">
                <a16:creationId xmlns:a16="http://schemas.microsoft.com/office/drawing/2014/main" id="{9B766D92-3EF6-4ADB-8D87-31ADB0989DCD}"/>
              </a:ext>
            </a:extLst>
          </xdr:cNvPr>
          <xdr:cNvSpPr txBox="1"/>
        </xdr:nvSpPr>
        <xdr:spPr>
          <a:xfrm>
            <a:off x="1713725" y="349225"/>
            <a:ext cx="910827"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C Wing </a:t>
            </a:r>
            <a:endParaRPr lang="en-IN" b="1">
              <a:solidFill>
                <a:srgbClr val="FF0000"/>
              </a:solidFill>
            </a:endParaRPr>
          </a:p>
        </xdr:txBody>
      </xdr:sp>
    </xdr:grpSp>
    <xdr:clientData/>
  </xdr:twoCellAnchor>
  <xdr:twoCellAnchor>
    <xdr:from>
      <xdr:col>0</xdr:col>
      <xdr:colOff>560294</xdr:colOff>
      <xdr:row>221</xdr:row>
      <xdr:rowOff>246530</xdr:rowOff>
    </xdr:from>
    <xdr:to>
      <xdr:col>7</xdr:col>
      <xdr:colOff>1456765</xdr:colOff>
      <xdr:row>254</xdr:row>
      <xdr:rowOff>254352</xdr:rowOff>
    </xdr:to>
    <xdr:grpSp>
      <xdr:nvGrpSpPr>
        <xdr:cNvPr id="69" name="Group 68">
          <a:extLst>
            <a:ext uri="{FF2B5EF4-FFF2-40B4-BE49-F238E27FC236}">
              <a16:creationId xmlns:a16="http://schemas.microsoft.com/office/drawing/2014/main" id="{DD253C1C-417C-4335-BDDB-BD915EA5063B}"/>
            </a:ext>
          </a:extLst>
        </xdr:cNvPr>
        <xdr:cNvGrpSpPr/>
      </xdr:nvGrpSpPr>
      <xdr:grpSpPr>
        <a:xfrm>
          <a:off x="560294" y="55401883"/>
          <a:ext cx="9211236" cy="8513087"/>
          <a:chOff x="-1176618" y="315456"/>
          <a:chExt cx="9211236" cy="8513087"/>
        </a:xfrm>
      </xdr:grpSpPr>
      <xdr:pic>
        <xdr:nvPicPr>
          <xdr:cNvPr id="70" name="Picture 69">
            <a:extLst>
              <a:ext uri="{FF2B5EF4-FFF2-40B4-BE49-F238E27FC236}">
                <a16:creationId xmlns:a16="http://schemas.microsoft.com/office/drawing/2014/main" id="{857FFAD5-CA46-45D4-A50B-FD378116A9F4}"/>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1176618" y="334482"/>
            <a:ext cx="4490373" cy="5354450"/>
          </a:xfrm>
          <a:prstGeom prst="rect">
            <a:avLst/>
          </a:prstGeom>
          <a:ln>
            <a:solidFill>
              <a:schemeClr val="tx1"/>
            </a:solidFill>
          </a:ln>
        </xdr:spPr>
      </xdr:pic>
      <xdr:pic>
        <xdr:nvPicPr>
          <xdr:cNvPr id="71" name="Picture 70">
            <a:extLst>
              <a:ext uri="{FF2B5EF4-FFF2-40B4-BE49-F238E27FC236}">
                <a16:creationId xmlns:a16="http://schemas.microsoft.com/office/drawing/2014/main" id="{1C0A8F23-0E5B-409F-B49D-50AC15CC5EE4}"/>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381460" y="5920125"/>
            <a:ext cx="2439070" cy="2908418"/>
          </a:xfrm>
          <a:prstGeom prst="rect">
            <a:avLst/>
          </a:prstGeom>
          <a:ln>
            <a:solidFill>
              <a:schemeClr val="tx1"/>
            </a:solidFill>
          </a:ln>
        </xdr:spPr>
      </xdr:pic>
      <xdr:pic>
        <xdr:nvPicPr>
          <xdr:cNvPr id="72" name="Picture 71">
            <a:extLst>
              <a:ext uri="{FF2B5EF4-FFF2-40B4-BE49-F238E27FC236}">
                <a16:creationId xmlns:a16="http://schemas.microsoft.com/office/drawing/2014/main" id="{00995CC4-1FE9-4C3D-90E0-61EB79269A4E}"/>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2317858" y="5920125"/>
            <a:ext cx="2439070" cy="2908418"/>
          </a:xfrm>
          <a:prstGeom prst="rect">
            <a:avLst/>
          </a:prstGeom>
          <a:ln>
            <a:solidFill>
              <a:schemeClr val="tx1"/>
            </a:solidFill>
          </a:ln>
        </xdr:spPr>
      </xdr:pic>
      <xdr:pic>
        <xdr:nvPicPr>
          <xdr:cNvPr id="73" name="Picture 72">
            <a:extLst>
              <a:ext uri="{FF2B5EF4-FFF2-40B4-BE49-F238E27FC236}">
                <a16:creationId xmlns:a16="http://schemas.microsoft.com/office/drawing/2014/main" id="{F325969E-69EC-423A-94BC-5ECCAB0D1277}"/>
              </a:ext>
            </a:extLst>
          </xdr:cNvPr>
          <xdr:cNvPicPr>
            <a:picLocks noChangeAspect="1"/>
          </xdr:cNvPicPr>
        </xdr:nvPicPr>
        <xdr:blipFill rotWithShape="1">
          <a:blip xmlns:r="http://schemas.openxmlformats.org/officeDocument/2006/relationships" r:embed="rId24" cstate="screen">
            <a:extLst>
              <a:ext uri="{28A0092B-C50C-407E-A947-70E740481C1C}">
                <a14:useLocalDpi xmlns:a14="http://schemas.microsoft.com/office/drawing/2010/main"/>
              </a:ext>
            </a:extLst>
          </a:blip>
          <a:srcRect/>
          <a:stretch/>
        </xdr:blipFill>
        <xdr:spPr>
          <a:xfrm>
            <a:off x="5017177" y="5920125"/>
            <a:ext cx="2439070" cy="2908418"/>
          </a:xfrm>
          <a:prstGeom prst="rect">
            <a:avLst/>
          </a:prstGeom>
          <a:ln>
            <a:solidFill>
              <a:schemeClr val="tx1"/>
            </a:solidFill>
          </a:ln>
        </xdr:spPr>
      </xdr:pic>
      <xdr:pic>
        <xdr:nvPicPr>
          <xdr:cNvPr id="74" name="Picture 73">
            <a:extLst>
              <a:ext uri="{FF2B5EF4-FFF2-40B4-BE49-F238E27FC236}">
                <a16:creationId xmlns:a16="http://schemas.microsoft.com/office/drawing/2014/main" id="{64AB3DAF-6857-4BF5-8509-DA0A906D6AFC}"/>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3544245" y="334483"/>
            <a:ext cx="4490373" cy="5354449"/>
          </a:xfrm>
          <a:prstGeom prst="rect">
            <a:avLst/>
          </a:prstGeom>
          <a:ln>
            <a:solidFill>
              <a:schemeClr val="tx1"/>
            </a:solidFill>
          </a:ln>
        </xdr:spPr>
      </xdr:pic>
      <xdr:sp macro="" textlink="">
        <xdr:nvSpPr>
          <xdr:cNvPr id="75" name="TextBox 166">
            <a:extLst>
              <a:ext uri="{FF2B5EF4-FFF2-40B4-BE49-F238E27FC236}">
                <a16:creationId xmlns:a16="http://schemas.microsoft.com/office/drawing/2014/main" id="{33896D37-D870-4FC6-99BF-16F307182926}"/>
              </a:ext>
            </a:extLst>
          </xdr:cNvPr>
          <xdr:cNvSpPr txBox="1"/>
        </xdr:nvSpPr>
        <xdr:spPr>
          <a:xfrm>
            <a:off x="-43898" y="1067347"/>
            <a:ext cx="881973"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D</a:t>
            </a:r>
            <a:endParaRPr lang="en-IN" b="1">
              <a:solidFill>
                <a:srgbClr val="FF0000"/>
              </a:solidFill>
            </a:endParaRPr>
          </a:p>
        </xdr:txBody>
      </xdr:sp>
      <xdr:sp macro="" textlink="">
        <xdr:nvSpPr>
          <xdr:cNvPr id="76" name="TextBox 167">
            <a:extLst>
              <a:ext uri="{FF2B5EF4-FFF2-40B4-BE49-F238E27FC236}">
                <a16:creationId xmlns:a16="http://schemas.microsoft.com/office/drawing/2014/main" id="{4C5FFE27-4988-4B9A-A4B3-0520E3407491}"/>
              </a:ext>
            </a:extLst>
          </xdr:cNvPr>
          <xdr:cNvSpPr txBox="1"/>
        </xdr:nvSpPr>
        <xdr:spPr>
          <a:xfrm rot="18471944">
            <a:off x="814016" y="559754"/>
            <a:ext cx="857927"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C</a:t>
            </a:r>
            <a:endParaRPr lang="en-IN" b="1">
              <a:solidFill>
                <a:srgbClr val="FF0000"/>
              </a:solidFill>
            </a:endParaRPr>
          </a:p>
        </xdr:txBody>
      </xdr:sp>
      <xdr:sp macro="" textlink="">
        <xdr:nvSpPr>
          <xdr:cNvPr id="77" name="TextBox 168">
            <a:extLst>
              <a:ext uri="{FF2B5EF4-FFF2-40B4-BE49-F238E27FC236}">
                <a16:creationId xmlns:a16="http://schemas.microsoft.com/office/drawing/2014/main" id="{53BF438C-AC02-4711-B132-722F53215FCA}"/>
              </a:ext>
            </a:extLst>
          </xdr:cNvPr>
          <xdr:cNvSpPr txBox="1"/>
        </xdr:nvSpPr>
        <xdr:spPr>
          <a:xfrm>
            <a:off x="4741507" y="882681"/>
            <a:ext cx="881973"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D</a:t>
            </a:r>
            <a:endParaRPr lang="en-IN" b="1">
              <a:solidFill>
                <a:srgbClr val="FF0000"/>
              </a:solidFill>
            </a:endParaRPr>
          </a:p>
        </xdr:txBody>
      </xdr:sp>
      <xdr:sp macro="" textlink="">
        <xdr:nvSpPr>
          <xdr:cNvPr id="78" name="TextBox 169">
            <a:extLst>
              <a:ext uri="{FF2B5EF4-FFF2-40B4-BE49-F238E27FC236}">
                <a16:creationId xmlns:a16="http://schemas.microsoft.com/office/drawing/2014/main" id="{7B1BFA8B-AE58-4AC7-B125-B7F4673EBA47}"/>
              </a:ext>
            </a:extLst>
          </xdr:cNvPr>
          <xdr:cNvSpPr txBox="1"/>
        </xdr:nvSpPr>
        <xdr:spPr>
          <a:xfrm rot="20618854">
            <a:off x="6001797" y="497307"/>
            <a:ext cx="857927"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C</a:t>
            </a:r>
            <a:endParaRPr lang="en-IN" b="1">
              <a:solidFill>
                <a:srgbClr val="FF0000"/>
              </a:solidFill>
            </a:endParaRP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4s3uo3ZjqLDb39PEA"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C373"/>
  <sheetViews>
    <sheetView tabSelected="1" view="pageBreakPreview" topLeftCell="A77" zoomScale="85" zoomScaleNormal="85" zoomScaleSheetLayoutView="85" zoomScalePageLayoutView="70" workbookViewId="0">
      <selection activeCell="I77" sqref="I77"/>
    </sheetView>
  </sheetViews>
  <sheetFormatPr defaultColWidth="9.140625" defaultRowHeight="17.100000000000001" customHeight="1" x14ac:dyDescent="0.25"/>
  <cols>
    <col min="1" max="3" width="17.5703125" style="1" customWidth="1"/>
    <col min="4" max="4" width="18.85546875" style="1" customWidth="1"/>
    <col min="5" max="7" width="17.5703125" style="1" customWidth="1"/>
    <col min="8" max="8" width="28.5703125" style="4" customWidth="1"/>
    <col min="9" max="9" width="33.85546875" style="1" customWidth="1"/>
    <col min="10" max="10" width="12" style="1" bestFit="1" customWidth="1"/>
    <col min="11" max="19" width="9.140625" style="1"/>
    <col min="20" max="22" width="0" style="1" hidden="1" customWidth="1"/>
    <col min="23" max="25" width="9.140625" style="1"/>
    <col min="26" max="26" width="7.85546875" style="1" customWidth="1"/>
    <col min="27" max="16384" width="9.140625" style="1"/>
  </cols>
  <sheetData>
    <row r="1" spans="1:11" ht="20.25" x14ac:dyDescent="0.25">
      <c r="A1" s="132" t="s">
        <v>38</v>
      </c>
      <c r="B1" s="133"/>
      <c r="C1" s="133"/>
      <c r="D1" s="133"/>
      <c r="E1" s="133"/>
      <c r="F1" s="133"/>
      <c r="G1" s="133"/>
      <c r="H1" s="134"/>
    </row>
    <row r="2" spans="1:11" ht="42" customHeight="1" x14ac:dyDescent="0.25">
      <c r="A2" s="108" t="s">
        <v>10</v>
      </c>
      <c r="B2" s="108"/>
      <c r="C2" s="95" t="s">
        <v>87</v>
      </c>
      <c r="D2" s="95"/>
      <c r="E2" s="108" t="s">
        <v>12</v>
      </c>
      <c r="F2" s="108"/>
      <c r="G2" s="171">
        <v>45874</v>
      </c>
      <c r="H2" s="95"/>
      <c r="I2" s="192">
        <v>45870</v>
      </c>
      <c r="J2" s="168">
        <f>I2-I3</f>
        <v>90</v>
      </c>
      <c r="K2" s="169"/>
    </row>
    <row r="3" spans="1:11" ht="63.75" customHeight="1" x14ac:dyDescent="0.25">
      <c r="A3" s="108" t="s">
        <v>39</v>
      </c>
      <c r="B3" s="108"/>
      <c r="C3" s="176" t="s">
        <v>288</v>
      </c>
      <c r="D3" s="95"/>
      <c r="E3" s="108" t="s">
        <v>162</v>
      </c>
      <c r="F3" s="108"/>
      <c r="G3" s="171" t="s">
        <v>319</v>
      </c>
      <c r="H3" s="95"/>
      <c r="I3" s="192">
        <v>45780</v>
      </c>
    </row>
    <row r="4" spans="1:11" ht="43.5" customHeight="1" x14ac:dyDescent="0.25">
      <c r="A4" s="108" t="s">
        <v>36</v>
      </c>
      <c r="B4" s="108"/>
      <c r="C4" s="95" t="s">
        <v>321</v>
      </c>
      <c r="D4" s="95"/>
      <c r="E4" s="108" t="s">
        <v>33</v>
      </c>
      <c r="F4" s="108"/>
      <c r="G4" s="95" t="str">
        <f ca="1">TEXT(TODAY(),"DD/MM/YYYY")</f>
        <v>08/08/2025</v>
      </c>
      <c r="H4" s="95"/>
    </row>
    <row r="5" spans="1:11" ht="20.25" x14ac:dyDescent="0.25">
      <c r="A5" s="114" t="s">
        <v>40</v>
      </c>
      <c r="B5" s="114"/>
      <c r="C5" s="114"/>
      <c r="D5" s="114"/>
      <c r="E5" s="114"/>
      <c r="F5" s="114"/>
      <c r="G5" s="114"/>
      <c r="H5" s="114"/>
    </row>
    <row r="6" spans="1:11" ht="43.5" customHeight="1" x14ac:dyDescent="0.25">
      <c r="A6" s="108" t="s">
        <v>29</v>
      </c>
      <c r="B6" s="108"/>
      <c r="C6" s="95" t="s">
        <v>93</v>
      </c>
      <c r="D6" s="95"/>
      <c r="E6" s="108" t="s">
        <v>35</v>
      </c>
      <c r="F6" s="108"/>
      <c r="G6" s="96" t="s">
        <v>320</v>
      </c>
      <c r="H6" s="96"/>
    </row>
    <row r="7" spans="1:11" ht="41.25" customHeight="1" x14ac:dyDescent="0.25">
      <c r="A7" s="108" t="s">
        <v>42</v>
      </c>
      <c r="B7" s="108"/>
      <c r="C7" s="95" t="s">
        <v>251</v>
      </c>
      <c r="D7" s="95"/>
      <c r="E7" s="108" t="s">
        <v>43</v>
      </c>
      <c r="F7" s="108"/>
      <c r="G7" s="95" t="s">
        <v>256</v>
      </c>
      <c r="H7" s="95"/>
    </row>
    <row r="8" spans="1:11" ht="48.75" customHeight="1" x14ac:dyDescent="0.25">
      <c r="A8" s="108" t="s">
        <v>44</v>
      </c>
      <c r="B8" s="108"/>
      <c r="C8" s="95" t="s">
        <v>252</v>
      </c>
      <c r="D8" s="95"/>
      <c r="E8" s="95"/>
      <c r="F8" s="95"/>
      <c r="G8" s="95"/>
      <c r="H8" s="95"/>
    </row>
    <row r="9" spans="1:11" ht="45" customHeight="1" x14ac:dyDescent="0.25">
      <c r="A9" s="151" t="s">
        <v>153</v>
      </c>
      <c r="B9" s="43" t="s">
        <v>41</v>
      </c>
      <c r="C9" s="95" t="s">
        <v>253</v>
      </c>
      <c r="D9" s="95"/>
      <c r="E9" s="95"/>
      <c r="F9" s="95"/>
      <c r="G9" s="95"/>
      <c r="H9" s="95"/>
    </row>
    <row r="10" spans="1:11" ht="66" customHeight="1" x14ac:dyDescent="0.25">
      <c r="A10" s="151"/>
      <c r="B10" s="43" t="s">
        <v>11</v>
      </c>
      <c r="C10" s="95" t="s">
        <v>254</v>
      </c>
      <c r="D10" s="95"/>
      <c r="E10" s="95"/>
      <c r="F10" s="95"/>
      <c r="G10" s="95"/>
      <c r="H10" s="95"/>
    </row>
    <row r="11" spans="1:11" ht="64.5" customHeight="1" x14ac:dyDescent="0.25">
      <c r="A11" s="151"/>
      <c r="B11" s="43" t="s">
        <v>5</v>
      </c>
      <c r="C11" s="95" t="s">
        <v>255</v>
      </c>
      <c r="D11" s="95"/>
      <c r="E11" s="95"/>
      <c r="F11" s="95"/>
      <c r="G11" s="95"/>
      <c r="H11" s="95"/>
    </row>
    <row r="12" spans="1:11" ht="40.5" customHeight="1" x14ac:dyDescent="0.25">
      <c r="A12" s="108" t="s">
        <v>34</v>
      </c>
      <c r="B12" s="108"/>
      <c r="C12" s="96" t="s">
        <v>314</v>
      </c>
      <c r="D12" s="96"/>
      <c r="E12" s="96"/>
      <c r="F12" s="96"/>
      <c r="G12" s="96"/>
      <c r="H12" s="96"/>
    </row>
    <row r="13" spans="1:11" ht="20.100000000000001" customHeight="1" x14ac:dyDescent="0.25">
      <c r="A13" s="114" t="s">
        <v>45</v>
      </c>
      <c r="B13" s="114"/>
      <c r="C13" s="114"/>
      <c r="D13" s="114"/>
      <c r="E13" s="114"/>
      <c r="F13" s="114"/>
      <c r="G13" s="114"/>
      <c r="H13" s="114"/>
    </row>
    <row r="14" spans="1:11" ht="41.25" customHeight="1" x14ac:dyDescent="0.25">
      <c r="A14" s="108" t="s">
        <v>27</v>
      </c>
      <c r="B14" s="108" t="s">
        <v>4</v>
      </c>
      <c r="C14" s="95" t="s">
        <v>88</v>
      </c>
      <c r="D14" s="95"/>
      <c r="E14" s="108" t="s">
        <v>46</v>
      </c>
      <c r="F14" s="108" t="s">
        <v>4</v>
      </c>
      <c r="G14" s="95" t="s">
        <v>257</v>
      </c>
      <c r="H14" s="95"/>
    </row>
    <row r="15" spans="1:11" ht="41.25" customHeight="1" x14ac:dyDescent="0.25">
      <c r="A15" s="108" t="s">
        <v>47</v>
      </c>
      <c r="B15" s="108" t="s">
        <v>4</v>
      </c>
      <c r="C15" s="95" t="s">
        <v>258</v>
      </c>
      <c r="D15" s="95"/>
      <c r="E15" s="108" t="s">
        <v>48</v>
      </c>
      <c r="F15" s="108" t="s">
        <v>4</v>
      </c>
      <c r="G15" s="171">
        <v>46386</v>
      </c>
      <c r="H15" s="95"/>
    </row>
    <row r="16" spans="1:11" ht="41.25" customHeight="1" x14ac:dyDescent="0.25">
      <c r="A16" s="108" t="s">
        <v>49</v>
      </c>
      <c r="B16" s="108" t="s">
        <v>4</v>
      </c>
      <c r="C16" s="171">
        <v>43445</v>
      </c>
      <c r="D16" s="95"/>
      <c r="E16" s="108" t="s">
        <v>50</v>
      </c>
      <c r="F16" s="108" t="s">
        <v>4</v>
      </c>
      <c r="G16" s="170">
        <v>43445</v>
      </c>
      <c r="H16" s="95"/>
    </row>
    <row r="17" spans="1:8" ht="41.25" customHeight="1" x14ac:dyDescent="0.25">
      <c r="A17" s="108" t="s">
        <v>51</v>
      </c>
      <c r="B17" s="108" t="s">
        <v>4</v>
      </c>
      <c r="C17" s="171">
        <v>46386</v>
      </c>
      <c r="D17" s="95"/>
      <c r="E17" s="108" t="s">
        <v>52</v>
      </c>
      <c r="F17" s="108" t="s">
        <v>4</v>
      </c>
      <c r="G17" s="95" t="s">
        <v>259</v>
      </c>
      <c r="H17" s="95"/>
    </row>
    <row r="18" spans="1:8" ht="41.25" customHeight="1" x14ac:dyDescent="0.25">
      <c r="A18" s="108" t="s">
        <v>53</v>
      </c>
      <c r="B18" s="108" t="s">
        <v>4</v>
      </c>
      <c r="C18" s="95" t="str">
        <f>IF(AND(ISNUMBER(SEARCH("Flat",G21)),ISNUMBER(SEARCH("Shop",G21)),ISNUMBER(SEARCH("Office",G21))),"Residential + Commercial",IF(AND(ISNUMBER(SEARCH("Flat",G21)),ISNUMBER(SEARCH("Shop",G21))),"Residential + Commercial",IF(AND(ISNUMBER(SEARCH("Flat",G21)),ISNUMBER(SEARCH("Office",G21))),"Residential + Commercial",IF(AND(ISNUMBER(SEARCH("Shop",G21)),ISNUMBER(SEARCH("Office",G21))),"Commercial",IF(ISNUMBER(SEARCH("Shop",G21)),"Commercial",IF(ISNUMBER(SEARCH("Office",G21)),"Commercial",IF(ISNUMBER(SEARCH("Flat",G21)),"Residential")))))))</f>
        <v>Residential</v>
      </c>
      <c r="D18" s="95"/>
      <c r="E18" s="108" t="s">
        <v>96</v>
      </c>
      <c r="F18" s="108" t="s">
        <v>4</v>
      </c>
      <c r="G18" s="95">
        <v>9394.2000000000007</v>
      </c>
      <c r="H18" s="95"/>
    </row>
    <row r="19" spans="1:8" ht="41.25" customHeight="1" x14ac:dyDescent="0.25">
      <c r="A19" s="108" t="s">
        <v>54</v>
      </c>
      <c r="B19" s="108" t="s">
        <v>4</v>
      </c>
      <c r="C19" s="95">
        <v>2.4</v>
      </c>
      <c r="D19" s="95"/>
      <c r="E19" s="108" t="s">
        <v>248</v>
      </c>
      <c r="F19" s="108" t="s">
        <v>4</v>
      </c>
      <c r="G19" s="95">
        <v>9394.2000000000007</v>
      </c>
      <c r="H19" s="95"/>
    </row>
    <row r="20" spans="1:8" ht="41.25" customHeight="1" x14ac:dyDescent="0.25">
      <c r="A20" s="108" t="s">
        <v>94</v>
      </c>
      <c r="B20" s="108" t="s">
        <v>4</v>
      </c>
      <c r="C20" s="95">
        <v>51903.43</v>
      </c>
      <c r="D20" s="95"/>
      <c r="E20" s="108" t="s">
        <v>95</v>
      </c>
      <c r="F20" s="108" t="s">
        <v>4</v>
      </c>
      <c r="G20" s="95">
        <v>51903.43</v>
      </c>
      <c r="H20" s="95"/>
    </row>
    <row r="21" spans="1:8" ht="41.25" customHeight="1" x14ac:dyDescent="0.25">
      <c r="A21" s="177" t="s">
        <v>56</v>
      </c>
      <c r="B21" s="177" t="s">
        <v>4</v>
      </c>
      <c r="C21" s="95" t="s">
        <v>309</v>
      </c>
      <c r="D21" s="95"/>
      <c r="E21" s="108" t="s">
        <v>55</v>
      </c>
      <c r="F21" s="108" t="s">
        <v>4</v>
      </c>
      <c r="G21" s="95" t="s">
        <v>260</v>
      </c>
      <c r="H21" s="95"/>
    </row>
    <row r="22" spans="1:8" ht="41.25" customHeight="1" x14ac:dyDescent="0.25">
      <c r="A22" s="108" t="s">
        <v>166</v>
      </c>
      <c r="B22" s="108" t="s">
        <v>4</v>
      </c>
      <c r="C22" s="95" t="s">
        <v>261</v>
      </c>
      <c r="D22" s="95"/>
      <c r="E22" s="108" t="s">
        <v>167</v>
      </c>
      <c r="F22" s="108" t="s">
        <v>4</v>
      </c>
      <c r="G22" s="95" t="s">
        <v>262</v>
      </c>
      <c r="H22" s="95"/>
    </row>
    <row r="23" spans="1:8" ht="38.25" customHeight="1" x14ac:dyDescent="0.25">
      <c r="A23" s="108" t="s">
        <v>164</v>
      </c>
      <c r="B23" s="108" t="s">
        <v>4</v>
      </c>
      <c r="C23" s="97" t="s">
        <v>263</v>
      </c>
      <c r="D23" s="98"/>
      <c r="E23" s="98"/>
      <c r="F23" s="98"/>
      <c r="G23" s="98"/>
      <c r="H23" s="98"/>
    </row>
    <row r="24" spans="1:8" ht="105.75" customHeight="1" x14ac:dyDescent="0.25">
      <c r="A24" s="108" t="s">
        <v>25</v>
      </c>
      <c r="B24" s="108" t="s">
        <v>4</v>
      </c>
      <c r="C24" s="96" t="s">
        <v>264</v>
      </c>
      <c r="D24" s="96"/>
      <c r="E24" s="96"/>
      <c r="F24" s="96"/>
      <c r="G24" s="96"/>
      <c r="H24" s="96"/>
    </row>
    <row r="25" spans="1:8" ht="24" customHeight="1" x14ac:dyDescent="0.25">
      <c r="A25" s="114" t="s">
        <v>20</v>
      </c>
      <c r="B25" s="114"/>
      <c r="C25" s="114"/>
      <c r="D25" s="114"/>
      <c r="E25" s="114"/>
      <c r="F25" s="114"/>
      <c r="G25" s="114"/>
      <c r="H25" s="114"/>
    </row>
    <row r="26" spans="1:8" ht="43.5" customHeight="1" x14ac:dyDescent="0.25">
      <c r="A26" s="108" t="s">
        <v>26</v>
      </c>
      <c r="B26" s="108" t="s">
        <v>4</v>
      </c>
      <c r="C26" s="96" t="str">
        <f>IF(AND(G26="Upper"),"Developed","Developing")</f>
        <v>Developed</v>
      </c>
      <c r="D26" s="96"/>
      <c r="E26" s="178" t="s">
        <v>13</v>
      </c>
      <c r="F26" s="178" t="s">
        <v>4</v>
      </c>
      <c r="G26" s="96" t="s">
        <v>265</v>
      </c>
      <c r="H26" s="96"/>
    </row>
    <row r="27" spans="1:8" ht="43.5" customHeight="1" x14ac:dyDescent="0.25">
      <c r="A27" s="108" t="s">
        <v>14</v>
      </c>
      <c r="B27" s="108" t="s">
        <v>4</v>
      </c>
      <c r="C27" s="96" t="s">
        <v>266</v>
      </c>
      <c r="D27" s="96"/>
      <c r="E27" s="178" t="s">
        <v>154</v>
      </c>
      <c r="F27" s="178" t="s">
        <v>4</v>
      </c>
      <c r="G27" s="96" t="s">
        <v>286</v>
      </c>
      <c r="H27" s="96"/>
    </row>
    <row r="28" spans="1:8" ht="43.5" customHeight="1" x14ac:dyDescent="0.25">
      <c r="A28" s="108" t="s">
        <v>23</v>
      </c>
      <c r="B28" s="108" t="s">
        <v>4</v>
      </c>
      <c r="C28" s="96" t="s">
        <v>98</v>
      </c>
      <c r="D28" s="96"/>
      <c r="E28" s="178" t="s">
        <v>16</v>
      </c>
      <c r="F28" s="178" t="s">
        <v>4</v>
      </c>
      <c r="G28" s="96" t="s">
        <v>267</v>
      </c>
      <c r="H28" s="96"/>
    </row>
    <row r="29" spans="1:8" ht="69" customHeight="1" x14ac:dyDescent="0.25">
      <c r="A29" s="108" t="s">
        <v>107</v>
      </c>
      <c r="B29" s="108" t="s">
        <v>4</v>
      </c>
      <c r="C29" s="96" t="s">
        <v>268</v>
      </c>
      <c r="D29" s="96"/>
      <c r="E29" s="178" t="s">
        <v>108</v>
      </c>
      <c r="F29" s="178" t="s">
        <v>4</v>
      </c>
      <c r="G29" s="96" t="s">
        <v>269</v>
      </c>
      <c r="H29" s="96"/>
    </row>
    <row r="30" spans="1:8" ht="105.75" customHeight="1" x14ac:dyDescent="0.25">
      <c r="A30" s="108" t="s">
        <v>17</v>
      </c>
      <c r="B30" s="108" t="s">
        <v>4</v>
      </c>
      <c r="C30" s="96" t="s">
        <v>271</v>
      </c>
      <c r="D30" s="96"/>
      <c r="E30" s="178" t="s">
        <v>15</v>
      </c>
      <c r="F30" s="178" t="s">
        <v>4</v>
      </c>
      <c r="G30" s="96" t="s">
        <v>270</v>
      </c>
      <c r="H30" s="96"/>
    </row>
    <row r="31" spans="1:8" ht="20.25" x14ac:dyDescent="0.25">
      <c r="A31" s="108" t="s">
        <v>113</v>
      </c>
      <c r="B31" s="108" t="s">
        <v>4</v>
      </c>
      <c r="C31" s="95" t="s">
        <v>114</v>
      </c>
      <c r="D31" s="95"/>
      <c r="E31" s="108" t="s">
        <v>115</v>
      </c>
      <c r="F31" s="108" t="s">
        <v>4</v>
      </c>
      <c r="G31" s="95" t="s">
        <v>114</v>
      </c>
      <c r="H31" s="95"/>
    </row>
    <row r="32" spans="1:8" ht="21.75" customHeight="1" x14ac:dyDescent="0.25">
      <c r="A32" s="108" t="s">
        <v>116</v>
      </c>
      <c r="B32" s="108" t="s">
        <v>4</v>
      </c>
      <c r="C32" s="95" t="s">
        <v>114</v>
      </c>
      <c r="D32" s="95"/>
      <c r="E32" s="95"/>
      <c r="F32" s="95"/>
      <c r="G32" s="95"/>
      <c r="H32" s="95"/>
    </row>
    <row r="33" spans="1:15" ht="20.25" x14ac:dyDescent="0.25">
      <c r="A33" s="152" t="s">
        <v>37</v>
      </c>
      <c r="B33" s="152"/>
      <c r="C33" s="152"/>
      <c r="D33" s="152"/>
      <c r="E33" s="152"/>
      <c r="F33" s="152"/>
      <c r="G33" s="152"/>
      <c r="H33" s="152"/>
    </row>
    <row r="34" spans="1:15" ht="43.5" customHeight="1" x14ac:dyDescent="0.25">
      <c r="A34" s="108" t="s">
        <v>18</v>
      </c>
      <c r="B34" s="108"/>
      <c r="C34" s="95" t="s">
        <v>99</v>
      </c>
      <c r="D34" s="95"/>
      <c r="E34" s="108" t="s">
        <v>19</v>
      </c>
      <c r="F34" s="108" t="s">
        <v>4</v>
      </c>
      <c r="G34" s="95" t="s">
        <v>100</v>
      </c>
      <c r="H34" s="95"/>
    </row>
    <row r="35" spans="1:15" ht="43.5" customHeight="1" x14ac:dyDescent="0.25">
      <c r="A35" s="108" t="s">
        <v>22</v>
      </c>
      <c r="B35" s="108"/>
      <c r="C35" s="95" t="s">
        <v>100</v>
      </c>
      <c r="D35" s="95"/>
      <c r="E35" s="108" t="s">
        <v>32</v>
      </c>
      <c r="F35" s="108" t="s">
        <v>4</v>
      </c>
      <c r="G35" s="96" t="s">
        <v>100</v>
      </c>
      <c r="H35" s="96"/>
    </row>
    <row r="36" spans="1:15" ht="20.25" x14ac:dyDescent="0.25">
      <c r="A36" s="108" t="s">
        <v>31</v>
      </c>
      <c r="B36" s="108"/>
      <c r="C36" s="95" t="s">
        <v>101</v>
      </c>
      <c r="D36" s="95"/>
      <c r="E36" s="108" t="s">
        <v>21</v>
      </c>
      <c r="F36" s="108" t="s">
        <v>4</v>
      </c>
      <c r="G36" s="95" t="s">
        <v>102</v>
      </c>
      <c r="H36" s="95"/>
    </row>
    <row r="37" spans="1:15" ht="20.25" x14ac:dyDescent="0.25">
      <c r="A37" s="114" t="s">
        <v>0</v>
      </c>
      <c r="B37" s="114"/>
      <c r="C37" s="114"/>
      <c r="D37" s="114"/>
      <c r="E37" s="114"/>
      <c r="F37" s="114"/>
      <c r="G37" s="114"/>
      <c r="H37" s="114"/>
    </row>
    <row r="38" spans="1:15" ht="20.25" x14ac:dyDescent="0.25">
      <c r="A38" s="107" t="s">
        <v>0</v>
      </c>
      <c r="B38" s="107"/>
      <c r="C38" s="107" t="s">
        <v>232</v>
      </c>
      <c r="D38" s="107"/>
      <c r="E38" s="107"/>
      <c r="F38" s="107" t="s">
        <v>7</v>
      </c>
      <c r="G38" s="107"/>
      <c r="H38" s="107"/>
      <c r="J38" s="179" t="s">
        <v>1</v>
      </c>
      <c r="K38" s="180"/>
      <c r="L38" s="45" t="s">
        <v>6</v>
      </c>
      <c r="M38" s="179" t="s">
        <v>2</v>
      </c>
      <c r="N38" s="180"/>
      <c r="O38" s="45" t="s">
        <v>3</v>
      </c>
    </row>
    <row r="39" spans="1:15" ht="20.25" x14ac:dyDescent="0.25">
      <c r="A39" s="151" t="s">
        <v>2</v>
      </c>
      <c r="B39" s="151"/>
      <c r="C39" s="153" t="s">
        <v>279</v>
      </c>
      <c r="D39" s="153"/>
      <c r="E39" s="153"/>
      <c r="F39" s="153" t="s">
        <v>283</v>
      </c>
      <c r="G39" s="153"/>
      <c r="H39" s="153"/>
    </row>
    <row r="40" spans="1:15" ht="40.5" customHeight="1" x14ac:dyDescent="0.25">
      <c r="A40" s="151" t="s">
        <v>3</v>
      </c>
      <c r="B40" s="151"/>
      <c r="C40" s="153" t="s">
        <v>280</v>
      </c>
      <c r="D40" s="153"/>
      <c r="E40" s="153"/>
      <c r="F40" s="153" t="s">
        <v>285</v>
      </c>
      <c r="G40" s="153"/>
      <c r="H40" s="153"/>
    </row>
    <row r="41" spans="1:15" ht="42.75" customHeight="1" x14ac:dyDescent="0.25">
      <c r="A41" s="151" t="s">
        <v>1</v>
      </c>
      <c r="B41" s="151"/>
      <c r="C41" s="153" t="s">
        <v>278</v>
      </c>
      <c r="D41" s="153"/>
      <c r="E41" s="153"/>
      <c r="F41" s="153" t="s">
        <v>282</v>
      </c>
      <c r="G41" s="153"/>
      <c r="H41" s="153"/>
    </row>
    <row r="42" spans="1:15" ht="20.25" x14ac:dyDescent="0.25">
      <c r="A42" s="151" t="s">
        <v>6</v>
      </c>
      <c r="B42" s="151"/>
      <c r="C42" s="153" t="s">
        <v>281</v>
      </c>
      <c r="D42" s="153"/>
      <c r="E42" s="153"/>
      <c r="F42" s="153" t="s">
        <v>284</v>
      </c>
      <c r="G42" s="153"/>
      <c r="H42" s="153"/>
    </row>
    <row r="43" spans="1:15" ht="20.25" x14ac:dyDescent="0.25">
      <c r="A43" s="108" t="s">
        <v>233</v>
      </c>
      <c r="B43" s="108"/>
      <c r="C43" s="95" t="s">
        <v>98</v>
      </c>
      <c r="D43" s="95"/>
      <c r="E43" s="95"/>
      <c r="F43" s="95"/>
      <c r="G43" s="95"/>
      <c r="H43" s="95"/>
    </row>
    <row r="44" spans="1:15" ht="20.25" x14ac:dyDescent="0.25">
      <c r="A44" s="114" t="s">
        <v>57</v>
      </c>
      <c r="B44" s="114"/>
      <c r="C44" s="114"/>
      <c r="D44" s="114"/>
      <c r="E44" s="114"/>
      <c r="F44" s="114"/>
      <c r="G44" s="114"/>
      <c r="H44" s="114"/>
    </row>
    <row r="45" spans="1:15" ht="21" customHeight="1" x14ac:dyDescent="0.25">
      <c r="A45" s="105" t="s">
        <v>58</v>
      </c>
      <c r="B45" s="105"/>
      <c r="C45" s="45" t="s">
        <v>59</v>
      </c>
      <c r="D45" s="107" t="s">
        <v>152</v>
      </c>
      <c r="E45" s="107"/>
      <c r="F45" s="107"/>
      <c r="G45" s="107" t="s">
        <v>60</v>
      </c>
      <c r="H45" s="107"/>
    </row>
    <row r="46" spans="1:15" ht="39.75" customHeight="1" x14ac:dyDescent="0.25">
      <c r="A46" s="106" t="s">
        <v>277</v>
      </c>
      <c r="B46" s="106"/>
      <c r="C46" s="42" t="s">
        <v>89</v>
      </c>
      <c r="D46" s="95" t="s">
        <v>276</v>
      </c>
      <c r="E46" s="95"/>
      <c r="F46" s="95"/>
      <c r="G46" s="95" t="s">
        <v>275</v>
      </c>
      <c r="H46" s="95"/>
    </row>
    <row r="47" spans="1:15" ht="20.25" hidden="1" x14ac:dyDescent="0.25">
      <c r="A47" s="106" t="s">
        <v>151</v>
      </c>
      <c r="B47" s="106"/>
      <c r="C47" s="42" t="s">
        <v>89</v>
      </c>
      <c r="D47" s="95"/>
      <c r="E47" s="95"/>
      <c r="F47" s="95"/>
      <c r="G47" s="95"/>
      <c r="H47" s="95"/>
    </row>
    <row r="48" spans="1:15" ht="20.25" hidden="1" x14ac:dyDescent="0.25">
      <c r="A48" s="106" t="s">
        <v>234</v>
      </c>
      <c r="B48" s="106"/>
      <c r="C48" s="42" t="s">
        <v>89</v>
      </c>
      <c r="D48" s="95"/>
      <c r="E48" s="95"/>
      <c r="F48" s="95"/>
      <c r="G48" s="95"/>
      <c r="H48" s="95"/>
    </row>
    <row r="49" spans="1:10" ht="20.25" hidden="1" x14ac:dyDescent="0.25">
      <c r="A49" s="106" t="s">
        <v>235</v>
      </c>
      <c r="B49" s="106"/>
      <c r="C49" s="42" t="s">
        <v>89</v>
      </c>
      <c r="D49" s="95"/>
      <c r="E49" s="95"/>
      <c r="F49" s="95"/>
      <c r="G49" s="95"/>
      <c r="H49" s="95"/>
    </row>
    <row r="50" spans="1:10" ht="20.25" x14ac:dyDescent="0.25">
      <c r="A50" s="114" t="s">
        <v>61</v>
      </c>
      <c r="B50" s="114"/>
      <c r="C50" s="114"/>
      <c r="D50" s="114"/>
      <c r="E50" s="114"/>
      <c r="F50" s="114"/>
      <c r="G50" s="114"/>
      <c r="H50" s="114"/>
    </row>
    <row r="51" spans="1:10" ht="42.75" customHeight="1" x14ac:dyDescent="0.25">
      <c r="A51" s="108" t="s">
        <v>62</v>
      </c>
      <c r="B51" s="108" t="s">
        <v>4</v>
      </c>
      <c r="C51" s="96" t="s">
        <v>98</v>
      </c>
      <c r="D51" s="96"/>
      <c r="E51" s="96"/>
      <c r="F51" s="96"/>
      <c r="G51" s="96"/>
      <c r="H51" s="96"/>
    </row>
    <row r="52" spans="1:10" ht="44.25" customHeight="1" x14ac:dyDescent="0.25">
      <c r="A52" s="108" t="s">
        <v>63</v>
      </c>
      <c r="B52" s="108" t="s">
        <v>4</v>
      </c>
      <c r="C52" s="95" t="s">
        <v>272</v>
      </c>
      <c r="D52" s="95"/>
      <c r="E52" s="95"/>
      <c r="F52" s="95"/>
      <c r="G52" s="60" t="s">
        <v>236</v>
      </c>
      <c r="H52" s="68">
        <v>45239</v>
      </c>
    </row>
    <row r="53" spans="1:10" ht="44.25" customHeight="1" x14ac:dyDescent="0.25">
      <c r="A53" s="108" t="s">
        <v>64</v>
      </c>
      <c r="B53" s="108" t="s">
        <v>4</v>
      </c>
      <c r="C53" s="95" t="s">
        <v>272</v>
      </c>
      <c r="D53" s="95"/>
      <c r="E53" s="95"/>
      <c r="F53" s="95"/>
      <c r="G53" s="60" t="s">
        <v>236</v>
      </c>
      <c r="H53" s="68">
        <v>45239</v>
      </c>
    </row>
    <row r="54" spans="1:10" ht="20.25" x14ac:dyDescent="0.25">
      <c r="A54" s="108" t="s">
        <v>315</v>
      </c>
      <c r="B54" s="108"/>
      <c r="C54" s="95" t="s">
        <v>273</v>
      </c>
      <c r="D54" s="95"/>
      <c r="E54" s="95"/>
      <c r="F54" s="95"/>
      <c r="G54" s="60" t="s">
        <v>236</v>
      </c>
      <c r="H54" s="69">
        <v>45058</v>
      </c>
    </row>
    <row r="55" spans="1:10" ht="63" customHeight="1" x14ac:dyDescent="0.25">
      <c r="A55" s="108"/>
      <c r="B55" s="108"/>
      <c r="C55" s="109" t="s">
        <v>316</v>
      </c>
      <c r="D55" s="110"/>
      <c r="E55" s="110"/>
      <c r="F55" s="110"/>
      <c r="G55" s="110"/>
      <c r="H55" s="111"/>
    </row>
    <row r="56" spans="1:10" ht="20.25" x14ac:dyDescent="0.25">
      <c r="A56" s="108" t="s">
        <v>315</v>
      </c>
      <c r="B56" s="108"/>
      <c r="C56" s="95" t="s">
        <v>273</v>
      </c>
      <c r="D56" s="95"/>
      <c r="E56" s="95"/>
      <c r="F56" s="95"/>
      <c r="G56" s="60" t="s">
        <v>236</v>
      </c>
      <c r="H56" s="68">
        <v>45407</v>
      </c>
    </row>
    <row r="57" spans="1:10" ht="50.25" customHeight="1" x14ac:dyDescent="0.25">
      <c r="A57" s="108"/>
      <c r="B57" s="108"/>
      <c r="C57" s="109" t="s">
        <v>274</v>
      </c>
      <c r="D57" s="110"/>
      <c r="E57" s="110"/>
      <c r="F57" s="110"/>
      <c r="G57" s="110"/>
      <c r="H57" s="111"/>
    </row>
    <row r="58" spans="1:10" ht="46.5" hidden="1" customHeight="1" x14ac:dyDescent="0.25">
      <c r="A58" s="108" t="s">
        <v>65</v>
      </c>
      <c r="B58" s="108" t="s">
        <v>4</v>
      </c>
      <c r="C58" s="95"/>
      <c r="D58" s="95"/>
      <c r="E58" s="95"/>
      <c r="F58" s="95"/>
      <c r="G58" s="60" t="s">
        <v>237</v>
      </c>
      <c r="H58" s="65"/>
    </row>
    <row r="59" spans="1:10" ht="45" hidden="1" customHeight="1" x14ac:dyDescent="0.25">
      <c r="A59" s="108" t="s">
        <v>67</v>
      </c>
      <c r="B59" s="108" t="s">
        <v>4</v>
      </c>
      <c r="C59" s="95"/>
      <c r="D59" s="95"/>
      <c r="E59" s="95"/>
      <c r="F59" s="95"/>
      <c r="G59" s="60" t="s">
        <v>237</v>
      </c>
      <c r="H59" s="65"/>
    </row>
    <row r="60" spans="1:10" ht="46.5" hidden="1" customHeight="1" x14ac:dyDescent="0.25">
      <c r="A60" s="108" t="s">
        <v>66</v>
      </c>
      <c r="B60" s="108" t="s">
        <v>4</v>
      </c>
      <c r="C60" s="95"/>
      <c r="D60" s="95"/>
      <c r="E60" s="95"/>
      <c r="F60" s="95"/>
      <c r="G60" s="60" t="s">
        <v>237</v>
      </c>
      <c r="H60" s="44"/>
    </row>
    <row r="61" spans="1:10" ht="45" hidden="1" customHeight="1" x14ac:dyDescent="0.25">
      <c r="A61" s="108" t="s">
        <v>68</v>
      </c>
      <c r="B61" s="108" t="s">
        <v>4</v>
      </c>
      <c r="C61" s="95"/>
      <c r="D61" s="95"/>
      <c r="E61" s="95"/>
      <c r="F61" s="95"/>
      <c r="G61" s="60" t="s">
        <v>237</v>
      </c>
      <c r="H61" s="44"/>
    </row>
    <row r="62" spans="1:10" ht="21" thickBot="1" x14ac:dyDescent="0.3">
      <c r="A62" s="112" t="s">
        <v>69</v>
      </c>
      <c r="B62" s="112"/>
      <c r="C62" s="112"/>
      <c r="D62" s="112"/>
      <c r="E62" s="112"/>
      <c r="F62" s="112"/>
      <c r="G62" s="112"/>
      <c r="H62" s="112"/>
    </row>
    <row r="63" spans="1:10" ht="20.25" customHeight="1" x14ac:dyDescent="0.3">
      <c r="A63" s="121" t="str">
        <f>CONCATENATE((IF(OR(A46="",A46="NA"),"",A46)),"= ",(IF(OR(D46="",D46="NA"),"",D46)),".")</f>
        <v>Tower 2 (Wing C &amp; D) = 1B + Gr + 1st to 39th Floor.</v>
      </c>
      <c r="B63" s="121"/>
      <c r="C63" s="121"/>
      <c r="D63" s="70" t="s">
        <v>117</v>
      </c>
      <c r="E63" s="120" t="s">
        <v>104</v>
      </c>
      <c r="F63" s="120"/>
      <c r="G63" s="70" t="s">
        <v>118</v>
      </c>
      <c r="H63" s="70" t="s">
        <v>119</v>
      </c>
      <c r="I63" s="15" t="str">
        <f ca="1">(IF(E66&gt;99%,"All work completed. Please provide OC.",IF(E66&gt;89.8%,"Plinth, RCC, Brick, Plaster, Flooring, Wooden, Plumbing, Electrification, etc., work Completed. Finishing work is in process.",IF(E66&lt;94%,(IF(C66=0,"Work not yet Started.",IF(D66=25%,"Piling work in process",IF(D66=50%,"Excavation work in process",IF(D66=100%,"Excavation work Completed. ","0")))&amp;(IF(C67=0%,"",IF(C67=J68,"Footing work is process",IF(C67=J69,"Footing work Completed",IF(C67=J70,"1st Basement Completed",IF(C67=J71,"1st &amp; 2nd Basement Completed",IF(C67=J72,"1st to 3rd Basement Completed",IF(C67=J73,"1st to 4th Basement Completed",IF(C67=J74,"Plinth work is process",IF(C67=J75,"Plinth work completed","0")))))))))))&amp;(IF(C68=(E64+G64+H64),", RCC Slab",IF(C68&gt;0,", RCC upto "&amp;C68&amp;" Slab",""))&amp;(IF(C69=H64,", Brickwork",IF(C69&gt;0,", Brickwork upto "&amp;C69&amp;" Floor",""))&amp;(IF(C70=H64,", Internal Plaster",IF(C70&gt;0,", Internal Plaster upto "&amp;C70&amp;" Floor",""))&amp;(IF(C71=H64,", External Plaster",IF(C71&gt;0,", External Plaster upto "&amp;C71&amp;" Floor",""))&amp;(IF(C72=H64,", External Plumbing, Elevation and Waterproofing",IF(C72&gt;0,", External Plumbing, Elevation and Waterproofing upto "&amp;C72&amp;" Floor",""))&amp;(IF(C73=H64,", Flooring &amp; Fitting",IF(C73&gt;0,", Flooring &amp; Fitting upto "&amp;C73&amp;" Floor",""))&amp;(IF(C74=H64,", Wooden Work",IF(C74&gt;0,", Wooden Work upto "&amp;C74&amp;" Floor",""))&amp;(IF(C75=H64,", Electrical &amp; Sanitary fittings",IF(C75&gt;0,", Electrical &amp; Sanitary fittings upto "&amp;C75&amp;" Floor",""))&amp;(IF(C76&gt;0,", Finishing upto "&amp;C76&amp;" Floor","")&amp;(IF(C68&gt;0.5," Completed",""))))))))))))))))</f>
        <v>Excavation work Completed. Plinth work completed, RCC upto 25 Slab, Brickwork upto 24 Floor, Internal Plaster upto 19.2 Floor, External Plaster upto 19.2 Floor Completed</v>
      </c>
      <c r="J63" s="17"/>
    </row>
    <row r="64" spans="1:10" ht="20.25" x14ac:dyDescent="0.3">
      <c r="A64" s="121"/>
      <c r="B64" s="121"/>
      <c r="C64" s="121"/>
      <c r="D64" s="70">
        <f>IF(AND(ISNUMBER(SEARCH("1B",A63))),1,IF(AND(ISNUMBER(SEARCH("2B",A63))),2,IF(AND(ISNUMBER(SEARCH("3B",A63))),3,IF(AND(ISNUMBER(SEARCH("4B",A63))),4,IF(ISNUMBER(SEARCH("5B",A63)),5,0)))))</f>
        <v>1</v>
      </c>
      <c r="E64" s="120">
        <v>1</v>
      </c>
      <c r="F64" s="120"/>
      <c r="G64" s="70">
        <v>0</v>
      </c>
      <c r="H64" s="70">
        <f ca="1">--TRIM(RIGHT(SUBSTITUTE(LEFT(A63,_xlfn.AGGREGATE(16,6,FIND({0,1,2,3,4,5,6,7,8,9},A63,ROW(INDIRECT("1:"&amp;LEN(A63)))),1))," ",REPT(" ",LEN(A63))),LEN(A63)))</f>
        <v>39</v>
      </c>
      <c r="I64" s="16" t="s">
        <v>123</v>
      </c>
      <c r="J64" s="17"/>
    </row>
    <row r="65" spans="1:10" ht="20.25" customHeight="1" x14ac:dyDescent="0.3">
      <c r="A65" s="113" t="s">
        <v>121</v>
      </c>
      <c r="B65" s="113"/>
      <c r="C65" s="71" t="s">
        <v>135</v>
      </c>
      <c r="D65" s="71" t="s">
        <v>136</v>
      </c>
      <c r="E65" s="113" t="s">
        <v>122</v>
      </c>
      <c r="F65" s="113"/>
      <c r="G65" s="72" t="s">
        <v>120</v>
      </c>
      <c r="H65" s="72"/>
      <c r="I65" s="19" t="s">
        <v>137</v>
      </c>
      <c r="J65" s="18">
        <f ca="1">H64*25%</f>
        <v>9.75</v>
      </c>
    </row>
    <row r="66" spans="1:10" ht="20.25" customHeight="1" x14ac:dyDescent="0.3">
      <c r="A66" s="101" t="s">
        <v>138</v>
      </c>
      <c r="B66" s="101"/>
      <c r="C66" s="70">
        <f ca="1">J67</f>
        <v>39</v>
      </c>
      <c r="D66" s="73">
        <f ca="1">((100/H64)*C66)/100</f>
        <v>1.0000000000000002</v>
      </c>
      <c r="E66" s="126">
        <f ca="1">(((C66/H64*10)+(C67/H64*15)+(25/(E64+G64+H64)*C68)+(5/(H64)*C69)+(2.5/(H64)*C70)+(2.5/(H64)*C71)+(5/H64*C72)+(10/H64*C73)+(2.5/H64*C74)+(2.5/H64*C75)+(10/H64*C76)+(10/H64*C77))/100)</f>
        <v>0.46163461538461548</v>
      </c>
      <c r="F66" s="127"/>
      <c r="G66" s="101" t="str">
        <f ca="1">I63</f>
        <v>Excavation work Completed. Plinth work completed, RCC upto 25 Slab, Brickwork upto 24 Floor, Internal Plaster upto 19.2 Floor, External Plaster upto 19.2 Floor Completed</v>
      </c>
      <c r="H66" s="101"/>
      <c r="I66" s="19" t="s">
        <v>124</v>
      </c>
      <c r="J66" s="23">
        <f ca="1">H64*50%</f>
        <v>19.5</v>
      </c>
    </row>
    <row r="67" spans="1:10" ht="20.25" x14ac:dyDescent="0.3">
      <c r="A67" s="101" t="s">
        <v>105</v>
      </c>
      <c r="B67" s="101"/>
      <c r="C67" s="74">
        <f>J75</f>
        <v>39</v>
      </c>
      <c r="D67" s="73">
        <f ca="1">((100/H64)*C67)/100</f>
        <v>1.0000000000000002</v>
      </c>
      <c r="E67" s="128"/>
      <c r="F67" s="129"/>
      <c r="G67" s="101"/>
      <c r="H67" s="101"/>
      <c r="I67" s="19" t="s">
        <v>125</v>
      </c>
      <c r="J67" s="23">
        <f ca="1">H64</f>
        <v>39</v>
      </c>
    </row>
    <row r="68" spans="1:10" ht="21" customHeight="1" x14ac:dyDescent="0.35">
      <c r="A68" s="101" t="s">
        <v>139</v>
      </c>
      <c r="B68" s="101"/>
      <c r="C68" s="70">
        <v>25</v>
      </c>
      <c r="D68" s="73">
        <f ca="1">((100/(E64+G64+H64))*C68)/100</f>
        <v>0.625</v>
      </c>
      <c r="E68" s="128"/>
      <c r="F68" s="129"/>
      <c r="G68" s="101"/>
      <c r="H68" s="101"/>
      <c r="I68" s="19" t="s">
        <v>126</v>
      </c>
      <c r="J68" s="24">
        <f ca="1">(IF(D64&gt;1,(H64/(D64+2)),H64*0.2))</f>
        <v>7.8000000000000007</v>
      </c>
    </row>
    <row r="69" spans="1:10" ht="21" customHeight="1" x14ac:dyDescent="0.35">
      <c r="A69" s="101" t="s">
        <v>140</v>
      </c>
      <c r="B69" s="101"/>
      <c r="C69" s="70">
        <f>C68-1</f>
        <v>24</v>
      </c>
      <c r="D69" s="73">
        <f ca="1">((100/H64)*C69)/100</f>
        <v>0.61538461538461542</v>
      </c>
      <c r="E69" s="128"/>
      <c r="F69" s="129"/>
      <c r="G69" s="101"/>
      <c r="H69" s="101"/>
      <c r="I69" s="19" t="s">
        <v>127</v>
      </c>
      <c r="J69" s="24">
        <f ca="1">(IF(D64&gt;1,(H64/(D64+2)+J68),H64*0.2+J68))</f>
        <v>15.600000000000001</v>
      </c>
    </row>
    <row r="70" spans="1:10" ht="21" customHeight="1" x14ac:dyDescent="0.35">
      <c r="A70" s="99" t="s">
        <v>141</v>
      </c>
      <c r="B70" s="100"/>
      <c r="C70" s="74">
        <f>C69*0.8</f>
        <v>19.200000000000003</v>
      </c>
      <c r="D70" s="73">
        <f ca="1">((100/H64)*C70)/100</f>
        <v>0.49230769230769239</v>
      </c>
      <c r="E70" s="128"/>
      <c r="F70" s="129"/>
      <c r="G70" s="101"/>
      <c r="H70" s="101"/>
      <c r="I70" s="19" t="s">
        <v>142</v>
      </c>
      <c r="J70" s="24">
        <f>(IF(D64&gt;1,(H64/(D64+2)+J69),0))</f>
        <v>0</v>
      </c>
    </row>
    <row r="71" spans="1:10" ht="21" customHeight="1" x14ac:dyDescent="0.35">
      <c r="A71" s="99" t="s">
        <v>173</v>
      </c>
      <c r="B71" s="100"/>
      <c r="C71" s="74">
        <f>C69*0.8</f>
        <v>19.200000000000003</v>
      </c>
      <c r="D71" s="73">
        <f ca="1">((100/H64)*C71)/100</f>
        <v>0.49230769230769239</v>
      </c>
      <c r="E71" s="128"/>
      <c r="F71" s="129"/>
      <c r="G71" s="101"/>
      <c r="H71" s="101"/>
      <c r="I71" s="19" t="s">
        <v>143</v>
      </c>
      <c r="J71" s="24">
        <f>(IF(D64&gt;2,(H64/(D64+2)+J70),0))</f>
        <v>0</v>
      </c>
    </row>
    <row r="72" spans="1:10" ht="21" x14ac:dyDescent="0.35">
      <c r="A72" s="99" t="s">
        <v>170</v>
      </c>
      <c r="B72" s="100"/>
      <c r="C72" s="70">
        <v>0</v>
      </c>
      <c r="D72" s="73">
        <f ca="1">((100/(H64))*C72)/100</f>
        <v>0</v>
      </c>
      <c r="E72" s="128"/>
      <c r="F72" s="129"/>
      <c r="G72" s="101"/>
      <c r="H72" s="101"/>
      <c r="I72" s="19" t="s">
        <v>145</v>
      </c>
      <c r="J72" s="25">
        <f>(IF(D64&gt;3,(H64/(D64+2)+J71),0))</f>
        <v>0</v>
      </c>
    </row>
    <row r="73" spans="1:10" ht="21" x14ac:dyDescent="0.35">
      <c r="A73" s="101" t="s">
        <v>144</v>
      </c>
      <c r="B73" s="101"/>
      <c r="C73" s="70">
        <v>0</v>
      </c>
      <c r="D73" s="73">
        <f ca="1">((100/(H64))*C73)/100</f>
        <v>0</v>
      </c>
      <c r="E73" s="128"/>
      <c r="F73" s="129"/>
      <c r="G73" s="101"/>
      <c r="H73" s="101"/>
      <c r="I73" s="19" t="s">
        <v>146</v>
      </c>
      <c r="J73" s="24">
        <f>(IF(D64&gt;4,(H64/(D64+2)+J72),0))</f>
        <v>0</v>
      </c>
    </row>
    <row r="74" spans="1:10" ht="21" customHeight="1" x14ac:dyDescent="0.35">
      <c r="A74" s="101" t="s">
        <v>172</v>
      </c>
      <c r="B74" s="101"/>
      <c r="C74" s="70">
        <v>0</v>
      </c>
      <c r="D74" s="73">
        <f ca="1">((100/H64)*C74)/100</f>
        <v>0</v>
      </c>
      <c r="E74" s="128"/>
      <c r="F74" s="129"/>
      <c r="G74" s="101"/>
      <c r="H74" s="101"/>
      <c r="I74" s="19" t="s">
        <v>128</v>
      </c>
      <c r="J74" s="24">
        <f ca="1">(IF(D64=1,(H64/(D64+3)+J69),IF(D64=0,(H64*0.3+J69),IF(D64&gt;1,0))))</f>
        <v>25.35</v>
      </c>
    </row>
    <row r="75" spans="1:10" ht="21.75" thickBot="1" x14ac:dyDescent="0.4">
      <c r="A75" s="101" t="s">
        <v>171</v>
      </c>
      <c r="B75" s="101"/>
      <c r="C75" s="70">
        <v>0</v>
      </c>
      <c r="D75" s="73">
        <f ca="1">((100/H64)*C75)/100</f>
        <v>0</v>
      </c>
      <c r="E75" s="128"/>
      <c r="F75" s="129"/>
      <c r="G75" s="101"/>
      <c r="H75" s="101"/>
      <c r="I75" s="21" t="s">
        <v>129</v>
      </c>
      <c r="J75" s="26">
        <v>39</v>
      </c>
    </row>
    <row r="76" spans="1:10" ht="20.25" x14ac:dyDescent="0.25">
      <c r="A76" s="101" t="s">
        <v>147</v>
      </c>
      <c r="B76" s="101"/>
      <c r="C76" s="70">
        <v>0</v>
      </c>
      <c r="D76" s="73">
        <f ca="1">((100/(H64))*C76)/100</f>
        <v>0</v>
      </c>
      <c r="E76" s="128"/>
      <c r="F76" s="129"/>
      <c r="G76" s="101"/>
      <c r="H76" s="101"/>
    </row>
    <row r="77" spans="1:10" ht="20.25" x14ac:dyDescent="0.25">
      <c r="A77" s="101" t="s">
        <v>148</v>
      </c>
      <c r="B77" s="101"/>
      <c r="C77" s="70">
        <v>0</v>
      </c>
      <c r="D77" s="73">
        <f ca="1">((100/(H64))*C77)/100</f>
        <v>0</v>
      </c>
      <c r="E77" s="130"/>
      <c r="F77" s="131"/>
      <c r="G77" s="101"/>
      <c r="H77" s="101"/>
    </row>
    <row r="78" spans="1:10" ht="21" hidden="1" thickBot="1" x14ac:dyDescent="0.3">
      <c r="A78" s="114" t="s">
        <v>69</v>
      </c>
      <c r="B78" s="114"/>
      <c r="C78" s="114"/>
      <c r="D78" s="114"/>
      <c r="E78" s="114"/>
      <c r="F78" s="114"/>
      <c r="G78" s="114"/>
      <c r="H78" s="114"/>
    </row>
    <row r="79" spans="1:10" ht="20.25" hidden="1" customHeight="1" x14ac:dyDescent="0.3">
      <c r="A79" s="115" t="str">
        <f>CONCATENATE((IF(OR(A47="",A47="NA"),"",A47)),"= ",(IF(OR(D47="",D47="NA"),"",D47)),".")</f>
        <v>Tower 2= .</v>
      </c>
      <c r="B79" s="115"/>
      <c r="C79" s="115"/>
      <c r="D79" s="29" t="s">
        <v>117</v>
      </c>
      <c r="E79" s="102" t="s">
        <v>104</v>
      </c>
      <c r="F79" s="102"/>
      <c r="G79" s="29" t="s">
        <v>118</v>
      </c>
      <c r="H79" s="29" t="s">
        <v>119</v>
      </c>
      <c r="I79" s="15" t="str">
        <f ca="1">(IF(E82&gt;99%,"All work completed. Please provide OC.",IF(E82&gt;89.8%,"Plinth, RCC, Brick, Plaster, Flooring, Wooden, Plumbing, Electrification, etc., work Completed. Finishing work is in process.",IF(E82&lt;94%,(IF(C82=0,"Work not yet Started.",IF(D82=25%,"Piling work in process",IF(D82=50%,"Excavation work in process",IF(D82=100%,"Excavation work Completed. ","0")))&amp;(IF(C83=0%,"",IF(C83=J84,"Footing work is process",IF(C83=J85,"Footing work Completed",IF(C83=J86,"1st Basement Completed",IF(C83=J87,"1st &amp; 2nd Basement Completed",IF(C83=J88,"1st to 3rd Basement Completed",IF(C83=J89,"1st to 4th Basement Completed",IF(C83=J90,"Plinth work is process",IF(C83=J91,"Plinth work completed","0")))))))))))&amp;(IF(C84=(E80+G80+H80),", RCC Slab",IF(C84&gt;0,", RCC upto "&amp;C84&amp;" Slab",""))&amp;(IF(C85=H80,", Brickwork",IF(C85&gt;0,", Brickwork upto "&amp;C85&amp;" Floor",""))&amp;(IF(C86=H80,", Internal Plaster",IF(C86&gt;0,", Internal Plaster upto "&amp;C86&amp;" Floor",""))&amp;(IF(C87=H80,", External Plaster",IF(C87&gt;0,", External Plaster upto "&amp;C87&amp;" Floor",""))&amp;(IF(C88=H80,", External Plumbing, Elevation and Waterproofing",IF(C88&gt;0,", External Plumbing, Elevation and Waterproofing upto "&amp;C88&amp;" Floor",""))&amp;(IF(C89=H80,", Flooring &amp; Fitting",IF(C89&gt;0,", Flooring &amp; Fitting upto "&amp;C89&amp;" Floor",""))&amp;(IF(C90=H80,", Wooden Work",IF(C90&gt;0,", Wooden Work upto "&amp;C90&amp;" Floor",""))&amp;(IF(C91=H80,", Electrical &amp; Sanitary fittings",IF(C91&gt;0,", Electrical &amp; Sanitary fittings upto "&amp;C91&amp;" Floor",""))&amp;(IF(C92&gt;0,", Finishing upto "&amp;C92&amp;" Floor","")&amp;(IF(C84&gt;0.5," Completed",""))))))))))))))))</f>
        <v>Excavation work Completed. Plinth work completed</v>
      </c>
      <c r="J79" s="17"/>
    </row>
    <row r="80" spans="1:10" ht="20.25" hidden="1" x14ac:dyDescent="0.3">
      <c r="A80" s="115"/>
      <c r="B80" s="115"/>
      <c r="C80" s="115"/>
      <c r="D80" s="61">
        <f>IF(AND(ISNUMBER(SEARCH("1B",A79))),1,IF(AND(ISNUMBER(SEARCH("2B",A79))),2,IF(AND(ISNUMBER(SEARCH("3B",A79))),3,IF(AND(ISNUMBER(SEARCH("4B",A79))),4,IF(ISNUMBER(SEARCH("5B",A79)),5,0)))))</f>
        <v>0</v>
      </c>
      <c r="E80" s="102">
        <v>1</v>
      </c>
      <c r="F80" s="102"/>
      <c r="G80" s="61">
        <v>0</v>
      </c>
      <c r="H80" s="29">
        <f ca="1">--TRIM(RIGHT(SUBSTITUTE(LEFT(A79,_xlfn.AGGREGATE(16,6,FIND({0,1,2,3,4,5,6,7,8,9},A79,ROW(INDIRECT("1:"&amp;LEN(A79)))),1))," ",REPT(" ",LEN(A79))),LEN(A79)))</f>
        <v>2</v>
      </c>
      <c r="I80" s="16" t="s">
        <v>123</v>
      </c>
      <c r="J80" s="17"/>
    </row>
    <row r="81" spans="1:11" ht="20.25" hidden="1" customHeight="1" x14ac:dyDescent="0.3">
      <c r="A81" s="103" t="s">
        <v>121</v>
      </c>
      <c r="B81" s="103"/>
      <c r="C81" s="41" t="s">
        <v>135</v>
      </c>
      <c r="D81" s="30" t="s">
        <v>136</v>
      </c>
      <c r="E81" s="103" t="s">
        <v>122</v>
      </c>
      <c r="F81" s="103"/>
      <c r="G81" s="27" t="s">
        <v>120</v>
      </c>
      <c r="H81" s="27"/>
      <c r="I81" s="19" t="s">
        <v>137</v>
      </c>
      <c r="J81" s="18">
        <f ca="1">H80*25%</f>
        <v>0.5</v>
      </c>
    </row>
    <row r="82" spans="1:11" ht="20.25" hidden="1" customHeight="1" x14ac:dyDescent="0.3">
      <c r="A82" s="104" t="s">
        <v>138</v>
      </c>
      <c r="B82" s="104"/>
      <c r="C82" s="35">
        <f ca="1">J83</f>
        <v>2</v>
      </c>
      <c r="D82" s="31">
        <f ca="1">((100/H80)*C82)/100</f>
        <v>1</v>
      </c>
      <c r="E82" s="104">
        <f ca="1">(((C82/H80*10)+(C83/H80*25)+(25/(E80+G80+H80)*C84)+(5/(H80)*C85)+(2.5/(H80)*C86)+(2.5/(H80)*C87)+(5/H80*C88)+(2.5/H80*C89)+(2.5/H80*C90)+(5/H80*C91)+(10/H80*C92)+(5/H80*C93))/100)</f>
        <v>0.35</v>
      </c>
      <c r="F82" s="104"/>
      <c r="G82" s="104" t="str">
        <f ca="1">I79</f>
        <v>Excavation work Completed. Plinth work completed</v>
      </c>
      <c r="H82" s="104"/>
      <c r="I82" s="19" t="s">
        <v>124</v>
      </c>
      <c r="J82" s="23">
        <f ca="1">H80*50%</f>
        <v>1</v>
      </c>
    </row>
    <row r="83" spans="1:11" ht="20.25" hidden="1" x14ac:dyDescent="0.3">
      <c r="A83" s="104" t="s">
        <v>105</v>
      </c>
      <c r="B83" s="104"/>
      <c r="C83" s="36">
        <f ca="1">J91</f>
        <v>2</v>
      </c>
      <c r="D83" s="31">
        <f ca="1">((100/H80)*C83)/100</f>
        <v>1</v>
      </c>
      <c r="E83" s="104"/>
      <c r="F83" s="104"/>
      <c r="G83" s="104"/>
      <c r="H83" s="104"/>
      <c r="I83" s="19" t="s">
        <v>125</v>
      </c>
      <c r="J83" s="23">
        <f ca="1">H80</f>
        <v>2</v>
      </c>
    </row>
    <row r="84" spans="1:11" ht="21" hidden="1" customHeight="1" x14ac:dyDescent="0.35">
      <c r="A84" s="104" t="s">
        <v>139</v>
      </c>
      <c r="B84" s="104"/>
      <c r="C84" s="35">
        <v>0</v>
      </c>
      <c r="D84" s="31">
        <f ca="1">((100/(E80+G80+H80))*C84)/100</f>
        <v>0</v>
      </c>
      <c r="E84" s="104"/>
      <c r="F84" s="104"/>
      <c r="G84" s="104"/>
      <c r="H84" s="104"/>
      <c r="I84" s="19" t="s">
        <v>126</v>
      </c>
      <c r="J84" s="24">
        <f ca="1">(IF(D80&gt;1,(H80/(D80+2)),H80*0.2))</f>
        <v>0.4</v>
      </c>
    </row>
    <row r="85" spans="1:11" ht="21" hidden="1" customHeight="1" x14ac:dyDescent="0.35">
      <c r="A85" s="104" t="s">
        <v>140</v>
      </c>
      <c r="B85" s="104"/>
      <c r="C85" s="35">
        <v>0</v>
      </c>
      <c r="D85" s="31">
        <f ca="1">((100/H80)*C85)/100</f>
        <v>0</v>
      </c>
      <c r="E85" s="104"/>
      <c r="F85" s="104"/>
      <c r="G85" s="104"/>
      <c r="H85" s="104"/>
      <c r="I85" s="19" t="s">
        <v>127</v>
      </c>
      <c r="J85" s="24">
        <f ca="1">(IF(D80&gt;1,(H80/(D80+2)+J84),H80*0.2+J84))</f>
        <v>0.8</v>
      </c>
    </row>
    <row r="86" spans="1:11" ht="21" hidden="1" customHeight="1" x14ac:dyDescent="0.35">
      <c r="A86" s="174" t="s">
        <v>141</v>
      </c>
      <c r="B86" s="175"/>
      <c r="C86" s="35">
        <v>0</v>
      </c>
      <c r="D86" s="31">
        <f ca="1">((100/H80)*C86)/100</f>
        <v>0</v>
      </c>
      <c r="E86" s="104"/>
      <c r="F86" s="104"/>
      <c r="G86" s="104"/>
      <c r="H86" s="104"/>
      <c r="I86" s="19" t="s">
        <v>142</v>
      </c>
      <c r="J86" s="24">
        <f>(IF(D80&gt;1,(H80/(D80+2)+J85),0))</f>
        <v>0</v>
      </c>
    </row>
    <row r="87" spans="1:11" ht="21" hidden="1" customHeight="1" x14ac:dyDescent="0.35">
      <c r="A87" s="174" t="s">
        <v>173</v>
      </c>
      <c r="B87" s="175"/>
      <c r="C87" s="35">
        <v>0</v>
      </c>
      <c r="D87" s="31">
        <f ca="1">((100/H80)*C87)/100</f>
        <v>0</v>
      </c>
      <c r="E87" s="104"/>
      <c r="F87" s="104"/>
      <c r="G87" s="104"/>
      <c r="H87" s="104"/>
      <c r="I87" s="19" t="s">
        <v>143</v>
      </c>
      <c r="J87" s="24">
        <f>(IF(D80&gt;2,(H80/(D80+2)+J86),0))</f>
        <v>0</v>
      </c>
    </row>
    <row r="88" spans="1:11" ht="57.75" hidden="1" customHeight="1" x14ac:dyDescent="0.35">
      <c r="A88" s="174" t="s">
        <v>170</v>
      </c>
      <c r="B88" s="175"/>
      <c r="C88" s="35">
        <v>0</v>
      </c>
      <c r="D88" s="31">
        <f ca="1">((100/(H80))*C88)/100</f>
        <v>0</v>
      </c>
      <c r="E88" s="104"/>
      <c r="F88" s="104"/>
      <c r="G88" s="104"/>
      <c r="H88" s="104"/>
      <c r="I88" s="19" t="s">
        <v>145</v>
      </c>
      <c r="J88" s="25">
        <f>(IF(D80&gt;3,(H80/(D80+2)+J87),0))</f>
        <v>0</v>
      </c>
    </row>
    <row r="89" spans="1:11" ht="21" hidden="1" x14ac:dyDescent="0.35">
      <c r="A89" s="104" t="s">
        <v>144</v>
      </c>
      <c r="B89" s="104"/>
      <c r="C89" s="35">
        <v>0</v>
      </c>
      <c r="D89" s="31">
        <f ca="1">((100/(H80))*C89)/100</f>
        <v>0</v>
      </c>
      <c r="E89" s="104"/>
      <c r="F89" s="104"/>
      <c r="G89" s="104"/>
      <c r="H89" s="104"/>
      <c r="I89" s="19" t="s">
        <v>146</v>
      </c>
      <c r="J89" s="24">
        <f>(IF(D80&gt;4,(H80/(D80+2)+J88),0))</f>
        <v>0</v>
      </c>
    </row>
    <row r="90" spans="1:11" ht="21" hidden="1" customHeight="1" x14ac:dyDescent="0.35">
      <c r="A90" s="104" t="s">
        <v>172</v>
      </c>
      <c r="B90" s="104"/>
      <c r="C90" s="35">
        <v>0</v>
      </c>
      <c r="D90" s="31">
        <f ca="1">((100/H80)*C90)/100</f>
        <v>0</v>
      </c>
      <c r="E90" s="104"/>
      <c r="F90" s="104"/>
      <c r="G90" s="104"/>
      <c r="H90" s="104"/>
      <c r="I90" s="19" t="s">
        <v>128</v>
      </c>
      <c r="J90" s="24">
        <f ca="1">(IF(D80=1,(H80/(D80+3)+J85),IF(D80=0,(H80*0.3+J85),IF(D80&gt;1,0))))</f>
        <v>1.4</v>
      </c>
    </row>
    <row r="91" spans="1:11" ht="21.75" hidden="1" thickBot="1" x14ac:dyDescent="0.4">
      <c r="A91" s="104" t="s">
        <v>171</v>
      </c>
      <c r="B91" s="104"/>
      <c r="C91" s="35">
        <v>0</v>
      </c>
      <c r="D91" s="31">
        <f ca="1">((100/H80)*C91)/100</f>
        <v>0</v>
      </c>
      <c r="E91" s="104"/>
      <c r="F91" s="104"/>
      <c r="G91" s="104"/>
      <c r="H91" s="104"/>
      <c r="I91" s="21" t="s">
        <v>129</v>
      </c>
      <c r="J91" s="26">
        <f ca="1">(IF(D80&gt;1.5,(H80/(D80+2)+J85+MAX(0,J86-J85)+MAX(0,J87-J86)+MAX(0,J88-J87)+MAX(0,J89-J88)+MAX(0,J90-J89)),IF(D80=1,(H80/(D80+3)+J90),IF(D80=0,H80*0.3+J90))))</f>
        <v>2</v>
      </c>
    </row>
    <row r="92" spans="1:11" ht="20.25" hidden="1" x14ac:dyDescent="0.25">
      <c r="A92" s="104" t="s">
        <v>147</v>
      </c>
      <c r="B92" s="104"/>
      <c r="C92" s="35">
        <v>0</v>
      </c>
      <c r="D92" s="31">
        <f ca="1">((100/(H80))*C92)/100</f>
        <v>0</v>
      </c>
      <c r="E92" s="104"/>
      <c r="F92" s="104"/>
      <c r="G92" s="104"/>
      <c r="H92" s="104"/>
    </row>
    <row r="93" spans="1:11" ht="20.25" hidden="1" x14ac:dyDescent="0.25">
      <c r="A93" s="104" t="s">
        <v>148</v>
      </c>
      <c r="B93" s="104"/>
      <c r="C93" s="35">
        <v>0</v>
      </c>
      <c r="D93" s="31">
        <f ca="1">((100/(H80))*C93)/100</f>
        <v>0</v>
      </c>
      <c r="E93" s="104"/>
      <c r="F93" s="104"/>
      <c r="G93" s="104"/>
      <c r="H93" s="104"/>
    </row>
    <row r="94" spans="1:11" ht="36.75" customHeight="1" x14ac:dyDescent="0.3">
      <c r="A94" s="124" t="s">
        <v>130</v>
      </c>
      <c r="B94" s="125"/>
      <c r="C94" s="125"/>
      <c r="D94" s="125"/>
      <c r="E94" s="125"/>
      <c r="F94" s="125"/>
      <c r="G94" s="116">
        <f ca="1">AVERAGE(E66)</f>
        <v>0.46163461538461548</v>
      </c>
      <c r="H94" s="117"/>
      <c r="I94" s="19"/>
      <c r="J94" s="20"/>
      <c r="K94" s="20"/>
    </row>
    <row r="95" spans="1:11" ht="20.25" x14ac:dyDescent="0.25">
      <c r="A95" s="132" t="s">
        <v>73</v>
      </c>
      <c r="B95" s="133"/>
      <c r="C95" s="133"/>
      <c r="D95" s="133"/>
      <c r="E95" s="133"/>
      <c r="F95" s="133"/>
      <c r="G95" s="133"/>
      <c r="H95" s="134"/>
    </row>
    <row r="96" spans="1:11" ht="54.75" customHeight="1" x14ac:dyDescent="0.25">
      <c r="A96" s="136" t="s">
        <v>74</v>
      </c>
      <c r="B96" s="137"/>
      <c r="C96" s="138" t="s">
        <v>109</v>
      </c>
      <c r="D96" s="139"/>
      <c r="E96" s="136" t="s">
        <v>149</v>
      </c>
      <c r="F96" s="137" t="s">
        <v>4</v>
      </c>
      <c r="G96" s="135" t="s">
        <v>163</v>
      </c>
      <c r="H96" s="135"/>
    </row>
    <row r="97" spans="1:150 16226:16383" ht="44.25" customHeight="1" x14ac:dyDescent="0.25">
      <c r="A97" s="136" t="s">
        <v>160</v>
      </c>
      <c r="B97" s="137"/>
      <c r="C97" s="138" t="s">
        <v>317</v>
      </c>
      <c r="D97" s="139"/>
      <c r="E97" s="136" t="s">
        <v>161</v>
      </c>
      <c r="F97" s="137" t="s">
        <v>4</v>
      </c>
      <c r="G97" s="95" t="s">
        <v>150</v>
      </c>
      <c r="H97" s="95"/>
    </row>
    <row r="98" spans="1:150 16226:16383" ht="20.25" x14ac:dyDescent="0.25">
      <c r="A98" s="136" t="s">
        <v>75</v>
      </c>
      <c r="B98" s="137"/>
      <c r="C98" s="140">
        <v>1000000</v>
      </c>
      <c r="D98" s="141"/>
      <c r="E98" s="136" t="s">
        <v>103</v>
      </c>
      <c r="F98" s="137" t="s">
        <v>4</v>
      </c>
      <c r="G98" s="138" t="s">
        <v>110</v>
      </c>
      <c r="H98" s="139"/>
    </row>
    <row r="99" spans="1:150 16226:16383" ht="20.25" x14ac:dyDescent="0.25">
      <c r="A99" s="132" t="s">
        <v>72</v>
      </c>
      <c r="B99" s="133"/>
      <c r="C99" s="133"/>
      <c r="D99" s="133"/>
      <c r="E99" s="133"/>
      <c r="F99" s="133"/>
      <c r="G99" s="133"/>
      <c r="H99" s="134"/>
    </row>
    <row r="100" spans="1:150 16226:16383" ht="20.25" customHeight="1" x14ac:dyDescent="0.25">
      <c r="A100" s="136" t="s">
        <v>8</v>
      </c>
      <c r="B100" s="142"/>
      <c r="C100" s="142"/>
      <c r="D100" s="142"/>
      <c r="E100" s="142"/>
      <c r="F100" s="137"/>
      <c r="G100" s="143">
        <f>67520/10.764</f>
        <v>6272.7610553697514</v>
      </c>
      <c r="H100" s="144"/>
    </row>
    <row r="101" spans="1:150 16226:16383" ht="20.25" customHeight="1" x14ac:dyDescent="0.25">
      <c r="A101" s="136" t="s">
        <v>28</v>
      </c>
      <c r="B101" s="142"/>
      <c r="C101" s="142"/>
      <c r="D101" s="142"/>
      <c r="E101" s="142"/>
      <c r="F101" s="137" t="s">
        <v>4</v>
      </c>
      <c r="G101" s="150">
        <f>133330/10.764</f>
        <v>12386.659234485322</v>
      </c>
      <c r="H101" s="150"/>
    </row>
    <row r="102" spans="1:150 16226:16383" ht="20.25" customHeight="1" x14ac:dyDescent="0.25">
      <c r="A102" s="136" t="s">
        <v>111</v>
      </c>
      <c r="B102" s="142"/>
      <c r="C102" s="142"/>
      <c r="D102" s="142"/>
      <c r="E102" s="142"/>
      <c r="F102" s="137" t="s">
        <v>4</v>
      </c>
      <c r="G102" s="150">
        <f>G100*0.8</f>
        <v>5018.2088442958011</v>
      </c>
      <c r="H102" s="150"/>
    </row>
    <row r="103" spans="1:150 16226:16383" ht="20.25" hidden="1" x14ac:dyDescent="0.25">
      <c r="A103" s="145" t="s">
        <v>249</v>
      </c>
      <c r="B103" s="146"/>
      <c r="C103" s="146"/>
      <c r="D103" s="146"/>
      <c r="E103" s="146"/>
      <c r="F103" s="146"/>
      <c r="G103" s="146"/>
      <c r="H103" s="147"/>
    </row>
    <row r="104" spans="1:150 16226:16383" s="3" customFormat="1" ht="20.25" hidden="1" x14ac:dyDescent="0.25">
      <c r="A104" s="118" t="s">
        <v>157</v>
      </c>
      <c r="B104" s="119"/>
      <c r="C104" s="118" t="s">
        <v>158</v>
      </c>
      <c r="D104" s="119"/>
      <c r="E104" s="118" t="s">
        <v>156</v>
      </c>
      <c r="F104" s="119"/>
      <c r="G104" s="118" t="s">
        <v>168</v>
      </c>
      <c r="H104" s="119"/>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WZB104" s="1"/>
      <c r="WZC104" s="1"/>
      <c r="WZD104" s="1"/>
      <c r="WZE104" s="1"/>
      <c r="WZF104" s="1"/>
      <c r="WZG104" s="1"/>
      <c r="WZH104" s="1"/>
      <c r="WZI104" s="1"/>
      <c r="WZJ104" s="1"/>
      <c r="WZK104" s="1"/>
      <c r="WZL104" s="1"/>
      <c r="WZM104" s="1"/>
      <c r="WZN104" s="1"/>
      <c r="WZO104" s="1"/>
      <c r="WZP104" s="1"/>
      <c r="WZQ104" s="1"/>
      <c r="WZR104" s="1"/>
      <c r="WZS104" s="1"/>
      <c r="WZT104" s="1"/>
      <c r="WZU104" s="1"/>
      <c r="WZV104" s="1"/>
      <c r="WZW104" s="1"/>
      <c r="WZX104" s="1"/>
      <c r="WZY104" s="1"/>
      <c r="WZZ104" s="1"/>
      <c r="XAA104" s="1"/>
      <c r="XAB104" s="1"/>
      <c r="XAC104" s="1"/>
      <c r="XAD104" s="1"/>
      <c r="XAE104" s="1"/>
      <c r="XAF104" s="1"/>
      <c r="XAG104" s="1"/>
      <c r="XAH104" s="1"/>
      <c r="XAI104" s="1"/>
      <c r="XAJ104" s="1"/>
      <c r="XAK104" s="1"/>
      <c r="XAL104" s="1"/>
      <c r="XAM104" s="1"/>
      <c r="XAN104" s="1"/>
      <c r="XAO104" s="1"/>
      <c r="XAP104" s="1"/>
      <c r="XAQ104" s="1"/>
      <c r="XAR104" s="1"/>
      <c r="XAS104" s="1"/>
      <c r="XAT104" s="1"/>
      <c r="XAU104" s="1"/>
      <c r="XAV104" s="1"/>
      <c r="XAW104" s="1"/>
      <c r="XAX104" s="1"/>
      <c r="XAY104" s="1"/>
      <c r="XAZ104" s="1"/>
      <c r="XBA104" s="1"/>
      <c r="XBB104" s="1"/>
      <c r="XBC104" s="1"/>
      <c r="XBD104" s="1"/>
      <c r="XBE104" s="1"/>
      <c r="XBF104" s="1"/>
      <c r="XBG104" s="1"/>
      <c r="XBH104" s="1"/>
      <c r="XBI104" s="1"/>
      <c r="XBJ104" s="1"/>
      <c r="XBK104" s="1"/>
      <c r="XBL104" s="1"/>
      <c r="XBM104" s="1"/>
      <c r="XBN104" s="1"/>
      <c r="XBO104" s="1"/>
      <c r="XBP104" s="1"/>
      <c r="XBQ104" s="1"/>
      <c r="XBR104" s="1"/>
      <c r="XBS104" s="1"/>
      <c r="XBT104" s="1"/>
      <c r="XBU104" s="1"/>
      <c r="XBV104" s="1"/>
      <c r="XBW104" s="1"/>
      <c r="XBX104" s="1"/>
      <c r="XBY104" s="1"/>
      <c r="XBZ104" s="1"/>
      <c r="XCA104" s="1"/>
      <c r="XCB104" s="1"/>
      <c r="XCC104" s="1"/>
      <c r="XCD104" s="1"/>
      <c r="XCE104" s="1"/>
      <c r="XCF104" s="1"/>
      <c r="XCG104" s="1"/>
      <c r="XCH104" s="1"/>
      <c r="XCI104" s="1"/>
      <c r="XCJ104" s="1"/>
      <c r="XCK104" s="1"/>
      <c r="XCL104" s="1"/>
      <c r="XCM104" s="1"/>
      <c r="XCN104" s="1"/>
      <c r="XCO104" s="1"/>
      <c r="XCP104" s="1"/>
      <c r="XCQ104" s="1"/>
      <c r="XCR104" s="1"/>
      <c r="XCS104" s="1"/>
      <c r="XCT104" s="1"/>
      <c r="XCU104" s="1"/>
      <c r="XCV104" s="1"/>
      <c r="XCW104" s="1"/>
      <c r="XCX104" s="1"/>
      <c r="XCY104" s="1"/>
      <c r="XCZ104" s="1"/>
      <c r="XDA104" s="1"/>
      <c r="XDB104" s="1"/>
      <c r="XDC104" s="1"/>
      <c r="XDD104" s="1"/>
      <c r="XDE104" s="1"/>
      <c r="XDF104" s="1"/>
      <c r="XDG104" s="1"/>
      <c r="XDH104" s="1"/>
      <c r="XDI104" s="1"/>
      <c r="XDJ104" s="1"/>
      <c r="XDK104" s="1"/>
      <c r="XDL104" s="1"/>
      <c r="XDM104" s="1"/>
      <c r="XDN104" s="1"/>
      <c r="XDO104" s="1"/>
      <c r="XDP104" s="1"/>
      <c r="XDQ104" s="1"/>
      <c r="XDR104" s="1"/>
      <c r="XDS104" s="1"/>
      <c r="XDT104" s="1"/>
      <c r="XDU104" s="1"/>
      <c r="XDV104" s="1"/>
      <c r="XDW104" s="1"/>
      <c r="XDX104" s="1"/>
      <c r="XDY104" s="1"/>
      <c r="XDZ104" s="1"/>
      <c r="XEA104" s="1"/>
      <c r="XEB104" s="1"/>
      <c r="XEC104" s="1"/>
      <c r="XED104" s="1"/>
      <c r="XEE104" s="1"/>
      <c r="XEF104" s="1"/>
      <c r="XEG104" s="1"/>
      <c r="XEH104" s="1"/>
      <c r="XEI104" s="1"/>
      <c r="XEJ104" s="1"/>
      <c r="XEK104" s="1"/>
      <c r="XEL104" s="1"/>
      <c r="XEM104" s="1"/>
      <c r="XEN104" s="1"/>
      <c r="XEO104" s="1"/>
      <c r="XEP104" s="1"/>
      <c r="XEQ104" s="1"/>
      <c r="XER104" s="1"/>
      <c r="XES104" s="1"/>
      <c r="XET104" s="1"/>
      <c r="XEU104" s="1"/>
      <c r="XEV104" s="1"/>
      <c r="XEW104" s="1"/>
      <c r="XEX104" s="1"/>
      <c r="XEY104" s="1"/>
      <c r="XEZ104" s="1"/>
      <c r="XFA104" s="1"/>
      <c r="XFB104" s="1"/>
      <c r="XFC104" s="1"/>
    </row>
    <row r="105" spans="1:150 16226:16383" s="3" customFormat="1" ht="20.25" hidden="1" x14ac:dyDescent="0.25">
      <c r="A105" s="122"/>
      <c r="B105" s="123"/>
      <c r="C105" s="122"/>
      <c r="D105" s="123"/>
      <c r="E105" s="122"/>
      <c r="F105" s="123"/>
      <c r="G105" s="122"/>
      <c r="H105" s="123"/>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WZB105" s="1"/>
      <c r="WZC105" s="1"/>
      <c r="WZD105" s="1"/>
      <c r="WZE105" s="1"/>
      <c r="WZF105" s="1"/>
      <c r="WZG105" s="1"/>
      <c r="WZH105" s="1"/>
      <c r="WZI105" s="1"/>
      <c r="WZJ105" s="1"/>
      <c r="WZK105" s="1"/>
      <c r="WZL105" s="1"/>
      <c r="WZM105" s="1"/>
      <c r="WZN105" s="1"/>
      <c r="WZO105" s="1"/>
      <c r="WZP105" s="1"/>
      <c r="WZQ105" s="1"/>
      <c r="WZR105" s="1"/>
      <c r="WZS105" s="1"/>
      <c r="WZT105" s="1"/>
      <c r="WZU105" s="1"/>
      <c r="WZV105" s="1"/>
      <c r="WZW105" s="1"/>
      <c r="WZX105" s="1"/>
      <c r="WZY105" s="1"/>
      <c r="WZZ105" s="1"/>
      <c r="XAA105" s="1"/>
      <c r="XAB105" s="1"/>
      <c r="XAC105" s="1"/>
      <c r="XAD105" s="1"/>
      <c r="XAE105" s="1"/>
      <c r="XAF105" s="1"/>
      <c r="XAG105" s="1"/>
      <c r="XAH105" s="1"/>
      <c r="XAI105" s="1"/>
      <c r="XAJ105" s="1"/>
      <c r="XAK105" s="1"/>
      <c r="XAL105" s="1"/>
      <c r="XAM105" s="1"/>
      <c r="XAN105" s="1"/>
      <c r="XAO105" s="1"/>
      <c r="XAP105" s="1"/>
      <c r="XAQ105" s="1"/>
      <c r="XAR105" s="1"/>
      <c r="XAS105" s="1"/>
      <c r="XAT105" s="1"/>
      <c r="XAU105" s="1"/>
      <c r="XAV105" s="1"/>
      <c r="XAW105" s="1"/>
      <c r="XAX105" s="1"/>
      <c r="XAY105" s="1"/>
      <c r="XAZ105" s="1"/>
      <c r="XBA105" s="1"/>
      <c r="XBB105" s="1"/>
      <c r="XBC105" s="1"/>
      <c r="XBD105" s="1"/>
      <c r="XBE105" s="1"/>
      <c r="XBF105" s="1"/>
      <c r="XBG105" s="1"/>
      <c r="XBH105" s="1"/>
      <c r="XBI105" s="1"/>
      <c r="XBJ105" s="1"/>
      <c r="XBK105" s="1"/>
      <c r="XBL105" s="1"/>
      <c r="XBM105" s="1"/>
      <c r="XBN105" s="1"/>
      <c r="XBO105" s="1"/>
      <c r="XBP105" s="1"/>
      <c r="XBQ105" s="1"/>
      <c r="XBR105" s="1"/>
      <c r="XBS105" s="1"/>
      <c r="XBT105" s="1"/>
      <c r="XBU105" s="1"/>
      <c r="XBV105" s="1"/>
      <c r="XBW105" s="1"/>
      <c r="XBX105" s="1"/>
      <c r="XBY105" s="1"/>
      <c r="XBZ105" s="1"/>
      <c r="XCA105" s="1"/>
      <c r="XCB105" s="1"/>
      <c r="XCC105" s="1"/>
      <c r="XCD105" s="1"/>
      <c r="XCE105" s="1"/>
      <c r="XCF105" s="1"/>
      <c r="XCG105" s="1"/>
      <c r="XCH105" s="1"/>
      <c r="XCI105" s="1"/>
      <c r="XCJ105" s="1"/>
      <c r="XCK105" s="1"/>
      <c r="XCL105" s="1"/>
      <c r="XCM105" s="1"/>
      <c r="XCN105" s="1"/>
      <c r="XCO105" s="1"/>
      <c r="XCP105" s="1"/>
      <c r="XCQ105" s="1"/>
      <c r="XCR105" s="1"/>
      <c r="XCS105" s="1"/>
      <c r="XCT105" s="1"/>
      <c r="XCU105" s="1"/>
      <c r="XCV105" s="1"/>
      <c r="XCW105" s="1"/>
      <c r="XCX105" s="1"/>
      <c r="XCY105" s="1"/>
      <c r="XCZ105" s="1"/>
      <c r="XDA105" s="1"/>
      <c r="XDB105" s="1"/>
      <c r="XDC105" s="1"/>
      <c r="XDD105" s="1"/>
      <c r="XDE105" s="1"/>
      <c r="XDF105" s="1"/>
      <c r="XDG105" s="1"/>
      <c r="XDH105" s="1"/>
      <c r="XDI105" s="1"/>
      <c r="XDJ105" s="1"/>
      <c r="XDK105" s="1"/>
      <c r="XDL105" s="1"/>
      <c r="XDM105" s="1"/>
      <c r="XDN105" s="1"/>
      <c r="XDO105" s="1"/>
      <c r="XDP105" s="1"/>
      <c r="XDQ105" s="1"/>
      <c r="XDR105" s="1"/>
      <c r="XDS105" s="1"/>
      <c r="XDT105" s="1"/>
      <c r="XDU105" s="1"/>
      <c r="XDV105" s="1"/>
      <c r="XDW105" s="1"/>
      <c r="XDX105" s="1"/>
      <c r="XDY105" s="1"/>
      <c r="XDZ105" s="1"/>
      <c r="XEA105" s="1"/>
      <c r="XEB105" s="1"/>
      <c r="XEC105" s="1"/>
      <c r="XED105" s="1"/>
      <c r="XEE105" s="1"/>
      <c r="XEF105" s="1"/>
      <c r="XEG105" s="1"/>
      <c r="XEH105" s="1"/>
      <c r="XEI105" s="1"/>
      <c r="XEJ105" s="1"/>
      <c r="XEK105" s="1"/>
      <c r="XEL105" s="1"/>
      <c r="XEM105" s="1"/>
      <c r="XEN105" s="1"/>
      <c r="XEO105" s="1"/>
      <c r="XEP105" s="1"/>
      <c r="XEQ105" s="1"/>
      <c r="XER105" s="1"/>
      <c r="XES105" s="1"/>
      <c r="XET105" s="1"/>
      <c r="XEU105" s="1"/>
      <c r="XEV105" s="1"/>
      <c r="XEW105" s="1"/>
      <c r="XEX105" s="1"/>
      <c r="XEY105" s="1"/>
      <c r="XEZ105" s="1"/>
      <c r="XFA105" s="1"/>
      <c r="XFB105" s="1"/>
      <c r="XFC105" s="1"/>
    </row>
    <row r="106" spans="1:150 16226:16383" s="3" customFormat="1" ht="20.25" hidden="1" x14ac:dyDescent="0.25">
      <c r="A106" s="122"/>
      <c r="B106" s="123"/>
      <c r="C106" s="122"/>
      <c r="D106" s="123"/>
      <c r="E106" s="122"/>
      <c r="F106" s="123"/>
      <c r="G106" s="122"/>
      <c r="H106" s="123"/>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WZB106" s="1"/>
      <c r="WZC106" s="1"/>
      <c r="WZD106" s="1"/>
      <c r="WZE106" s="1"/>
      <c r="WZF106" s="1"/>
      <c r="WZG106" s="1"/>
      <c r="WZH106" s="1"/>
      <c r="WZI106" s="1"/>
      <c r="WZJ106" s="1"/>
      <c r="WZK106" s="1"/>
      <c r="WZL106" s="1"/>
      <c r="WZM106" s="1"/>
      <c r="WZN106" s="1"/>
      <c r="WZO106" s="1"/>
      <c r="WZP106" s="1"/>
      <c r="WZQ106" s="1"/>
      <c r="WZR106" s="1"/>
      <c r="WZS106" s="1"/>
      <c r="WZT106" s="1"/>
      <c r="WZU106" s="1"/>
      <c r="WZV106" s="1"/>
      <c r="WZW106" s="1"/>
      <c r="WZX106" s="1"/>
      <c r="WZY106" s="1"/>
      <c r="WZZ106" s="1"/>
      <c r="XAA106" s="1"/>
      <c r="XAB106" s="1"/>
      <c r="XAC106" s="1"/>
      <c r="XAD106" s="1"/>
      <c r="XAE106" s="1"/>
      <c r="XAF106" s="1"/>
      <c r="XAG106" s="1"/>
      <c r="XAH106" s="1"/>
      <c r="XAI106" s="1"/>
      <c r="XAJ106" s="1"/>
      <c r="XAK106" s="1"/>
      <c r="XAL106" s="1"/>
      <c r="XAM106" s="1"/>
      <c r="XAN106" s="1"/>
      <c r="XAO106" s="1"/>
      <c r="XAP106" s="1"/>
      <c r="XAQ106" s="1"/>
      <c r="XAR106" s="1"/>
      <c r="XAS106" s="1"/>
      <c r="XAT106" s="1"/>
      <c r="XAU106" s="1"/>
      <c r="XAV106" s="1"/>
      <c r="XAW106" s="1"/>
      <c r="XAX106" s="1"/>
      <c r="XAY106" s="1"/>
      <c r="XAZ106" s="1"/>
      <c r="XBA106" s="1"/>
      <c r="XBB106" s="1"/>
      <c r="XBC106" s="1"/>
      <c r="XBD106" s="1"/>
      <c r="XBE106" s="1"/>
      <c r="XBF106" s="1"/>
      <c r="XBG106" s="1"/>
      <c r="XBH106" s="1"/>
      <c r="XBI106" s="1"/>
      <c r="XBJ106" s="1"/>
      <c r="XBK106" s="1"/>
      <c r="XBL106" s="1"/>
      <c r="XBM106" s="1"/>
      <c r="XBN106" s="1"/>
      <c r="XBO106" s="1"/>
      <c r="XBP106" s="1"/>
      <c r="XBQ106" s="1"/>
      <c r="XBR106" s="1"/>
      <c r="XBS106" s="1"/>
      <c r="XBT106" s="1"/>
      <c r="XBU106" s="1"/>
      <c r="XBV106" s="1"/>
      <c r="XBW106" s="1"/>
      <c r="XBX106" s="1"/>
      <c r="XBY106" s="1"/>
      <c r="XBZ106" s="1"/>
      <c r="XCA106" s="1"/>
      <c r="XCB106" s="1"/>
      <c r="XCC106" s="1"/>
      <c r="XCD106" s="1"/>
      <c r="XCE106" s="1"/>
      <c r="XCF106" s="1"/>
      <c r="XCG106" s="1"/>
      <c r="XCH106" s="1"/>
      <c r="XCI106" s="1"/>
      <c r="XCJ106" s="1"/>
      <c r="XCK106" s="1"/>
      <c r="XCL106" s="1"/>
      <c r="XCM106" s="1"/>
      <c r="XCN106" s="1"/>
      <c r="XCO106" s="1"/>
      <c r="XCP106" s="1"/>
      <c r="XCQ106" s="1"/>
      <c r="XCR106" s="1"/>
      <c r="XCS106" s="1"/>
      <c r="XCT106" s="1"/>
      <c r="XCU106" s="1"/>
      <c r="XCV106" s="1"/>
      <c r="XCW106" s="1"/>
      <c r="XCX106" s="1"/>
      <c r="XCY106" s="1"/>
      <c r="XCZ106" s="1"/>
      <c r="XDA106" s="1"/>
      <c r="XDB106" s="1"/>
      <c r="XDC106" s="1"/>
      <c r="XDD106" s="1"/>
      <c r="XDE106" s="1"/>
      <c r="XDF106" s="1"/>
      <c r="XDG106" s="1"/>
      <c r="XDH106" s="1"/>
      <c r="XDI106" s="1"/>
      <c r="XDJ106" s="1"/>
      <c r="XDK106" s="1"/>
      <c r="XDL106" s="1"/>
      <c r="XDM106" s="1"/>
      <c r="XDN106" s="1"/>
      <c r="XDO106" s="1"/>
      <c r="XDP106" s="1"/>
      <c r="XDQ106" s="1"/>
      <c r="XDR106" s="1"/>
      <c r="XDS106" s="1"/>
      <c r="XDT106" s="1"/>
      <c r="XDU106" s="1"/>
      <c r="XDV106" s="1"/>
      <c r="XDW106" s="1"/>
      <c r="XDX106" s="1"/>
      <c r="XDY106" s="1"/>
      <c r="XDZ106" s="1"/>
      <c r="XEA106" s="1"/>
      <c r="XEB106" s="1"/>
      <c r="XEC106" s="1"/>
      <c r="XED106" s="1"/>
      <c r="XEE106" s="1"/>
      <c r="XEF106" s="1"/>
      <c r="XEG106" s="1"/>
      <c r="XEH106" s="1"/>
      <c r="XEI106" s="1"/>
      <c r="XEJ106" s="1"/>
      <c r="XEK106" s="1"/>
      <c r="XEL106" s="1"/>
      <c r="XEM106" s="1"/>
      <c r="XEN106" s="1"/>
      <c r="XEO106" s="1"/>
      <c r="XEP106" s="1"/>
      <c r="XEQ106" s="1"/>
      <c r="XER106" s="1"/>
      <c r="XES106" s="1"/>
      <c r="XET106" s="1"/>
      <c r="XEU106" s="1"/>
      <c r="XEV106" s="1"/>
      <c r="XEW106" s="1"/>
      <c r="XEX106" s="1"/>
      <c r="XEY106" s="1"/>
      <c r="XEZ106" s="1"/>
      <c r="XFA106" s="1"/>
      <c r="XFB106" s="1"/>
      <c r="XFC106" s="1"/>
    </row>
    <row r="107" spans="1:150 16226:16383" s="3" customFormat="1" ht="20.25" hidden="1" x14ac:dyDescent="0.25">
      <c r="A107" s="118" t="s">
        <v>159</v>
      </c>
      <c r="B107" s="119"/>
      <c r="C107" s="118" t="s">
        <v>97</v>
      </c>
      <c r="D107" s="119"/>
      <c r="E107" s="118">
        <f>SUM(F105:F106)</f>
        <v>0</v>
      </c>
      <c r="F107" s="119"/>
      <c r="G107" s="118">
        <f>SUM(H105:H106)</f>
        <v>0</v>
      </c>
      <c r="H107" s="119">
        <f>SUM(H105:H106)</f>
        <v>0</v>
      </c>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WZB107" s="1"/>
      <c r="WZC107" s="1"/>
      <c r="WZD107" s="1"/>
      <c r="WZE107" s="1"/>
      <c r="WZF107" s="1"/>
      <c r="WZG107" s="1"/>
      <c r="WZH107" s="1"/>
      <c r="WZI107" s="1"/>
      <c r="WZJ107" s="1"/>
      <c r="WZK107" s="1"/>
      <c r="WZL107" s="1"/>
      <c r="WZM107" s="1"/>
      <c r="WZN107" s="1"/>
      <c r="WZO107" s="1"/>
      <c r="WZP107" s="1"/>
      <c r="WZQ107" s="1"/>
      <c r="WZR107" s="1"/>
      <c r="WZS107" s="1"/>
      <c r="WZT107" s="1"/>
      <c r="WZU107" s="1"/>
      <c r="WZV107" s="1"/>
      <c r="WZW107" s="1"/>
      <c r="WZX107" s="1"/>
      <c r="WZY107" s="1"/>
      <c r="WZZ107" s="1"/>
      <c r="XAA107" s="1"/>
      <c r="XAB107" s="1"/>
      <c r="XAC107" s="1"/>
      <c r="XAD107" s="1"/>
      <c r="XAE107" s="1"/>
      <c r="XAF107" s="1"/>
      <c r="XAG107" s="1"/>
      <c r="XAH107" s="1"/>
      <c r="XAI107" s="1"/>
      <c r="XAJ107" s="1"/>
      <c r="XAK107" s="1"/>
      <c r="XAL107" s="1"/>
      <c r="XAM107" s="1"/>
      <c r="XAN107" s="1"/>
      <c r="XAO107" s="1"/>
      <c r="XAP107" s="1"/>
      <c r="XAQ107" s="1"/>
      <c r="XAR107" s="1"/>
      <c r="XAS107" s="1"/>
      <c r="XAT107" s="1"/>
      <c r="XAU107" s="1"/>
      <c r="XAV107" s="1"/>
      <c r="XAW107" s="1"/>
      <c r="XAX107" s="1"/>
      <c r="XAY107" s="1"/>
      <c r="XAZ107" s="1"/>
      <c r="XBA107" s="1"/>
      <c r="XBB107" s="1"/>
      <c r="XBC107" s="1"/>
      <c r="XBD107" s="1"/>
      <c r="XBE107" s="1"/>
      <c r="XBF107" s="1"/>
      <c r="XBG107" s="1"/>
      <c r="XBH107" s="1"/>
      <c r="XBI107" s="1"/>
      <c r="XBJ107" s="1"/>
      <c r="XBK107" s="1"/>
      <c r="XBL107" s="1"/>
      <c r="XBM107" s="1"/>
      <c r="XBN107" s="1"/>
      <c r="XBO107" s="1"/>
      <c r="XBP107" s="1"/>
      <c r="XBQ107" s="1"/>
      <c r="XBR107" s="1"/>
      <c r="XBS107" s="1"/>
      <c r="XBT107" s="1"/>
      <c r="XBU107" s="1"/>
      <c r="XBV107" s="1"/>
      <c r="XBW107" s="1"/>
      <c r="XBX107" s="1"/>
      <c r="XBY107" s="1"/>
      <c r="XBZ107" s="1"/>
      <c r="XCA107" s="1"/>
      <c r="XCB107" s="1"/>
      <c r="XCC107" s="1"/>
      <c r="XCD107" s="1"/>
      <c r="XCE107" s="1"/>
      <c r="XCF107" s="1"/>
      <c r="XCG107" s="1"/>
      <c r="XCH107" s="1"/>
      <c r="XCI107" s="1"/>
      <c r="XCJ107" s="1"/>
      <c r="XCK107" s="1"/>
      <c r="XCL107" s="1"/>
      <c r="XCM107" s="1"/>
      <c r="XCN107" s="1"/>
      <c r="XCO107" s="1"/>
      <c r="XCP107" s="1"/>
      <c r="XCQ107" s="1"/>
      <c r="XCR107" s="1"/>
      <c r="XCS107" s="1"/>
      <c r="XCT107" s="1"/>
      <c r="XCU107" s="1"/>
      <c r="XCV107" s="1"/>
      <c r="XCW107" s="1"/>
      <c r="XCX107" s="1"/>
      <c r="XCY107" s="1"/>
      <c r="XCZ107" s="1"/>
      <c r="XDA107" s="1"/>
      <c r="XDB107" s="1"/>
      <c r="XDC107" s="1"/>
      <c r="XDD107" s="1"/>
      <c r="XDE107" s="1"/>
      <c r="XDF107" s="1"/>
      <c r="XDG107" s="1"/>
      <c r="XDH107" s="1"/>
      <c r="XDI107" s="1"/>
      <c r="XDJ107" s="1"/>
      <c r="XDK107" s="1"/>
      <c r="XDL107" s="1"/>
      <c r="XDM107" s="1"/>
      <c r="XDN107" s="1"/>
      <c r="XDO107" s="1"/>
      <c r="XDP107" s="1"/>
      <c r="XDQ107" s="1"/>
      <c r="XDR107" s="1"/>
      <c r="XDS107" s="1"/>
      <c r="XDT107" s="1"/>
      <c r="XDU107" s="1"/>
      <c r="XDV107" s="1"/>
      <c r="XDW107" s="1"/>
      <c r="XDX107" s="1"/>
      <c r="XDY107" s="1"/>
      <c r="XDZ107" s="1"/>
      <c r="XEA107" s="1"/>
      <c r="XEB107" s="1"/>
      <c r="XEC107" s="1"/>
      <c r="XED107" s="1"/>
      <c r="XEE107" s="1"/>
      <c r="XEF107" s="1"/>
      <c r="XEG107" s="1"/>
      <c r="XEH107" s="1"/>
      <c r="XEI107" s="1"/>
      <c r="XEJ107" s="1"/>
      <c r="XEK107" s="1"/>
      <c r="XEL107" s="1"/>
      <c r="XEM107" s="1"/>
      <c r="XEN107" s="1"/>
      <c r="XEO107" s="1"/>
      <c r="XEP107" s="1"/>
      <c r="XEQ107" s="1"/>
      <c r="XER107" s="1"/>
      <c r="XES107" s="1"/>
      <c r="XET107" s="1"/>
      <c r="XEU107" s="1"/>
      <c r="XEV107" s="1"/>
      <c r="XEW107" s="1"/>
      <c r="XEX107" s="1"/>
      <c r="XEY107" s="1"/>
      <c r="XEZ107" s="1"/>
      <c r="XFA107" s="1"/>
      <c r="XFB107" s="1"/>
      <c r="XFC107" s="1"/>
    </row>
    <row r="108" spans="1:150 16226:16383" ht="20.25" x14ac:dyDescent="0.25">
      <c r="A108" s="145" t="s">
        <v>238</v>
      </c>
      <c r="B108" s="146"/>
      <c r="C108" s="146"/>
      <c r="D108" s="146"/>
      <c r="E108" s="146"/>
      <c r="F108" s="146"/>
      <c r="G108" s="146"/>
      <c r="H108" s="147"/>
    </row>
    <row r="109" spans="1:150 16226:16383" s="3" customFormat="1" ht="20.25" x14ac:dyDescent="0.25">
      <c r="A109" s="118" t="s">
        <v>157</v>
      </c>
      <c r="B109" s="119"/>
      <c r="C109" s="118" t="s">
        <v>158</v>
      </c>
      <c r="D109" s="119"/>
      <c r="E109" s="118" t="s">
        <v>156</v>
      </c>
      <c r="F109" s="119"/>
      <c r="G109" s="118" t="s">
        <v>168</v>
      </c>
      <c r="H109" s="119"/>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WZB109" s="1"/>
      <c r="WZC109" s="1"/>
      <c r="WZD109" s="1"/>
      <c r="WZE109" s="1"/>
      <c r="WZF109" s="1"/>
      <c r="WZG109" s="1"/>
      <c r="WZH109" s="1"/>
      <c r="WZI109" s="1"/>
      <c r="WZJ109" s="1"/>
      <c r="WZK109" s="1"/>
      <c r="WZL109" s="1"/>
      <c r="WZM109" s="1"/>
      <c r="WZN109" s="1"/>
      <c r="WZO109" s="1"/>
      <c r="WZP109" s="1"/>
      <c r="WZQ109" s="1"/>
      <c r="WZR109" s="1"/>
      <c r="WZS109" s="1"/>
      <c r="WZT109" s="1"/>
      <c r="WZU109" s="1"/>
      <c r="WZV109" s="1"/>
      <c r="WZW109" s="1"/>
      <c r="WZX109" s="1"/>
      <c r="WZY109" s="1"/>
      <c r="WZZ109" s="1"/>
      <c r="XAA109" s="1"/>
      <c r="XAB109" s="1"/>
      <c r="XAC109" s="1"/>
      <c r="XAD109" s="1"/>
      <c r="XAE109" s="1"/>
      <c r="XAF109" s="1"/>
      <c r="XAG109" s="1"/>
      <c r="XAH109" s="1"/>
      <c r="XAI109" s="1"/>
      <c r="XAJ109" s="1"/>
      <c r="XAK109" s="1"/>
      <c r="XAL109" s="1"/>
      <c r="XAM109" s="1"/>
      <c r="XAN109" s="1"/>
      <c r="XAO109" s="1"/>
      <c r="XAP109" s="1"/>
      <c r="XAQ109" s="1"/>
      <c r="XAR109" s="1"/>
      <c r="XAS109" s="1"/>
      <c r="XAT109" s="1"/>
      <c r="XAU109" s="1"/>
      <c r="XAV109" s="1"/>
      <c r="XAW109" s="1"/>
      <c r="XAX109" s="1"/>
      <c r="XAY109" s="1"/>
      <c r="XAZ109" s="1"/>
      <c r="XBA109" s="1"/>
      <c r="XBB109" s="1"/>
      <c r="XBC109" s="1"/>
      <c r="XBD109" s="1"/>
      <c r="XBE109" s="1"/>
      <c r="XBF109" s="1"/>
      <c r="XBG109" s="1"/>
      <c r="XBH109" s="1"/>
      <c r="XBI109" s="1"/>
      <c r="XBJ109" s="1"/>
      <c r="XBK109" s="1"/>
      <c r="XBL109" s="1"/>
      <c r="XBM109" s="1"/>
      <c r="XBN109" s="1"/>
      <c r="XBO109" s="1"/>
      <c r="XBP109" s="1"/>
      <c r="XBQ109" s="1"/>
      <c r="XBR109" s="1"/>
      <c r="XBS109" s="1"/>
      <c r="XBT109" s="1"/>
      <c r="XBU109" s="1"/>
      <c r="XBV109" s="1"/>
      <c r="XBW109" s="1"/>
      <c r="XBX109" s="1"/>
      <c r="XBY109" s="1"/>
      <c r="XBZ109" s="1"/>
      <c r="XCA109" s="1"/>
      <c r="XCB109" s="1"/>
      <c r="XCC109" s="1"/>
      <c r="XCD109" s="1"/>
      <c r="XCE109" s="1"/>
      <c r="XCF109" s="1"/>
      <c r="XCG109" s="1"/>
      <c r="XCH109" s="1"/>
      <c r="XCI109" s="1"/>
      <c r="XCJ109" s="1"/>
      <c r="XCK109" s="1"/>
      <c r="XCL109" s="1"/>
      <c r="XCM109" s="1"/>
      <c r="XCN109" s="1"/>
      <c r="XCO109" s="1"/>
      <c r="XCP109" s="1"/>
      <c r="XCQ109" s="1"/>
      <c r="XCR109" s="1"/>
      <c r="XCS109" s="1"/>
      <c r="XCT109" s="1"/>
      <c r="XCU109" s="1"/>
      <c r="XCV109" s="1"/>
      <c r="XCW109" s="1"/>
      <c r="XCX109" s="1"/>
      <c r="XCY109" s="1"/>
      <c r="XCZ109" s="1"/>
      <c r="XDA109" s="1"/>
      <c r="XDB109" s="1"/>
      <c r="XDC109" s="1"/>
      <c r="XDD109" s="1"/>
      <c r="XDE109" s="1"/>
      <c r="XDF109" s="1"/>
      <c r="XDG109" s="1"/>
      <c r="XDH109" s="1"/>
      <c r="XDI109" s="1"/>
      <c r="XDJ109" s="1"/>
      <c r="XDK109" s="1"/>
      <c r="XDL109" s="1"/>
      <c r="XDM109" s="1"/>
      <c r="XDN109" s="1"/>
      <c r="XDO109" s="1"/>
      <c r="XDP109" s="1"/>
      <c r="XDQ109" s="1"/>
      <c r="XDR109" s="1"/>
      <c r="XDS109" s="1"/>
      <c r="XDT109" s="1"/>
      <c r="XDU109" s="1"/>
      <c r="XDV109" s="1"/>
      <c r="XDW109" s="1"/>
      <c r="XDX109" s="1"/>
      <c r="XDY109" s="1"/>
      <c r="XDZ109" s="1"/>
      <c r="XEA109" s="1"/>
      <c r="XEB109" s="1"/>
      <c r="XEC109" s="1"/>
      <c r="XED109" s="1"/>
      <c r="XEE109" s="1"/>
      <c r="XEF109" s="1"/>
      <c r="XEG109" s="1"/>
      <c r="XEH109" s="1"/>
      <c r="XEI109" s="1"/>
      <c r="XEJ109" s="1"/>
      <c r="XEK109" s="1"/>
      <c r="XEL109" s="1"/>
      <c r="XEM109" s="1"/>
      <c r="XEN109" s="1"/>
      <c r="XEO109" s="1"/>
      <c r="XEP109" s="1"/>
      <c r="XEQ109" s="1"/>
      <c r="XER109" s="1"/>
      <c r="XES109" s="1"/>
      <c r="XET109" s="1"/>
      <c r="XEU109" s="1"/>
      <c r="XEV109" s="1"/>
      <c r="XEW109" s="1"/>
      <c r="XEX109" s="1"/>
      <c r="XEY109" s="1"/>
      <c r="XEZ109" s="1"/>
      <c r="XFA109" s="1"/>
      <c r="XFB109" s="1"/>
      <c r="XFC109" s="1"/>
    </row>
    <row r="110" spans="1:150 16226:16383" s="3" customFormat="1" ht="20.25" x14ac:dyDescent="0.25">
      <c r="A110" s="122" t="s">
        <v>289</v>
      </c>
      <c r="B110" s="123"/>
      <c r="C110" s="122" t="s">
        <v>97</v>
      </c>
      <c r="D110" s="123"/>
      <c r="E110" s="122">
        <f>COUNT(H121:H124)*16+COUNT(H126,H129)+COUNT(H131,H134)+COUNT(H136:H139)*10+COUNT(H141,H144)*2</f>
        <v>112</v>
      </c>
      <c r="F110" s="123"/>
      <c r="G110" s="122">
        <f>SUM(H121:H124)*16+SUM(H126,H129)+SUM(H131,H134)+SUM(H136:H139)*10+SUM(H141,H144)*2</f>
        <v>92984.168160000001</v>
      </c>
      <c r="H110" s="123"/>
      <c r="I110" s="1"/>
      <c r="J110" s="1">
        <f>17000*1.5</f>
        <v>25500</v>
      </c>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WZB110" s="1"/>
      <c r="WZC110" s="1"/>
      <c r="WZD110" s="1"/>
      <c r="WZE110" s="1"/>
      <c r="WZF110" s="1"/>
      <c r="WZG110" s="1"/>
      <c r="WZH110" s="1"/>
      <c r="WZI110" s="1"/>
      <c r="WZJ110" s="1"/>
      <c r="WZK110" s="1"/>
      <c r="WZL110" s="1"/>
      <c r="WZM110" s="1"/>
      <c r="WZN110" s="1"/>
      <c r="WZO110" s="1"/>
      <c r="WZP110" s="1"/>
      <c r="WZQ110" s="1"/>
      <c r="WZR110" s="1"/>
      <c r="WZS110" s="1"/>
      <c r="WZT110" s="1"/>
      <c r="WZU110" s="1"/>
      <c r="WZV110" s="1"/>
      <c r="WZW110" s="1"/>
      <c r="WZX110" s="1"/>
      <c r="WZY110" s="1"/>
      <c r="WZZ110" s="1"/>
      <c r="XAA110" s="1"/>
      <c r="XAB110" s="1"/>
      <c r="XAC110" s="1"/>
      <c r="XAD110" s="1"/>
      <c r="XAE110" s="1"/>
      <c r="XAF110" s="1"/>
      <c r="XAG110" s="1"/>
      <c r="XAH110" s="1"/>
      <c r="XAI110" s="1"/>
      <c r="XAJ110" s="1"/>
      <c r="XAK110" s="1"/>
      <c r="XAL110" s="1"/>
      <c r="XAM110" s="1"/>
      <c r="XAN110" s="1"/>
      <c r="XAO110" s="1"/>
      <c r="XAP110" s="1"/>
      <c r="XAQ110" s="1"/>
      <c r="XAR110" s="1"/>
      <c r="XAS110" s="1"/>
      <c r="XAT110" s="1"/>
      <c r="XAU110" s="1"/>
      <c r="XAV110" s="1"/>
      <c r="XAW110" s="1"/>
      <c r="XAX110" s="1"/>
      <c r="XAY110" s="1"/>
      <c r="XAZ110" s="1"/>
      <c r="XBA110" s="1"/>
      <c r="XBB110" s="1"/>
      <c r="XBC110" s="1"/>
      <c r="XBD110" s="1"/>
      <c r="XBE110" s="1"/>
      <c r="XBF110" s="1"/>
      <c r="XBG110" s="1"/>
      <c r="XBH110" s="1"/>
      <c r="XBI110" s="1"/>
      <c r="XBJ110" s="1"/>
      <c r="XBK110" s="1"/>
      <c r="XBL110" s="1"/>
      <c r="XBM110" s="1"/>
      <c r="XBN110" s="1"/>
      <c r="XBO110" s="1"/>
      <c r="XBP110" s="1"/>
      <c r="XBQ110" s="1"/>
      <c r="XBR110" s="1"/>
      <c r="XBS110" s="1"/>
      <c r="XBT110" s="1"/>
      <c r="XBU110" s="1"/>
      <c r="XBV110" s="1"/>
      <c r="XBW110" s="1"/>
      <c r="XBX110" s="1"/>
      <c r="XBY110" s="1"/>
      <c r="XBZ110" s="1"/>
      <c r="XCA110" s="1"/>
      <c r="XCB110" s="1"/>
      <c r="XCC110" s="1"/>
      <c r="XCD110" s="1"/>
      <c r="XCE110" s="1"/>
      <c r="XCF110" s="1"/>
      <c r="XCG110" s="1"/>
      <c r="XCH110" s="1"/>
      <c r="XCI110" s="1"/>
      <c r="XCJ110" s="1"/>
      <c r="XCK110" s="1"/>
      <c r="XCL110" s="1"/>
      <c r="XCM110" s="1"/>
      <c r="XCN110" s="1"/>
      <c r="XCO110" s="1"/>
      <c r="XCP110" s="1"/>
      <c r="XCQ110" s="1"/>
      <c r="XCR110" s="1"/>
      <c r="XCS110" s="1"/>
      <c r="XCT110" s="1"/>
      <c r="XCU110" s="1"/>
      <c r="XCV110" s="1"/>
      <c r="XCW110" s="1"/>
      <c r="XCX110" s="1"/>
      <c r="XCY110" s="1"/>
      <c r="XCZ110" s="1"/>
      <c r="XDA110" s="1"/>
      <c r="XDB110" s="1"/>
      <c r="XDC110" s="1"/>
      <c r="XDD110" s="1"/>
      <c r="XDE110" s="1"/>
      <c r="XDF110" s="1"/>
      <c r="XDG110" s="1"/>
      <c r="XDH110" s="1"/>
      <c r="XDI110" s="1"/>
      <c r="XDJ110" s="1"/>
      <c r="XDK110" s="1"/>
      <c r="XDL110" s="1"/>
      <c r="XDM110" s="1"/>
      <c r="XDN110" s="1"/>
      <c r="XDO110" s="1"/>
      <c r="XDP110" s="1"/>
      <c r="XDQ110" s="1"/>
      <c r="XDR110" s="1"/>
      <c r="XDS110" s="1"/>
      <c r="XDT110" s="1"/>
      <c r="XDU110" s="1"/>
      <c r="XDV110" s="1"/>
      <c r="XDW110" s="1"/>
      <c r="XDX110" s="1"/>
      <c r="XDY110" s="1"/>
      <c r="XDZ110" s="1"/>
      <c r="XEA110" s="1"/>
      <c r="XEB110" s="1"/>
      <c r="XEC110" s="1"/>
      <c r="XED110" s="1"/>
      <c r="XEE110" s="1"/>
      <c r="XEF110" s="1"/>
      <c r="XEG110" s="1"/>
      <c r="XEH110" s="1"/>
      <c r="XEI110" s="1"/>
      <c r="XEJ110" s="1"/>
      <c r="XEK110" s="1"/>
      <c r="XEL110" s="1"/>
      <c r="XEM110" s="1"/>
      <c r="XEN110" s="1"/>
      <c r="XEO110" s="1"/>
      <c r="XEP110" s="1"/>
      <c r="XEQ110" s="1"/>
      <c r="XER110" s="1"/>
      <c r="XES110" s="1"/>
      <c r="XET110" s="1"/>
      <c r="XEU110" s="1"/>
      <c r="XEV110" s="1"/>
      <c r="XEW110" s="1"/>
      <c r="XEX110" s="1"/>
      <c r="XEY110" s="1"/>
      <c r="XEZ110" s="1"/>
      <c r="XFA110" s="1"/>
      <c r="XFB110" s="1"/>
      <c r="XFC110" s="1"/>
    </row>
    <row r="111" spans="1:150 16226:16383" s="3" customFormat="1" ht="20.25" x14ac:dyDescent="0.25">
      <c r="A111" s="122" t="s">
        <v>303</v>
      </c>
      <c r="B111" s="123"/>
      <c r="C111" s="122" t="s">
        <v>97</v>
      </c>
      <c r="D111" s="123"/>
      <c r="E111" s="122">
        <f>COUNT(H150:H152)*16+COUNT(H154:H156)+COUNT(H158:H160)+COUNT(H162:H164)*10+COUNT(H166:H168)*2+COUNT(H171:H172)</f>
        <v>92</v>
      </c>
      <c r="F111" s="123"/>
      <c r="G111" s="122">
        <f>SUM(H150:H152)*16+SUM(H154:H156)+SUM(H158:H160)+SUM(H162:H164)*10+SUM(H166:H168)*2+SUM(H171:H172)</f>
        <v>75492.775800000003</v>
      </c>
      <c r="H111" s="123"/>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WZB111" s="1"/>
      <c r="WZC111" s="1"/>
      <c r="WZD111" s="1"/>
      <c r="WZE111" s="1"/>
      <c r="WZF111" s="1"/>
      <c r="WZG111" s="1"/>
      <c r="WZH111" s="1"/>
      <c r="WZI111" s="1"/>
      <c r="WZJ111" s="1"/>
      <c r="WZK111" s="1"/>
      <c r="WZL111" s="1"/>
      <c r="WZM111" s="1"/>
      <c r="WZN111" s="1"/>
      <c r="WZO111" s="1"/>
      <c r="WZP111" s="1"/>
      <c r="WZQ111" s="1"/>
      <c r="WZR111" s="1"/>
      <c r="WZS111" s="1"/>
      <c r="WZT111" s="1"/>
      <c r="WZU111" s="1"/>
      <c r="WZV111" s="1"/>
      <c r="WZW111" s="1"/>
      <c r="WZX111" s="1"/>
      <c r="WZY111" s="1"/>
      <c r="WZZ111" s="1"/>
      <c r="XAA111" s="1"/>
      <c r="XAB111" s="1"/>
      <c r="XAC111" s="1"/>
      <c r="XAD111" s="1"/>
      <c r="XAE111" s="1"/>
      <c r="XAF111" s="1"/>
      <c r="XAG111" s="1"/>
      <c r="XAH111" s="1"/>
      <c r="XAI111" s="1"/>
      <c r="XAJ111" s="1"/>
      <c r="XAK111" s="1"/>
      <c r="XAL111" s="1"/>
      <c r="XAM111" s="1"/>
      <c r="XAN111" s="1"/>
      <c r="XAO111" s="1"/>
      <c r="XAP111" s="1"/>
      <c r="XAQ111" s="1"/>
      <c r="XAR111" s="1"/>
      <c r="XAS111" s="1"/>
      <c r="XAT111" s="1"/>
      <c r="XAU111" s="1"/>
      <c r="XAV111" s="1"/>
      <c r="XAW111" s="1"/>
      <c r="XAX111" s="1"/>
      <c r="XAY111" s="1"/>
      <c r="XAZ111" s="1"/>
      <c r="XBA111" s="1"/>
      <c r="XBB111" s="1"/>
      <c r="XBC111" s="1"/>
      <c r="XBD111" s="1"/>
      <c r="XBE111" s="1"/>
      <c r="XBF111" s="1"/>
      <c r="XBG111" s="1"/>
      <c r="XBH111" s="1"/>
      <c r="XBI111" s="1"/>
      <c r="XBJ111" s="1"/>
      <c r="XBK111" s="1"/>
      <c r="XBL111" s="1"/>
      <c r="XBM111" s="1"/>
      <c r="XBN111" s="1"/>
      <c r="XBO111" s="1"/>
      <c r="XBP111" s="1"/>
      <c r="XBQ111" s="1"/>
      <c r="XBR111" s="1"/>
      <c r="XBS111" s="1"/>
      <c r="XBT111" s="1"/>
      <c r="XBU111" s="1"/>
      <c r="XBV111" s="1"/>
      <c r="XBW111" s="1"/>
      <c r="XBX111" s="1"/>
      <c r="XBY111" s="1"/>
      <c r="XBZ111" s="1"/>
      <c r="XCA111" s="1"/>
      <c r="XCB111" s="1"/>
      <c r="XCC111" s="1"/>
      <c r="XCD111" s="1"/>
      <c r="XCE111" s="1"/>
      <c r="XCF111" s="1"/>
      <c r="XCG111" s="1"/>
      <c r="XCH111" s="1"/>
      <c r="XCI111" s="1"/>
      <c r="XCJ111" s="1"/>
      <c r="XCK111" s="1"/>
      <c r="XCL111" s="1"/>
      <c r="XCM111" s="1"/>
      <c r="XCN111" s="1"/>
      <c r="XCO111" s="1"/>
      <c r="XCP111" s="1"/>
      <c r="XCQ111" s="1"/>
      <c r="XCR111" s="1"/>
      <c r="XCS111" s="1"/>
      <c r="XCT111" s="1"/>
      <c r="XCU111" s="1"/>
      <c r="XCV111" s="1"/>
      <c r="XCW111" s="1"/>
      <c r="XCX111" s="1"/>
      <c r="XCY111" s="1"/>
      <c r="XCZ111" s="1"/>
      <c r="XDA111" s="1"/>
      <c r="XDB111" s="1"/>
      <c r="XDC111" s="1"/>
      <c r="XDD111" s="1"/>
      <c r="XDE111" s="1"/>
      <c r="XDF111" s="1"/>
      <c r="XDG111" s="1"/>
      <c r="XDH111" s="1"/>
      <c r="XDI111" s="1"/>
      <c r="XDJ111" s="1"/>
      <c r="XDK111" s="1"/>
      <c r="XDL111" s="1"/>
      <c r="XDM111" s="1"/>
      <c r="XDN111" s="1"/>
      <c r="XDO111" s="1"/>
      <c r="XDP111" s="1"/>
      <c r="XDQ111" s="1"/>
      <c r="XDR111" s="1"/>
      <c r="XDS111" s="1"/>
      <c r="XDT111" s="1"/>
      <c r="XDU111" s="1"/>
      <c r="XDV111" s="1"/>
      <c r="XDW111" s="1"/>
      <c r="XDX111" s="1"/>
      <c r="XDY111" s="1"/>
      <c r="XDZ111" s="1"/>
      <c r="XEA111" s="1"/>
      <c r="XEB111" s="1"/>
      <c r="XEC111" s="1"/>
      <c r="XED111" s="1"/>
      <c r="XEE111" s="1"/>
      <c r="XEF111" s="1"/>
      <c r="XEG111" s="1"/>
      <c r="XEH111" s="1"/>
      <c r="XEI111" s="1"/>
      <c r="XEJ111" s="1"/>
      <c r="XEK111" s="1"/>
      <c r="XEL111" s="1"/>
      <c r="XEM111" s="1"/>
      <c r="XEN111" s="1"/>
      <c r="XEO111" s="1"/>
      <c r="XEP111" s="1"/>
      <c r="XEQ111" s="1"/>
      <c r="XER111" s="1"/>
      <c r="XES111" s="1"/>
      <c r="XET111" s="1"/>
      <c r="XEU111" s="1"/>
      <c r="XEV111" s="1"/>
      <c r="XEW111" s="1"/>
      <c r="XEX111" s="1"/>
      <c r="XEY111" s="1"/>
      <c r="XEZ111" s="1"/>
      <c r="XFA111" s="1"/>
      <c r="XFB111" s="1"/>
      <c r="XFC111" s="1"/>
    </row>
    <row r="112" spans="1:150 16226:16383" s="3" customFormat="1" ht="20.25" x14ac:dyDescent="0.25">
      <c r="A112" s="118" t="s">
        <v>159</v>
      </c>
      <c r="B112" s="119"/>
      <c r="C112" s="118" t="s">
        <v>97</v>
      </c>
      <c r="D112" s="119"/>
      <c r="E112" s="118">
        <f>SUM(E110:F111)</f>
        <v>204</v>
      </c>
      <c r="F112" s="119"/>
      <c r="G112" s="118">
        <f>SUM(G110:H111)</f>
        <v>168476.94396</v>
      </c>
      <c r="H112" s="119"/>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WZB112" s="1"/>
      <c r="WZC112" s="1"/>
      <c r="WZD112" s="1"/>
      <c r="WZE112" s="1"/>
      <c r="WZF112" s="1"/>
      <c r="WZG112" s="1"/>
      <c r="WZH112" s="1"/>
      <c r="WZI112" s="1"/>
      <c r="WZJ112" s="1"/>
      <c r="WZK112" s="1"/>
      <c r="WZL112" s="1"/>
      <c r="WZM112" s="1"/>
      <c r="WZN112" s="1"/>
      <c r="WZO112" s="1"/>
      <c r="WZP112" s="1"/>
      <c r="WZQ112" s="1"/>
      <c r="WZR112" s="1"/>
      <c r="WZS112" s="1"/>
      <c r="WZT112" s="1"/>
      <c r="WZU112" s="1"/>
      <c r="WZV112" s="1"/>
      <c r="WZW112" s="1"/>
      <c r="WZX112" s="1"/>
      <c r="WZY112" s="1"/>
      <c r="WZZ112" s="1"/>
      <c r="XAA112" s="1"/>
      <c r="XAB112" s="1"/>
      <c r="XAC112" s="1"/>
      <c r="XAD112" s="1"/>
      <c r="XAE112" s="1"/>
      <c r="XAF112" s="1"/>
      <c r="XAG112" s="1"/>
      <c r="XAH112" s="1"/>
      <c r="XAI112" s="1"/>
      <c r="XAJ112" s="1"/>
      <c r="XAK112" s="1"/>
      <c r="XAL112" s="1"/>
      <c r="XAM112" s="1"/>
      <c r="XAN112" s="1"/>
      <c r="XAO112" s="1"/>
      <c r="XAP112" s="1"/>
      <c r="XAQ112" s="1"/>
      <c r="XAR112" s="1"/>
      <c r="XAS112" s="1"/>
      <c r="XAT112" s="1"/>
      <c r="XAU112" s="1"/>
      <c r="XAV112" s="1"/>
      <c r="XAW112" s="1"/>
      <c r="XAX112" s="1"/>
      <c r="XAY112" s="1"/>
      <c r="XAZ112" s="1"/>
      <c r="XBA112" s="1"/>
      <c r="XBB112" s="1"/>
      <c r="XBC112" s="1"/>
      <c r="XBD112" s="1"/>
      <c r="XBE112" s="1"/>
      <c r="XBF112" s="1"/>
      <c r="XBG112" s="1"/>
      <c r="XBH112" s="1"/>
      <c r="XBI112" s="1"/>
      <c r="XBJ112" s="1"/>
      <c r="XBK112" s="1"/>
      <c r="XBL112" s="1"/>
      <c r="XBM112" s="1"/>
      <c r="XBN112" s="1"/>
      <c r="XBO112" s="1"/>
      <c r="XBP112" s="1"/>
      <c r="XBQ112" s="1"/>
      <c r="XBR112" s="1"/>
      <c r="XBS112" s="1"/>
      <c r="XBT112" s="1"/>
      <c r="XBU112" s="1"/>
      <c r="XBV112" s="1"/>
      <c r="XBW112" s="1"/>
      <c r="XBX112" s="1"/>
      <c r="XBY112" s="1"/>
      <c r="XBZ112" s="1"/>
      <c r="XCA112" s="1"/>
      <c r="XCB112" s="1"/>
      <c r="XCC112" s="1"/>
      <c r="XCD112" s="1"/>
      <c r="XCE112" s="1"/>
      <c r="XCF112" s="1"/>
      <c r="XCG112" s="1"/>
      <c r="XCH112" s="1"/>
      <c r="XCI112" s="1"/>
      <c r="XCJ112" s="1"/>
      <c r="XCK112" s="1"/>
      <c r="XCL112" s="1"/>
      <c r="XCM112" s="1"/>
      <c r="XCN112" s="1"/>
      <c r="XCO112" s="1"/>
      <c r="XCP112" s="1"/>
      <c r="XCQ112" s="1"/>
      <c r="XCR112" s="1"/>
      <c r="XCS112" s="1"/>
      <c r="XCT112" s="1"/>
      <c r="XCU112" s="1"/>
      <c r="XCV112" s="1"/>
      <c r="XCW112" s="1"/>
      <c r="XCX112" s="1"/>
      <c r="XCY112" s="1"/>
      <c r="XCZ112" s="1"/>
      <c r="XDA112" s="1"/>
      <c r="XDB112" s="1"/>
      <c r="XDC112" s="1"/>
      <c r="XDD112" s="1"/>
      <c r="XDE112" s="1"/>
      <c r="XDF112" s="1"/>
      <c r="XDG112" s="1"/>
      <c r="XDH112" s="1"/>
      <c r="XDI112" s="1"/>
      <c r="XDJ112" s="1"/>
      <c r="XDK112" s="1"/>
      <c r="XDL112" s="1"/>
      <c r="XDM112" s="1"/>
      <c r="XDN112" s="1"/>
      <c r="XDO112" s="1"/>
      <c r="XDP112" s="1"/>
      <c r="XDQ112" s="1"/>
      <c r="XDR112" s="1"/>
      <c r="XDS112" s="1"/>
      <c r="XDT112" s="1"/>
      <c r="XDU112" s="1"/>
      <c r="XDV112" s="1"/>
      <c r="XDW112" s="1"/>
      <c r="XDX112" s="1"/>
      <c r="XDY112" s="1"/>
      <c r="XDZ112" s="1"/>
      <c r="XEA112" s="1"/>
      <c r="XEB112" s="1"/>
      <c r="XEC112" s="1"/>
      <c r="XED112" s="1"/>
      <c r="XEE112" s="1"/>
      <c r="XEF112" s="1"/>
      <c r="XEG112" s="1"/>
      <c r="XEH112" s="1"/>
      <c r="XEI112" s="1"/>
      <c r="XEJ112" s="1"/>
      <c r="XEK112" s="1"/>
      <c r="XEL112" s="1"/>
      <c r="XEM112" s="1"/>
      <c r="XEN112" s="1"/>
      <c r="XEO112" s="1"/>
      <c r="XEP112" s="1"/>
      <c r="XEQ112" s="1"/>
      <c r="XER112" s="1"/>
      <c r="XES112" s="1"/>
      <c r="XET112" s="1"/>
      <c r="XEU112" s="1"/>
      <c r="XEV112" s="1"/>
      <c r="XEW112" s="1"/>
      <c r="XEX112" s="1"/>
      <c r="XEY112" s="1"/>
      <c r="XEZ112" s="1"/>
      <c r="XFA112" s="1"/>
      <c r="XFB112" s="1"/>
      <c r="XFC112" s="1"/>
    </row>
    <row r="113" spans="1:150 16226:16383" s="3" customFormat="1" ht="20.25" hidden="1" x14ac:dyDescent="0.25">
      <c r="A113" s="118" t="s">
        <v>250</v>
      </c>
      <c r="B113" s="119"/>
      <c r="C113" s="118" t="s">
        <v>97</v>
      </c>
      <c r="D113" s="119"/>
      <c r="E113" s="118">
        <f>SUM(F107,F112)</f>
        <v>0</v>
      </c>
      <c r="F113" s="119"/>
      <c r="G113" s="118">
        <f>SUM(H107,H112)</f>
        <v>0</v>
      </c>
      <c r="H113" s="119"/>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WZB113" s="1"/>
      <c r="WZC113" s="1"/>
      <c r="WZD113" s="1"/>
      <c r="WZE113" s="1"/>
      <c r="WZF113" s="1"/>
      <c r="WZG113" s="1"/>
      <c r="WZH113" s="1"/>
      <c r="WZI113" s="1"/>
      <c r="WZJ113" s="1"/>
      <c r="WZK113" s="1"/>
      <c r="WZL113" s="1"/>
      <c r="WZM113" s="1"/>
      <c r="WZN113" s="1"/>
      <c r="WZO113" s="1"/>
      <c r="WZP113" s="1"/>
      <c r="WZQ113" s="1"/>
      <c r="WZR113" s="1"/>
      <c r="WZS113" s="1"/>
      <c r="WZT113" s="1"/>
      <c r="WZU113" s="1"/>
      <c r="WZV113" s="1"/>
      <c r="WZW113" s="1"/>
      <c r="WZX113" s="1"/>
      <c r="WZY113" s="1"/>
      <c r="WZZ113" s="1"/>
      <c r="XAA113" s="1"/>
      <c r="XAB113" s="1"/>
      <c r="XAC113" s="1"/>
      <c r="XAD113" s="1"/>
      <c r="XAE113" s="1"/>
      <c r="XAF113" s="1"/>
      <c r="XAG113" s="1"/>
      <c r="XAH113" s="1"/>
      <c r="XAI113" s="1"/>
      <c r="XAJ113" s="1"/>
      <c r="XAK113" s="1"/>
      <c r="XAL113" s="1"/>
      <c r="XAM113" s="1"/>
      <c r="XAN113" s="1"/>
      <c r="XAO113" s="1"/>
      <c r="XAP113" s="1"/>
      <c r="XAQ113" s="1"/>
      <c r="XAR113" s="1"/>
      <c r="XAS113" s="1"/>
      <c r="XAT113" s="1"/>
      <c r="XAU113" s="1"/>
      <c r="XAV113" s="1"/>
      <c r="XAW113" s="1"/>
      <c r="XAX113" s="1"/>
      <c r="XAY113" s="1"/>
      <c r="XAZ113" s="1"/>
      <c r="XBA113" s="1"/>
      <c r="XBB113" s="1"/>
      <c r="XBC113" s="1"/>
      <c r="XBD113" s="1"/>
      <c r="XBE113" s="1"/>
      <c r="XBF113" s="1"/>
      <c r="XBG113" s="1"/>
      <c r="XBH113" s="1"/>
      <c r="XBI113" s="1"/>
      <c r="XBJ113" s="1"/>
      <c r="XBK113" s="1"/>
      <c r="XBL113" s="1"/>
      <c r="XBM113" s="1"/>
      <c r="XBN113" s="1"/>
      <c r="XBO113" s="1"/>
      <c r="XBP113" s="1"/>
      <c r="XBQ113" s="1"/>
      <c r="XBR113" s="1"/>
      <c r="XBS113" s="1"/>
      <c r="XBT113" s="1"/>
      <c r="XBU113" s="1"/>
      <c r="XBV113" s="1"/>
      <c r="XBW113" s="1"/>
      <c r="XBX113" s="1"/>
      <c r="XBY113" s="1"/>
      <c r="XBZ113" s="1"/>
      <c r="XCA113" s="1"/>
      <c r="XCB113" s="1"/>
      <c r="XCC113" s="1"/>
      <c r="XCD113" s="1"/>
      <c r="XCE113" s="1"/>
      <c r="XCF113" s="1"/>
      <c r="XCG113" s="1"/>
      <c r="XCH113" s="1"/>
      <c r="XCI113" s="1"/>
      <c r="XCJ113" s="1"/>
      <c r="XCK113" s="1"/>
      <c r="XCL113" s="1"/>
      <c r="XCM113" s="1"/>
      <c r="XCN113" s="1"/>
      <c r="XCO113" s="1"/>
      <c r="XCP113" s="1"/>
      <c r="XCQ113" s="1"/>
      <c r="XCR113" s="1"/>
      <c r="XCS113" s="1"/>
      <c r="XCT113" s="1"/>
      <c r="XCU113" s="1"/>
      <c r="XCV113" s="1"/>
      <c r="XCW113" s="1"/>
      <c r="XCX113" s="1"/>
      <c r="XCY113" s="1"/>
      <c r="XCZ113" s="1"/>
      <c r="XDA113" s="1"/>
      <c r="XDB113" s="1"/>
      <c r="XDC113" s="1"/>
      <c r="XDD113" s="1"/>
      <c r="XDE113" s="1"/>
      <c r="XDF113" s="1"/>
      <c r="XDG113" s="1"/>
      <c r="XDH113" s="1"/>
      <c r="XDI113" s="1"/>
      <c r="XDJ113" s="1"/>
      <c r="XDK113" s="1"/>
      <c r="XDL113" s="1"/>
      <c r="XDM113" s="1"/>
      <c r="XDN113" s="1"/>
      <c r="XDO113" s="1"/>
      <c r="XDP113" s="1"/>
      <c r="XDQ113" s="1"/>
      <c r="XDR113" s="1"/>
      <c r="XDS113" s="1"/>
      <c r="XDT113" s="1"/>
      <c r="XDU113" s="1"/>
      <c r="XDV113" s="1"/>
      <c r="XDW113" s="1"/>
      <c r="XDX113" s="1"/>
      <c r="XDY113" s="1"/>
      <c r="XDZ113" s="1"/>
      <c r="XEA113" s="1"/>
      <c r="XEB113" s="1"/>
      <c r="XEC113" s="1"/>
      <c r="XED113" s="1"/>
      <c r="XEE113" s="1"/>
      <c r="XEF113" s="1"/>
      <c r="XEG113" s="1"/>
      <c r="XEH113" s="1"/>
      <c r="XEI113" s="1"/>
      <c r="XEJ113" s="1"/>
      <c r="XEK113" s="1"/>
      <c r="XEL113" s="1"/>
      <c r="XEM113" s="1"/>
      <c r="XEN113" s="1"/>
      <c r="XEO113" s="1"/>
      <c r="XEP113" s="1"/>
      <c r="XEQ113" s="1"/>
      <c r="XER113" s="1"/>
      <c r="XES113" s="1"/>
      <c r="XET113" s="1"/>
      <c r="XEU113" s="1"/>
      <c r="XEV113" s="1"/>
      <c r="XEW113" s="1"/>
      <c r="XEX113" s="1"/>
      <c r="XEY113" s="1"/>
      <c r="XEZ113" s="1"/>
      <c r="XFA113" s="1"/>
      <c r="XFB113" s="1"/>
      <c r="XFC113" s="1"/>
    </row>
    <row r="114" spans="1:150 16226:16383" ht="20.25" x14ac:dyDescent="0.25">
      <c r="A114" s="148" t="s">
        <v>155</v>
      </c>
      <c r="B114" s="149"/>
      <c r="C114" s="149"/>
      <c r="D114" s="149"/>
      <c r="E114" s="149"/>
      <c r="F114" s="149"/>
      <c r="G114" s="149"/>
      <c r="H114" s="147"/>
    </row>
    <row r="115" spans="1:150 16226:16383" ht="66" customHeight="1" x14ac:dyDescent="0.25">
      <c r="A115" s="62" t="s">
        <v>239</v>
      </c>
      <c r="B115" s="40" t="s">
        <v>240</v>
      </c>
      <c r="C115" s="75" t="s">
        <v>241</v>
      </c>
      <c r="D115" s="28" t="s">
        <v>90</v>
      </c>
      <c r="E115" s="40" t="s">
        <v>169</v>
      </c>
      <c r="F115" s="39" t="s">
        <v>242</v>
      </c>
      <c r="G115" s="28" t="s">
        <v>92</v>
      </c>
      <c r="H115" s="28" t="s">
        <v>91</v>
      </c>
    </row>
    <row r="116" spans="1:150 16226:16383" s="3" customFormat="1" ht="20.25" x14ac:dyDescent="0.25">
      <c r="A116" s="83" t="s">
        <v>287</v>
      </c>
      <c r="B116" s="84"/>
      <c r="C116" s="84"/>
      <c r="D116" s="84"/>
      <c r="E116" s="84"/>
      <c r="F116" s="84"/>
      <c r="G116" s="84"/>
      <c r="H116" s="85"/>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WZB116" s="1"/>
      <c r="WZC116" s="1"/>
      <c r="WZD116" s="1"/>
      <c r="WZE116" s="1"/>
      <c r="WZF116" s="1"/>
      <c r="WZG116" s="1"/>
      <c r="WZH116" s="1"/>
      <c r="WZI116" s="1"/>
      <c r="WZJ116" s="1"/>
      <c r="WZK116" s="1"/>
      <c r="WZL116" s="1"/>
      <c r="WZM116" s="1"/>
      <c r="WZN116" s="1"/>
      <c r="WZO116" s="1"/>
      <c r="WZP116" s="1"/>
      <c r="WZQ116" s="1"/>
      <c r="WZR116" s="1"/>
      <c r="WZS116" s="1"/>
      <c r="WZT116" s="1"/>
      <c r="WZU116" s="1"/>
      <c r="WZV116" s="1"/>
      <c r="WZW116" s="1"/>
      <c r="WZX116" s="1"/>
      <c r="WZY116" s="1"/>
      <c r="WZZ116" s="1"/>
      <c r="XAA116" s="1"/>
      <c r="XAB116" s="1"/>
      <c r="XAC116" s="1"/>
      <c r="XAD116" s="1"/>
      <c r="XAE116" s="1"/>
      <c r="XAF116" s="1"/>
      <c r="XAG116" s="1"/>
      <c r="XAH116" s="1"/>
      <c r="XAI116" s="1"/>
      <c r="XAJ116" s="1"/>
      <c r="XAK116" s="1"/>
      <c r="XAL116" s="1"/>
      <c r="XAM116" s="1"/>
      <c r="XAN116" s="1"/>
      <c r="XAO116" s="1"/>
      <c r="XAP116" s="1"/>
      <c r="XAQ116" s="1"/>
      <c r="XAR116" s="1"/>
      <c r="XAS116" s="1"/>
      <c r="XAT116" s="1"/>
      <c r="XAU116" s="1"/>
      <c r="XAV116" s="1"/>
      <c r="XAW116" s="1"/>
      <c r="XAX116" s="1"/>
      <c r="XAY116" s="1"/>
      <c r="XAZ116" s="1"/>
      <c r="XBA116" s="1"/>
      <c r="XBB116" s="1"/>
      <c r="XBC116" s="1"/>
      <c r="XBD116" s="1"/>
      <c r="XBE116" s="1"/>
      <c r="XBF116" s="1"/>
      <c r="XBG116" s="1"/>
      <c r="XBH116" s="1"/>
      <c r="XBI116" s="1"/>
      <c r="XBJ116" s="1"/>
      <c r="XBK116" s="1"/>
      <c r="XBL116" s="1"/>
      <c r="XBM116" s="1"/>
      <c r="XBN116" s="1"/>
      <c r="XBO116" s="1"/>
      <c r="XBP116" s="1"/>
      <c r="XBQ116" s="1"/>
      <c r="XBR116" s="1"/>
      <c r="XBS116" s="1"/>
      <c r="XBT116" s="1"/>
      <c r="XBU116" s="1"/>
      <c r="XBV116" s="1"/>
      <c r="XBW116" s="1"/>
      <c r="XBX116" s="1"/>
      <c r="XBY116" s="1"/>
      <c r="XBZ116" s="1"/>
      <c r="XCA116" s="1"/>
      <c r="XCB116" s="1"/>
      <c r="XCC116" s="1"/>
      <c r="XCD116" s="1"/>
      <c r="XCE116" s="1"/>
      <c r="XCF116" s="1"/>
      <c r="XCG116" s="1"/>
      <c r="XCH116" s="1"/>
      <c r="XCI116" s="1"/>
      <c r="XCJ116" s="1"/>
      <c r="XCK116" s="1"/>
      <c r="XCL116" s="1"/>
      <c r="XCM116" s="1"/>
      <c r="XCN116" s="1"/>
      <c r="XCO116" s="1"/>
      <c r="XCP116" s="1"/>
      <c r="XCQ116" s="1"/>
      <c r="XCR116" s="1"/>
      <c r="XCS116" s="1"/>
      <c r="XCT116" s="1"/>
      <c r="XCU116" s="1"/>
      <c r="XCV116" s="1"/>
      <c r="XCW116" s="1"/>
      <c r="XCX116" s="1"/>
      <c r="XCY116" s="1"/>
      <c r="XCZ116" s="1"/>
      <c r="XDA116" s="1"/>
      <c r="XDB116" s="1"/>
      <c r="XDC116" s="1"/>
      <c r="XDD116" s="1"/>
      <c r="XDE116" s="1"/>
      <c r="XDF116" s="1"/>
      <c r="XDG116" s="1"/>
      <c r="XDH116" s="1"/>
      <c r="XDI116" s="1"/>
      <c r="XDJ116" s="1"/>
      <c r="XDK116" s="1"/>
      <c r="XDL116" s="1"/>
      <c r="XDM116" s="1"/>
      <c r="XDN116" s="1"/>
      <c r="XDO116" s="1"/>
      <c r="XDP116" s="1"/>
      <c r="XDQ116" s="1"/>
      <c r="XDR116" s="1"/>
      <c r="XDS116" s="1"/>
      <c r="XDT116" s="1"/>
      <c r="XDU116" s="1"/>
      <c r="XDV116" s="1"/>
      <c r="XDW116" s="1"/>
      <c r="XDX116" s="1"/>
      <c r="XDY116" s="1"/>
      <c r="XDZ116" s="1"/>
      <c r="XEA116" s="1"/>
      <c r="XEB116" s="1"/>
      <c r="XEC116" s="1"/>
      <c r="XED116" s="1"/>
      <c r="XEE116" s="1"/>
      <c r="XEF116" s="1"/>
      <c r="XEG116" s="1"/>
      <c r="XEH116" s="1"/>
      <c r="XEI116" s="1"/>
      <c r="XEJ116" s="1"/>
      <c r="XEK116" s="1"/>
      <c r="XEL116" s="1"/>
      <c r="XEM116" s="1"/>
      <c r="XEN116" s="1"/>
      <c r="XEO116" s="1"/>
      <c r="XEP116" s="1"/>
      <c r="XEQ116" s="1"/>
      <c r="XER116" s="1"/>
      <c r="XES116" s="1"/>
      <c r="XET116" s="1"/>
      <c r="XEU116" s="1"/>
      <c r="XEV116" s="1"/>
      <c r="XEW116" s="1"/>
      <c r="XEX116" s="1"/>
      <c r="XEY116" s="1"/>
      <c r="XEZ116" s="1"/>
      <c r="XFA116" s="1"/>
      <c r="XFB116" s="1"/>
      <c r="XFC116" s="1"/>
    </row>
    <row r="117" spans="1:150 16226:16383" s="3" customFormat="1" ht="20.25" x14ac:dyDescent="0.25">
      <c r="A117" s="83" t="s">
        <v>289</v>
      </c>
      <c r="B117" s="84"/>
      <c r="C117" s="84"/>
      <c r="D117" s="84"/>
      <c r="E117" s="84"/>
      <c r="F117" s="84"/>
      <c r="G117" s="84"/>
      <c r="H117" s="85"/>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WZB117" s="1"/>
      <c r="WZC117" s="1"/>
      <c r="WZD117" s="1"/>
      <c r="WZE117" s="1"/>
      <c r="WZF117" s="1"/>
      <c r="WZG117" s="1"/>
      <c r="WZH117" s="1"/>
      <c r="WZI117" s="1"/>
      <c r="WZJ117" s="1"/>
      <c r="WZK117" s="1"/>
      <c r="WZL117" s="1"/>
      <c r="WZM117" s="1"/>
      <c r="WZN117" s="1"/>
      <c r="WZO117" s="1"/>
      <c r="WZP117" s="1"/>
      <c r="WZQ117" s="1"/>
      <c r="WZR117" s="1"/>
      <c r="WZS117" s="1"/>
      <c r="WZT117" s="1"/>
      <c r="WZU117" s="1"/>
      <c r="WZV117" s="1"/>
      <c r="WZW117" s="1"/>
      <c r="WZX117" s="1"/>
      <c r="WZY117" s="1"/>
      <c r="WZZ117" s="1"/>
      <c r="XAA117" s="1"/>
      <c r="XAB117" s="1"/>
      <c r="XAC117" s="1"/>
      <c r="XAD117" s="1"/>
      <c r="XAE117" s="1"/>
      <c r="XAF117" s="1"/>
      <c r="XAG117" s="1"/>
      <c r="XAH117" s="1"/>
      <c r="XAI117" s="1"/>
      <c r="XAJ117" s="1"/>
      <c r="XAK117" s="1"/>
      <c r="XAL117" s="1"/>
      <c r="XAM117" s="1"/>
      <c r="XAN117" s="1"/>
      <c r="XAO117" s="1"/>
      <c r="XAP117" s="1"/>
      <c r="XAQ117" s="1"/>
      <c r="XAR117" s="1"/>
      <c r="XAS117" s="1"/>
      <c r="XAT117" s="1"/>
      <c r="XAU117" s="1"/>
      <c r="XAV117" s="1"/>
      <c r="XAW117" s="1"/>
      <c r="XAX117" s="1"/>
      <c r="XAY117" s="1"/>
      <c r="XAZ117" s="1"/>
      <c r="XBA117" s="1"/>
      <c r="XBB117" s="1"/>
      <c r="XBC117" s="1"/>
      <c r="XBD117" s="1"/>
      <c r="XBE117" s="1"/>
      <c r="XBF117" s="1"/>
      <c r="XBG117" s="1"/>
      <c r="XBH117" s="1"/>
      <c r="XBI117" s="1"/>
      <c r="XBJ117" s="1"/>
      <c r="XBK117" s="1"/>
      <c r="XBL117" s="1"/>
      <c r="XBM117" s="1"/>
      <c r="XBN117" s="1"/>
      <c r="XBO117" s="1"/>
      <c r="XBP117" s="1"/>
      <c r="XBQ117" s="1"/>
      <c r="XBR117" s="1"/>
      <c r="XBS117" s="1"/>
      <c r="XBT117" s="1"/>
      <c r="XBU117" s="1"/>
      <c r="XBV117" s="1"/>
      <c r="XBW117" s="1"/>
      <c r="XBX117" s="1"/>
      <c r="XBY117" s="1"/>
      <c r="XBZ117" s="1"/>
      <c r="XCA117" s="1"/>
      <c r="XCB117" s="1"/>
      <c r="XCC117" s="1"/>
      <c r="XCD117" s="1"/>
      <c r="XCE117" s="1"/>
      <c r="XCF117" s="1"/>
      <c r="XCG117" s="1"/>
      <c r="XCH117" s="1"/>
      <c r="XCI117" s="1"/>
      <c r="XCJ117" s="1"/>
      <c r="XCK117" s="1"/>
      <c r="XCL117" s="1"/>
      <c r="XCM117" s="1"/>
      <c r="XCN117" s="1"/>
      <c r="XCO117" s="1"/>
      <c r="XCP117" s="1"/>
      <c r="XCQ117" s="1"/>
      <c r="XCR117" s="1"/>
      <c r="XCS117" s="1"/>
      <c r="XCT117" s="1"/>
      <c r="XCU117" s="1"/>
      <c r="XCV117" s="1"/>
      <c r="XCW117" s="1"/>
      <c r="XCX117" s="1"/>
      <c r="XCY117" s="1"/>
      <c r="XCZ117" s="1"/>
      <c r="XDA117" s="1"/>
      <c r="XDB117" s="1"/>
      <c r="XDC117" s="1"/>
      <c r="XDD117" s="1"/>
      <c r="XDE117" s="1"/>
      <c r="XDF117" s="1"/>
      <c r="XDG117" s="1"/>
      <c r="XDH117" s="1"/>
      <c r="XDI117" s="1"/>
      <c r="XDJ117" s="1"/>
      <c r="XDK117" s="1"/>
      <c r="XDL117" s="1"/>
      <c r="XDM117" s="1"/>
      <c r="XDN117" s="1"/>
      <c r="XDO117" s="1"/>
      <c r="XDP117" s="1"/>
      <c r="XDQ117" s="1"/>
      <c r="XDR117" s="1"/>
      <c r="XDS117" s="1"/>
      <c r="XDT117" s="1"/>
      <c r="XDU117" s="1"/>
      <c r="XDV117" s="1"/>
      <c r="XDW117" s="1"/>
      <c r="XDX117" s="1"/>
      <c r="XDY117" s="1"/>
      <c r="XDZ117" s="1"/>
      <c r="XEA117" s="1"/>
      <c r="XEB117" s="1"/>
      <c r="XEC117" s="1"/>
      <c r="XED117" s="1"/>
      <c r="XEE117" s="1"/>
      <c r="XEF117" s="1"/>
      <c r="XEG117" s="1"/>
      <c r="XEH117" s="1"/>
      <c r="XEI117" s="1"/>
      <c r="XEJ117" s="1"/>
      <c r="XEK117" s="1"/>
      <c r="XEL117" s="1"/>
      <c r="XEM117" s="1"/>
      <c r="XEN117" s="1"/>
      <c r="XEO117" s="1"/>
      <c r="XEP117" s="1"/>
      <c r="XEQ117" s="1"/>
      <c r="XER117" s="1"/>
      <c r="XES117" s="1"/>
      <c r="XET117" s="1"/>
      <c r="XEU117" s="1"/>
      <c r="XEV117" s="1"/>
      <c r="XEW117" s="1"/>
      <c r="XEX117" s="1"/>
      <c r="XEY117" s="1"/>
      <c r="XEZ117" s="1"/>
      <c r="XFA117" s="1"/>
      <c r="XFB117" s="1"/>
      <c r="XFC117" s="1"/>
    </row>
    <row r="118" spans="1:150 16226:16383" s="3" customFormat="1" ht="20.25" x14ac:dyDescent="0.25">
      <c r="A118" s="83" t="s">
        <v>290</v>
      </c>
      <c r="B118" s="84"/>
      <c r="C118" s="84"/>
      <c r="D118" s="84"/>
      <c r="E118" s="84"/>
      <c r="F118" s="84"/>
      <c r="G118" s="84"/>
      <c r="H118" s="85"/>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WZB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
      <c r="XEO118" s="1"/>
      <c r="XEP118" s="1"/>
      <c r="XEQ118" s="1"/>
      <c r="XER118" s="1"/>
      <c r="XES118" s="1"/>
      <c r="XET118" s="1"/>
      <c r="XEU118" s="1"/>
      <c r="XEV118" s="1"/>
      <c r="XEW118" s="1"/>
      <c r="XEX118" s="1"/>
      <c r="XEY118" s="1"/>
      <c r="XEZ118" s="1"/>
      <c r="XFA118" s="1"/>
      <c r="XFB118" s="1"/>
      <c r="XFC118" s="1"/>
    </row>
    <row r="119" spans="1:150 16226:16383" s="3" customFormat="1" ht="20.25" x14ac:dyDescent="0.25">
      <c r="A119" s="83" t="s">
        <v>291</v>
      </c>
      <c r="B119" s="84"/>
      <c r="C119" s="84"/>
      <c r="D119" s="84"/>
      <c r="E119" s="84"/>
      <c r="F119" s="84"/>
      <c r="G119" s="84"/>
      <c r="H119" s="85"/>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WZB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row>
    <row r="120" spans="1:150 16226:16383" s="3" customFormat="1" ht="20.25" x14ac:dyDescent="0.25">
      <c r="A120" s="79" t="s">
        <v>292</v>
      </c>
      <c r="B120" s="80"/>
      <c r="C120" s="80"/>
      <c r="D120" s="80"/>
      <c r="E120" s="80"/>
      <c r="F120" s="80"/>
      <c r="G120" s="80"/>
      <c r="H120" s="8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WZB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row>
    <row r="121" spans="1:150 16226:16383" s="3" customFormat="1" ht="20.25" customHeight="1" x14ac:dyDescent="0.25">
      <c r="A121" s="82" t="str">
        <f ca="1">T121</f>
        <v>101,..,1901</v>
      </c>
      <c r="B121" s="82"/>
      <c r="C121" s="63" t="s">
        <v>97</v>
      </c>
      <c r="D121" s="63" t="s">
        <v>293</v>
      </c>
      <c r="E121" s="66">
        <f>(63.85-(2.25))*10.764</f>
        <v>663.06240000000003</v>
      </c>
      <c r="F121" s="67">
        <f>(2.25)*10.764</f>
        <v>24.218999999999998</v>
      </c>
      <c r="G121" s="67">
        <v>0</v>
      </c>
      <c r="H121" s="67">
        <f>E121+F121+(IF(G121&lt;101,G121,IF(G121&lt;201,G121/2,IF(G121&lt;=301,G121/3,G121/4))))</f>
        <v>687.28140000000008</v>
      </c>
      <c r="I121" s="1"/>
      <c r="J121" s="1"/>
      <c r="K121" s="1"/>
      <c r="L121" s="1"/>
      <c r="M121" s="1"/>
      <c r="N121" s="1"/>
      <c r="O121" s="1"/>
      <c r="P121" s="1"/>
      <c r="Q121" s="1"/>
      <c r="R121" s="1"/>
      <c r="S121" s="1"/>
      <c r="T121" s="22" t="str">
        <f t="shared" ref="T121:T124" ca="1" si="0">U121&amp;""&amp;",..,"&amp;""&amp;V121</f>
        <v>101,..,1901</v>
      </c>
      <c r="U121" s="22">
        <f ca="1">(SUMPRODUCT(MID(0&amp;(LEFT(A120,SUM(LEN(A120)-LEN(SUBSTITUTE(A120,{"0","1","2","3"},""))))), LARGE(INDEX(ISNUMBER(--MID((LEFT(A120,SUM(LEN(A120)-LEN(SUBSTITUTE(A120,{"0","1","2","3"},""))))), ROW(INDIRECT("1:"&amp;LEN((LEFT(A120,SUM(LEN(A120)-LEN(SUBSTITUTE(A120,{"0","1","2","3"},"")))))))), 1)) * ROW(INDIRECT("1:"&amp;LEN((LEFT(A120,SUM(LEN(A120)-LEN(SUBSTITUTE(A120,{"0","1","2","3"},"")))))))), 0), ROW(INDIRECT("1:"&amp;LEN((LEFT(A120,SUM(LEN(A120)-LEN(SUBSTITUTE(A120,{"0","1","2","3"},"")))))))))+1, 1) * 10^ROW(INDIRECT("1:"&amp;LEN((LEFT(A120,SUM(LEN(A120)-LEN(SUBSTITUTE(A120,{"0","1","2","3"},""))))))))/10))*100+1</f>
        <v>101</v>
      </c>
      <c r="V121" s="22">
        <f ca="1">(SUMPRODUCT(MID(0&amp;(--TRIM(RIGHT(SUBSTITUTE(LEFT(A120,_xlfn.AGGREGATE(16,6,FIND({0,1,2,3,4,5,6,7,8,9},A120,ROW(INDIRECT("1:"&amp;LEN(A120)))),1))," ",REPT(" ",LEN(A120))),LEN(A120)))), LARGE(INDEX(ISNUMBER(--MID((--TRIM(RIGHT(SUBSTITUTE(LEFT(A120,_xlfn.AGGREGATE(16,6,FIND({0,1,2,3,4,5,6,7,8,9},A120,ROW(INDIRECT("1:"&amp;LEN(A120)))),1))," ",REPT(" ",LEN(A120))),LEN(A120)))), ROW(INDIRECT("1:"&amp;LEN((--TRIM(RIGHT(SUBSTITUTE(LEFT(A120,_xlfn.AGGREGATE(16,6,FIND({0,1,2,3,4,5,6,7,8,9},A120,ROW(INDIRECT("1:"&amp;LEN(A120)))),1))," ",REPT(" ",LEN(A120))),LEN(A120))))))), 1)) * ROW(INDIRECT("1:"&amp;LEN((--TRIM(RIGHT(SUBSTITUTE(LEFT(A120,_xlfn.AGGREGATE(16,6,FIND({0,1,2,3,4,5,6,7,8,9},A120,ROW(INDIRECT("1:"&amp;LEN(A120)))),1))," ",REPT(" ",LEN(A120))),LEN(A120))))))), 0), ROW(INDIRECT("1:"&amp;LEN((--TRIM(RIGHT(SUBSTITUTE(LEFT(A120,_xlfn.AGGREGATE(16,6,FIND({0,1,2,3,4,5,6,7,8,9},A120,ROW(INDIRECT("1:"&amp;LEN(A120)))),1))," ",REPT(" ",LEN(A120))),LEN(A120))))))))+1, 1) * 10^ROW(INDIRECT("1:"&amp;LEN((--TRIM(RIGHT(SUBSTITUTE(LEFT(A120,_xlfn.AGGREGATE(16,6,FIND({0,1,2,3,4,5,6,7,8,9},A120,ROW(INDIRECT("1:"&amp;LEN(A120)))),1))," ",REPT(" ",LEN(A120))),LEN(A120)))))))/10))*100+1</f>
        <v>1901</v>
      </c>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WZB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row>
    <row r="122" spans="1:150 16226:16383" s="3" customFormat="1" ht="20.25" customHeight="1" x14ac:dyDescent="0.25">
      <c r="A122" s="82" t="str">
        <f t="shared" ref="A122:A124" ca="1" si="1">T122</f>
        <v>102,..,1902</v>
      </c>
      <c r="B122" s="82"/>
      <c r="C122" s="63" t="s">
        <v>97</v>
      </c>
      <c r="D122" s="63" t="s">
        <v>293</v>
      </c>
      <c r="E122" s="66">
        <f>(62.69-(2.25))*10.764</f>
        <v>650.57615999999996</v>
      </c>
      <c r="F122" s="67">
        <f>(2.25)*10.764</f>
        <v>24.218999999999998</v>
      </c>
      <c r="G122" s="67">
        <v>0</v>
      </c>
      <c r="H122" s="67">
        <f t="shared" ref="H122:H124" si="2">E122+F122+(IF(G122&lt;101,G122,IF(G122&lt;201,G122/2,IF(G122&lt;=301,G122/3,G122/4))))</f>
        <v>674.79516000000001</v>
      </c>
      <c r="I122" s="1"/>
      <c r="J122" s="1"/>
      <c r="K122" s="1"/>
      <c r="L122" s="1"/>
      <c r="M122" s="1"/>
      <c r="N122" s="1"/>
      <c r="O122" s="1"/>
      <c r="P122" s="1"/>
      <c r="Q122" s="1"/>
      <c r="R122" s="1"/>
      <c r="S122" s="1"/>
      <c r="T122" s="22" t="str">
        <f t="shared" ca="1" si="0"/>
        <v>102,..,1902</v>
      </c>
      <c r="U122" s="22">
        <f ca="1">U121+1</f>
        <v>102</v>
      </c>
      <c r="V122" s="22">
        <f ca="1">V121+1</f>
        <v>1902</v>
      </c>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WZB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c r="XEW122" s="1"/>
      <c r="XEX122" s="1"/>
      <c r="XEY122" s="1"/>
      <c r="XEZ122" s="1"/>
      <c r="XFA122" s="1"/>
      <c r="XFB122" s="1"/>
      <c r="XFC122" s="1"/>
    </row>
    <row r="123" spans="1:150 16226:16383" s="3" customFormat="1" ht="20.25" customHeight="1" x14ac:dyDescent="0.25">
      <c r="A123" s="82" t="str">
        <f t="shared" ca="1" si="1"/>
        <v>103,..,1903</v>
      </c>
      <c r="B123" s="82"/>
      <c r="C123" s="63" t="s">
        <v>97</v>
      </c>
      <c r="D123" s="63" t="s">
        <v>294</v>
      </c>
      <c r="E123" s="66">
        <f>(87.37-(2.25+3.72))*10.764</f>
        <v>876.18960000000004</v>
      </c>
      <c r="F123" s="67">
        <f>((2.25+3.72))*10.764</f>
        <v>64.261080000000007</v>
      </c>
      <c r="G123" s="67">
        <v>0</v>
      </c>
      <c r="H123" s="67">
        <f t="shared" si="2"/>
        <v>940.45068000000003</v>
      </c>
      <c r="I123" s="1"/>
      <c r="J123" s="1"/>
      <c r="K123" s="1"/>
      <c r="L123" s="1"/>
      <c r="M123" s="1"/>
      <c r="N123" s="1"/>
      <c r="O123" s="1"/>
      <c r="P123" s="1"/>
      <c r="Q123" s="1"/>
      <c r="R123" s="1"/>
      <c r="S123" s="1"/>
      <c r="T123" s="22" t="str">
        <f t="shared" ca="1" si="0"/>
        <v>103,..,1903</v>
      </c>
      <c r="U123" s="22">
        <f t="shared" ref="U123:V124" ca="1" si="3">U122+1</f>
        <v>103</v>
      </c>
      <c r="V123" s="22">
        <f t="shared" ca="1" si="3"/>
        <v>1903</v>
      </c>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WZB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row>
    <row r="124" spans="1:150 16226:16383" s="3" customFormat="1" ht="20.25" customHeight="1" x14ac:dyDescent="0.25">
      <c r="A124" s="82" t="str">
        <f t="shared" ca="1" si="1"/>
        <v>104,..,1904</v>
      </c>
      <c r="B124" s="82"/>
      <c r="C124" s="63" t="s">
        <v>97</v>
      </c>
      <c r="D124" s="63" t="s">
        <v>294</v>
      </c>
      <c r="E124" s="66">
        <f>(91.34-(2.25+3.72))*10.764</f>
        <v>918.92268000000001</v>
      </c>
      <c r="F124" s="67">
        <f>((2.25+3.72))*10.764</f>
        <v>64.261080000000007</v>
      </c>
      <c r="G124" s="67">
        <v>0</v>
      </c>
      <c r="H124" s="67">
        <f t="shared" si="2"/>
        <v>983.18376000000001</v>
      </c>
      <c r="I124" s="1"/>
      <c r="J124" s="1"/>
      <c r="K124" s="1"/>
      <c r="L124" s="1"/>
      <c r="M124" s="1"/>
      <c r="N124" s="1"/>
      <c r="O124" s="1"/>
      <c r="P124" s="1"/>
      <c r="Q124" s="1"/>
      <c r="R124" s="1"/>
      <c r="S124" s="1"/>
      <c r="T124" s="22" t="str">
        <f t="shared" ca="1" si="0"/>
        <v>104,..,1904</v>
      </c>
      <c r="U124" s="22">
        <f t="shared" ca="1" si="3"/>
        <v>104</v>
      </c>
      <c r="V124" s="22">
        <f t="shared" ca="1" si="3"/>
        <v>1904</v>
      </c>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WZB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row>
    <row r="125" spans="1:150 16226:16383" s="3" customFormat="1" ht="20.25" x14ac:dyDescent="0.25">
      <c r="A125" s="83" t="s">
        <v>296</v>
      </c>
      <c r="B125" s="84"/>
      <c r="C125" s="84"/>
      <c r="D125" s="84"/>
      <c r="E125" s="84"/>
      <c r="F125" s="84"/>
      <c r="G125" s="84"/>
      <c r="H125" s="85"/>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WZB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row>
    <row r="126" spans="1:150 16226:16383" s="3" customFormat="1" ht="20.25" x14ac:dyDescent="0.25">
      <c r="A126" s="82">
        <f>LEFT(A125,SUM(LEN(A125)-LEN(SUBSTITUTE(A125,{"0","1","2","3","4","5","6","7","8","9"},""))))*100+1</f>
        <v>801</v>
      </c>
      <c r="B126" s="82"/>
      <c r="C126" s="63" t="s">
        <v>97</v>
      </c>
      <c r="D126" s="63" t="s">
        <v>293</v>
      </c>
      <c r="E126" s="66">
        <f>(63.85-(2.25))*10.764</f>
        <v>663.06240000000003</v>
      </c>
      <c r="F126" s="67">
        <f>(2.25)*10.764</f>
        <v>24.218999999999998</v>
      </c>
      <c r="G126" s="67">
        <v>0</v>
      </c>
      <c r="H126" s="67">
        <f>E126+F126+(IF(G126&lt;101,G126,IF(G126&lt;201,G126/2,IF(G126&lt;=301,G126/3,G126/4))))</f>
        <v>687.28140000000008</v>
      </c>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WZB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row>
    <row r="127" spans="1:150 16226:16383" s="3" customFormat="1" ht="20.25" x14ac:dyDescent="0.25">
      <c r="A127" s="77">
        <f>A126+1</f>
        <v>802</v>
      </c>
      <c r="B127" s="78"/>
      <c r="C127" s="63" t="s">
        <v>97</v>
      </c>
      <c r="D127" s="89" t="s">
        <v>297</v>
      </c>
      <c r="E127" s="90"/>
      <c r="F127" s="90"/>
      <c r="G127" s="90"/>
      <c r="H127" s="9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WZB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row>
    <row r="128" spans="1:150 16226:16383" s="3" customFormat="1" ht="20.25" x14ac:dyDescent="0.25">
      <c r="A128" s="77">
        <f t="shared" ref="A128:A129" si="4">A127+1</f>
        <v>803</v>
      </c>
      <c r="B128" s="78"/>
      <c r="C128" s="63" t="s">
        <v>97</v>
      </c>
      <c r="D128" s="92"/>
      <c r="E128" s="93"/>
      <c r="F128" s="93"/>
      <c r="G128" s="93"/>
      <c r="H128" s="94"/>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WZB128" s="1"/>
      <c r="WZC128" s="1"/>
      <c r="WZD128" s="1"/>
      <c r="WZE128" s="1"/>
      <c r="WZF128" s="1"/>
      <c r="WZG128" s="1"/>
      <c r="WZH128" s="1"/>
      <c r="WZI128" s="1"/>
      <c r="WZJ128" s="1"/>
      <c r="WZK128" s="1"/>
      <c r="WZL128" s="1"/>
      <c r="WZM128" s="1"/>
      <c r="WZN128" s="1"/>
      <c r="WZO128" s="1"/>
      <c r="WZP128" s="1"/>
      <c r="WZQ128" s="1"/>
      <c r="WZR128" s="1"/>
      <c r="WZS128" s="1"/>
      <c r="WZT128" s="1"/>
      <c r="WZU128" s="1"/>
      <c r="WZV128" s="1"/>
      <c r="WZW128" s="1"/>
      <c r="WZX128" s="1"/>
      <c r="WZY128" s="1"/>
      <c r="WZZ128" s="1"/>
      <c r="XAA128" s="1"/>
      <c r="XAB128" s="1"/>
      <c r="XAC128" s="1"/>
      <c r="XAD128" s="1"/>
      <c r="XAE128" s="1"/>
      <c r="XAF128" s="1"/>
      <c r="XAG128" s="1"/>
      <c r="XAH128" s="1"/>
      <c r="XAI128" s="1"/>
      <c r="XAJ128" s="1"/>
      <c r="XAK128" s="1"/>
      <c r="XAL128" s="1"/>
      <c r="XAM128" s="1"/>
      <c r="XAN128" s="1"/>
      <c r="XAO128" s="1"/>
      <c r="XAP128" s="1"/>
      <c r="XAQ128" s="1"/>
      <c r="XAR128" s="1"/>
      <c r="XAS128" s="1"/>
      <c r="XAT128" s="1"/>
      <c r="XAU128" s="1"/>
      <c r="XAV128" s="1"/>
      <c r="XAW128" s="1"/>
      <c r="XAX128" s="1"/>
      <c r="XAY128" s="1"/>
      <c r="XAZ128" s="1"/>
      <c r="XBA128" s="1"/>
      <c r="XBB128" s="1"/>
      <c r="XBC128" s="1"/>
      <c r="XBD128" s="1"/>
      <c r="XBE128" s="1"/>
      <c r="XBF128" s="1"/>
      <c r="XBG128" s="1"/>
      <c r="XBH128" s="1"/>
      <c r="XBI128" s="1"/>
      <c r="XBJ128" s="1"/>
      <c r="XBK128" s="1"/>
      <c r="XBL128" s="1"/>
      <c r="XBM128" s="1"/>
      <c r="XBN128" s="1"/>
      <c r="XBO128" s="1"/>
      <c r="XBP128" s="1"/>
      <c r="XBQ128" s="1"/>
      <c r="XBR128" s="1"/>
      <c r="XBS128" s="1"/>
      <c r="XBT128" s="1"/>
      <c r="XBU128" s="1"/>
      <c r="XBV128" s="1"/>
      <c r="XBW128" s="1"/>
      <c r="XBX128" s="1"/>
      <c r="XBY128" s="1"/>
      <c r="XBZ128" s="1"/>
      <c r="XCA128" s="1"/>
      <c r="XCB128" s="1"/>
      <c r="XCC128" s="1"/>
      <c r="XCD128" s="1"/>
      <c r="XCE128" s="1"/>
      <c r="XCF128" s="1"/>
      <c r="XCG128" s="1"/>
      <c r="XCH128" s="1"/>
      <c r="XCI128" s="1"/>
      <c r="XCJ128" s="1"/>
      <c r="XCK128" s="1"/>
      <c r="XCL128" s="1"/>
      <c r="XCM128" s="1"/>
      <c r="XCN128" s="1"/>
      <c r="XCO128" s="1"/>
      <c r="XCP128" s="1"/>
      <c r="XCQ128" s="1"/>
      <c r="XCR128" s="1"/>
      <c r="XCS128" s="1"/>
      <c r="XCT128" s="1"/>
      <c r="XCU128" s="1"/>
      <c r="XCV128" s="1"/>
      <c r="XCW128" s="1"/>
      <c r="XCX128" s="1"/>
      <c r="XCY128" s="1"/>
      <c r="XCZ128" s="1"/>
      <c r="XDA128" s="1"/>
      <c r="XDB128" s="1"/>
      <c r="XDC128" s="1"/>
      <c r="XDD128" s="1"/>
      <c r="XDE128" s="1"/>
      <c r="XDF128" s="1"/>
      <c r="XDG128" s="1"/>
      <c r="XDH128" s="1"/>
      <c r="XDI128" s="1"/>
      <c r="XDJ128" s="1"/>
      <c r="XDK128" s="1"/>
      <c r="XDL128" s="1"/>
      <c r="XDM128" s="1"/>
      <c r="XDN128" s="1"/>
      <c r="XDO128" s="1"/>
      <c r="XDP128" s="1"/>
      <c r="XDQ128" s="1"/>
      <c r="XDR128" s="1"/>
      <c r="XDS128" s="1"/>
      <c r="XDT128" s="1"/>
      <c r="XDU128" s="1"/>
      <c r="XDV128" s="1"/>
      <c r="XDW128" s="1"/>
      <c r="XDX128" s="1"/>
      <c r="XDY128" s="1"/>
      <c r="XDZ128" s="1"/>
      <c r="XEA128" s="1"/>
      <c r="XEB128" s="1"/>
      <c r="XEC128" s="1"/>
      <c r="XED128" s="1"/>
      <c r="XEE128" s="1"/>
      <c r="XEF128" s="1"/>
      <c r="XEG128" s="1"/>
      <c r="XEH128" s="1"/>
      <c r="XEI128" s="1"/>
      <c r="XEJ128" s="1"/>
      <c r="XEK128" s="1"/>
      <c r="XEL128" s="1"/>
      <c r="XEM128" s="1"/>
      <c r="XEN128" s="1"/>
      <c r="XEO128" s="1"/>
      <c r="XEP128" s="1"/>
      <c r="XEQ128" s="1"/>
      <c r="XER128" s="1"/>
      <c r="XES128" s="1"/>
      <c r="XET128" s="1"/>
      <c r="XEU128" s="1"/>
      <c r="XEV128" s="1"/>
      <c r="XEW128" s="1"/>
      <c r="XEX128" s="1"/>
      <c r="XEY128" s="1"/>
      <c r="XEZ128" s="1"/>
      <c r="XFA128" s="1"/>
      <c r="XFB128" s="1"/>
      <c r="XFC128" s="1"/>
    </row>
    <row r="129" spans="1:150 16226:16383" s="3" customFormat="1" ht="20.25" customHeight="1" x14ac:dyDescent="0.25">
      <c r="A129" s="77">
        <f t="shared" si="4"/>
        <v>804</v>
      </c>
      <c r="B129" s="78"/>
      <c r="C129" s="63" t="s">
        <v>97</v>
      </c>
      <c r="D129" s="63" t="s">
        <v>294</v>
      </c>
      <c r="E129" s="66">
        <f>(91.34-(2.25+3.72))*10.764</f>
        <v>918.92268000000001</v>
      </c>
      <c r="F129" s="67">
        <f>((2.25+3.72))*10.764</f>
        <v>64.261080000000007</v>
      </c>
      <c r="G129" s="67">
        <v>0</v>
      </c>
      <c r="H129" s="67">
        <f t="shared" ref="H129" si="5">E129+F129+(IF(G129&lt;101,G129,IF(G129&lt;201,G129/2,IF(G129&lt;=301,G129/3,G129/4))))</f>
        <v>983.18376000000001</v>
      </c>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WZB129" s="1"/>
      <c r="WZC129" s="1"/>
      <c r="WZD129" s="1"/>
      <c r="WZE129" s="1"/>
      <c r="WZF129" s="1"/>
      <c r="WZG129" s="1"/>
      <c r="WZH129" s="1"/>
      <c r="WZI129" s="1"/>
      <c r="WZJ129" s="1"/>
      <c r="WZK129" s="1"/>
      <c r="WZL129" s="1"/>
      <c r="WZM129" s="1"/>
      <c r="WZN129" s="1"/>
      <c r="WZO129" s="1"/>
      <c r="WZP129" s="1"/>
      <c r="WZQ129" s="1"/>
      <c r="WZR129" s="1"/>
      <c r="WZS129" s="1"/>
      <c r="WZT129" s="1"/>
      <c r="WZU129" s="1"/>
      <c r="WZV129" s="1"/>
      <c r="WZW129" s="1"/>
      <c r="WZX129" s="1"/>
      <c r="WZY129" s="1"/>
      <c r="WZZ129" s="1"/>
      <c r="XAA129" s="1"/>
      <c r="XAB129" s="1"/>
      <c r="XAC129" s="1"/>
      <c r="XAD129" s="1"/>
      <c r="XAE129" s="1"/>
      <c r="XAF129" s="1"/>
      <c r="XAG129" s="1"/>
      <c r="XAH129" s="1"/>
      <c r="XAI129" s="1"/>
      <c r="XAJ129" s="1"/>
      <c r="XAK129" s="1"/>
      <c r="XAL129" s="1"/>
      <c r="XAM129" s="1"/>
      <c r="XAN129" s="1"/>
      <c r="XAO129" s="1"/>
      <c r="XAP129" s="1"/>
      <c r="XAQ129" s="1"/>
      <c r="XAR129" s="1"/>
      <c r="XAS129" s="1"/>
      <c r="XAT129" s="1"/>
      <c r="XAU129" s="1"/>
      <c r="XAV129" s="1"/>
      <c r="XAW129" s="1"/>
      <c r="XAX129" s="1"/>
      <c r="XAY129" s="1"/>
      <c r="XAZ129" s="1"/>
      <c r="XBA129" s="1"/>
      <c r="XBB129" s="1"/>
      <c r="XBC129" s="1"/>
      <c r="XBD129" s="1"/>
      <c r="XBE129" s="1"/>
      <c r="XBF129" s="1"/>
      <c r="XBG129" s="1"/>
      <c r="XBH129" s="1"/>
      <c r="XBI129" s="1"/>
      <c r="XBJ129" s="1"/>
      <c r="XBK129" s="1"/>
      <c r="XBL129" s="1"/>
      <c r="XBM129" s="1"/>
      <c r="XBN129" s="1"/>
      <c r="XBO129" s="1"/>
      <c r="XBP129" s="1"/>
      <c r="XBQ129" s="1"/>
      <c r="XBR129" s="1"/>
      <c r="XBS129" s="1"/>
      <c r="XBT129" s="1"/>
      <c r="XBU129" s="1"/>
      <c r="XBV129" s="1"/>
      <c r="XBW129" s="1"/>
      <c r="XBX129" s="1"/>
      <c r="XBY129" s="1"/>
      <c r="XBZ129" s="1"/>
      <c r="XCA129" s="1"/>
      <c r="XCB129" s="1"/>
      <c r="XCC129" s="1"/>
      <c r="XCD129" s="1"/>
      <c r="XCE129" s="1"/>
      <c r="XCF129" s="1"/>
      <c r="XCG129" s="1"/>
      <c r="XCH129" s="1"/>
      <c r="XCI129" s="1"/>
      <c r="XCJ129" s="1"/>
      <c r="XCK129" s="1"/>
      <c r="XCL129" s="1"/>
      <c r="XCM129" s="1"/>
      <c r="XCN129" s="1"/>
      <c r="XCO129" s="1"/>
      <c r="XCP129" s="1"/>
      <c r="XCQ129" s="1"/>
      <c r="XCR129" s="1"/>
      <c r="XCS129" s="1"/>
      <c r="XCT129" s="1"/>
      <c r="XCU129" s="1"/>
      <c r="XCV129" s="1"/>
      <c r="XCW129" s="1"/>
      <c r="XCX129" s="1"/>
      <c r="XCY129" s="1"/>
      <c r="XCZ129" s="1"/>
      <c r="XDA129" s="1"/>
      <c r="XDB129" s="1"/>
      <c r="XDC129" s="1"/>
      <c r="XDD129" s="1"/>
      <c r="XDE129" s="1"/>
      <c r="XDF129" s="1"/>
      <c r="XDG129" s="1"/>
      <c r="XDH129" s="1"/>
      <c r="XDI129" s="1"/>
      <c r="XDJ129" s="1"/>
      <c r="XDK129" s="1"/>
      <c r="XDL129" s="1"/>
      <c r="XDM129" s="1"/>
      <c r="XDN129" s="1"/>
      <c r="XDO129" s="1"/>
      <c r="XDP129" s="1"/>
      <c r="XDQ129" s="1"/>
      <c r="XDR129" s="1"/>
      <c r="XDS129" s="1"/>
      <c r="XDT129" s="1"/>
      <c r="XDU129" s="1"/>
      <c r="XDV129" s="1"/>
      <c r="XDW129" s="1"/>
      <c r="XDX129" s="1"/>
      <c r="XDY129" s="1"/>
      <c r="XDZ129" s="1"/>
      <c r="XEA129" s="1"/>
      <c r="XEB129" s="1"/>
      <c r="XEC129" s="1"/>
      <c r="XED129" s="1"/>
      <c r="XEE129" s="1"/>
      <c r="XEF129" s="1"/>
      <c r="XEG129" s="1"/>
      <c r="XEH129" s="1"/>
      <c r="XEI129" s="1"/>
      <c r="XEJ129" s="1"/>
      <c r="XEK129" s="1"/>
      <c r="XEL129" s="1"/>
      <c r="XEM129" s="1"/>
      <c r="XEN129" s="1"/>
      <c r="XEO129" s="1"/>
      <c r="XEP129" s="1"/>
      <c r="XEQ129" s="1"/>
      <c r="XER129" s="1"/>
      <c r="XES129" s="1"/>
      <c r="XET129" s="1"/>
      <c r="XEU129" s="1"/>
      <c r="XEV129" s="1"/>
      <c r="XEW129" s="1"/>
      <c r="XEX129" s="1"/>
      <c r="XEY129" s="1"/>
      <c r="XEZ129" s="1"/>
      <c r="XFA129" s="1"/>
      <c r="XFB129" s="1"/>
      <c r="XFC129" s="1"/>
    </row>
    <row r="130" spans="1:150 16226:16383" s="3" customFormat="1" ht="20.25" x14ac:dyDescent="0.25">
      <c r="A130" s="83" t="s">
        <v>298</v>
      </c>
      <c r="B130" s="84"/>
      <c r="C130" s="84"/>
      <c r="D130" s="84"/>
      <c r="E130" s="84"/>
      <c r="F130" s="84"/>
      <c r="G130" s="84"/>
      <c r="H130" s="85"/>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WZB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row>
    <row r="131" spans="1:150 16226:16383" s="3" customFormat="1" ht="20.25" x14ac:dyDescent="0.25">
      <c r="A131" s="82">
        <f>LEFT(A130,SUM(LEN(A130)-LEN(SUBSTITUTE(A130,{"0","1","2","3","4","5","6","7","8","9"},""))))*100+1</f>
        <v>1601</v>
      </c>
      <c r="B131" s="82"/>
      <c r="C131" s="63" t="s">
        <v>97</v>
      </c>
      <c r="D131" s="63" t="s">
        <v>293</v>
      </c>
      <c r="E131" s="66">
        <f>(63.85-(2.25))*10.764</f>
        <v>663.06240000000003</v>
      </c>
      <c r="F131" s="67">
        <f>(2.25)*10.764</f>
        <v>24.218999999999998</v>
      </c>
      <c r="G131" s="67">
        <v>0</v>
      </c>
      <c r="H131" s="67">
        <f>E131+F131+(IF(G131&lt;101,G131,IF(G131&lt;201,G131/2,IF(G131&lt;=301,G131/3,G131/4))))</f>
        <v>687.28140000000008</v>
      </c>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WZB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row>
    <row r="132" spans="1:150 16226:16383" s="3" customFormat="1" ht="20.25" x14ac:dyDescent="0.25">
      <c r="A132" s="77">
        <f>A131+1</f>
        <v>1602</v>
      </c>
      <c r="B132" s="78"/>
      <c r="C132" s="63" t="s">
        <v>97</v>
      </c>
      <c r="D132" s="89" t="s">
        <v>297</v>
      </c>
      <c r="E132" s="90"/>
      <c r="F132" s="90"/>
      <c r="G132" s="90"/>
      <c r="H132" s="9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WZB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row>
    <row r="133" spans="1:150 16226:16383" s="3" customFormat="1" ht="20.25" x14ac:dyDescent="0.25">
      <c r="A133" s="77">
        <f t="shared" ref="A133:A134" si="6">A132+1</f>
        <v>1603</v>
      </c>
      <c r="B133" s="78"/>
      <c r="C133" s="63" t="s">
        <v>97</v>
      </c>
      <c r="D133" s="92"/>
      <c r="E133" s="93"/>
      <c r="F133" s="93"/>
      <c r="G133" s="93"/>
      <c r="H133" s="94"/>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WZB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row>
    <row r="134" spans="1:150 16226:16383" s="3" customFormat="1" ht="20.25" customHeight="1" x14ac:dyDescent="0.25">
      <c r="A134" s="77">
        <f t="shared" si="6"/>
        <v>1604</v>
      </c>
      <c r="B134" s="78"/>
      <c r="C134" s="63" t="s">
        <v>97</v>
      </c>
      <c r="D134" s="63" t="s">
        <v>294</v>
      </c>
      <c r="E134" s="66">
        <f>(91.34-(2.25+3.72))*10.764</f>
        <v>918.92268000000001</v>
      </c>
      <c r="F134" s="67">
        <f>((2.25+3.72))*10.764</f>
        <v>64.261080000000007</v>
      </c>
      <c r="G134" s="67">
        <v>0</v>
      </c>
      <c r="H134" s="67">
        <f t="shared" ref="H134" si="7">E134+F134+(IF(G134&lt;101,G134,IF(G134&lt;201,G134/2,IF(G134&lt;=301,G134/3,G134/4))))</f>
        <v>983.18376000000001</v>
      </c>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WZB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row>
    <row r="135" spans="1:150 16226:16383" s="3" customFormat="1" ht="20.25" x14ac:dyDescent="0.25">
      <c r="A135" s="79" t="s">
        <v>299</v>
      </c>
      <c r="B135" s="80"/>
      <c r="C135" s="80"/>
      <c r="D135" s="80"/>
      <c r="E135" s="80"/>
      <c r="F135" s="80"/>
      <c r="G135" s="80"/>
      <c r="H135" s="8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WZB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row>
    <row r="136" spans="1:150 16226:16383" s="3" customFormat="1" ht="20.25" customHeight="1" x14ac:dyDescent="0.25">
      <c r="A136" s="82" t="str">
        <f ca="1">T136</f>
        <v>2001,..,3101</v>
      </c>
      <c r="B136" s="82"/>
      <c r="C136" s="63" t="s">
        <v>97</v>
      </c>
      <c r="D136" s="63" t="s">
        <v>293</v>
      </c>
      <c r="E136" s="66">
        <f>(63.85-(2.25))*10.764</f>
        <v>663.06240000000003</v>
      </c>
      <c r="F136" s="67">
        <f>((2.25+3.69))*10.764</f>
        <v>63.938159999999989</v>
      </c>
      <c r="G136" s="67">
        <v>0</v>
      </c>
      <c r="H136" s="76">
        <f>E136+F136</f>
        <v>727.00056000000006</v>
      </c>
      <c r="I136" s="1"/>
      <c r="J136" s="1"/>
      <c r="K136" s="1"/>
      <c r="L136" s="1"/>
      <c r="M136" s="1"/>
      <c r="N136" s="1"/>
      <c r="O136" s="1"/>
      <c r="P136" s="1"/>
      <c r="Q136" s="1"/>
      <c r="R136" s="1"/>
      <c r="S136" s="1"/>
      <c r="T136" s="22" t="str">
        <f t="shared" ref="T136:T139" ca="1" si="8">U136&amp;""&amp;",..,"&amp;""&amp;V136</f>
        <v>2001,..,3101</v>
      </c>
      <c r="U136" s="22">
        <f ca="1">(SUMPRODUCT(MID(0&amp;(LEFT(A135,SUM(LEN(A135)-LEN(SUBSTITUTE(A135,{"0","1","2","3"},""))))), LARGE(INDEX(ISNUMBER(--MID((LEFT(A135,SUM(LEN(A135)-LEN(SUBSTITUTE(A135,{"0","1","2","3"},""))))), ROW(INDIRECT("1:"&amp;LEN((LEFT(A135,SUM(LEN(A135)-LEN(SUBSTITUTE(A135,{"0","1","2","3"},"")))))))), 1)) * ROW(INDIRECT("1:"&amp;LEN((LEFT(A135,SUM(LEN(A135)-LEN(SUBSTITUTE(A135,{"0","1","2","3"},"")))))))), 0), ROW(INDIRECT("1:"&amp;LEN((LEFT(A135,SUM(LEN(A135)-LEN(SUBSTITUTE(A135,{"0","1","2","3"},"")))))))))+1, 1) * 10^ROW(INDIRECT("1:"&amp;LEN((LEFT(A135,SUM(LEN(A135)-LEN(SUBSTITUTE(A135,{"0","1","2","3"},""))))))))/10))*100+1</f>
        <v>2001</v>
      </c>
      <c r="V136" s="22">
        <f ca="1">(SUMPRODUCT(MID(0&amp;(--TRIM(RIGHT(SUBSTITUTE(LEFT(A135,_xlfn.AGGREGATE(16,6,FIND({0,1,2,3,4,5,6,7,8,9},A135,ROW(INDIRECT("1:"&amp;LEN(A135)))),1))," ",REPT(" ",LEN(A135))),LEN(A135)))), LARGE(INDEX(ISNUMBER(--MID((--TRIM(RIGHT(SUBSTITUTE(LEFT(A135,_xlfn.AGGREGATE(16,6,FIND({0,1,2,3,4,5,6,7,8,9},A135,ROW(INDIRECT("1:"&amp;LEN(A135)))),1))," ",REPT(" ",LEN(A135))),LEN(A135)))), ROW(INDIRECT("1:"&amp;LEN((--TRIM(RIGHT(SUBSTITUTE(LEFT(A135,_xlfn.AGGREGATE(16,6,FIND({0,1,2,3,4,5,6,7,8,9},A135,ROW(INDIRECT("1:"&amp;LEN(A135)))),1))," ",REPT(" ",LEN(A135))),LEN(A135))))))), 1)) * ROW(INDIRECT("1:"&amp;LEN((--TRIM(RIGHT(SUBSTITUTE(LEFT(A135,_xlfn.AGGREGATE(16,6,FIND({0,1,2,3,4,5,6,7,8,9},A135,ROW(INDIRECT("1:"&amp;LEN(A135)))),1))," ",REPT(" ",LEN(A135))),LEN(A135))))))), 0), ROW(INDIRECT("1:"&amp;LEN((--TRIM(RIGHT(SUBSTITUTE(LEFT(A135,_xlfn.AGGREGATE(16,6,FIND({0,1,2,3,4,5,6,7,8,9},A135,ROW(INDIRECT("1:"&amp;LEN(A135)))),1))," ",REPT(" ",LEN(A135))),LEN(A135))))))))+1, 1) * 10^ROW(INDIRECT("1:"&amp;LEN((--TRIM(RIGHT(SUBSTITUTE(LEFT(A135,_xlfn.AGGREGATE(16,6,FIND({0,1,2,3,4,5,6,7,8,9},A135,ROW(INDIRECT("1:"&amp;LEN(A135)))),1))," ",REPT(" ",LEN(A135))),LEN(A135)))))))/10))*100+1</f>
        <v>3101</v>
      </c>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WZB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row>
    <row r="137" spans="1:150 16226:16383" s="3" customFormat="1" ht="20.25" customHeight="1" x14ac:dyDescent="0.25">
      <c r="A137" s="82" t="str">
        <f t="shared" ref="A137:A139" ca="1" si="9">T137</f>
        <v>2002,..,3102</v>
      </c>
      <c r="B137" s="82"/>
      <c r="C137" s="63" t="s">
        <v>97</v>
      </c>
      <c r="D137" s="63" t="s">
        <v>293</v>
      </c>
      <c r="E137" s="66">
        <f>(62.69-(2.25))*10.764</f>
        <v>650.57615999999996</v>
      </c>
      <c r="F137" s="67">
        <f>((2.25+3.69))*10.764</f>
        <v>63.938159999999989</v>
      </c>
      <c r="G137" s="67">
        <v>0</v>
      </c>
      <c r="H137" s="76">
        <f t="shared" ref="H137:H139" si="10">E137+F137+(IF(G137&lt;101,G137,IF(G137&lt;201,G137/2,IF(G137&lt;=301,G137/3,G137/4))))</f>
        <v>714.51432</v>
      </c>
      <c r="I137" s="1"/>
      <c r="J137" s="1"/>
      <c r="K137" s="1"/>
      <c r="L137" s="1"/>
      <c r="M137" s="1"/>
      <c r="N137" s="1"/>
      <c r="O137" s="1"/>
      <c r="P137" s="1"/>
      <c r="Q137" s="1"/>
      <c r="R137" s="1"/>
      <c r="S137" s="1"/>
      <c r="T137" s="22" t="str">
        <f t="shared" ca="1" si="8"/>
        <v>2002,..,3102</v>
      </c>
      <c r="U137" s="22">
        <f ca="1">U136+1</f>
        <v>2002</v>
      </c>
      <c r="V137" s="22">
        <f ca="1">V136+1</f>
        <v>3102</v>
      </c>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WZB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row>
    <row r="138" spans="1:150 16226:16383" s="3" customFormat="1" ht="20.25" customHeight="1" x14ac:dyDescent="0.25">
      <c r="A138" s="82" t="str">
        <f t="shared" ca="1" si="9"/>
        <v>2003,..,3103</v>
      </c>
      <c r="B138" s="82"/>
      <c r="C138" s="63" t="s">
        <v>97</v>
      </c>
      <c r="D138" s="63" t="s">
        <v>294</v>
      </c>
      <c r="E138" s="66">
        <f>(87.37-(2.25+3.72))*10.764</f>
        <v>876.18960000000004</v>
      </c>
      <c r="F138" s="67">
        <f>((2.25+3.72))*10.764</f>
        <v>64.261080000000007</v>
      </c>
      <c r="G138" s="67">
        <v>0</v>
      </c>
      <c r="H138" s="76">
        <f t="shared" si="10"/>
        <v>940.45068000000003</v>
      </c>
      <c r="I138" s="1"/>
      <c r="J138" s="1"/>
      <c r="K138" s="1"/>
      <c r="L138" s="1"/>
      <c r="M138" s="1"/>
      <c r="N138" s="1"/>
      <c r="O138" s="1"/>
      <c r="P138" s="1"/>
      <c r="Q138" s="1"/>
      <c r="R138" s="1"/>
      <c r="S138" s="1"/>
      <c r="T138" s="22" t="str">
        <f t="shared" ca="1" si="8"/>
        <v>2003,..,3103</v>
      </c>
      <c r="U138" s="22">
        <f t="shared" ref="U138:V138" ca="1" si="11">U137+1</f>
        <v>2003</v>
      </c>
      <c r="V138" s="22">
        <f t="shared" ca="1" si="11"/>
        <v>3103</v>
      </c>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WZB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row>
    <row r="139" spans="1:150 16226:16383" s="3" customFormat="1" ht="20.25" customHeight="1" x14ac:dyDescent="0.25">
      <c r="A139" s="82" t="str">
        <f t="shared" ca="1" si="9"/>
        <v>2004,..,3104</v>
      </c>
      <c r="B139" s="82"/>
      <c r="C139" s="63" t="s">
        <v>97</v>
      </c>
      <c r="D139" s="63" t="s">
        <v>294</v>
      </c>
      <c r="E139" s="66">
        <f>(91.34-(2.25+3.72))*10.764</f>
        <v>918.92268000000001</v>
      </c>
      <c r="F139" s="67">
        <f>((2.25+3.72))*10.764</f>
        <v>64.261080000000007</v>
      </c>
      <c r="G139" s="67">
        <v>0</v>
      </c>
      <c r="H139" s="76">
        <f t="shared" si="10"/>
        <v>983.18376000000001</v>
      </c>
      <c r="I139" s="1"/>
      <c r="J139" s="1"/>
      <c r="K139" s="1"/>
      <c r="L139" s="1"/>
      <c r="M139" s="1"/>
      <c r="N139" s="1"/>
      <c r="O139" s="1"/>
      <c r="P139" s="1"/>
      <c r="Q139" s="1"/>
      <c r="R139" s="1"/>
      <c r="S139" s="1"/>
      <c r="T139" s="22" t="str">
        <f t="shared" ca="1" si="8"/>
        <v>2004,..,3104</v>
      </c>
      <c r="U139" s="22">
        <f t="shared" ref="U139:V139" ca="1" si="12">U138+1</f>
        <v>2004</v>
      </c>
      <c r="V139" s="22">
        <f t="shared" ca="1" si="12"/>
        <v>3104</v>
      </c>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WZB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row>
    <row r="140" spans="1:150 16226:16383" s="3" customFormat="1" ht="20.25" x14ac:dyDescent="0.25">
      <c r="A140" s="79" t="s">
        <v>301</v>
      </c>
      <c r="B140" s="80"/>
      <c r="C140" s="80"/>
      <c r="D140" s="80"/>
      <c r="E140" s="80"/>
      <c r="F140" s="80"/>
      <c r="G140" s="80"/>
      <c r="H140" s="8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WZB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row>
    <row r="141" spans="1:150 16226:16383" s="3" customFormat="1" ht="20.25" customHeight="1" x14ac:dyDescent="0.25">
      <c r="A141" s="82" t="str">
        <f ca="1">T141</f>
        <v>2301 &amp; 3001</v>
      </c>
      <c r="B141" s="82"/>
      <c r="C141" s="63" t="s">
        <v>97</v>
      </c>
      <c r="D141" s="63" t="s">
        <v>293</v>
      </c>
      <c r="E141" s="66">
        <f>(63.85-(2.25))*10.764</f>
        <v>663.06240000000003</v>
      </c>
      <c r="F141" s="67">
        <f>((2.25+3.69))*10.764</f>
        <v>63.938159999999989</v>
      </c>
      <c r="G141" s="67">
        <v>0</v>
      </c>
      <c r="H141" s="67">
        <f>E141+F141+(IF(G141&lt;101,G141,IF(G141&lt;201,G141/2,IF(G141&lt;=301,G141/3,G141/4))))</f>
        <v>727.00056000000006</v>
      </c>
      <c r="I141" s="1"/>
      <c r="J141" s="1"/>
      <c r="K141" s="1"/>
      <c r="L141" s="1"/>
      <c r="M141" s="1"/>
      <c r="N141" s="1"/>
      <c r="O141" s="1"/>
      <c r="P141" s="1"/>
      <c r="Q141" s="1"/>
      <c r="R141" s="1"/>
      <c r="S141" s="1"/>
      <c r="T141" s="22" t="str">
        <f ca="1">U141&amp;""&amp;" &amp; "&amp;""&amp;V141</f>
        <v>2301 &amp; 3001</v>
      </c>
      <c r="U141" s="22">
        <f ca="1">(SUMPRODUCT(MID(0&amp;(LEFT(A140,SUM(LEN(A140)-LEN(SUBSTITUTE(A140,{"0","1","2","3"},""))))), LARGE(INDEX(ISNUMBER(--MID((LEFT(A140,SUM(LEN(A140)-LEN(SUBSTITUTE(A140,{"0","1","2","3"},""))))), ROW(INDIRECT("1:"&amp;LEN((LEFT(A140,SUM(LEN(A140)-LEN(SUBSTITUTE(A140,{"0","1","2","3"},"")))))))), 1)) * ROW(INDIRECT("1:"&amp;LEN((LEFT(A140,SUM(LEN(A140)-LEN(SUBSTITUTE(A140,{"0","1","2","3"},"")))))))), 0), ROW(INDIRECT("1:"&amp;LEN((LEFT(A140,SUM(LEN(A140)-LEN(SUBSTITUTE(A140,{"0","1","2","3"},"")))))))))+1, 1) * 10^ROW(INDIRECT("1:"&amp;LEN((LEFT(A140,SUM(LEN(A140)-LEN(SUBSTITUTE(A140,{"0","1","2","3"},""))))))))/10))*100+1</f>
        <v>2301</v>
      </c>
      <c r="V141" s="22">
        <f ca="1">(SUMPRODUCT(MID(0&amp;(--TRIM(RIGHT(SUBSTITUTE(LEFT(A140,_xlfn.AGGREGATE(16,6,FIND({0,1,2,3,4,5,6,7,8,9},A140,ROW(INDIRECT("1:"&amp;LEN(A140)))),1))," ",REPT(" ",LEN(A140))),LEN(A140)))), LARGE(INDEX(ISNUMBER(--MID((--TRIM(RIGHT(SUBSTITUTE(LEFT(A140,_xlfn.AGGREGATE(16,6,FIND({0,1,2,3,4,5,6,7,8,9},A140,ROW(INDIRECT("1:"&amp;LEN(A140)))),1))," ",REPT(" ",LEN(A140))),LEN(A140)))), ROW(INDIRECT("1:"&amp;LEN((--TRIM(RIGHT(SUBSTITUTE(LEFT(A140,_xlfn.AGGREGATE(16,6,FIND({0,1,2,3,4,5,6,7,8,9},A140,ROW(INDIRECT("1:"&amp;LEN(A140)))),1))," ",REPT(" ",LEN(A140))),LEN(A140))))))), 1)) * ROW(INDIRECT("1:"&amp;LEN((--TRIM(RIGHT(SUBSTITUTE(LEFT(A140,_xlfn.AGGREGATE(16,6,FIND({0,1,2,3,4,5,6,7,8,9},A140,ROW(INDIRECT("1:"&amp;LEN(A140)))),1))," ",REPT(" ",LEN(A140))),LEN(A140))))))), 0), ROW(INDIRECT("1:"&amp;LEN((--TRIM(RIGHT(SUBSTITUTE(LEFT(A140,_xlfn.AGGREGATE(16,6,FIND({0,1,2,3,4,5,6,7,8,9},A140,ROW(INDIRECT("1:"&amp;LEN(A140)))),1))," ",REPT(" ",LEN(A140))),LEN(A140))))))))+1, 1) * 10^ROW(INDIRECT("1:"&amp;LEN((--TRIM(RIGHT(SUBSTITUTE(LEFT(A140,_xlfn.AGGREGATE(16,6,FIND({0,1,2,3,4,5,6,7,8,9},A140,ROW(INDIRECT("1:"&amp;LEN(A140)))),1))," ",REPT(" ",LEN(A140))),LEN(A140)))))))/10))*100+1</f>
        <v>3001</v>
      </c>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WZB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row>
    <row r="142" spans="1:150 16226:16383" s="3" customFormat="1" ht="20.25" customHeight="1" x14ac:dyDescent="0.25">
      <c r="A142" s="82" t="str">
        <f t="shared" ref="A142:A144" ca="1" si="13">T142</f>
        <v>2302 &amp; 3002</v>
      </c>
      <c r="B142" s="82"/>
      <c r="C142" s="63" t="s">
        <v>97</v>
      </c>
      <c r="D142" s="89" t="s">
        <v>297</v>
      </c>
      <c r="E142" s="90"/>
      <c r="F142" s="90"/>
      <c r="G142" s="90"/>
      <c r="H142" s="91"/>
      <c r="I142" s="1"/>
      <c r="J142" s="1"/>
      <c r="K142" s="1"/>
      <c r="L142" s="1"/>
      <c r="M142" s="1"/>
      <c r="N142" s="1"/>
      <c r="O142" s="1"/>
      <c r="P142" s="1"/>
      <c r="Q142" s="1"/>
      <c r="R142" s="1"/>
      <c r="S142" s="1"/>
      <c r="T142" s="22" t="str">
        <f t="shared" ref="T142:T144" ca="1" si="14">U142&amp;""&amp;" &amp; "&amp;""&amp;V142</f>
        <v>2302 &amp; 3002</v>
      </c>
      <c r="U142" s="22">
        <f ca="1">U141+1</f>
        <v>2302</v>
      </c>
      <c r="V142" s="22">
        <f ca="1">V141+1</f>
        <v>3002</v>
      </c>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WZB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row>
    <row r="143" spans="1:150 16226:16383" s="3" customFormat="1" ht="20.25" customHeight="1" x14ac:dyDescent="0.25">
      <c r="A143" s="82" t="str">
        <f t="shared" ca="1" si="13"/>
        <v>2303 &amp; 3003</v>
      </c>
      <c r="B143" s="82"/>
      <c r="C143" s="63" t="s">
        <v>97</v>
      </c>
      <c r="D143" s="92"/>
      <c r="E143" s="93"/>
      <c r="F143" s="93"/>
      <c r="G143" s="93"/>
      <c r="H143" s="94"/>
      <c r="I143" s="1"/>
      <c r="J143" s="1"/>
      <c r="K143" s="1"/>
      <c r="L143" s="1"/>
      <c r="M143" s="1"/>
      <c r="N143" s="1"/>
      <c r="O143" s="1"/>
      <c r="P143" s="1"/>
      <c r="Q143" s="1"/>
      <c r="R143" s="1"/>
      <c r="S143" s="1"/>
      <c r="T143" s="22" t="str">
        <f t="shared" ca="1" si="14"/>
        <v>2303 &amp; 3003</v>
      </c>
      <c r="U143" s="22">
        <f t="shared" ref="U143:V144" ca="1" si="15">U142+1</f>
        <v>2303</v>
      </c>
      <c r="V143" s="22">
        <f t="shared" ca="1" si="15"/>
        <v>3003</v>
      </c>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WZB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row>
    <row r="144" spans="1:150 16226:16383" s="3" customFormat="1" ht="20.25" customHeight="1" x14ac:dyDescent="0.25">
      <c r="A144" s="82" t="str">
        <f t="shared" ca="1" si="13"/>
        <v>2304 &amp; 3004</v>
      </c>
      <c r="B144" s="82"/>
      <c r="C144" s="63" t="s">
        <v>97</v>
      </c>
      <c r="D144" s="63" t="s">
        <v>294</v>
      </c>
      <c r="E144" s="66">
        <f>(91.34-(2.25+3.72))*10.764</f>
        <v>918.92268000000001</v>
      </c>
      <c r="F144" s="67">
        <f>((2.25+3.72))*10.764</f>
        <v>64.261080000000007</v>
      </c>
      <c r="G144" s="67">
        <v>0</v>
      </c>
      <c r="H144" s="67">
        <f t="shared" ref="H144" si="16">E144+F144+(IF(G144&lt;101,G144,IF(G144&lt;201,G144/2,IF(G144&lt;=301,G144/3,G144/4))))</f>
        <v>983.18376000000001</v>
      </c>
      <c r="I144" s="1"/>
      <c r="J144" s="1"/>
      <c r="K144" s="1"/>
      <c r="L144" s="1"/>
      <c r="M144" s="1"/>
      <c r="N144" s="1"/>
      <c r="O144" s="1"/>
      <c r="P144" s="1"/>
      <c r="Q144" s="1"/>
      <c r="R144" s="1"/>
      <c r="S144" s="1"/>
      <c r="T144" s="22" t="str">
        <f t="shared" ca="1" si="14"/>
        <v>2304 &amp; 3004</v>
      </c>
      <c r="U144" s="22">
        <f t="shared" ca="1" si="15"/>
        <v>2304</v>
      </c>
      <c r="V144" s="22">
        <f t="shared" ca="1" si="15"/>
        <v>3004</v>
      </c>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WZB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row>
    <row r="145" spans="1:150 16226:16383" s="3" customFormat="1" ht="20.25" x14ac:dyDescent="0.25">
      <c r="A145" s="83" t="s">
        <v>302</v>
      </c>
      <c r="B145" s="84"/>
      <c r="C145" s="84"/>
      <c r="D145" s="84"/>
      <c r="E145" s="84"/>
      <c r="F145" s="84"/>
      <c r="G145" s="84"/>
      <c r="H145" s="85"/>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WZB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row>
    <row r="146" spans="1:150 16226:16383" s="3" customFormat="1" ht="20.25" x14ac:dyDescent="0.25">
      <c r="A146" s="83" t="s">
        <v>303</v>
      </c>
      <c r="B146" s="84"/>
      <c r="C146" s="84"/>
      <c r="D146" s="84"/>
      <c r="E146" s="84"/>
      <c r="F146" s="84"/>
      <c r="G146" s="84"/>
      <c r="H146" s="85"/>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WZB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row>
    <row r="147" spans="1:150 16226:16383" s="3" customFormat="1" ht="20.25" x14ac:dyDescent="0.25">
      <c r="A147" s="83" t="s">
        <v>290</v>
      </c>
      <c r="B147" s="84"/>
      <c r="C147" s="84"/>
      <c r="D147" s="84"/>
      <c r="E147" s="84"/>
      <c r="F147" s="84"/>
      <c r="G147" s="84"/>
      <c r="H147" s="85"/>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WZB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row>
    <row r="148" spans="1:150 16226:16383" s="3" customFormat="1" ht="20.25" x14ac:dyDescent="0.25">
      <c r="A148" s="83" t="s">
        <v>304</v>
      </c>
      <c r="B148" s="84"/>
      <c r="C148" s="84"/>
      <c r="D148" s="84"/>
      <c r="E148" s="84"/>
      <c r="F148" s="84"/>
      <c r="G148" s="84"/>
      <c r="H148" s="85"/>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WZB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row>
    <row r="149" spans="1:150 16226:16383" s="3" customFormat="1" ht="20.25" x14ac:dyDescent="0.25">
      <c r="A149" s="79" t="s">
        <v>292</v>
      </c>
      <c r="B149" s="80"/>
      <c r="C149" s="80"/>
      <c r="D149" s="80"/>
      <c r="E149" s="80"/>
      <c r="F149" s="80"/>
      <c r="G149" s="80"/>
      <c r="H149" s="8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WZB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row>
    <row r="150" spans="1:150 16226:16383" s="3" customFormat="1" ht="20.25" customHeight="1" x14ac:dyDescent="0.25">
      <c r="A150" s="82" t="str">
        <f ca="1">T150</f>
        <v>101,..,1901</v>
      </c>
      <c r="B150" s="82"/>
      <c r="C150" s="63" t="s">
        <v>97</v>
      </c>
      <c r="D150" s="63" t="s">
        <v>294</v>
      </c>
      <c r="E150" s="66">
        <f>(91.25-(2.25+3.72))*10.764</f>
        <v>917.95391999999993</v>
      </c>
      <c r="F150" s="67">
        <f>((2.25+3.72))*10.764</f>
        <v>64.261080000000007</v>
      </c>
      <c r="G150" s="67">
        <v>0</v>
      </c>
      <c r="H150" s="67">
        <f>E150+F150+(IF(G150&lt;101,G150,IF(G150&lt;201,G150/2,IF(G150&lt;=301,G150/3,G150/4))))</f>
        <v>982.21499999999992</v>
      </c>
      <c r="I150" s="1"/>
      <c r="J150" s="1"/>
      <c r="K150" s="1"/>
      <c r="L150" s="1"/>
      <c r="M150" s="1"/>
      <c r="N150" s="1"/>
      <c r="O150" s="1"/>
      <c r="P150" s="1"/>
      <c r="Q150" s="1"/>
      <c r="R150" s="1"/>
      <c r="S150" s="1"/>
      <c r="T150" s="22" t="str">
        <f t="shared" ref="T150:T152" ca="1" si="17">U150&amp;""&amp;",..,"&amp;""&amp;V150</f>
        <v>101,..,1901</v>
      </c>
      <c r="U150" s="22">
        <f ca="1">(SUMPRODUCT(MID(0&amp;(LEFT(A149,SUM(LEN(A149)-LEN(SUBSTITUTE(A149,{"0","1","2","3"},""))))), LARGE(INDEX(ISNUMBER(--MID((LEFT(A149,SUM(LEN(A149)-LEN(SUBSTITUTE(A149,{"0","1","2","3"},""))))), ROW(INDIRECT("1:"&amp;LEN((LEFT(A149,SUM(LEN(A149)-LEN(SUBSTITUTE(A149,{"0","1","2","3"},"")))))))), 1)) * ROW(INDIRECT("1:"&amp;LEN((LEFT(A149,SUM(LEN(A149)-LEN(SUBSTITUTE(A149,{"0","1","2","3"},"")))))))), 0), ROW(INDIRECT("1:"&amp;LEN((LEFT(A149,SUM(LEN(A149)-LEN(SUBSTITUTE(A149,{"0","1","2","3"},"")))))))))+1, 1) * 10^ROW(INDIRECT("1:"&amp;LEN((LEFT(A149,SUM(LEN(A149)-LEN(SUBSTITUTE(A149,{"0","1","2","3"},""))))))))/10))*100+1</f>
        <v>101</v>
      </c>
      <c r="V150" s="22">
        <f ca="1">(SUMPRODUCT(MID(0&amp;(--TRIM(RIGHT(SUBSTITUTE(LEFT(A149,_xlfn.AGGREGATE(16,6,FIND({0,1,2,3,4,5,6,7,8,9},A149,ROW(INDIRECT("1:"&amp;LEN(A149)))),1))," ",REPT(" ",LEN(A149))),LEN(A149)))), LARGE(INDEX(ISNUMBER(--MID((--TRIM(RIGHT(SUBSTITUTE(LEFT(A149,_xlfn.AGGREGATE(16,6,FIND({0,1,2,3,4,5,6,7,8,9},A149,ROW(INDIRECT("1:"&amp;LEN(A149)))),1))," ",REPT(" ",LEN(A149))),LEN(A149)))), ROW(INDIRECT("1:"&amp;LEN((--TRIM(RIGHT(SUBSTITUTE(LEFT(A149,_xlfn.AGGREGATE(16,6,FIND({0,1,2,3,4,5,6,7,8,9},A149,ROW(INDIRECT("1:"&amp;LEN(A149)))),1))," ",REPT(" ",LEN(A149))),LEN(A149))))))), 1)) * ROW(INDIRECT("1:"&amp;LEN((--TRIM(RIGHT(SUBSTITUTE(LEFT(A149,_xlfn.AGGREGATE(16,6,FIND({0,1,2,3,4,5,6,7,8,9},A149,ROW(INDIRECT("1:"&amp;LEN(A149)))),1))," ",REPT(" ",LEN(A149))),LEN(A149))))))), 0), ROW(INDIRECT("1:"&amp;LEN((--TRIM(RIGHT(SUBSTITUTE(LEFT(A149,_xlfn.AGGREGATE(16,6,FIND({0,1,2,3,4,5,6,7,8,9},A149,ROW(INDIRECT("1:"&amp;LEN(A149)))),1))," ",REPT(" ",LEN(A149))),LEN(A149))))))))+1, 1) * 10^ROW(INDIRECT("1:"&amp;LEN((--TRIM(RIGHT(SUBSTITUTE(LEFT(A149,_xlfn.AGGREGATE(16,6,FIND({0,1,2,3,4,5,6,7,8,9},A149,ROW(INDIRECT("1:"&amp;LEN(A149)))),1))," ",REPT(" ",LEN(A149))),LEN(A149)))))))/10))*100+1</f>
        <v>1901</v>
      </c>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WZB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row>
    <row r="151" spans="1:150 16226:16383" s="3" customFormat="1" ht="20.25" customHeight="1" x14ac:dyDescent="0.25">
      <c r="A151" s="82" t="str">
        <f t="shared" ref="A151:A152" ca="1" si="18">T151</f>
        <v>102,..,1902</v>
      </c>
      <c r="B151" s="82"/>
      <c r="C151" s="63" t="s">
        <v>97</v>
      </c>
      <c r="D151" s="63" t="s">
        <v>305</v>
      </c>
      <c r="E151" s="66">
        <f>(73.06-(2.25+3.72))*10.764</f>
        <v>722.15675999999996</v>
      </c>
      <c r="F151" s="67">
        <f>((2.25+3.72))*10.764</f>
        <v>64.261080000000007</v>
      </c>
      <c r="G151" s="67">
        <v>0</v>
      </c>
      <c r="H151" s="67">
        <f t="shared" ref="H151:H152" si="19">E151+F151+(IF(G151&lt;101,G151,IF(G151&lt;201,G151/2,IF(G151&lt;=301,G151/3,G151/4))))</f>
        <v>786.41783999999996</v>
      </c>
      <c r="I151" s="1"/>
      <c r="J151" s="1"/>
      <c r="K151" s="1"/>
      <c r="L151" s="1"/>
      <c r="M151" s="1"/>
      <c r="N151" s="1"/>
      <c r="O151" s="1"/>
      <c r="P151" s="1"/>
      <c r="Q151" s="1"/>
      <c r="R151" s="1"/>
      <c r="S151" s="1"/>
      <c r="T151" s="22" t="str">
        <f t="shared" ca="1" si="17"/>
        <v>102,..,1902</v>
      </c>
      <c r="U151" s="22">
        <f ca="1">U150+1</f>
        <v>102</v>
      </c>
      <c r="V151" s="22">
        <f ca="1">V150+1</f>
        <v>1902</v>
      </c>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WZB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row>
    <row r="152" spans="1:150 16226:16383" s="3" customFormat="1" ht="20.25" customHeight="1" x14ac:dyDescent="0.25">
      <c r="A152" s="82" t="str">
        <f t="shared" ca="1" si="18"/>
        <v>103,..,1903</v>
      </c>
      <c r="B152" s="82"/>
      <c r="C152" s="63" t="s">
        <v>97</v>
      </c>
      <c r="D152" s="63" t="s">
        <v>293</v>
      </c>
      <c r="E152" s="66">
        <f>(63.75-(2.25))*10.764</f>
        <v>661.98599999999999</v>
      </c>
      <c r="F152" s="67">
        <f>((2.25))*10.764</f>
        <v>24.218999999999998</v>
      </c>
      <c r="G152" s="67">
        <v>0</v>
      </c>
      <c r="H152" s="67">
        <f t="shared" si="19"/>
        <v>686.20500000000004</v>
      </c>
      <c r="I152" s="1"/>
      <c r="J152" s="1"/>
      <c r="K152" s="1"/>
      <c r="L152" s="1"/>
      <c r="M152" s="1"/>
      <c r="N152" s="1"/>
      <c r="O152" s="1"/>
      <c r="P152" s="1"/>
      <c r="Q152" s="1"/>
      <c r="R152" s="1"/>
      <c r="S152" s="1"/>
      <c r="T152" s="22" t="str">
        <f t="shared" ca="1" si="17"/>
        <v>103,..,1903</v>
      </c>
      <c r="U152" s="22">
        <f t="shared" ref="U152:V152" ca="1" si="20">U151+1</f>
        <v>103</v>
      </c>
      <c r="V152" s="22">
        <f t="shared" ca="1" si="20"/>
        <v>1903</v>
      </c>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WZB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row>
    <row r="153" spans="1:150 16226:16383" s="3" customFormat="1" ht="20.25" x14ac:dyDescent="0.25">
      <c r="A153" s="83" t="s">
        <v>295</v>
      </c>
      <c r="B153" s="84"/>
      <c r="C153" s="84"/>
      <c r="D153" s="84"/>
      <c r="E153" s="84"/>
      <c r="F153" s="84"/>
      <c r="G153" s="84"/>
      <c r="H153" s="85"/>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WZB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row>
    <row r="154" spans="1:150 16226:16383" s="3" customFormat="1" ht="20.25" x14ac:dyDescent="0.25">
      <c r="A154" s="82">
        <f>LEFT(A153,SUM(LEN(A153)-LEN(SUBSTITUTE(A153,{"0","1","2","3","4","5","6","7","8","9"},""))))*100+1</f>
        <v>801</v>
      </c>
      <c r="B154" s="82"/>
      <c r="C154" s="63" t="s">
        <v>97</v>
      </c>
      <c r="D154" s="63" t="s">
        <v>294</v>
      </c>
      <c r="E154" s="66">
        <f>(91.25-(2.25+3.72))*10.764</f>
        <v>917.95391999999993</v>
      </c>
      <c r="F154" s="67">
        <f>((2.25+3.72))*10.764</f>
        <v>64.261080000000007</v>
      </c>
      <c r="G154" s="67">
        <v>0</v>
      </c>
      <c r="H154" s="67">
        <f>E154+F154+(IF(G154&lt;101,G154,IF(G154&lt;201,G154/2,IF(G154&lt;=301,G154/3,G154/4))))</f>
        <v>982.21499999999992</v>
      </c>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WZB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row>
    <row r="155" spans="1:150 16226:16383" s="3" customFormat="1" ht="20.25" x14ac:dyDescent="0.25">
      <c r="A155" s="77">
        <f>A154+1</f>
        <v>802</v>
      </c>
      <c r="B155" s="78"/>
      <c r="C155" s="63" t="s">
        <v>97</v>
      </c>
      <c r="D155" s="63" t="s">
        <v>305</v>
      </c>
      <c r="E155" s="66">
        <f>(73.06-(2.25+3.72))*10.764</f>
        <v>722.15675999999996</v>
      </c>
      <c r="F155" s="67">
        <f>((2.25+3.72))*10.764</f>
        <v>64.261080000000007</v>
      </c>
      <c r="G155" s="67">
        <v>0</v>
      </c>
      <c r="H155" s="67">
        <f t="shared" ref="H155:H156" si="21">E155+F155+(IF(G155&lt;101,G155,IF(G155&lt;201,G155/2,IF(G155&lt;=301,G155/3,G155/4))))</f>
        <v>786.41783999999996</v>
      </c>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WZB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row>
    <row r="156" spans="1:150 16226:16383" s="3" customFormat="1" ht="20.25" x14ac:dyDescent="0.25">
      <c r="A156" s="77">
        <f t="shared" ref="A156" si="22">A155+1</f>
        <v>803</v>
      </c>
      <c r="B156" s="78"/>
      <c r="C156" s="63" t="s">
        <v>97</v>
      </c>
      <c r="D156" s="63" t="s">
        <v>293</v>
      </c>
      <c r="E156" s="66">
        <f>(63.75-(2.25))*10.764</f>
        <v>661.98599999999999</v>
      </c>
      <c r="F156" s="67">
        <f>((2.25))*10.764</f>
        <v>24.218999999999998</v>
      </c>
      <c r="G156" s="67">
        <v>0</v>
      </c>
      <c r="H156" s="67">
        <f t="shared" si="21"/>
        <v>686.20500000000004</v>
      </c>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WZB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row>
    <row r="157" spans="1:150 16226:16383" s="3" customFormat="1" ht="20.25" x14ac:dyDescent="0.25">
      <c r="A157" s="83" t="s">
        <v>306</v>
      </c>
      <c r="B157" s="84"/>
      <c r="C157" s="84"/>
      <c r="D157" s="84"/>
      <c r="E157" s="84"/>
      <c r="F157" s="84"/>
      <c r="G157" s="84"/>
      <c r="H157" s="85"/>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WZB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row>
    <row r="158" spans="1:150 16226:16383" s="3" customFormat="1" ht="20.25" x14ac:dyDescent="0.25">
      <c r="A158" s="82">
        <f>LEFT(A157,SUM(LEN(A157)-LEN(SUBSTITUTE(A157,{"0","1","2","3","4","5","6","7","8","9"},""))))*100+1</f>
        <v>1601</v>
      </c>
      <c r="B158" s="82"/>
      <c r="C158" s="63" t="s">
        <v>97</v>
      </c>
      <c r="D158" s="63" t="s">
        <v>294</v>
      </c>
      <c r="E158" s="66">
        <f>(91.25-(2.25+3.72))*10.764</f>
        <v>917.95391999999993</v>
      </c>
      <c r="F158" s="67">
        <f>((2.25+3.72))*10.764</f>
        <v>64.261080000000007</v>
      </c>
      <c r="G158" s="67">
        <v>0</v>
      </c>
      <c r="H158" s="67">
        <f>E158+F158+(IF(G158&lt;101,G158,IF(G158&lt;201,G158/2,IF(G158&lt;=301,G158/3,G158/4))))</f>
        <v>982.21499999999992</v>
      </c>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WZB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row>
    <row r="159" spans="1:150 16226:16383" s="3" customFormat="1" ht="20.25" x14ac:dyDescent="0.25">
      <c r="A159" s="77">
        <f>A158+1</f>
        <v>1602</v>
      </c>
      <c r="B159" s="78"/>
      <c r="C159" s="63" t="s">
        <v>97</v>
      </c>
      <c r="D159" s="63" t="s">
        <v>305</v>
      </c>
      <c r="E159" s="66">
        <f>(73.06-(2.25+3.72))*10.764</f>
        <v>722.15675999999996</v>
      </c>
      <c r="F159" s="67">
        <f>((2.25+3.72))*10.764</f>
        <v>64.261080000000007</v>
      </c>
      <c r="G159" s="67">
        <v>0</v>
      </c>
      <c r="H159" s="67">
        <f t="shared" ref="H159:H160" si="23">E159+F159+(IF(G159&lt;101,G159,IF(G159&lt;201,G159/2,IF(G159&lt;=301,G159/3,G159/4))))</f>
        <v>786.41783999999996</v>
      </c>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WZB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row>
    <row r="160" spans="1:150 16226:16383" s="3" customFormat="1" ht="20.25" x14ac:dyDescent="0.25">
      <c r="A160" s="77">
        <f t="shared" ref="A160" si="24">A159+1</f>
        <v>1603</v>
      </c>
      <c r="B160" s="78"/>
      <c r="C160" s="63" t="s">
        <v>97</v>
      </c>
      <c r="D160" s="63" t="s">
        <v>293</v>
      </c>
      <c r="E160" s="66">
        <f>(63.75-(2.25))*10.764</f>
        <v>661.98599999999999</v>
      </c>
      <c r="F160" s="67">
        <f>((2.25))*10.764</f>
        <v>24.218999999999998</v>
      </c>
      <c r="G160" s="67">
        <v>0</v>
      </c>
      <c r="H160" s="67">
        <f t="shared" si="23"/>
        <v>686.20500000000004</v>
      </c>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WZB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row>
    <row r="161" spans="1:150 16226:16383" s="3" customFormat="1" ht="20.25" x14ac:dyDescent="0.25">
      <c r="A161" s="79" t="s">
        <v>299</v>
      </c>
      <c r="B161" s="80"/>
      <c r="C161" s="80"/>
      <c r="D161" s="80"/>
      <c r="E161" s="80"/>
      <c r="F161" s="80"/>
      <c r="G161" s="80"/>
      <c r="H161" s="8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WZB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row>
    <row r="162" spans="1:150 16226:16383" s="3" customFormat="1" ht="20.25" customHeight="1" x14ac:dyDescent="0.25">
      <c r="A162" s="82" t="str">
        <f ca="1">T162</f>
        <v>2001,..,3101</v>
      </c>
      <c r="B162" s="82"/>
      <c r="C162" s="63" t="s">
        <v>97</v>
      </c>
      <c r="D162" s="63" t="s">
        <v>294</v>
      </c>
      <c r="E162" s="66">
        <f>(91.25-(2.25+3.72))*10.764</f>
        <v>917.95391999999993</v>
      </c>
      <c r="F162" s="67">
        <f>((2.25+3.72))*10.764</f>
        <v>64.261080000000007</v>
      </c>
      <c r="G162" s="67">
        <v>0</v>
      </c>
      <c r="H162" s="67">
        <f>E162+F162+(IF(G162&lt;101,G162,IF(G162&lt;201,G162/2,IF(G162&lt;=301,G162/3,G162/4))))</f>
        <v>982.21499999999992</v>
      </c>
      <c r="I162" s="1"/>
      <c r="J162" s="1"/>
      <c r="K162" s="1"/>
      <c r="L162" s="1"/>
      <c r="M162" s="1"/>
      <c r="N162" s="1"/>
      <c r="O162" s="1"/>
      <c r="P162" s="1"/>
      <c r="Q162" s="1"/>
      <c r="R162" s="1"/>
      <c r="S162" s="1"/>
      <c r="T162" s="22" t="str">
        <f t="shared" ref="T162:T164" ca="1" si="25">U162&amp;""&amp;",..,"&amp;""&amp;V162</f>
        <v>2001,..,3101</v>
      </c>
      <c r="U162" s="22">
        <f ca="1">(SUMPRODUCT(MID(0&amp;(LEFT(A161,SUM(LEN(A161)-LEN(SUBSTITUTE(A161,{"0","1","2","3"},""))))), LARGE(INDEX(ISNUMBER(--MID((LEFT(A161,SUM(LEN(A161)-LEN(SUBSTITUTE(A161,{"0","1","2","3"},""))))), ROW(INDIRECT("1:"&amp;LEN((LEFT(A161,SUM(LEN(A161)-LEN(SUBSTITUTE(A161,{"0","1","2","3"},"")))))))), 1)) * ROW(INDIRECT("1:"&amp;LEN((LEFT(A161,SUM(LEN(A161)-LEN(SUBSTITUTE(A161,{"0","1","2","3"},"")))))))), 0), ROW(INDIRECT("1:"&amp;LEN((LEFT(A161,SUM(LEN(A161)-LEN(SUBSTITUTE(A161,{"0","1","2","3"},"")))))))))+1, 1) * 10^ROW(INDIRECT("1:"&amp;LEN((LEFT(A161,SUM(LEN(A161)-LEN(SUBSTITUTE(A161,{"0","1","2","3"},""))))))))/10))*100+1</f>
        <v>2001</v>
      </c>
      <c r="V162" s="22">
        <f ca="1">(SUMPRODUCT(MID(0&amp;(--TRIM(RIGHT(SUBSTITUTE(LEFT(A161,_xlfn.AGGREGATE(16,6,FIND({0,1,2,3,4,5,6,7,8,9},A161,ROW(INDIRECT("1:"&amp;LEN(A161)))),1))," ",REPT(" ",LEN(A161))),LEN(A161)))), LARGE(INDEX(ISNUMBER(--MID((--TRIM(RIGHT(SUBSTITUTE(LEFT(A161,_xlfn.AGGREGATE(16,6,FIND({0,1,2,3,4,5,6,7,8,9},A161,ROW(INDIRECT("1:"&amp;LEN(A161)))),1))," ",REPT(" ",LEN(A161))),LEN(A161)))), ROW(INDIRECT("1:"&amp;LEN((--TRIM(RIGHT(SUBSTITUTE(LEFT(A161,_xlfn.AGGREGATE(16,6,FIND({0,1,2,3,4,5,6,7,8,9},A161,ROW(INDIRECT("1:"&amp;LEN(A161)))),1))," ",REPT(" ",LEN(A161))),LEN(A161))))))), 1)) * ROW(INDIRECT("1:"&amp;LEN((--TRIM(RIGHT(SUBSTITUTE(LEFT(A161,_xlfn.AGGREGATE(16,6,FIND({0,1,2,3,4,5,6,7,8,9},A161,ROW(INDIRECT("1:"&amp;LEN(A161)))),1))," ",REPT(" ",LEN(A161))),LEN(A161))))))), 0), ROW(INDIRECT("1:"&amp;LEN((--TRIM(RIGHT(SUBSTITUTE(LEFT(A161,_xlfn.AGGREGATE(16,6,FIND({0,1,2,3,4,5,6,7,8,9},A161,ROW(INDIRECT("1:"&amp;LEN(A161)))),1))," ",REPT(" ",LEN(A161))),LEN(A161))))))))+1, 1) * 10^ROW(INDIRECT("1:"&amp;LEN((--TRIM(RIGHT(SUBSTITUTE(LEFT(A161,_xlfn.AGGREGATE(16,6,FIND({0,1,2,3,4,5,6,7,8,9},A161,ROW(INDIRECT("1:"&amp;LEN(A161)))),1))," ",REPT(" ",LEN(A161))),LEN(A161)))))))/10))*100+1</f>
        <v>3101</v>
      </c>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WZB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row>
    <row r="163" spans="1:150 16226:16383" s="3" customFormat="1" ht="20.25" customHeight="1" x14ac:dyDescent="0.25">
      <c r="A163" s="82" t="str">
        <f t="shared" ref="A163:A164" ca="1" si="26">T163</f>
        <v>2002,..,3102</v>
      </c>
      <c r="B163" s="82"/>
      <c r="C163" s="63" t="s">
        <v>97</v>
      </c>
      <c r="D163" s="63" t="s">
        <v>305</v>
      </c>
      <c r="E163" s="66">
        <f>(73.06-(2.25+3.72))*10.764</f>
        <v>722.15675999999996</v>
      </c>
      <c r="F163" s="67">
        <f>((2.25+3.72))*10.764</f>
        <v>64.261080000000007</v>
      </c>
      <c r="G163" s="67">
        <v>0</v>
      </c>
      <c r="H163" s="67">
        <f t="shared" ref="H163:H164" si="27">E163+F163+(IF(G163&lt;101,G163,IF(G163&lt;201,G163/2,IF(G163&lt;=301,G163/3,G163/4))))</f>
        <v>786.41783999999996</v>
      </c>
      <c r="I163" s="1"/>
      <c r="J163" s="1"/>
      <c r="K163" s="1"/>
      <c r="L163" s="1"/>
      <c r="M163" s="1"/>
      <c r="N163" s="1"/>
      <c r="O163" s="1"/>
      <c r="P163" s="1"/>
      <c r="Q163" s="1"/>
      <c r="R163" s="1"/>
      <c r="S163" s="1"/>
      <c r="T163" s="22" t="str">
        <f t="shared" ca="1" si="25"/>
        <v>2002,..,3102</v>
      </c>
      <c r="U163" s="22">
        <f ca="1">U162+1</f>
        <v>2002</v>
      </c>
      <c r="V163" s="22">
        <f ca="1">V162+1</f>
        <v>3102</v>
      </c>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WZB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row>
    <row r="164" spans="1:150 16226:16383" s="3" customFormat="1" ht="20.25" customHeight="1" x14ac:dyDescent="0.25">
      <c r="A164" s="82" t="str">
        <f t="shared" ca="1" si="26"/>
        <v>2003,..,3103</v>
      </c>
      <c r="B164" s="82"/>
      <c r="C164" s="63" t="s">
        <v>97</v>
      </c>
      <c r="D164" s="63" t="s">
        <v>293</v>
      </c>
      <c r="E164" s="66">
        <f>(66.43-(2.25+3.72))*10.764</f>
        <v>650.79144000000008</v>
      </c>
      <c r="F164" s="67">
        <f>((2.25+3.72))*10.764</f>
        <v>64.261080000000007</v>
      </c>
      <c r="G164" s="67">
        <v>0</v>
      </c>
      <c r="H164" s="67">
        <f t="shared" si="27"/>
        <v>715.05252000000007</v>
      </c>
      <c r="I164" s="1"/>
      <c r="J164" s="1"/>
      <c r="K164" s="1"/>
      <c r="L164" s="1"/>
      <c r="M164" s="1"/>
      <c r="N164" s="1"/>
      <c r="O164" s="1"/>
      <c r="P164" s="1"/>
      <c r="Q164" s="1"/>
      <c r="R164" s="1"/>
      <c r="S164" s="1"/>
      <c r="T164" s="22" t="str">
        <f t="shared" ca="1" si="25"/>
        <v>2003,..,3103</v>
      </c>
      <c r="U164" s="22">
        <f t="shared" ref="U164:V164" ca="1" si="28">U163+1</f>
        <v>2003</v>
      </c>
      <c r="V164" s="22">
        <f t="shared" ca="1" si="28"/>
        <v>3103</v>
      </c>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WZB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row>
    <row r="165" spans="1:150 16226:16383" s="3" customFormat="1" ht="20.25" x14ac:dyDescent="0.25">
      <c r="A165" s="79" t="s">
        <v>300</v>
      </c>
      <c r="B165" s="80"/>
      <c r="C165" s="80"/>
      <c r="D165" s="80"/>
      <c r="E165" s="80"/>
      <c r="F165" s="80"/>
      <c r="G165" s="80"/>
      <c r="H165" s="8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WZB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row>
    <row r="166" spans="1:150 16226:16383" s="3" customFormat="1" ht="20.25" customHeight="1" x14ac:dyDescent="0.25">
      <c r="A166" s="82" t="str">
        <f ca="1">T166</f>
        <v>2301 &amp; 3001</v>
      </c>
      <c r="B166" s="82"/>
      <c r="C166" s="63" t="s">
        <v>97</v>
      </c>
      <c r="D166" s="63" t="s">
        <v>294</v>
      </c>
      <c r="E166" s="66">
        <f>(91.25-(2.25+3.72))*10.764</f>
        <v>917.95391999999993</v>
      </c>
      <c r="F166" s="67">
        <f>((2.25+3.72))*10.764</f>
        <v>64.261080000000007</v>
      </c>
      <c r="G166" s="67">
        <v>0</v>
      </c>
      <c r="H166" s="67">
        <f>E166+F166+(IF(G166&lt;101,G166,IF(G166&lt;201,G166/2,IF(G166&lt;=301,G166/3,G166/4))))</f>
        <v>982.21499999999992</v>
      </c>
      <c r="I166" s="1"/>
      <c r="J166" s="1"/>
      <c r="K166" s="1"/>
      <c r="L166" s="1"/>
      <c r="M166" s="1"/>
      <c r="N166" s="1"/>
      <c r="O166" s="1"/>
      <c r="P166" s="1"/>
      <c r="Q166" s="1"/>
      <c r="R166" s="1"/>
      <c r="S166" s="1"/>
      <c r="T166" s="22" t="str">
        <f ca="1">U166&amp;""&amp;" &amp; "&amp;""&amp;V166</f>
        <v>2301 &amp; 3001</v>
      </c>
      <c r="U166" s="22">
        <f ca="1">(SUMPRODUCT(MID(0&amp;(LEFT(A165,SUM(LEN(A165)-LEN(SUBSTITUTE(A165,{"0","1","2","3"},""))))), LARGE(INDEX(ISNUMBER(--MID((LEFT(A165,SUM(LEN(A165)-LEN(SUBSTITUTE(A165,{"0","1","2","3"},""))))), ROW(INDIRECT("1:"&amp;LEN((LEFT(A165,SUM(LEN(A165)-LEN(SUBSTITUTE(A165,{"0","1","2","3"},"")))))))), 1)) * ROW(INDIRECT("1:"&amp;LEN((LEFT(A165,SUM(LEN(A165)-LEN(SUBSTITUTE(A165,{"0","1","2","3"},"")))))))), 0), ROW(INDIRECT("1:"&amp;LEN((LEFT(A165,SUM(LEN(A165)-LEN(SUBSTITUTE(A165,{"0","1","2","3"},"")))))))))+1, 1) * 10^ROW(INDIRECT("1:"&amp;LEN((LEFT(A165,SUM(LEN(A165)-LEN(SUBSTITUTE(A165,{"0","1","2","3"},""))))))))/10))*100+1</f>
        <v>2301</v>
      </c>
      <c r="V166" s="22">
        <f ca="1">(SUMPRODUCT(MID(0&amp;(--TRIM(RIGHT(SUBSTITUTE(LEFT(A165,_xlfn.AGGREGATE(16,6,FIND({0,1,2,3,4,5,6,7,8,9},A165,ROW(INDIRECT("1:"&amp;LEN(A165)))),1))," ",REPT(" ",LEN(A165))),LEN(A165)))), LARGE(INDEX(ISNUMBER(--MID((--TRIM(RIGHT(SUBSTITUTE(LEFT(A165,_xlfn.AGGREGATE(16,6,FIND({0,1,2,3,4,5,6,7,8,9},A165,ROW(INDIRECT("1:"&amp;LEN(A165)))),1))," ",REPT(" ",LEN(A165))),LEN(A165)))), ROW(INDIRECT("1:"&amp;LEN((--TRIM(RIGHT(SUBSTITUTE(LEFT(A165,_xlfn.AGGREGATE(16,6,FIND({0,1,2,3,4,5,6,7,8,9},A165,ROW(INDIRECT("1:"&amp;LEN(A165)))),1))," ",REPT(" ",LEN(A165))),LEN(A165))))))), 1)) * ROW(INDIRECT("1:"&amp;LEN((--TRIM(RIGHT(SUBSTITUTE(LEFT(A165,_xlfn.AGGREGATE(16,6,FIND({0,1,2,3,4,5,6,7,8,9},A165,ROW(INDIRECT("1:"&amp;LEN(A165)))),1))," ",REPT(" ",LEN(A165))),LEN(A165))))))), 0), ROW(INDIRECT("1:"&amp;LEN((--TRIM(RIGHT(SUBSTITUTE(LEFT(A165,_xlfn.AGGREGATE(16,6,FIND({0,1,2,3,4,5,6,7,8,9},A165,ROW(INDIRECT("1:"&amp;LEN(A165)))),1))," ",REPT(" ",LEN(A165))),LEN(A165))))))))+1, 1) * 10^ROW(INDIRECT("1:"&amp;LEN((--TRIM(RIGHT(SUBSTITUTE(LEFT(A165,_xlfn.AGGREGATE(16,6,FIND({0,1,2,3,4,5,6,7,8,9},A165,ROW(INDIRECT("1:"&amp;LEN(A165)))),1))," ",REPT(" ",LEN(A165))),LEN(A165)))))))/10))*100+1</f>
        <v>3001</v>
      </c>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WZB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row>
    <row r="167" spans="1:150 16226:16383" s="3" customFormat="1" ht="20.25" customHeight="1" x14ac:dyDescent="0.25">
      <c r="A167" s="82" t="str">
        <f t="shared" ref="A167:A168" ca="1" si="29">T167</f>
        <v>2302 &amp; 3002</v>
      </c>
      <c r="B167" s="82"/>
      <c r="C167" s="63" t="s">
        <v>97</v>
      </c>
      <c r="D167" s="63" t="s">
        <v>305</v>
      </c>
      <c r="E167" s="66">
        <f>(73.06-(2.25+3.72))*10.764</f>
        <v>722.15675999999996</v>
      </c>
      <c r="F167" s="67">
        <f>((2.25+3.72))*10.764</f>
        <v>64.261080000000007</v>
      </c>
      <c r="G167" s="67">
        <v>0</v>
      </c>
      <c r="H167" s="67">
        <f t="shared" ref="H167:H168" si="30">E167+F167+(IF(G167&lt;101,G167,IF(G167&lt;201,G167/2,IF(G167&lt;=301,G167/3,G167/4))))</f>
        <v>786.41783999999996</v>
      </c>
      <c r="I167" s="1"/>
      <c r="J167" s="1"/>
      <c r="K167" s="1"/>
      <c r="L167" s="1"/>
      <c r="M167" s="1"/>
      <c r="N167" s="1"/>
      <c r="O167" s="1"/>
      <c r="P167" s="1"/>
      <c r="Q167" s="1"/>
      <c r="R167" s="1"/>
      <c r="S167" s="1"/>
      <c r="T167" s="22" t="str">
        <f t="shared" ref="T167:T168" ca="1" si="31">U167&amp;""&amp;" &amp; "&amp;""&amp;V167</f>
        <v>2302 &amp; 3002</v>
      </c>
      <c r="U167" s="22">
        <f ca="1">U166+1</f>
        <v>2302</v>
      </c>
      <c r="V167" s="22">
        <f ca="1">V166+1</f>
        <v>3002</v>
      </c>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WZB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row>
    <row r="168" spans="1:150 16226:16383" s="3" customFormat="1" ht="20.25" customHeight="1" x14ac:dyDescent="0.25">
      <c r="A168" s="82" t="str">
        <f t="shared" ca="1" si="29"/>
        <v>2303 &amp; 3003</v>
      </c>
      <c r="B168" s="82"/>
      <c r="C168" s="63" t="s">
        <v>97</v>
      </c>
      <c r="D168" s="63" t="s">
        <v>293</v>
      </c>
      <c r="E168" s="66">
        <f>(66.43-(2.25+3.72))*10.764</f>
        <v>650.79144000000008</v>
      </c>
      <c r="F168" s="67">
        <f>((2.25+3.72))*10.764</f>
        <v>64.261080000000007</v>
      </c>
      <c r="G168" s="67">
        <v>0</v>
      </c>
      <c r="H168" s="67">
        <f t="shared" si="30"/>
        <v>715.05252000000007</v>
      </c>
      <c r="I168" s="1"/>
      <c r="J168" s="1"/>
      <c r="K168" s="1"/>
      <c r="L168" s="1"/>
      <c r="M168" s="1"/>
      <c r="N168" s="1"/>
      <c r="O168" s="1"/>
      <c r="P168" s="1"/>
      <c r="Q168" s="1"/>
      <c r="R168" s="1"/>
      <c r="S168" s="1"/>
      <c r="T168" s="22" t="str">
        <f t="shared" ca="1" si="31"/>
        <v>2303 &amp; 3003</v>
      </c>
      <c r="U168" s="22">
        <f t="shared" ref="U168:V168" ca="1" si="32">U167+1</f>
        <v>2303</v>
      </c>
      <c r="V168" s="22">
        <f t="shared" ca="1" si="32"/>
        <v>3003</v>
      </c>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WZB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row>
    <row r="169" spans="1:150 16226:16383" s="3" customFormat="1" ht="20.25" x14ac:dyDescent="0.25">
      <c r="A169" s="83" t="s">
        <v>307</v>
      </c>
      <c r="B169" s="84"/>
      <c r="C169" s="84"/>
      <c r="D169" s="84"/>
      <c r="E169" s="84"/>
      <c r="F169" s="84"/>
      <c r="G169" s="84"/>
      <c r="H169" s="85"/>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WZB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row>
    <row r="170" spans="1:150 16226:16383" s="3" customFormat="1" ht="20.25" x14ac:dyDescent="0.25">
      <c r="A170" s="82">
        <f>LEFT(A169,SUM(LEN(A169)-LEN(SUBSTITUTE(A169,{"0","1","2","3","4","5","6","7","8","9"},""))))*100+1</f>
        <v>3201</v>
      </c>
      <c r="B170" s="82"/>
      <c r="C170" s="63" t="s">
        <v>97</v>
      </c>
      <c r="D170" s="86" t="s">
        <v>308</v>
      </c>
      <c r="E170" s="87"/>
      <c r="F170" s="87"/>
      <c r="G170" s="87"/>
      <c r="H170" s="88"/>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WZB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row>
    <row r="171" spans="1:150 16226:16383" s="3" customFormat="1" ht="20.25" x14ac:dyDescent="0.25">
      <c r="A171" s="77">
        <f>A170+1</f>
        <v>3202</v>
      </c>
      <c r="B171" s="78"/>
      <c r="C171" s="63" t="s">
        <v>97</v>
      </c>
      <c r="D171" s="63" t="s">
        <v>305</v>
      </c>
      <c r="E171" s="66">
        <f>(73.06-(2.25+3.72))*10.764</f>
        <v>722.15675999999996</v>
      </c>
      <c r="F171" s="67">
        <f>((2.25+3.72))*10.764</f>
        <v>64.261080000000007</v>
      </c>
      <c r="G171" s="67">
        <v>0</v>
      </c>
      <c r="H171" s="67">
        <f t="shared" ref="H171:H172" si="33">E171+F171+(IF(G171&lt;101,G171,IF(G171&lt;201,G171/2,IF(G171&lt;=301,G171/3,G171/4))))</f>
        <v>786.41783999999996</v>
      </c>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WZB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row>
    <row r="172" spans="1:150 16226:16383" s="3" customFormat="1" ht="20.25" x14ac:dyDescent="0.25">
      <c r="A172" s="77">
        <f t="shared" ref="A172" si="34">A171+1</f>
        <v>3203</v>
      </c>
      <c r="B172" s="78"/>
      <c r="C172" s="63" t="s">
        <v>97</v>
      </c>
      <c r="D172" s="63" t="s">
        <v>293</v>
      </c>
      <c r="E172" s="66">
        <f>(66.43-(2.25+3.72))*10.764</f>
        <v>650.79144000000008</v>
      </c>
      <c r="F172" s="67">
        <f>((2.25+3.72))*10.764</f>
        <v>64.261080000000007</v>
      </c>
      <c r="G172" s="67">
        <v>0</v>
      </c>
      <c r="H172" s="67">
        <f t="shared" si="33"/>
        <v>715.05252000000007</v>
      </c>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WZB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row>
    <row r="173" spans="1:150 16226:16383" s="3" customFormat="1" ht="20.25" hidden="1" x14ac:dyDescent="0.25">
      <c r="A173" s="83" t="s">
        <v>131</v>
      </c>
      <c r="B173" s="84"/>
      <c r="C173" s="84"/>
      <c r="D173" s="84"/>
      <c r="E173" s="84"/>
      <c r="F173" s="84"/>
      <c r="G173" s="84"/>
      <c r="H173" s="85"/>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WZB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row>
    <row r="174" spans="1:150 16226:16383" s="3" customFormat="1" ht="20.25" hidden="1" x14ac:dyDescent="0.25">
      <c r="A174" s="82">
        <f>LEFT(A173,SUM(LEN(A173)-LEN(SUBSTITUTE(A173,{"0","1","2","3","4","5","6","7","8","9"},""))))*100+1</f>
        <v>101</v>
      </c>
      <c r="B174" s="82"/>
      <c r="C174" s="63"/>
      <c r="D174" s="63"/>
      <c r="E174" s="38">
        <v>0</v>
      </c>
      <c r="F174" s="37">
        <v>0</v>
      </c>
      <c r="G174" s="37">
        <v>0</v>
      </c>
      <c r="H174" s="5">
        <f>E174+F174+(IF(G174&lt;101,G174,IF(G174&lt;201,G174/2,IF(G174&lt;=301,G174/3,G174/4))))</f>
        <v>0</v>
      </c>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WZB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row>
    <row r="175" spans="1:150 16226:16383" s="3" customFormat="1" ht="20.25" hidden="1" x14ac:dyDescent="0.25">
      <c r="A175" s="77">
        <f>A174+1</f>
        <v>102</v>
      </c>
      <c r="B175" s="78"/>
      <c r="C175" s="63"/>
      <c r="D175" s="63"/>
      <c r="E175" s="38"/>
      <c r="F175" s="37"/>
      <c r="G175" s="37"/>
      <c r="H175" s="37">
        <f t="shared" ref="H175:H181" si="35">E175+F175+(IF(G175&lt;101,G175,IF(G175&lt;201,G175/2,IF(G175&lt;=301,G175/3,G175/4))))</f>
        <v>0</v>
      </c>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WZB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row>
    <row r="176" spans="1:150 16226:16383" s="3" customFormat="1" ht="20.25" hidden="1" x14ac:dyDescent="0.25">
      <c r="A176" s="77">
        <f t="shared" ref="A176:A181" si="36">A175+1</f>
        <v>103</v>
      </c>
      <c r="B176" s="78"/>
      <c r="C176" s="63"/>
      <c r="D176" s="63"/>
      <c r="E176" s="38"/>
      <c r="F176" s="37"/>
      <c r="G176" s="37"/>
      <c r="H176" s="37">
        <f t="shared" si="35"/>
        <v>0</v>
      </c>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WZB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row>
    <row r="177" spans="1:150 16226:16383" s="3" customFormat="1" ht="20.25" hidden="1" customHeight="1" x14ac:dyDescent="0.25">
      <c r="A177" s="77">
        <f t="shared" si="36"/>
        <v>104</v>
      </c>
      <c r="B177" s="78"/>
      <c r="C177" s="63"/>
      <c r="D177" s="63"/>
      <c r="E177" s="38"/>
      <c r="F177" s="37"/>
      <c r="G177" s="37"/>
      <c r="H177" s="37">
        <f t="shared" si="35"/>
        <v>0</v>
      </c>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WZB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row>
    <row r="178" spans="1:150 16226:16383" s="3" customFormat="1" ht="20.25" hidden="1" customHeight="1" x14ac:dyDescent="0.25">
      <c r="A178" s="77">
        <f t="shared" si="36"/>
        <v>105</v>
      </c>
      <c r="B178" s="78"/>
      <c r="C178" s="63"/>
      <c r="D178" s="63"/>
      <c r="E178" s="38"/>
      <c r="F178" s="37"/>
      <c r="G178" s="37"/>
      <c r="H178" s="37">
        <f t="shared" si="35"/>
        <v>0</v>
      </c>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WZB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row>
    <row r="179" spans="1:150 16226:16383" s="3" customFormat="1" ht="20.25" hidden="1" customHeight="1" x14ac:dyDescent="0.25">
      <c r="A179" s="77">
        <f t="shared" si="36"/>
        <v>106</v>
      </c>
      <c r="B179" s="78"/>
      <c r="C179" s="63"/>
      <c r="D179" s="63"/>
      <c r="E179" s="38"/>
      <c r="F179" s="37"/>
      <c r="G179" s="37"/>
      <c r="H179" s="37">
        <f t="shared" si="35"/>
        <v>0</v>
      </c>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WZB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row>
    <row r="180" spans="1:150 16226:16383" s="3" customFormat="1" ht="20.25" hidden="1" customHeight="1" x14ac:dyDescent="0.25">
      <c r="A180" s="77">
        <f t="shared" si="36"/>
        <v>107</v>
      </c>
      <c r="B180" s="78"/>
      <c r="C180" s="63"/>
      <c r="D180" s="63"/>
      <c r="E180" s="38"/>
      <c r="F180" s="37"/>
      <c r="G180" s="37"/>
      <c r="H180" s="37">
        <f t="shared" si="35"/>
        <v>0</v>
      </c>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WZB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row>
    <row r="181" spans="1:150 16226:16383" s="3" customFormat="1" ht="20.25" hidden="1" customHeight="1" x14ac:dyDescent="0.25">
      <c r="A181" s="77">
        <f t="shared" si="36"/>
        <v>108</v>
      </c>
      <c r="B181" s="78"/>
      <c r="C181" s="63"/>
      <c r="D181" s="63"/>
      <c r="E181" s="38"/>
      <c r="F181" s="37"/>
      <c r="G181" s="37"/>
      <c r="H181" s="37">
        <f t="shared" si="35"/>
        <v>0</v>
      </c>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WZB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row>
    <row r="182" spans="1:150 16226:16383" s="3" customFormat="1" ht="20.25" hidden="1" x14ac:dyDescent="0.25">
      <c r="A182" s="79" t="s">
        <v>132</v>
      </c>
      <c r="B182" s="80"/>
      <c r="C182" s="80"/>
      <c r="D182" s="80"/>
      <c r="E182" s="80"/>
      <c r="F182" s="80"/>
      <c r="G182" s="80"/>
      <c r="H182" s="8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WZB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row>
    <row r="183" spans="1:150 16226:16383" s="3" customFormat="1" ht="20.25" hidden="1" customHeight="1" x14ac:dyDescent="0.25">
      <c r="A183" s="82" t="str">
        <f ca="1">T183</f>
        <v>201,..,901</v>
      </c>
      <c r="B183" s="82"/>
      <c r="C183" s="63"/>
      <c r="D183" s="63"/>
      <c r="E183" s="38">
        <v>0</v>
      </c>
      <c r="F183" s="37">
        <v>0</v>
      </c>
      <c r="G183" s="37">
        <v>0</v>
      </c>
      <c r="H183" s="37">
        <f>E183+F183+(IF(G183&lt;101,G183,IF(G183&lt;201,G183/2,IF(G183&lt;=301,G183/3,G183/4))))</f>
        <v>0</v>
      </c>
      <c r="I183" s="1"/>
      <c r="J183" s="1"/>
      <c r="K183" s="1"/>
      <c r="L183" s="1"/>
      <c r="M183" s="1"/>
      <c r="N183" s="1"/>
      <c r="O183" s="1"/>
      <c r="P183" s="1"/>
      <c r="Q183" s="1"/>
      <c r="R183" s="1"/>
      <c r="S183" s="1"/>
      <c r="T183" s="22" t="str">
        <f t="shared" ref="T183:T190" ca="1" si="37">U183&amp;""&amp;",..,"&amp;""&amp;V183</f>
        <v>201,..,901</v>
      </c>
      <c r="U183" s="22">
        <f ca="1">(SUMPRODUCT(MID(0&amp;(LEFT(A182,SUM(LEN(A182)-LEN(SUBSTITUTE(A182,{"0","1","2","3"},""))))), LARGE(INDEX(ISNUMBER(--MID((LEFT(A182,SUM(LEN(A182)-LEN(SUBSTITUTE(A182,{"0","1","2","3"},""))))), ROW(INDIRECT("1:"&amp;LEN((LEFT(A182,SUM(LEN(A182)-LEN(SUBSTITUTE(A182,{"0","1","2","3"},"")))))))), 1)) * ROW(INDIRECT("1:"&amp;LEN((LEFT(A182,SUM(LEN(A182)-LEN(SUBSTITUTE(A182,{"0","1","2","3"},"")))))))), 0), ROW(INDIRECT("1:"&amp;LEN((LEFT(A182,SUM(LEN(A182)-LEN(SUBSTITUTE(A182,{"0","1","2","3"},"")))))))))+1, 1) * 10^ROW(INDIRECT("1:"&amp;LEN((LEFT(A182,SUM(LEN(A182)-LEN(SUBSTITUTE(A182,{"0","1","2","3"},""))))))))/10))*100+1</f>
        <v>201</v>
      </c>
      <c r="V183" s="22">
        <f ca="1">(SUMPRODUCT(MID(0&amp;(--TRIM(RIGHT(SUBSTITUTE(LEFT(A182,_xlfn.AGGREGATE(16,6,FIND({0,1,2,3,4,5,6,7,8,9},A182,ROW(INDIRECT("1:"&amp;LEN(A182)))),1))," ",REPT(" ",LEN(A182))),LEN(A182)))), LARGE(INDEX(ISNUMBER(--MID((--TRIM(RIGHT(SUBSTITUTE(LEFT(A182,_xlfn.AGGREGATE(16,6,FIND({0,1,2,3,4,5,6,7,8,9},A182,ROW(INDIRECT("1:"&amp;LEN(A182)))),1))," ",REPT(" ",LEN(A182))),LEN(A182)))), ROW(INDIRECT("1:"&amp;LEN((--TRIM(RIGHT(SUBSTITUTE(LEFT(A182,_xlfn.AGGREGATE(16,6,FIND({0,1,2,3,4,5,6,7,8,9},A182,ROW(INDIRECT("1:"&amp;LEN(A182)))),1))," ",REPT(" ",LEN(A182))),LEN(A182))))))), 1)) * ROW(INDIRECT("1:"&amp;LEN((--TRIM(RIGHT(SUBSTITUTE(LEFT(A182,_xlfn.AGGREGATE(16,6,FIND({0,1,2,3,4,5,6,7,8,9},A182,ROW(INDIRECT("1:"&amp;LEN(A182)))),1))," ",REPT(" ",LEN(A182))),LEN(A182))))))), 0), ROW(INDIRECT("1:"&amp;LEN((--TRIM(RIGHT(SUBSTITUTE(LEFT(A182,_xlfn.AGGREGATE(16,6,FIND({0,1,2,3,4,5,6,7,8,9},A182,ROW(INDIRECT("1:"&amp;LEN(A182)))),1))," ",REPT(" ",LEN(A182))),LEN(A182))))))))+1, 1) * 10^ROW(INDIRECT("1:"&amp;LEN((--TRIM(RIGHT(SUBSTITUTE(LEFT(A182,_xlfn.AGGREGATE(16,6,FIND({0,1,2,3,4,5,6,7,8,9},A182,ROW(INDIRECT("1:"&amp;LEN(A182)))),1))," ",REPT(" ",LEN(A182))),LEN(A182)))))))/10))*100+1</f>
        <v>901</v>
      </c>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WZB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row>
    <row r="184" spans="1:150 16226:16383" s="3" customFormat="1" ht="20.25" hidden="1" customHeight="1" x14ac:dyDescent="0.25">
      <c r="A184" s="82" t="str">
        <f t="shared" ref="A184:A190" ca="1" si="38">T184</f>
        <v>202,..,902</v>
      </c>
      <c r="B184" s="82"/>
      <c r="C184" s="63"/>
      <c r="D184" s="63"/>
      <c r="E184" s="38"/>
      <c r="F184" s="37"/>
      <c r="G184" s="37"/>
      <c r="H184" s="37">
        <f t="shared" ref="H184:H190" si="39">E184+F184+(IF(G184&lt;101,G184,IF(G184&lt;201,G184/2,IF(G184&lt;=301,G184/3,G184/4))))</f>
        <v>0</v>
      </c>
      <c r="I184" s="1"/>
      <c r="J184" s="1"/>
      <c r="K184" s="1"/>
      <c r="L184" s="1"/>
      <c r="M184" s="1"/>
      <c r="N184" s="1"/>
      <c r="O184" s="1"/>
      <c r="P184" s="1"/>
      <c r="Q184" s="1"/>
      <c r="R184" s="1"/>
      <c r="S184" s="1"/>
      <c r="T184" s="22" t="str">
        <f t="shared" ca="1" si="37"/>
        <v>202,..,902</v>
      </c>
      <c r="U184" s="22">
        <f ca="1">U183+1</f>
        <v>202</v>
      </c>
      <c r="V184" s="22">
        <f ca="1">V183+1</f>
        <v>902</v>
      </c>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WZB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row>
    <row r="185" spans="1:150 16226:16383" s="3" customFormat="1" ht="20.25" hidden="1" customHeight="1" x14ac:dyDescent="0.25">
      <c r="A185" s="82" t="str">
        <f t="shared" ca="1" si="38"/>
        <v>203,..,903</v>
      </c>
      <c r="B185" s="82"/>
      <c r="C185" s="63"/>
      <c r="D185" s="63"/>
      <c r="E185" s="38"/>
      <c r="F185" s="37"/>
      <c r="G185" s="37"/>
      <c r="H185" s="37">
        <f t="shared" si="39"/>
        <v>0</v>
      </c>
      <c r="I185" s="1"/>
      <c r="J185" s="1"/>
      <c r="K185" s="1"/>
      <c r="L185" s="1"/>
      <c r="M185" s="1"/>
      <c r="N185" s="1"/>
      <c r="O185" s="1"/>
      <c r="P185" s="1"/>
      <c r="Q185" s="1"/>
      <c r="R185" s="1"/>
      <c r="S185" s="1"/>
      <c r="T185" s="22" t="str">
        <f t="shared" ca="1" si="37"/>
        <v>203,..,903</v>
      </c>
      <c r="U185" s="22">
        <f t="shared" ref="U185:U190" ca="1" si="40">U184+1</f>
        <v>203</v>
      </c>
      <c r="V185" s="22">
        <f t="shared" ref="V185:V190" ca="1" si="41">V184+1</f>
        <v>903</v>
      </c>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WZB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row>
    <row r="186" spans="1:150 16226:16383" s="3" customFormat="1" ht="20.25" hidden="1" customHeight="1" x14ac:dyDescent="0.25">
      <c r="A186" s="82" t="str">
        <f t="shared" ca="1" si="38"/>
        <v>204,..,904</v>
      </c>
      <c r="B186" s="82"/>
      <c r="C186" s="63"/>
      <c r="D186" s="63"/>
      <c r="E186" s="38"/>
      <c r="F186" s="37"/>
      <c r="G186" s="37"/>
      <c r="H186" s="37">
        <f t="shared" si="39"/>
        <v>0</v>
      </c>
      <c r="I186" s="1"/>
      <c r="J186" s="1"/>
      <c r="K186" s="1"/>
      <c r="L186" s="1"/>
      <c r="M186" s="1"/>
      <c r="N186" s="1"/>
      <c r="O186" s="1"/>
      <c r="P186" s="1"/>
      <c r="Q186" s="1"/>
      <c r="R186" s="1"/>
      <c r="S186" s="1"/>
      <c r="T186" s="22" t="str">
        <f t="shared" ca="1" si="37"/>
        <v>204,..,904</v>
      </c>
      <c r="U186" s="22">
        <f t="shared" ca="1" si="40"/>
        <v>204</v>
      </c>
      <c r="V186" s="22">
        <f t="shared" ca="1" si="41"/>
        <v>904</v>
      </c>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WZB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row>
    <row r="187" spans="1:150 16226:16383" s="3" customFormat="1" ht="20.25" hidden="1" customHeight="1" x14ac:dyDescent="0.25">
      <c r="A187" s="82" t="str">
        <f t="shared" ca="1" si="38"/>
        <v>205,..,905</v>
      </c>
      <c r="B187" s="82"/>
      <c r="C187" s="63"/>
      <c r="D187" s="63"/>
      <c r="E187" s="38"/>
      <c r="F187" s="37"/>
      <c r="G187" s="37"/>
      <c r="H187" s="37">
        <f t="shared" si="39"/>
        <v>0</v>
      </c>
      <c r="I187" s="1"/>
      <c r="J187" s="1"/>
      <c r="K187" s="1"/>
      <c r="L187" s="1"/>
      <c r="M187" s="1"/>
      <c r="N187" s="1"/>
      <c r="O187" s="1"/>
      <c r="P187" s="1"/>
      <c r="Q187" s="1"/>
      <c r="R187" s="1"/>
      <c r="S187" s="1"/>
      <c r="T187" s="22" t="str">
        <f t="shared" ca="1" si="37"/>
        <v>205,..,905</v>
      </c>
      <c r="U187" s="22">
        <f t="shared" ca="1" si="40"/>
        <v>205</v>
      </c>
      <c r="V187" s="22">
        <f t="shared" ca="1" si="41"/>
        <v>905</v>
      </c>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WZB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row>
    <row r="188" spans="1:150 16226:16383" s="3" customFormat="1" ht="20.25" hidden="1" customHeight="1" x14ac:dyDescent="0.25">
      <c r="A188" s="82" t="str">
        <f t="shared" ca="1" si="38"/>
        <v>206,..,906</v>
      </c>
      <c r="B188" s="82"/>
      <c r="C188" s="63"/>
      <c r="D188" s="63"/>
      <c r="E188" s="38"/>
      <c r="F188" s="37"/>
      <c r="G188" s="37"/>
      <c r="H188" s="37">
        <f t="shared" si="39"/>
        <v>0</v>
      </c>
      <c r="I188" s="1"/>
      <c r="J188" s="1"/>
      <c r="K188" s="1"/>
      <c r="L188" s="1"/>
      <c r="M188" s="1"/>
      <c r="N188" s="1"/>
      <c r="O188" s="1"/>
      <c r="P188" s="1"/>
      <c r="Q188" s="1"/>
      <c r="R188" s="1"/>
      <c r="S188" s="1"/>
      <c r="T188" s="22" t="str">
        <f t="shared" ca="1" si="37"/>
        <v>206,..,906</v>
      </c>
      <c r="U188" s="22">
        <f t="shared" ca="1" si="40"/>
        <v>206</v>
      </c>
      <c r="V188" s="22">
        <f t="shared" ca="1" si="41"/>
        <v>906</v>
      </c>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WZB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row>
    <row r="189" spans="1:150 16226:16383" s="3" customFormat="1" ht="20.25" hidden="1" customHeight="1" x14ac:dyDescent="0.25">
      <c r="A189" s="82" t="str">
        <f t="shared" ca="1" si="38"/>
        <v>207,..,907</v>
      </c>
      <c r="B189" s="82"/>
      <c r="C189" s="63"/>
      <c r="D189" s="63"/>
      <c r="E189" s="38"/>
      <c r="F189" s="37"/>
      <c r="G189" s="37"/>
      <c r="H189" s="37">
        <f t="shared" si="39"/>
        <v>0</v>
      </c>
      <c r="I189" s="1"/>
      <c r="J189" s="1"/>
      <c r="K189" s="1"/>
      <c r="L189" s="1"/>
      <c r="M189" s="1"/>
      <c r="N189" s="1"/>
      <c r="O189" s="1"/>
      <c r="P189" s="1"/>
      <c r="Q189" s="1"/>
      <c r="R189" s="1"/>
      <c r="S189" s="1"/>
      <c r="T189" s="22" t="str">
        <f t="shared" ca="1" si="37"/>
        <v>207,..,907</v>
      </c>
      <c r="U189" s="22">
        <f t="shared" ca="1" si="40"/>
        <v>207</v>
      </c>
      <c r="V189" s="22">
        <f t="shared" ca="1" si="41"/>
        <v>907</v>
      </c>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WZB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row>
    <row r="190" spans="1:150 16226:16383" s="3" customFormat="1" ht="20.25" hidden="1" customHeight="1" x14ac:dyDescent="0.25">
      <c r="A190" s="82" t="str">
        <f t="shared" ca="1" si="38"/>
        <v>208,..,908</v>
      </c>
      <c r="B190" s="82"/>
      <c r="C190" s="63"/>
      <c r="D190" s="63"/>
      <c r="E190" s="38"/>
      <c r="F190" s="37"/>
      <c r="G190" s="37"/>
      <c r="H190" s="37">
        <f t="shared" si="39"/>
        <v>0</v>
      </c>
      <c r="I190" s="1"/>
      <c r="J190" s="1"/>
      <c r="K190" s="1"/>
      <c r="L190" s="1"/>
      <c r="M190" s="1"/>
      <c r="N190" s="1"/>
      <c r="O190" s="1"/>
      <c r="P190" s="1"/>
      <c r="Q190" s="1"/>
      <c r="R190" s="1"/>
      <c r="S190" s="1"/>
      <c r="T190" s="22" t="str">
        <f t="shared" ca="1" si="37"/>
        <v>208,..,908</v>
      </c>
      <c r="U190" s="22">
        <f t="shared" ca="1" si="40"/>
        <v>208</v>
      </c>
      <c r="V190" s="22">
        <f t="shared" ca="1" si="41"/>
        <v>908</v>
      </c>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WZB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row>
    <row r="191" spans="1:150 16226:16383" s="3" customFormat="1" ht="20.25" hidden="1" x14ac:dyDescent="0.25">
      <c r="A191" s="79" t="s">
        <v>133</v>
      </c>
      <c r="B191" s="80"/>
      <c r="C191" s="80"/>
      <c r="D191" s="80"/>
      <c r="E191" s="80"/>
      <c r="F191" s="80"/>
      <c r="G191" s="80"/>
      <c r="H191" s="8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WZB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row>
    <row r="192" spans="1:150 16226:16383" s="3" customFormat="1" ht="20.25" hidden="1" customHeight="1" x14ac:dyDescent="0.25">
      <c r="A192" s="82" t="str">
        <f ca="1">T192</f>
        <v>201 to 501</v>
      </c>
      <c r="B192" s="82"/>
      <c r="C192" s="63"/>
      <c r="D192" s="63"/>
      <c r="E192" s="38">
        <v>0</v>
      </c>
      <c r="F192" s="37">
        <v>0</v>
      </c>
      <c r="G192" s="37">
        <v>0</v>
      </c>
      <c r="H192" s="37">
        <f>E192+F192+(IF(G192&lt;101,G192,IF(G192&lt;201,G192/2,IF(G192&lt;=301,G192/3,G192/4))))</f>
        <v>0</v>
      </c>
      <c r="I192" s="1"/>
      <c r="J192" s="1"/>
      <c r="K192" s="1"/>
      <c r="L192" s="1"/>
      <c r="M192" s="1"/>
      <c r="N192" s="1"/>
      <c r="O192" s="1"/>
      <c r="P192" s="1"/>
      <c r="Q192" s="1"/>
      <c r="R192" s="1"/>
      <c r="S192" s="1"/>
      <c r="T192" s="22" t="str">
        <f ca="1">U192&amp;""&amp;" to "&amp;""&amp;V192</f>
        <v>201 to 501</v>
      </c>
      <c r="U192" s="22">
        <f ca="1">(SUMPRODUCT(MID(0&amp;(LEFT(A191,SUM(LEN(A191)-LEN(SUBSTITUTE(A191,{"0","1","2","3"},""))))), LARGE(INDEX(ISNUMBER(--MID((LEFT(A191,SUM(LEN(A191)-LEN(SUBSTITUTE(A191,{"0","1","2","3"},""))))), ROW(INDIRECT("1:"&amp;LEN((LEFT(A191,SUM(LEN(A191)-LEN(SUBSTITUTE(A191,{"0","1","2","3"},"")))))))), 1)) * ROW(INDIRECT("1:"&amp;LEN((LEFT(A191,SUM(LEN(A191)-LEN(SUBSTITUTE(A191,{"0","1","2","3"},"")))))))), 0), ROW(INDIRECT("1:"&amp;LEN((LEFT(A191,SUM(LEN(A191)-LEN(SUBSTITUTE(A191,{"0","1","2","3"},"")))))))))+1, 1) * 10^ROW(INDIRECT("1:"&amp;LEN((LEFT(A191,SUM(LEN(A191)-LEN(SUBSTITUTE(A191,{"0","1","2","3"},""))))))))/10))*100+1</f>
        <v>201</v>
      </c>
      <c r="V192" s="22">
        <f ca="1">(SUMPRODUCT(MID(0&amp;(--TRIM(RIGHT(SUBSTITUTE(LEFT(A191,_xlfn.AGGREGATE(16,6,FIND({0,1,2,3,4,5,6,7,8,9},A191,ROW(INDIRECT("1:"&amp;LEN(A191)))),1))," ",REPT(" ",LEN(A191))),LEN(A191)))), LARGE(INDEX(ISNUMBER(--MID((--TRIM(RIGHT(SUBSTITUTE(LEFT(A191,_xlfn.AGGREGATE(16,6,FIND({0,1,2,3,4,5,6,7,8,9},A191,ROW(INDIRECT("1:"&amp;LEN(A191)))),1))," ",REPT(" ",LEN(A191))),LEN(A191)))), ROW(INDIRECT("1:"&amp;LEN((--TRIM(RIGHT(SUBSTITUTE(LEFT(A191,_xlfn.AGGREGATE(16,6,FIND({0,1,2,3,4,5,6,7,8,9},A191,ROW(INDIRECT("1:"&amp;LEN(A191)))),1))," ",REPT(" ",LEN(A191))),LEN(A191))))))), 1)) * ROW(INDIRECT("1:"&amp;LEN((--TRIM(RIGHT(SUBSTITUTE(LEFT(A191,_xlfn.AGGREGATE(16,6,FIND({0,1,2,3,4,5,6,7,8,9},A191,ROW(INDIRECT("1:"&amp;LEN(A191)))),1))," ",REPT(" ",LEN(A191))),LEN(A191))))))), 0), ROW(INDIRECT("1:"&amp;LEN((--TRIM(RIGHT(SUBSTITUTE(LEFT(A191,_xlfn.AGGREGATE(16,6,FIND({0,1,2,3,4,5,6,7,8,9},A191,ROW(INDIRECT("1:"&amp;LEN(A191)))),1))," ",REPT(" ",LEN(A191))),LEN(A191))))))))+1, 1) * 10^ROW(INDIRECT("1:"&amp;LEN((--TRIM(RIGHT(SUBSTITUTE(LEFT(A191,_xlfn.AGGREGATE(16,6,FIND({0,1,2,3,4,5,6,7,8,9},A191,ROW(INDIRECT("1:"&amp;LEN(A191)))),1))," ",REPT(" ",LEN(A191))),LEN(A191)))))))/10))*100+1</f>
        <v>501</v>
      </c>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WZB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row>
    <row r="193" spans="1:150 16226:16383" s="3" customFormat="1" ht="20.25" hidden="1" customHeight="1" x14ac:dyDescent="0.25">
      <c r="A193" s="82" t="str">
        <f t="shared" ref="A193:A199" ca="1" si="42">T193</f>
        <v>202 to 502</v>
      </c>
      <c r="B193" s="82"/>
      <c r="C193" s="63"/>
      <c r="D193" s="63"/>
      <c r="E193" s="38"/>
      <c r="F193" s="37"/>
      <c r="G193" s="37"/>
      <c r="H193" s="37">
        <f t="shared" ref="H193:H199" si="43">E193+F193+(IF(G193&lt;101,G193,IF(G193&lt;201,G193/2,IF(G193&lt;=301,G193/3,G193/4))))</f>
        <v>0</v>
      </c>
      <c r="I193" s="1"/>
      <c r="J193" s="1"/>
      <c r="K193" s="1"/>
      <c r="L193" s="1"/>
      <c r="M193" s="1"/>
      <c r="N193" s="1"/>
      <c r="O193" s="1"/>
      <c r="P193" s="1"/>
      <c r="Q193" s="1"/>
      <c r="R193" s="1"/>
      <c r="S193" s="1"/>
      <c r="T193" s="22" t="str">
        <f t="shared" ref="T193:T199" ca="1" si="44">U193&amp;""&amp;" to "&amp;""&amp;V193</f>
        <v>202 to 502</v>
      </c>
      <c r="U193" s="22">
        <f ca="1">U192+1</f>
        <v>202</v>
      </c>
      <c r="V193" s="22">
        <f ca="1">V192+1</f>
        <v>502</v>
      </c>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WZB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row>
    <row r="194" spans="1:150 16226:16383" s="3" customFormat="1" ht="20.25" hidden="1" customHeight="1" x14ac:dyDescent="0.25">
      <c r="A194" s="82" t="str">
        <f t="shared" ca="1" si="42"/>
        <v>203 to 503</v>
      </c>
      <c r="B194" s="82"/>
      <c r="C194" s="63"/>
      <c r="D194" s="63"/>
      <c r="E194" s="38"/>
      <c r="F194" s="37"/>
      <c r="G194" s="37"/>
      <c r="H194" s="37">
        <f t="shared" si="43"/>
        <v>0</v>
      </c>
      <c r="I194" s="1"/>
      <c r="J194" s="1"/>
      <c r="K194" s="1"/>
      <c r="L194" s="1"/>
      <c r="M194" s="1"/>
      <c r="N194" s="1"/>
      <c r="O194" s="1"/>
      <c r="P194" s="1"/>
      <c r="Q194" s="1"/>
      <c r="R194" s="1"/>
      <c r="S194" s="1"/>
      <c r="T194" s="22" t="str">
        <f t="shared" ca="1" si="44"/>
        <v>203 to 503</v>
      </c>
      <c r="U194" s="22">
        <f t="shared" ref="U194:U199" ca="1" si="45">U193+1</f>
        <v>203</v>
      </c>
      <c r="V194" s="22">
        <f t="shared" ref="V194:V199" ca="1" si="46">V193+1</f>
        <v>503</v>
      </c>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WZB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row>
    <row r="195" spans="1:150 16226:16383" s="3" customFormat="1" ht="20.25" hidden="1" customHeight="1" x14ac:dyDescent="0.25">
      <c r="A195" s="82" t="str">
        <f t="shared" ca="1" si="42"/>
        <v>204 to 504</v>
      </c>
      <c r="B195" s="82"/>
      <c r="C195" s="63"/>
      <c r="D195" s="63"/>
      <c r="E195" s="38"/>
      <c r="F195" s="37"/>
      <c r="G195" s="37"/>
      <c r="H195" s="37">
        <f t="shared" si="43"/>
        <v>0</v>
      </c>
      <c r="I195" s="1"/>
      <c r="J195" s="1"/>
      <c r="K195" s="1"/>
      <c r="L195" s="1"/>
      <c r="M195" s="1"/>
      <c r="N195" s="1"/>
      <c r="O195" s="1"/>
      <c r="P195" s="1"/>
      <c r="Q195" s="1"/>
      <c r="R195" s="1"/>
      <c r="S195" s="1"/>
      <c r="T195" s="22" t="str">
        <f t="shared" ca="1" si="44"/>
        <v>204 to 504</v>
      </c>
      <c r="U195" s="22">
        <f t="shared" ca="1" si="45"/>
        <v>204</v>
      </c>
      <c r="V195" s="22">
        <f t="shared" ca="1" si="46"/>
        <v>504</v>
      </c>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WZB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row>
    <row r="196" spans="1:150 16226:16383" s="3" customFormat="1" ht="20.25" hidden="1" customHeight="1" x14ac:dyDescent="0.25">
      <c r="A196" s="82" t="str">
        <f t="shared" ca="1" si="42"/>
        <v>205 to 505</v>
      </c>
      <c r="B196" s="82"/>
      <c r="C196" s="63"/>
      <c r="D196" s="63"/>
      <c r="E196" s="38"/>
      <c r="F196" s="37"/>
      <c r="G196" s="37"/>
      <c r="H196" s="37">
        <f t="shared" si="43"/>
        <v>0</v>
      </c>
      <c r="I196" s="1"/>
      <c r="J196" s="1"/>
      <c r="K196" s="1"/>
      <c r="L196" s="1"/>
      <c r="M196" s="1"/>
      <c r="N196" s="1"/>
      <c r="O196" s="1"/>
      <c r="P196" s="1"/>
      <c r="Q196" s="1"/>
      <c r="R196" s="1"/>
      <c r="S196" s="1"/>
      <c r="T196" s="22" t="str">
        <f t="shared" ca="1" si="44"/>
        <v>205 to 505</v>
      </c>
      <c r="U196" s="22">
        <f t="shared" ca="1" si="45"/>
        <v>205</v>
      </c>
      <c r="V196" s="22">
        <f t="shared" ca="1" si="46"/>
        <v>505</v>
      </c>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WZB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row>
    <row r="197" spans="1:150 16226:16383" s="3" customFormat="1" ht="20.25" hidden="1" customHeight="1" x14ac:dyDescent="0.25">
      <c r="A197" s="82" t="str">
        <f t="shared" ca="1" si="42"/>
        <v>206 to 506</v>
      </c>
      <c r="B197" s="82"/>
      <c r="C197" s="63"/>
      <c r="D197" s="63"/>
      <c r="E197" s="38"/>
      <c r="F197" s="37"/>
      <c r="G197" s="37"/>
      <c r="H197" s="37">
        <f t="shared" si="43"/>
        <v>0</v>
      </c>
      <c r="I197" s="1"/>
      <c r="J197" s="1"/>
      <c r="K197" s="1"/>
      <c r="L197" s="1"/>
      <c r="M197" s="1"/>
      <c r="N197" s="1"/>
      <c r="O197" s="1"/>
      <c r="P197" s="1"/>
      <c r="Q197" s="1"/>
      <c r="R197" s="1"/>
      <c r="S197" s="1"/>
      <c r="T197" s="22" t="str">
        <f t="shared" ca="1" si="44"/>
        <v>206 to 506</v>
      </c>
      <c r="U197" s="22">
        <f t="shared" ca="1" si="45"/>
        <v>206</v>
      </c>
      <c r="V197" s="22">
        <f t="shared" ca="1" si="46"/>
        <v>506</v>
      </c>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WZB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row>
    <row r="198" spans="1:150 16226:16383" s="3" customFormat="1" ht="20.25" hidden="1" customHeight="1" x14ac:dyDescent="0.25">
      <c r="A198" s="82" t="str">
        <f t="shared" ca="1" si="42"/>
        <v>207 to 507</v>
      </c>
      <c r="B198" s="82"/>
      <c r="C198" s="63"/>
      <c r="D198" s="63"/>
      <c r="E198" s="38"/>
      <c r="F198" s="37"/>
      <c r="G198" s="37"/>
      <c r="H198" s="37">
        <f t="shared" si="43"/>
        <v>0</v>
      </c>
      <c r="I198" s="1"/>
      <c r="J198" s="1"/>
      <c r="K198" s="1"/>
      <c r="L198" s="1"/>
      <c r="M198" s="1"/>
      <c r="N198" s="1"/>
      <c r="O198" s="1"/>
      <c r="P198" s="1"/>
      <c r="Q198" s="1"/>
      <c r="R198" s="1"/>
      <c r="S198" s="1"/>
      <c r="T198" s="22" t="str">
        <f t="shared" ca="1" si="44"/>
        <v>207 to 507</v>
      </c>
      <c r="U198" s="22">
        <f t="shared" ca="1" si="45"/>
        <v>207</v>
      </c>
      <c r="V198" s="22">
        <f t="shared" ca="1" si="46"/>
        <v>507</v>
      </c>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WZB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row>
    <row r="199" spans="1:150 16226:16383" s="3" customFormat="1" ht="20.25" hidden="1" customHeight="1" x14ac:dyDescent="0.25">
      <c r="A199" s="82" t="str">
        <f t="shared" ca="1" si="42"/>
        <v>208 to 508</v>
      </c>
      <c r="B199" s="82"/>
      <c r="C199" s="63"/>
      <c r="D199" s="63"/>
      <c r="E199" s="38"/>
      <c r="F199" s="37"/>
      <c r="G199" s="37"/>
      <c r="H199" s="37">
        <f t="shared" si="43"/>
        <v>0</v>
      </c>
      <c r="I199" s="1"/>
      <c r="J199" s="1"/>
      <c r="K199" s="1"/>
      <c r="L199" s="1"/>
      <c r="M199" s="1"/>
      <c r="N199" s="1"/>
      <c r="O199" s="1"/>
      <c r="P199" s="1"/>
      <c r="Q199" s="1"/>
      <c r="R199" s="1"/>
      <c r="S199" s="1"/>
      <c r="T199" s="22" t="str">
        <f t="shared" ca="1" si="44"/>
        <v>208 to 508</v>
      </c>
      <c r="U199" s="22">
        <f t="shared" ca="1" si="45"/>
        <v>208</v>
      </c>
      <c r="V199" s="22">
        <f t="shared" ca="1" si="46"/>
        <v>508</v>
      </c>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WZB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row>
    <row r="200" spans="1:150 16226:16383" s="3" customFormat="1" ht="20.25" hidden="1" x14ac:dyDescent="0.25">
      <c r="A200" s="79" t="s">
        <v>134</v>
      </c>
      <c r="B200" s="80"/>
      <c r="C200" s="80"/>
      <c r="D200" s="80"/>
      <c r="E200" s="80"/>
      <c r="F200" s="80"/>
      <c r="G200" s="80"/>
      <c r="H200" s="8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WZB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row>
    <row r="201" spans="1:150 16226:16383" s="3" customFormat="1" ht="20.25" hidden="1" customHeight="1" x14ac:dyDescent="0.25">
      <c r="A201" s="82" t="str">
        <f ca="1">T201</f>
        <v>201 &amp; 501</v>
      </c>
      <c r="B201" s="82"/>
      <c r="C201" s="63"/>
      <c r="D201" s="63"/>
      <c r="E201" s="38">
        <v>0</v>
      </c>
      <c r="F201" s="37">
        <v>0</v>
      </c>
      <c r="G201" s="37">
        <v>0</v>
      </c>
      <c r="H201" s="37">
        <f>E201+F201+(IF(G201&lt;101,G201,IF(G201&lt;201,G201/2,IF(G201&lt;=301,G201/3,G201/4))))</f>
        <v>0</v>
      </c>
      <c r="I201" s="1"/>
      <c r="J201" s="1"/>
      <c r="K201" s="1"/>
      <c r="L201" s="1"/>
      <c r="M201" s="1"/>
      <c r="N201" s="1"/>
      <c r="O201" s="1"/>
      <c r="P201" s="1"/>
      <c r="Q201" s="1"/>
      <c r="R201" s="1"/>
      <c r="S201" s="1"/>
      <c r="T201" s="22" t="str">
        <f ca="1">U201&amp;""&amp;" &amp; "&amp;""&amp;V201</f>
        <v>201 &amp; 501</v>
      </c>
      <c r="U201" s="22">
        <f ca="1">(SUMPRODUCT(MID(0&amp;(LEFT(A200,SUM(LEN(A200)-LEN(SUBSTITUTE(A200,{"0","1","2","3"},""))))), LARGE(INDEX(ISNUMBER(--MID((LEFT(A200,SUM(LEN(A200)-LEN(SUBSTITUTE(A200,{"0","1","2","3"},""))))), ROW(INDIRECT("1:"&amp;LEN((LEFT(A200,SUM(LEN(A200)-LEN(SUBSTITUTE(A200,{"0","1","2","3"},"")))))))), 1)) * ROW(INDIRECT("1:"&amp;LEN((LEFT(A200,SUM(LEN(A200)-LEN(SUBSTITUTE(A200,{"0","1","2","3"},"")))))))), 0), ROW(INDIRECT("1:"&amp;LEN((LEFT(A200,SUM(LEN(A200)-LEN(SUBSTITUTE(A200,{"0","1","2","3"},"")))))))))+1, 1) * 10^ROW(INDIRECT("1:"&amp;LEN((LEFT(A200,SUM(LEN(A200)-LEN(SUBSTITUTE(A200,{"0","1","2","3"},""))))))))/10))*100+1</f>
        <v>201</v>
      </c>
      <c r="V201" s="22">
        <f ca="1">(SUMPRODUCT(MID(0&amp;(--TRIM(RIGHT(SUBSTITUTE(LEFT(A200,_xlfn.AGGREGATE(16,6,FIND({0,1,2,3,4,5,6,7,8,9},A200,ROW(INDIRECT("1:"&amp;LEN(A200)))),1))," ",REPT(" ",LEN(A200))),LEN(A200)))), LARGE(INDEX(ISNUMBER(--MID((--TRIM(RIGHT(SUBSTITUTE(LEFT(A200,_xlfn.AGGREGATE(16,6,FIND({0,1,2,3,4,5,6,7,8,9},A200,ROW(INDIRECT("1:"&amp;LEN(A200)))),1))," ",REPT(" ",LEN(A200))),LEN(A200)))), ROW(INDIRECT("1:"&amp;LEN((--TRIM(RIGHT(SUBSTITUTE(LEFT(A200,_xlfn.AGGREGATE(16,6,FIND({0,1,2,3,4,5,6,7,8,9},A200,ROW(INDIRECT("1:"&amp;LEN(A200)))),1))," ",REPT(" ",LEN(A200))),LEN(A200))))))), 1)) * ROW(INDIRECT("1:"&amp;LEN((--TRIM(RIGHT(SUBSTITUTE(LEFT(A200,_xlfn.AGGREGATE(16,6,FIND({0,1,2,3,4,5,6,7,8,9},A200,ROW(INDIRECT("1:"&amp;LEN(A200)))),1))," ",REPT(" ",LEN(A200))),LEN(A200))))))), 0), ROW(INDIRECT("1:"&amp;LEN((--TRIM(RIGHT(SUBSTITUTE(LEFT(A200,_xlfn.AGGREGATE(16,6,FIND({0,1,2,3,4,5,6,7,8,9},A200,ROW(INDIRECT("1:"&amp;LEN(A200)))),1))," ",REPT(" ",LEN(A200))),LEN(A200))))))))+1, 1) * 10^ROW(INDIRECT("1:"&amp;LEN((--TRIM(RIGHT(SUBSTITUTE(LEFT(A200,_xlfn.AGGREGATE(16,6,FIND({0,1,2,3,4,5,6,7,8,9},A200,ROW(INDIRECT("1:"&amp;LEN(A200)))),1))," ",REPT(" ",LEN(A200))),LEN(A200)))))))/10))*100+1</f>
        <v>501</v>
      </c>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WZB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row>
    <row r="202" spans="1:150 16226:16383" s="3" customFormat="1" ht="20.25" hidden="1" customHeight="1" x14ac:dyDescent="0.25">
      <c r="A202" s="82" t="str">
        <f t="shared" ref="A202:A208" ca="1" si="47">T202</f>
        <v>202 &amp; 502</v>
      </c>
      <c r="B202" s="82"/>
      <c r="C202" s="63"/>
      <c r="D202" s="63"/>
      <c r="E202" s="38"/>
      <c r="F202" s="37"/>
      <c r="G202" s="37"/>
      <c r="H202" s="37">
        <f t="shared" ref="H202:H208" si="48">E202+F202+(IF(G202&lt;101,G202,IF(G202&lt;201,G202/2,IF(G202&lt;=301,G202/3,G202/4))))</f>
        <v>0</v>
      </c>
      <c r="I202" s="1"/>
      <c r="J202" s="1"/>
      <c r="K202" s="1"/>
      <c r="L202" s="1"/>
      <c r="M202" s="1"/>
      <c r="N202" s="1"/>
      <c r="O202" s="1"/>
      <c r="P202" s="1"/>
      <c r="Q202" s="1"/>
      <c r="R202" s="1"/>
      <c r="S202" s="1"/>
      <c r="T202" s="22" t="str">
        <f t="shared" ref="T202:T208" ca="1" si="49">U202&amp;""&amp;" &amp; "&amp;""&amp;V202</f>
        <v>202 &amp; 502</v>
      </c>
      <c r="U202" s="22">
        <f ca="1">U201+1</f>
        <v>202</v>
      </c>
      <c r="V202" s="22">
        <f ca="1">V201+1</f>
        <v>502</v>
      </c>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WZB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row>
    <row r="203" spans="1:150 16226:16383" s="3" customFormat="1" ht="20.25" hidden="1" customHeight="1" x14ac:dyDescent="0.25">
      <c r="A203" s="82" t="str">
        <f t="shared" ca="1" si="47"/>
        <v>203 &amp; 503</v>
      </c>
      <c r="B203" s="82"/>
      <c r="C203" s="63"/>
      <c r="D203" s="63"/>
      <c r="E203" s="38"/>
      <c r="F203" s="37"/>
      <c r="G203" s="37"/>
      <c r="H203" s="37">
        <f t="shared" si="48"/>
        <v>0</v>
      </c>
      <c r="I203" s="1"/>
      <c r="J203" s="1"/>
      <c r="K203" s="1"/>
      <c r="L203" s="1"/>
      <c r="M203" s="1"/>
      <c r="N203" s="1"/>
      <c r="O203" s="1"/>
      <c r="P203" s="1"/>
      <c r="Q203" s="1"/>
      <c r="R203" s="1"/>
      <c r="S203" s="1"/>
      <c r="T203" s="22" t="str">
        <f t="shared" ca="1" si="49"/>
        <v>203 &amp; 503</v>
      </c>
      <c r="U203" s="22">
        <f t="shared" ref="U203:U208" ca="1" si="50">U202+1</f>
        <v>203</v>
      </c>
      <c r="V203" s="22">
        <f t="shared" ref="V203:V208" ca="1" si="51">V202+1</f>
        <v>503</v>
      </c>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WZB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row>
    <row r="204" spans="1:150 16226:16383" s="3" customFormat="1" ht="20.25" hidden="1" customHeight="1" x14ac:dyDescent="0.25">
      <c r="A204" s="82" t="str">
        <f t="shared" ca="1" si="47"/>
        <v>204 &amp; 504</v>
      </c>
      <c r="B204" s="82"/>
      <c r="C204" s="63"/>
      <c r="D204" s="63"/>
      <c r="E204" s="38"/>
      <c r="F204" s="37"/>
      <c r="G204" s="37"/>
      <c r="H204" s="37">
        <f t="shared" si="48"/>
        <v>0</v>
      </c>
      <c r="I204" s="1"/>
      <c r="J204" s="1"/>
      <c r="K204" s="1"/>
      <c r="L204" s="1"/>
      <c r="M204" s="1"/>
      <c r="N204" s="1"/>
      <c r="O204" s="1"/>
      <c r="P204" s="1"/>
      <c r="Q204" s="1"/>
      <c r="R204" s="1"/>
      <c r="S204" s="1"/>
      <c r="T204" s="22" t="str">
        <f t="shared" ca="1" si="49"/>
        <v>204 &amp; 504</v>
      </c>
      <c r="U204" s="22">
        <f t="shared" ca="1" si="50"/>
        <v>204</v>
      </c>
      <c r="V204" s="22">
        <f t="shared" ca="1" si="51"/>
        <v>504</v>
      </c>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WZB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row>
    <row r="205" spans="1:150 16226:16383" s="3" customFormat="1" ht="20.25" hidden="1" customHeight="1" x14ac:dyDescent="0.25">
      <c r="A205" s="82" t="str">
        <f t="shared" ca="1" si="47"/>
        <v>205 &amp; 505</v>
      </c>
      <c r="B205" s="82"/>
      <c r="C205" s="63"/>
      <c r="D205" s="63"/>
      <c r="E205" s="38"/>
      <c r="F205" s="37"/>
      <c r="G205" s="37"/>
      <c r="H205" s="37">
        <f t="shared" si="48"/>
        <v>0</v>
      </c>
      <c r="I205" s="1"/>
      <c r="J205" s="1"/>
      <c r="K205" s="1"/>
      <c r="L205" s="1"/>
      <c r="M205" s="1"/>
      <c r="N205" s="1"/>
      <c r="O205" s="1"/>
      <c r="P205" s="1"/>
      <c r="Q205" s="1"/>
      <c r="R205" s="1"/>
      <c r="S205" s="1"/>
      <c r="T205" s="22" t="str">
        <f t="shared" ca="1" si="49"/>
        <v>205 &amp; 505</v>
      </c>
      <c r="U205" s="22">
        <f t="shared" ca="1" si="50"/>
        <v>205</v>
      </c>
      <c r="V205" s="22">
        <f t="shared" ca="1" si="51"/>
        <v>505</v>
      </c>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WZB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c r="XEZ205" s="1"/>
      <c r="XFA205" s="1"/>
      <c r="XFB205" s="1"/>
      <c r="XFC205" s="1"/>
    </row>
    <row r="206" spans="1:150 16226:16383" s="3" customFormat="1" ht="20.25" hidden="1" customHeight="1" x14ac:dyDescent="0.25">
      <c r="A206" s="82" t="str">
        <f t="shared" ca="1" si="47"/>
        <v>206 &amp; 506</v>
      </c>
      <c r="B206" s="82"/>
      <c r="C206" s="63"/>
      <c r="D206" s="63"/>
      <c r="E206" s="38"/>
      <c r="F206" s="37"/>
      <c r="G206" s="37"/>
      <c r="H206" s="37">
        <f t="shared" si="48"/>
        <v>0</v>
      </c>
      <c r="I206" s="1"/>
      <c r="J206" s="1"/>
      <c r="K206" s="1"/>
      <c r="L206" s="1"/>
      <c r="M206" s="1"/>
      <c r="N206" s="1"/>
      <c r="O206" s="1"/>
      <c r="P206" s="1"/>
      <c r="Q206" s="1"/>
      <c r="R206" s="1"/>
      <c r="S206" s="1"/>
      <c r="T206" s="22" t="str">
        <f t="shared" ca="1" si="49"/>
        <v>206 &amp; 506</v>
      </c>
      <c r="U206" s="22">
        <f t="shared" ca="1" si="50"/>
        <v>206</v>
      </c>
      <c r="V206" s="22">
        <f t="shared" ca="1" si="51"/>
        <v>506</v>
      </c>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WZB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c r="XEX206" s="1"/>
      <c r="XEY206" s="1"/>
      <c r="XEZ206" s="1"/>
      <c r="XFA206" s="1"/>
      <c r="XFB206" s="1"/>
      <c r="XFC206" s="1"/>
    </row>
    <row r="207" spans="1:150 16226:16383" s="3" customFormat="1" ht="20.25" hidden="1" customHeight="1" x14ac:dyDescent="0.25">
      <c r="A207" s="82" t="str">
        <f t="shared" ca="1" si="47"/>
        <v>207 &amp; 507</v>
      </c>
      <c r="B207" s="82"/>
      <c r="C207" s="63"/>
      <c r="D207" s="63"/>
      <c r="E207" s="38"/>
      <c r="F207" s="37"/>
      <c r="G207" s="37"/>
      <c r="H207" s="37">
        <f t="shared" si="48"/>
        <v>0</v>
      </c>
      <c r="I207" s="1"/>
      <c r="J207" s="1"/>
      <c r="K207" s="1"/>
      <c r="L207" s="1"/>
      <c r="M207" s="1"/>
      <c r="N207" s="1"/>
      <c r="O207" s="1"/>
      <c r="P207" s="1"/>
      <c r="Q207" s="1"/>
      <c r="R207" s="1"/>
      <c r="S207" s="1"/>
      <c r="T207" s="22" t="str">
        <f t="shared" ca="1" si="49"/>
        <v>207 &amp; 507</v>
      </c>
      <c r="U207" s="22">
        <f t="shared" ca="1" si="50"/>
        <v>207</v>
      </c>
      <c r="V207" s="22">
        <f t="shared" ca="1" si="51"/>
        <v>507</v>
      </c>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WZB207" s="1"/>
      <c r="WZC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c r="XEV207" s="1"/>
      <c r="XEW207" s="1"/>
      <c r="XEX207" s="1"/>
      <c r="XEY207" s="1"/>
      <c r="XEZ207" s="1"/>
      <c r="XFA207" s="1"/>
      <c r="XFB207" s="1"/>
      <c r="XFC207" s="1"/>
    </row>
    <row r="208" spans="1:150 16226:16383" s="3" customFormat="1" ht="20.25" hidden="1" customHeight="1" x14ac:dyDescent="0.25">
      <c r="A208" s="82" t="str">
        <f t="shared" ca="1" si="47"/>
        <v>208 &amp; 508</v>
      </c>
      <c r="B208" s="82"/>
      <c r="C208" s="63"/>
      <c r="D208" s="63"/>
      <c r="E208" s="38"/>
      <c r="F208" s="37"/>
      <c r="G208" s="37"/>
      <c r="H208" s="37">
        <f t="shared" si="48"/>
        <v>0</v>
      </c>
      <c r="I208" s="1"/>
      <c r="J208" s="1"/>
      <c r="K208" s="1"/>
      <c r="L208" s="1"/>
      <c r="M208" s="1"/>
      <c r="N208" s="1"/>
      <c r="O208" s="1"/>
      <c r="P208" s="1"/>
      <c r="Q208" s="1"/>
      <c r="R208" s="1"/>
      <c r="S208" s="1"/>
      <c r="T208" s="22" t="str">
        <f t="shared" ca="1" si="49"/>
        <v>208 &amp; 508</v>
      </c>
      <c r="U208" s="22">
        <f t="shared" ca="1" si="50"/>
        <v>208</v>
      </c>
      <c r="V208" s="22">
        <f t="shared" ca="1" si="51"/>
        <v>508</v>
      </c>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WZB208" s="1"/>
      <c r="WZC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c r="XEV208" s="1"/>
      <c r="XEW208" s="1"/>
      <c r="XEX208" s="1"/>
      <c r="XEY208" s="1"/>
      <c r="XEZ208" s="1"/>
      <c r="XFA208" s="1"/>
      <c r="XFB208" s="1"/>
      <c r="XFC208" s="1"/>
    </row>
    <row r="209" spans="1:8" ht="20.25" x14ac:dyDescent="0.25">
      <c r="A209" s="114" t="s">
        <v>70</v>
      </c>
      <c r="B209" s="114"/>
      <c r="C209" s="114"/>
      <c r="D209" s="114"/>
      <c r="E209" s="114"/>
      <c r="F209" s="114"/>
      <c r="G209" s="114"/>
      <c r="H209" s="114"/>
    </row>
    <row r="210" spans="1:8" ht="20.25" x14ac:dyDescent="0.25">
      <c r="A210" s="45" t="s">
        <v>243</v>
      </c>
      <c r="B210" s="109" t="s">
        <v>318</v>
      </c>
      <c r="C210" s="110"/>
      <c r="D210" s="110"/>
      <c r="E210" s="110"/>
      <c r="F210" s="110"/>
      <c r="G210" s="110"/>
      <c r="H210" s="111"/>
    </row>
    <row r="211" spans="1:8" ht="20.25" x14ac:dyDescent="0.25">
      <c r="A211" s="45" t="s">
        <v>243</v>
      </c>
      <c r="B211" s="109" t="s">
        <v>244</v>
      </c>
      <c r="C211" s="110"/>
      <c r="D211" s="110"/>
      <c r="E211" s="110"/>
      <c r="F211" s="110"/>
      <c r="G211" s="110"/>
      <c r="H211" s="111"/>
    </row>
    <row r="212" spans="1:8" ht="20.25" x14ac:dyDescent="0.25">
      <c r="A212" s="45" t="s">
        <v>243</v>
      </c>
      <c r="B212" s="109" t="s">
        <v>310</v>
      </c>
      <c r="C212" s="110"/>
      <c r="D212" s="110"/>
      <c r="E212" s="110"/>
      <c r="F212" s="110"/>
      <c r="G212" s="110"/>
      <c r="H212" s="111"/>
    </row>
    <row r="213" spans="1:8" ht="20.25" x14ac:dyDescent="0.25">
      <c r="A213" s="45" t="s">
        <v>243</v>
      </c>
      <c r="B213" s="109" t="s">
        <v>245</v>
      </c>
      <c r="C213" s="110"/>
      <c r="D213" s="110"/>
      <c r="E213" s="110"/>
      <c r="F213" s="110"/>
      <c r="G213" s="110"/>
      <c r="H213" s="111"/>
    </row>
    <row r="214" spans="1:8" ht="20.25" x14ac:dyDescent="0.25">
      <c r="A214" s="45" t="s">
        <v>243</v>
      </c>
      <c r="B214" s="109" t="s">
        <v>246</v>
      </c>
      <c r="C214" s="110"/>
      <c r="D214" s="110"/>
      <c r="E214" s="110"/>
      <c r="F214" s="110"/>
      <c r="G214" s="110"/>
      <c r="H214" s="111"/>
    </row>
    <row r="215" spans="1:8" ht="20.25" x14ac:dyDescent="0.25">
      <c r="A215" s="45" t="s">
        <v>243</v>
      </c>
      <c r="B215" s="109" t="s">
        <v>311</v>
      </c>
      <c r="C215" s="110"/>
      <c r="D215" s="110"/>
      <c r="E215" s="110"/>
      <c r="F215" s="110"/>
      <c r="G215" s="110"/>
      <c r="H215" s="111"/>
    </row>
    <row r="216" spans="1:8" ht="20.25" x14ac:dyDescent="0.25">
      <c r="A216" s="45" t="s">
        <v>243</v>
      </c>
      <c r="B216" s="140" t="s">
        <v>312</v>
      </c>
      <c r="C216" s="173"/>
      <c r="D216" s="173"/>
      <c r="E216" s="173"/>
      <c r="F216" s="173"/>
      <c r="G216" s="173"/>
      <c r="H216" s="141"/>
    </row>
    <row r="217" spans="1:8" ht="46.5" hidden="1" customHeight="1" x14ac:dyDescent="0.25">
      <c r="A217" s="2" t="s">
        <v>243</v>
      </c>
      <c r="B217" s="172" t="s">
        <v>247</v>
      </c>
      <c r="C217" s="110"/>
      <c r="D217" s="110"/>
      <c r="E217" s="110"/>
      <c r="F217" s="110"/>
      <c r="G217" s="110"/>
      <c r="H217" s="111"/>
    </row>
    <row r="218" spans="1:8" ht="20.25" x14ac:dyDescent="0.25">
      <c r="A218" s="154" t="s">
        <v>76</v>
      </c>
      <c r="B218" s="154"/>
      <c r="C218" s="154"/>
      <c r="D218" s="154"/>
      <c r="E218" s="154"/>
      <c r="F218" s="154"/>
      <c r="G218" s="154"/>
      <c r="H218" s="154"/>
    </row>
    <row r="219" spans="1:8" ht="20.25" x14ac:dyDescent="0.25">
      <c r="A219" s="108" t="s">
        <v>71</v>
      </c>
      <c r="B219" s="108"/>
      <c r="C219" s="108"/>
      <c r="D219" s="164" t="str">
        <f>C3</f>
        <v>Bellissimo Mulund T2
Sale Building No.3 (Tower 2) (Wing C &amp; D)</v>
      </c>
      <c r="E219" s="110"/>
      <c r="F219" s="110"/>
      <c r="G219" s="110"/>
      <c r="H219" s="111"/>
    </row>
    <row r="220" spans="1:8" ht="40.5" customHeight="1" x14ac:dyDescent="0.25">
      <c r="A220" s="108" t="s">
        <v>106</v>
      </c>
      <c r="B220" s="108"/>
      <c r="C220" s="108"/>
      <c r="D220" s="109" t="str">
        <f>C9</f>
        <v>Bellissimo Mulund T2, Plot Bearing / CTS / Survey / Final Plot No.:  669 669/1 to 35 670 at Kurla, Kurla, Mumbai Suburban, 400082</v>
      </c>
      <c r="E220" s="110"/>
      <c r="F220" s="110"/>
      <c r="G220" s="110"/>
      <c r="H220" s="111"/>
    </row>
    <row r="221" spans="1:8" ht="20.25" customHeight="1" x14ac:dyDescent="0.25">
      <c r="A221" s="165" t="s">
        <v>112</v>
      </c>
      <c r="B221" s="165"/>
      <c r="C221" s="165"/>
      <c r="D221" s="164" t="str">
        <f>G3</f>
        <v>01/08/2025 at 01:50PM</v>
      </c>
      <c r="E221" s="110"/>
      <c r="F221" s="110"/>
      <c r="G221" s="110"/>
      <c r="H221" s="111"/>
    </row>
    <row r="222" spans="1:8" ht="20.25" x14ac:dyDescent="0.25">
      <c r="A222" s="9"/>
      <c r="B222" s="10"/>
      <c r="C222" s="10"/>
      <c r="D222" s="10"/>
      <c r="E222" s="10"/>
      <c r="F222" s="10"/>
      <c r="G222" s="10"/>
      <c r="H222" s="6"/>
    </row>
    <row r="223" spans="1:8" ht="20.25" x14ac:dyDescent="0.25">
      <c r="A223" s="11"/>
      <c r="B223" s="12"/>
      <c r="C223" s="12"/>
      <c r="D223" s="12"/>
      <c r="E223" s="12"/>
      <c r="F223" s="12"/>
      <c r="G223" s="12"/>
      <c r="H223" s="7"/>
    </row>
    <row r="224" spans="1:8" ht="20.25" x14ac:dyDescent="0.25">
      <c r="A224" s="11"/>
      <c r="B224" s="12"/>
      <c r="C224" s="12"/>
      <c r="D224" s="12"/>
      <c r="E224" s="12"/>
      <c r="F224" s="12"/>
      <c r="G224" s="12"/>
      <c r="H224" s="7"/>
    </row>
    <row r="225" spans="1:8" ht="20.25" x14ac:dyDescent="0.25">
      <c r="A225" s="11"/>
      <c r="B225" s="12"/>
      <c r="C225" s="12"/>
      <c r="D225" s="12"/>
      <c r="E225" s="12"/>
      <c r="F225" s="12"/>
      <c r="G225" s="12"/>
      <c r="H225" s="7"/>
    </row>
    <row r="226" spans="1:8" ht="20.25" x14ac:dyDescent="0.25">
      <c r="A226" s="11"/>
      <c r="B226" s="12"/>
      <c r="C226" s="12"/>
      <c r="D226" s="12"/>
      <c r="E226" s="12"/>
      <c r="F226" s="12"/>
      <c r="G226" s="12"/>
      <c r="H226" s="7"/>
    </row>
    <row r="227" spans="1:8" ht="20.25" x14ac:dyDescent="0.25">
      <c r="A227" s="11"/>
      <c r="B227" s="12"/>
      <c r="C227" s="12"/>
      <c r="D227" s="12"/>
      <c r="E227" s="12"/>
      <c r="F227" s="12"/>
      <c r="G227" s="12"/>
      <c r="H227" s="7"/>
    </row>
    <row r="228" spans="1:8" ht="20.25" x14ac:dyDescent="0.25">
      <c r="A228" s="11"/>
      <c r="B228" s="12"/>
      <c r="C228" s="12"/>
      <c r="D228" s="12"/>
      <c r="E228" s="12"/>
      <c r="F228" s="12"/>
      <c r="G228" s="12"/>
      <c r="H228" s="7"/>
    </row>
    <row r="229" spans="1:8" ht="20.25" x14ac:dyDescent="0.25">
      <c r="A229" s="11"/>
      <c r="B229" s="12"/>
      <c r="C229" s="12"/>
      <c r="D229" s="12"/>
      <c r="E229" s="12"/>
      <c r="F229" s="12"/>
      <c r="G229" s="12"/>
      <c r="H229" s="7"/>
    </row>
    <row r="230" spans="1:8" ht="20.25" x14ac:dyDescent="0.25">
      <c r="A230" s="11"/>
      <c r="B230" s="12"/>
      <c r="C230" s="12"/>
      <c r="D230" s="12"/>
      <c r="E230" s="12"/>
      <c r="F230" s="12"/>
      <c r="G230" s="12"/>
      <c r="H230" s="7"/>
    </row>
    <row r="231" spans="1:8" ht="20.25" x14ac:dyDescent="0.25">
      <c r="A231" s="11"/>
      <c r="B231" s="12"/>
      <c r="C231" s="12"/>
      <c r="D231" s="12"/>
      <c r="E231" s="12"/>
      <c r="F231" s="12"/>
      <c r="G231" s="12"/>
      <c r="H231" s="7"/>
    </row>
    <row r="232" spans="1:8" ht="20.25" x14ac:dyDescent="0.25">
      <c r="A232" s="11"/>
      <c r="B232" s="12"/>
      <c r="C232" s="12"/>
      <c r="D232" s="12"/>
      <c r="E232" s="12"/>
      <c r="F232" s="12"/>
      <c r="G232" s="12"/>
      <c r="H232" s="7"/>
    </row>
    <row r="233" spans="1:8" ht="20.25" x14ac:dyDescent="0.25">
      <c r="A233" s="11"/>
      <c r="B233" s="12"/>
      <c r="C233" s="12"/>
      <c r="D233" s="12"/>
      <c r="E233" s="12"/>
      <c r="F233" s="12"/>
      <c r="G233" s="12"/>
      <c r="H233" s="7"/>
    </row>
    <row r="234" spans="1:8" ht="20.25" x14ac:dyDescent="0.25">
      <c r="A234" s="11"/>
      <c r="B234" s="12"/>
      <c r="C234" s="12"/>
      <c r="D234" s="12"/>
      <c r="E234" s="12"/>
      <c r="F234" s="12"/>
      <c r="G234" s="12"/>
      <c r="H234" s="7"/>
    </row>
    <row r="235" spans="1:8" ht="20.25" x14ac:dyDescent="0.25">
      <c r="A235" s="11"/>
      <c r="B235" s="12"/>
      <c r="C235" s="12"/>
      <c r="D235" s="12"/>
      <c r="E235" s="12"/>
      <c r="F235" s="12"/>
      <c r="G235" s="12"/>
      <c r="H235" s="7"/>
    </row>
    <row r="236" spans="1:8" ht="20.25" x14ac:dyDescent="0.25">
      <c r="A236" s="11"/>
      <c r="B236" s="12"/>
      <c r="C236" s="12"/>
      <c r="D236" s="12"/>
      <c r="E236" s="12"/>
      <c r="F236" s="12"/>
      <c r="G236" s="12"/>
      <c r="H236" s="7"/>
    </row>
    <row r="237" spans="1:8" ht="20.25" x14ac:dyDescent="0.25">
      <c r="A237" s="11"/>
      <c r="B237" s="12"/>
      <c r="C237" s="12"/>
      <c r="D237" s="12"/>
      <c r="E237" s="12"/>
      <c r="F237" s="12"/>
      <c r="G237" s="12"/>
      <c r="H237" s="7"/>
    </row>
    <row r="238" spans="1:8" ht="20.25" x14ac:dyDescent="0.25">
      <c r="A238" s="11"/>
      <c r="B238" s="12"/>
      <c r="C238" s="12"/>
      <c r="D238" s="12"/>
      <c r="E238" s="12"/>
      <c r="F238" s="12"/>
      <c r="G238" s="12"/>
      <c r="H238" s="7"/>
    </row>
    <row r="239" spans="1:8" ht="20.25" x14ac:dyDescent="0.25">
      <c r="A239" s="11"/>
      <c r="B239" s="12"/>
      <c r="C239" s="12"/>
      <c r="D239" s="12"/>
      <c r="E239" s="12"/>
      <c r="F239" s="12"/>
      <c r="G239" s="12"/>
      <c r="H239" s="7"/>
    </row>
    <row r="240" spans="1:8" ht="20.25" x14ac:dyDescent="0.25">
      <c r="A240" s="11"/>
      <c r="B240" s="12"/>
      <c r="C240" s="12"/>
      <c r="D240" s="12"/>
      <c r="E240" s="12"/>
      <c r="F240" s="12"/>
      <c r="G240" s="12"/>
      <c r="H240" s="7"/>
    </row>
    <row r="241" spans="1:8" ht="20.25" x14ac:dyDescent="0.25">
      <c r="A241" s="11"/>
      <c r="B241" s="12"/>
      <c r="C241" s="12"/>
      <c r="D241" s="12"/>
      <c r="E241" s="12"/>
      <c r="F241" s="12"/>
      <c r="G241" s="12"/>
      <c r="H241" s="7"/>
    </row>
    <row r="242" spans="1:8" ht="20.25" x14ac:dyDescent="0.25">
      <c r="A242" s="11"/>
      <c r="B242" s="12"/>
      <c r="C242" s="12"/>
      <c r="D242" s="12"/>
      <c r="E242" s="12"/>
      <c r="F242" s="12"/>
      <c r="G242" s="12"/>
      <c r="H242" s="7"/>
    </row>
    <row r="243" spans="1:8" ht="20.25" x14ac:dyDescent="0.25">
      <c r="A243" s="11"/>
      <c r="B243" s="12"/>
      <c r="C243" s="12"/>
      <c r="D243" s="12"/>
      <c r="E243" s="12"/>
      <c r="F243" s="12"/>
      <c r="G243" s="12"/>
      <c r="H243" s="7"/>
    </row>
    <row r="244" spans="1:8" ht="20.25" x14ac:dyDescent="0.25">
      <c r="A244" s="11"/>
      <c r="B244" s="12"/>
      <c r="C244" s="12"/>
      <c r="D244" s="12"/>
      <c r="E244" s="12"/>
      <c r="F244" s="12"/>
      <c r="G244" s="12"/>
      <c r="H244" s="7"/>
    </row>
    <row r="245" spans="1:8" ht="20.25" x14ac:dyDescent="0.25">
      <c r="A245" s="11"/>
      <c r="B245" s="12"/>
      <c r="C245" s="12"/>
      <c r="D245" s="12"/>
      <c r="E245" s="12"/>
      <c r="F245" s="12"/>
      <c r="G245" s="12"/>
      <c r="H245" s="7"/>
    </row>
    <row r="246" spans="1:8" ht="20.25" x14ac:dyDescent="0.25">
      <c r="A246" s="11"/>
      <c r="B246" s="12"/>
      <c r="C246" s="12"/>
      <c r="D246" s="12"/>
      <c r="E246" s="12"/>
      <c r="F246" s="12"/>
      <c r="G246" s="12"/>
      <c r="H246" s="7"/>
    </row>
    <row r="247" spans="1:8" ht="20.25" x14ac:dyDescent="0.25">
      <c r="A247" s="11"/>
      <c r="B247" s="12"/>
      <c r="C247" s="12"/>
      <c r="D247" s="12"/>
      <c r="E247" s="12"/>
      <c r="F247" s="12"/>
      <c r="G247" s="12"/>
      <c r="H247" s="7"/>
    </row>
    <row r="248" spans="1:8" ht="20.25" x14ac:dyDescent="0.25">
      <c r="A248" s="11"/>
      <c r="B248" s="12"/>
      <c r="C248" s="12"/>
      <c r="D248" s="12"/>
      <c r="E248" s="12"/>
      <c r="F248" s="12"/>
      <c r="G248" s="12"/>
      <c r="H248" s="7"/>
    </row>
    <row r="249" spans="1:8" ht="20.25" x14ac:dyDescent="0.25">
      <c r="A249" s="11"/>
      <c r="B249" s="12"/>
      <c r="C249" s="12"/>
      <c r="D249" s="12"/>
      <c r="E249" s="12"/>
      <c r="F249" s="12"/>
      <c r="G249" s="12"/>
      <c r="H249" s="7"/>
    </row>
    <row r="250" spans="1:8" ht="20.25" x14ac:dyDescent="0.25">
      <c r="A250" s="11"/>
      <c r="B250" s="12"/>
      <c r="C250" s="12"/>
      <c r="D250" s="12"/>
      <c r="E250" s="12"/>
      <c r="F250" s="12"/>
      <c r="G250" s="12"/>
      <c r="H250" s="7"/>
    </row>
    <row r="251" spans="1:8" ht="20.25" x14ac:dyDescent="0.25">
      <c r="A251" s="11"/>
      <c r="B251" s="12"/>
      <c r="C251" s="12"/>
      <c r="D251" s="12"/>
      <c r="E251" s="12"/>
      <c r="F251" s="12"/>
      <c r="G251" s="12"/>
      <c r="H251" s="7"/>
    </row>
    <row r="252" spans="1:8" ht="20.25" x14ac:dyDescent="0.25">
      <c r="A252" s="11"/>
      <c r="B252" s="12"/>
      <c r="C252" s="12"/>
      <c r="D252" s="12"/>
      <c r="E252" s="12"/>
      <c r="F252" s="12"/>
      <c r="G252" s="12"/>
      <c r="H252" s="7"/>
    </row>
    <row r="253" spans="1:8" ht="20.25" x14ac:dyDescent="0.25">
      <c r="A253" s="11"/>
      <c r="B253" s="12"/>
      <c r="C253" s="12"/>
      <c r="D253" s="12"/>
      <c r="E253" s="12"/>
      <c r="F253" s="12"/>
      <c r="G253" s="12"/>
      <c r="H253" s="7"/>
    </row>
    <row r="254" spans="1:8" ht="20.25" x14ac:dyDescent="0.25">
      <c r="A254" s="11"/>
      <c r="B254" s="12"/>
      <c r="C254" s="12"/>
      <c r="D254" s="12"/>
      <c r="E254" s="12"/>
      <c r="F254" s="12"/>
      <c r="G254" s="12"/>
      <c r="H254" s="7"/>
    </row>
    <row r="255" spans="1:8" ht="20.25" x14ac:dyDescent="0.25">
      <c r="A255" s="11"/>
      <c r="B255" s="12"/>
      <c r="C255" s="12"/>
      <c r="D255" s="12"/>
      <c r="E255" s="12"/>
      <c r="F255" s="12"/>
      <c r="G255" s="12"/>
      <c r="H255" s="7"/>
    </row>
    <row r="256" spans="1:8" ht="20.25" x14ac:dyDescent="0.25">
      <c r="A256" s="11"/>
      <c r="B256" s="12"/>
      <c r="C256" s="12"/>
      <c r="D256" s="12"/>
      <c r="E256" s="12"/>
      <c r="F256" s="12"/>
      <c r="G256" s="12"/>
      <c r="H256" s="7"/>
    </row>
    <row r="257" spans="1:8" ht="20.25" hidden="1" x14ac:dyDescent="0.25">
      <c r="A257" s="11"/>
      <c r="B257" s="12"/>
      <c r="C257" s="12"/>
      <c r="D257" s="12"/>
      <c r="E257" s="12"/>
      <c r="F257" s="12"/>
      <c r="G257" s="12"/>
      <c r="H257" s="7"/>
    </row>
    <row r="258" spans="1:8" ht="20.25" hidden="1" x14ac:dyDescent="0.25">
      <c r="A258" s="11"/>
      <c r="B258" s="12"/>
      <c r="C258" s="12"/>
      <c r="D258" s="12"/>
      <c r="E258" s="12"/>
      <c r="F258" s="12"/>
      <c r="G258" s="12"/>
      <c r="H258" s="7"/>
    </row>
    <row r="259" spans="1:8" ht="20.25" hidden="1" x14ac:dyDescent="0.25">
      <c r="A259" s="11"/>
      <c r="B259" s="12"/>
      <c r="C259" s="12"/>
      <c r="D259" s="12"/>
      <c r="E259" s="12"/>
      <c r="F259" s="12"/>
      <c r="G259" s="12"/>
      <c r="H259" s="7"/>
    </row>
    <row r="260" spans="1:8" ht="20.25" hidden="1" x14ac:dyDescent="0.25">
      <c r="A260" s="11"/>
      <c r="B260" s="12"/>
      <c r="C260" s="12"/>
      <c r="D260" s="12"/>
      <c r="E260" s="12"/>
      <c r="F260" s="12"/>
      <c r="G260" s="12"/>
      <c r="H260" s="7"/>
    </row>
    <row r="261" spans="1:8" ht="20.25" hidden="1" x14ac:dyDescent="0.25">
      <c r="A261" s="11"/>
      <c r="B261" s="12"/>
      <c r="C261" s="12"/>
      <c r="D261" s="12"/>
      <c r="E261" s="12"/>
      <c r="F261" s="12"/>
      <c r="G261" s="12"/>
      <c r="H261" s="7"/>
    </row>
    <row r="262" spans="1:8" ht="20.25" hidden="1" x14ac:dyDescent="0.25">
      <c r="A262" s="11"/>
      <c r="B262" s="12"/>
      <c r="C262" s="12"/>
      <c r="D262" s="12"/>
      <c r="E262" s="12"/>
      <c r="F262" s="12"/>
      <c r="G262" s="12"/>
      <c r="H262" s="7"/>
    </row>
    <row r="263" spans="1:8" ht="20.25" hidden="1" x14ac:dyDescent="0.25">
      <c r="A263" s="11"/>
      <c r="B263" s="12"/>
      <c r="C263" s="12"/>
      <c r="D263" s="12"/>
      <c r="E263" s="12"/>
      <c r="F263" s="12"/>
      <c r="G263" s="12"/>
      <c r="H263" s="7"/>
    </row>
    <row r="264" spans="1:8" ht="20.25" hidden="1" x14ac:dyDescent="0.25">
      <c r="A264" s="11"/>
      <c r="B264" s="12"/>
      <c r="C264" s="12"/>
      <c r="D264" s="12"/>
      <c r="E264" s="12"/>
      <c r="F264" s="12"/>
      <c r="G264" s="12"/>
      <c r="H264" s="7"/>
    </row>
    <row r="265" spans="1:8" ht="20.25" hidden="1" x14ac:dyDescent="0.25">
      <c r="A265" s="11"/>
      <c r="B265" s="12"/>
      <c r="C265" s="12"/>
      <c r="D265" s="12"/>
      <c r="E265" s="12"/>
      <c r="F265" s="12"/>
      <c r="G265" s="12"/>
      <c r="H265" s="7"/>
    </row>
    <row r="266" spans="1:8" ht="20.25" hidden="1" x14ac:dyDescent="0.25">
      <c r="A266" s="11"/>
      <c r="B266" s="12"/>
      <c r="C266" s="12"/>
      <c r="D266" s="12"/>
      <c r="E266" s="12"/>
      <c r="F266" s="12"/>
      <c r="G266" s="12"/>
      <c r="H266" s="7"/>
    </row>
    <row r="267" spans="1:8" ht="20.25" hidden="1" x14ac:dyDescent="0.25">
      <c r="A267" s="11"/>
      <c r="B267" s="12"/>
      <c r="C267" s="12"/>
      <c r="D267" s="12"/>
      <c r="E267" s="12"/>
      <c r="F267" s="12"/>
      <c r="G267" s="12"/>
      <c r="H267" s="7"/>
    </row>
    <row r="268" spans="1:8" ht="20.25" hidden="1" x14ac:dyDescent="0.25">
      <c r="A268" s="11"/>
      <c r="B268" s="12"/>
      <c r="C268" s="12"/>
      <c r="D268" s="12"/>
      <c r="E268" s="12"/>
      <c r="F268" s="12"/>
      <c r="G268" s="12"/>
      <c r="H268" s="7"/>
    </row>
    <row r="269" spans="1:8" ht="20.25" hidden="1" x14ac:dyDescent="0.25">
      <c r="A269" s="11"/>
      <c r="B269" s="12"/>
      <c r="C269" s="12"/>
      <c r="D269" s="12"/>
      <c r="E269" s="12"/>
      <c r="F269" s="12"/>
      <c r="G269" s="12"/>
      <c r="H269" s="7"/>
    </row>
    <row r="270" spans="1:8" ht="20.25" hidden="1" x14ac:dyDescent="0.25">
      <c r="A270" s="11"/>
      <c r="B270" s="12"/>
      <c r="C270" s="12"/>
      <c r="D270" s="12"/>
      <c r="E270" s="12"/>
      <c r="F270" s="12"/>
      <c r="G270" s="12"/>
      <c r="H270" s="7"/>
    </row>
    <row r="271" spans="1:8" ht="20.25" x14ac:dyDescent="0.25">
      <c r="A271" s="13"/>
      <c r="B271" s="14"/>
      <c r="C271" s="14"/>
      <c r="D271" s="14"/>
      <c r="E271" s="14"/>
      <c r="F271" s="14"/>
      <c r="G271" s="14"/>
      <c r="H271" s="8"/>
    </row>
    <row r="272" spans="1:8" ht="20.25" x14ac:dyDescent="0.25">
      <c r="A272" s="114" t="s">
        <v>165</v>
      </c>
      <c r="B272" s="114"/>
      <c r="C272" s="114"/>
      <c r="D272" s="114"/>
      <c r="E272" s="114"/>
      <c r="F272" s="114"/>
      <c r="G272" s="114"/>
      <c r="H272" s="114"/>
    </row>
    <row r="273" spans="1:8" ht="20.25" x14ac:dyDescent="0.25">
      <c r="A273" s="9"/>
      <c r="B273" s="10"/>
      <c r="C273" s="10"/>
      <c r="D273" s="10"/>
      <c r="E273" s="10"/>
      <c r="F273" s="10"/>
      <c r="G273" s="10"/>
      <c r="H273" s="6"/>
    </row>
    <row r="274" spans="1:8" ht="20.25" x14ac:dyDescent="0.25">
      <c r="A274" s="11"/>
      <c r="B274" s="64"/>
      <c r="C274" s="64"/>
      <c r="D274" s="64"/>
      <c r="E274" s="64"/>
      <c r="F274" s="64"/>
      <c r="G274" s="64"/>
      <c r="H274" s="7"/>
    </row>
    <row r="275" spans="1:8" ht="20.25" x14ac:dyDescent="0.25">
      <c r="A275" s="11"/>
      <c r="B275" s="64"/>
      <c r="C275" s="64"/>
      <c r="D275" s="64"/>
      <c r="E275" s="64"/>
      <c r="F275" s="64"/>
      <c r="G275" s="64"/>
      <c r="H275" s="7"/>
    </row>
    <row r="276" spans="1:8" ht="20.25" x14ac:dyDescent="0.25">
      <c r="A276" s="11"/>
      <c r="B276" s="64"/>
      <c r="C276" s="64"/>
      <c r="D276" s="64"/>
      <c r="E276" s="64"/>
      <c r="F276" s="64"/>
      <c r="G276" s="64"/>
      <c r="H276" s="7"/>
    </row>
    <row r="277" spans="1:8" ht="20.25" x14ac:dyDescent="0.25">
      <c r="A277" s="11"/>
      <c r="B277" s="64"/>
      <c r="C277" s="64"/>
      <c r="D277" s="64"/>
      <c r="E277" s="64"/>
      <c r="F277" s="64"/>
      <c r="G277" s="64"/>
      <c r="H277" s="7"/>
    </row>
    <row r="278" spans="1:8" ht="20.25" x14ac:dyDescent="0.25">
      <c r="A278" s="11"/>
      <c r="B278" s="64"/>
      <c r="C278" s="64"/>
      <c r="D278" s="64"/>
      <c r="E278" s="64"/>
      <c r="F278" s="64"/>
      <c r="G278" s="64"/>
      <c r="H278" s="7"/>
    </row>
    <row r="279" spans="1:8" ht="20.25" x14ac:dyDescent="0.25">
      <c r="A279" s="11"/>
      <c r="B279" s="64"/>
      <c r="C279" s="64"/>
      <c r="D279" s="64"/>
      <c r="E279" s="64"/>
      <c r="F279" s="64"/>
      <c r="G279" s="64"/>
      <c r="H279" s="7"/>
    </row>
    <row r="280" spans="1:8" ht="20.25" x14ac:dyDescent="0.25">
      <c r="A280" s="11"/>
      <c r="B280" s="64"/>
      <c r="C280" s="64"/>
      <c r="D280" s="64"/>
      <c r="E280" s="64"/>
      <c r="F280" s="64"/>
      <c r="G280" s="64"/>
      <c r="H280" s="7"/>
    </row>
    <row r="281" spans="1:8" ht="20.25" x14ac:dyDescent="0.25">
      <c r="A281" s="11"/>
      <c r="B281" s="64"/>
      <c r="C281" s="64"/>
      <c r="D281" s="64"/>
      <c r="E281" s="64"/>
      <c r="F281" s="64"/>
      <c r="G281" s="64"/>
      <c r="H281" s="7"/>
    </row>
    <row r="282" spans="1:8" ht="20.25" x14ac:dyDescent="0.25">
      <c r="A282" s="11"/>
      <c r="B282" s="64"/>
      <c r="C282" s="64"/>
      <c r="D282" s="64"/>
      <c r="E282" s="64"/>
      <c r="F282" s="64"/>
      <c r="G282" s="64"/>
      <c r="H282" s="7"/>
    </row>
    <row r="283" spans="1:8" ht="20.25" x14ac:dyDescent="0.25">
      <c r="A283" s="11"/>
      <c r="B283" s="64"/>
      <c r="C283" s="64"/>
      <c r="D283" s="64"/>
      <c r="E283" s="64"/>
      <c r="F283" s="64"/>
      <c r="G283" s="64"/>
      <c r="H283" s="7"/>
    </row>
    <row r="284" spans="1:8" ht="20.25" x14ac:dyDescent="0.25">
      <c r="A284" s="11"/>
      <c r="B284" s="64"/>
      <c r="C284" s="64"/>
      <c r="D284" s="64"/>
      <c r="E284" s="64"/>
      <c r="F284" s="64"/>
      <c r="G284" s="64"/>
      <c r="H284" s="7"/>
    </row>
    <row r="285" spans="1:8" ht="20.25" x14ac:dyDescent="0.25">
      <c r="A285" s="11"/>
      <c r="B285" s="64"/>
      <c r="C285" s="64"/>
      <c r="D285" s="64"/>
      <c r="E285" s="64"/>
      <c r="F285" s="64"/>
      <c r="G285" s="64"/>
      <c r="H285" s="7"/>
    </row>
    <row r="286" spans="1:8" ht="20.25" x14ac:dyDescent="0.25">
      <c r="A286" s="11"/>
      <c r="B286" s="64"/>
      <c r="C286" s="64"/>
      <c r="D286" s="64"/>
      <c r="E286" s="64"/>
      <c r="F286" s="64"/>
      <c r="G286" s="64"/>
      <c r="H286" s="7"/>
    </row>
    <row r="287" spans="1:8" ht="20.25" x14ac:dyDescent="0.25">
      <c r="A287" s="11"/>
      <c r="B287" s="64"/>
      <c r="C287" s="64"/>
      <c r="D287" s="64"/>
      <c r="E287" s="64"/>
      <c r="F287" s="64"/>
      <c r="G287" s="64"/>
      <c r="H287" s="7"/>
    </row>
    <row r="288" spans="1:8" ht="20.25" x14ac:dyDescent="0.25">
      <c r="A288" s="11"/>
      <c r="B288" s="64"/>
      <c r="C288" s="64"/>
      <c r="D288" s="64"/>
      <c r="E288" s="64"/>
      <c r="F288" s="64"/>
      <c r="G288" s="64"/>
      <c r="H288" s="7"/>
    </row>
    <row r="289" spans="1:8" ht="20.25" x14ac:dyDescent="0.25">
      <c r="A289" s="11"/>
      <c r="B289" s="64"/>
      <c r="C289" s="64"/>
      <c r="D289" s="64"/>
      <c r="E289" s="64"/>
      <c r="F289" s="64"/>
      <c r="G289" s="64"/>
      <c r="H289" s="7"/>
    </row>
    <row r="290" spans="1:8" ht="20.25" x14ac:dyDescent="0.25">
      <c r="A290" s="11"/>
      <c r="B290" s="64"/>
      <c r="C290" s="64"/>
      <c r="D290" s="64"/>
      <c r="E290" s="64"/>
      <c r="F290" s="64"/>
      <c r="G290" s="64"/>
      <c r="H290" s="7"/>
    </row>
    <row r="291" spans="1:8" ht="20.25" x14ac:dyDescent="0.25">
      <c r="A291" s="11"/>
      <c r="B291" s="64"/>
      <c r="C291" s="64"/>
      <c r="D291" s="64"/>
      <c r="E291" s="64"/>
      <c r="F291" s="64"/>
      <c r="G291" s="64"/>
      <c r="H291" s="7"/>
    </row>
    <row r="292" spans="1:8" ht="20.25" x14ac:dyDescent="0.25">
      <c r="A292" s="11"/>
      <c r="B292" s="64"/>
      <c r="C292" s="64"/>
      <c r="D292" s="64"/>
      <c r="E292" s="64"/>
      <c r="F292" s="64"/>
      <c r="G292" s="64"/>
      <c r="H292" s="7"/>
    </row>
    <row r="293" spans="1:8" ht="20.25" x14ac:dyDescent="0.25">
      <c r="A293" s="11"/>
      <c r="B293" s="64"/>
      <c r="C293" s="64"/>
      <c r="D293" s="64"/>
      <c r="E293" s="64"/>
      <c r="F293" s="64"/>
      <c r="G293" s="64"/>
      <c r="H293" s="7"/>
    </row>
    <row r="294" spans="1:8" ht="20.25" x14ac:dyDescent="0.25">
      <c r="A294" s="11"/>
      <c r="B294" s="64"/>
      <c r="C294" s="64"/>
      <c r="D294" s="64"/>
      <c r="E294" s="64"/>
      <c r="F294" s="64"/>
      <c r="G294" s="64"/>
      <c r="H294" s="7"/>
    </row>
    <row r="295" spans="1:8" ht="20.25" x14ac:dyDescent="0.25">
      <c r="A295" s="11"/>
      <c r="B295" s="64"/>
      <c r="C295" s="64"/>
      <c r="D295" s="64"/>
      <c r="E295" s="64"/>
      <c r="F295" s="64"/>
      <c r="G295" s="64"/>
      <c r="H295" s="7"/>
    </row>
    <row r="296" spans="1:8" ht="20.25" x14ac:dyDescent="0.25">
      <c r="A296" s="11"/>
      <c r="B296" s="64"/>
      <c r="C296" s="64"/>
      <c r="D296" s="64"/>
      <c r="E296" s="64"/>
      <c r="F296" s="64"/>
      <c r="G296" s="64"/>
      <c r="H296" s="7"/>
    </row>
    <row r="297" spans="1:8" ht="20.25" x14ac:dyDescent="0.25">
      <c r="A297" s="11"/>
      <c r="B297" s="64"/>
      <c r="C297" s="64"/>
      <c r="D297" s="64"/>
      <c r="E297" s="64"/>
      <c r="F297" s="64"/>
      <c r="G297" s="64"/>
      <c r="H297" s="7"/>
    </row>
    <row r="298" spans="1:8" ht="20.25" x14ac:dyDescent="0.25">
      <c r="A298" s="11"/>
      <c r="B298" s="64"/>
      <c r="C298" s="64"/>
      <c r="D298" s="64"/>
      <c r="E298" s="64"/>
      <c r="F298" s="64"/>
      <c r="G298" s="64"/>
      <c r="H298" s="7"/>
    </row>
    <row r="299" spans="1:8" ht="20.25" x14ac:dyDescent="0.25">
      <c r="A299" s="11"/>
      <c r="B299" s="64"/>
      <c r="C299" s="64"/>
      <c r="D299" s="64"/>
      <c r="E299" s="64"/>
      <c r="F299" s="64"/>
      <c r="G299" s="64"/>
      <c r="H299" s="7"/>
    </row>
    <row r="300" spans="1:8" ht="20.25" x14ac:dyDescent="0.25">
      <c r="A300" s="11"/>
      <c r="B300" s="64"/>
      <c r="C300" s="64"/>
      <c r="D300" s="64"/>
      <c r="E300" s="64"/>
      <c r="F300" s="64"/>
      <c r="G300" s="64"/>
      <c r="H300" s="7"/>
    </row>
    <row r="301" spans="1:8" ht="20.25" x14ac:dyDescent="0.25">
      <c r="A301" s="11"/>
      <c r="B301" s="64"/>
      <c r="C301" s="64"/>
      <c r="D301" s="64"/>
      <c r="E301" s="64"/>
      <c r="F301" s="64"/>
      <c r="G301" s="64"/>
      <c r="H301" s="7"/>
    </row>
    <row r="302" spans="1:8" ht="20.25" x14ac:dyDescent="0.25">
      <c r="A302" s="11"/>
      <c r="B302" s="64"/>
      <c r="C302" s="64"/>
      <c r="D302" s="64"/>
      <c r="E302" s="64"/>
      <c r="F302" s="64"/>
      <c r="G302" s="64"/>
      <c r="H302" s="7"/>
    </row>
    <row r="303" spans="1:8" ht="20.25" x14ac:dyDescent="0.25">
      <c r="A303" s="11"/>
      <c r="B303" s="64"/>
      <c r="C303" s="64"/>
      <c r="D303" s="64"/>
      <c r="E303" s="64"/>
      <c r="F303" s="64"/>
      <c r="G303" s="64"/>
      <c r="H303" s="7"/>
    </row>
    <row r="304" spans="1:8" ht="20.25" x14ac:dyDescent="0.25">
      <c r="A304" s="11"/>
      <c r="B304" s="64"/>
      <c r="C304" s="64"/>
      <c r="D304" s="64"/>
      <c r="E304" s="64"/>
      <c r="F304" s="64"/>
      <c r="G304" s="64"/>
      <c r="H304" s="7"/>
    </row>
    <row r="305" spans="1:8" ht="20.25" x14ac:dyDescent="0.25">
      <c r="A305" s="11"/>
      <c r="B305" s="64"/>
      <c r="C305" s="64"/>
      <c r="D305" s="64"/>
      <c r="E305" s="64"/>
      <c r="F305" s="64"/>
      <c r="G305" s="64"/>
      <c r="H305" s="7"/>
    </row>
    <row r="306" spans="1:8" ht="20.25" x14ac:dyDescent="0.25">
      <c r="A306" s="11"/>
      <c r="B306" s="64"/>
      <c r="C306" s="64"/>
      <c r="D306" s="64"/>
      <c r="E306" s="64"/>
      <c r="F306" s="64"/>
      <c r="G306" s="64"/>
      <c r="H306" s="7"/>
    </row>
    <row r="307" spans="1:8" ht="20.25" x14ac:dyDescent="0.25">
      <c r="A307" s="11"/>
      <c r="B307" s="64"/>
      <c r="C307" s="64"/>
      <c r="D307" s="64"/>
      <c r="E307" s="64"/>
      <c r="F307" s="64"/>
      <c r="G307" s="64"/>
      <c r="H307" s="7"/>
    </row>
    <row r="308" spans="1:8" ht="20.25" x14ac:dyDescent="0.25">
      <c r="A308" s="11"/>
      <c r="B308" s="64"/>
      <c r="C308" s="64"/>
      <c r="D308" s="64"/>
      <c r="E308" s="64"/>
      <c r="F308" s="64"/>
      <c r="G308" s="64"/>
      <c r="H308" s="7"/>
    </row>
    <row r="309" spans="1:8" ht="20.25" x14ac:dyDescent="0.25">
      <c r="A309" s="11"/>
      <c r="B309" s="64"/>
      <c r="C309" s="64"/>
      <c r="D309" s="64"/>
      <c r="E309" s="64"/>
      <c r="F309" s="64"/>
      <c r="G309" s="64"/>
      <c r="H309" s="7"/>
    </row>
    <row r="310" spans="1:8" ht="20.25" x14ac:dyDescent="0.25">
      <c r="A310" s="11"/>
      <c r="B310" s="64"/>
      <c r="C310" s="64"/>
      <c r="D310" s="64"/>
      <c r="E310" s="64"/>
      <c r="F310" s="64"/>
      <c r="G310" s="64"/>
      <c r="H310" s="7"/>
    </row>
    <row r="311" spans="1:8" ht="20.25" x14ac:dyDescent="0.25">
      <c r="A311" s="11"/>
      <c r="B311" s="64"/>
      <c r="C311" s="64"/>
      <c r="D311" s="64"/>
      <c r="E311" s="64"/>
      <c r="F311" s="64"/>
      <c r="G311" s="64"/>
      <c r="H311" s="7"/>
    </row>
    <row r="312" spans="1:8" ht="20.25" x14ac:dyDescent="0.25">
      <c r="A312" s="11"/>
      <c r="B312" s="64"/>
      <c r="C312" s="64"/>
      <c r="D312" s="64"/>
      <c r="E312" s="64"/>
      <c r="F312" s="64"/>
      <c r="G312" s="64"/>
      <c r="H312" s="7"/>
    </row>
    <row r="313" spans="1:8" ht="20.25" x14ac:dyDescent="0.25">
      <c r="A313" s="11"/>
      <c r="B313" s="64"/>
      <c r="C313" s="64"/>
      <c r="D313" s="64"/>
      <c r="E313" s="64"/>
      <c r="F313" s="64"/>
      <c r="G313" s="64"/>
      <c r="H313" s="7"/>
    </row>
    <row r="314" spans="1:8" ht="20.25" x14ac:dyDescent="0.25">
      <c r="A314" s="11"/>
      <c r="B314" s="64"/>
      <c r="C314" s="64"/>
      <c r="D314" s="64"/>
      <c r="E314" s="64"/>
      <c r="F314" s="64"/>
      <c r="G314" s="64"/>
      <c r="H314" s="7"/>
    </row>
    <row r="315" spans="1:8" ht="20.25" hidden="1" x14ac:dyDescent="0.25">
      <c r="A315" s="11"/>
      <c r="B315" s="64"/>
      <c r="C315" s="64"/>
      <c r="D315" s="64"/>
      <c r="E315" s="64"/>
      <c r="F315" s="64"/>
      <c r="G315" s="64"/>
      <c r="H315" s="7"/>
    </row>
    <row r="316" spans="1:8" ht="20.25" hidden="1" x14ac:dyDescent="0.25">
      <c r="A316" s="11"/>
      <c r="B316" s="64"/>
      <c r="C316" s="64"/>
      <c r="D316" s="64"/>
      <c r="E316" s="64"/>
      <c r="F316" s="64"/>
      <c r="G316" s="64"/>
      <c r="H316" s="7"/>
    </row>
    <row r="317" spans="1:8" ht="20.25" hidden="1" x14ac:dyDescent="0.25">
      <c r="A317" s="11"/>
      <c r="B317" s="64"/>
      <c r="C317" s="64"/>
      <c r="D317" s="64"/>
      <c r="E317" s="64"/>
      <c r="F317" s="64"/>
      <c r="G317" s="64"/>
      <c r="H317" s="7"/>
    </row>
    <row r="318" spans="1:8" ht="20.25" hidden="1" x14ac:dyDescent="0.25">
      <c r="A318" s="11"/>
      <c r="B318" s="64"/>
      <c r="C318" s="64"/>
      <c r="D318" s="64"/>
      <c r="E318" s="64"/>
      <c r="F318" s="64"/>
      <c r="G318" s="64"/>
      <c r="H318" s="7"/>
    </row>
    <row r="319" spans="1:8" ht="20.25" hidden="1" x14ac:dyDescent="0.25">
      <c r="A319" s="11"/>
      <c r="B319" s="64"/>
      <c r="C319" s="64"/>
      <c r="D319" s="64"/>
      <c r="E319" s="64"/>
      <c r="F319" s="64"/>
      <c r="G319" s="64"/>
      <c r="H319" s="7"/>
    </row>
    <row r="320" spans="1:8" ht="20.25" hidden="1" x14ac:dyDescent="0.25">
      <c r="A320" s="11"/>
      <c r="B320" s="64"/>
      <c r="C320" s="64"/>
      <c r="D320" s="64"/>
      <c r="E320" s="64"/>
      <c r="F320" s="64"/>
      <c r="G320" s="64"/>
      <c r="H320" s="7"/>
    </row>
    <row r="321" spans="1:8" ht="20.25" hidden="1" x14ac:dyDescent="0.25">
      <c r="A321" s="11"/>
      <c r="B321" s="64"/>
      <c r="C321" s="64"/>
      <c r="D321" s="64"/>
      <c r="E321" s="64"/>
      <c r="F321" s="64"/>
      <c r="G321" s="64"/>
      <c r="H321" s="7"/>
    </row>
    <row r="322" spans="1:8" ht="20.25" hidden="1" x14ac:dyDescent="0.25">
      <c r="A322" s="11"/>
      <c r="B322" s="64"/>
      <c r="C322" s="64"/>
      <c r="D322" s="64"/>
      <c r="E322" s="64"/>
      <c r="F322" s="64"/>
      <c r="G322" s="64"/>
      <c r="H322" s="7"/>
    </row>
    <row r="323" spans="1:8" ht="20.25" hidden="1" x14ac:dyDescent="0.25">
      <c r="A323" s="11"/>
      <c r="B323" s="64"/>
      <c r="C323" s="64"/>
      <c r="D323" s="64"/>
      <c r="E323" s="64"/>
      <c r="F323" s="64"/>
      <c r="G323" s="64"/>
      <c r="H323" s="7"/>
    </row>
    <row r="324" spans="1:8" ht="20.25" hidden="1" x14ac:dyDescent="0.25">
      <c r="A324" s="11"/>
      <c r="B324" s="64"/>
      <c r="C324" s="64"/>
      <c r="D324" s="64"/>
      <c r="E324" s="64"/>
      <c r="F324" s="64"/>
      <c r="G324" s="64"/>
      <c r="H324" s="7"/>
    </row>
    <row r="325" spans="1:8" ht="20.25" hidden="1" x14ac:dyDescent="0.25">
      <c r="A325" s="11"/>
      <c r="B325" s="64"/>
      <c r="C325" s="64"/>
      <c r="D325" s="64"/>
      <c r="E325" s="64"/>
      <c r="F325" s="64"/>
      <c r="G325" s="64"/>
      <c r="H325" s="7"/>
    </row>
    <row r="326" spans="1:8" ht="20.25" x14ac:dyDescent="0.25">
      <c r="A326" s="13"/>
      <c r="B326" s="14"/>
      <c r="C326" s="14"/>
      <c r="D326" s="14"/>
      <c r="E326" s="14"/>
      <c r="F326" s="14"/>
      <c r="G326" s="14"/>
      <c r="H326" s="8"/>
    </row>
    <row r="327" spans="1:8" ht="20.25" x14ac:dyDescent="0.25">
      <c r="A327" s="132" t="s">
        <v>77</v>
      </c>
      <c r="B327" s="133"/>
      <c r="C327" s="133"/>
      <c r="D327" s="133"/>
      <c r="E327" s="133"/>
      <c r="F327" s="133"/>
      <c r="G327" s="133"/>
      <c r="H327" s="134"/>
    </row>
    <row r="328" spans="1:8" ht="20.25" x14ac:dyDescent="0.25">
      <c r="A328" s="9"/>
      <c r="B328" s="10"/>
      <c r="C328" s="10"/>
      <c r="D328" s="10"/>
      <c r="E328" s="10"/>
      <c r="F328" s="10"/>
      <c r="G328" s="10"/>
      <c r="H328" s="6"/>
    </row>
    <row r="329" spans="1:8" ht="20.25" x14ac:dyDescent="0.25">
      <c r="A329" s="11"/>
      <c r="B329" s="12"/>
      <c r="C329" s="12"/>
      <c r="D329" s="12"/>
      <c r="E329" s="12"/>
      <c r="F329" s="12"/>
      <c r="G329" s="12"/>
      <c r="H329" s="7"/>
    </row>
    <row r="330" spans="1:8" ht="20.25" x14ac:dyDescent="0.25">
      <c r="A330" s="11"/>
      <c r="B330" s="12"/>
      <c r="C330" s="12"/>
      <c r="D330" s="12"/>
      <c r="E330" s="12"/>
      <c r="F330" s="12"/>
      <c r="G330" s="12"/>
      <c r="H330" s="7"/>
    </row>
    <row r="331" spans="1:8" ht="20.25" x14ac:dyDescent="0.25">
      <c r="A331" s="11"/>
      <c r="B331" s="12"/>
      <c r="C331" s="12"/>
      <c r="D331" s="12"/>
      <c r="E331" s="12"/>
      <c r="F331" s="12"/>
      <c r="G331" s="12"/>
      <c r="H331" s="7"/>
    </row>
    <row r="332" spans="1:8" ht="20.25" x14ac:dyDescent="0.25">
      <c r="A332" s="11"/>
      <c r="B332" s="12"/>
      <c r="C332" s="12"/>
      <c r="D332" s="12"/>
      <c r="E332" s="12"/>
      <c r="F332" s="12"/>
      <c r="G332" s="12"/>
      <c r="H332" s="7"/>
    </row>
    <row r="333" spans="1:8" ht="20.25" x14ac:dyDescent="0.25">
      <c r="A333" s="11"/>
      <c r="B333" s="12"/>
      <c r="C333" s="12"/>
      <c r="D333" s="12"/>
      <c r="E333" s="12"/>
      <c r="F333" s="12"/>
      <c r="G333" s="12"/>
      <c r="H333" s="7"/>
    </row>
    <row r="334" spans="1:8" ht="20.25" x14ac:dyDescent="0.25">
      <c r="A334" s="11"/>
      <c r="B334" s="12"/>
      <c r="C334" s="12"/>
      <c r="D334" s="12"/>
      <c r="E334" s="12"/>
      <c r="F334" s="12"/>
      <c r="G334" s="12"/>
      <c r="H334" s="7"/>
    </row>
    <row r="335" spans="1:8" ht="20.25" x14ac:dyDescent="0.25">
      <c r="A335" s="11"/>
      <c r="B335" s="12"/>
      <c r="C335" s="12"/>
      <c r="D335" s="12"/>
      <c r="E335" s="12"/>
      <c r="F335" s="12"/>
      <c r="G335" s="12"/>
      <c r="H335" s="7"/>
    </row>
    <row r="336" spans="1:8" ht="20.25" x14ac:dyDescent="0.25">
      <c r="A336" s="11"/>
      <c r="B336" s="12"/>
      <c r="C336" s="12"/>
      <c r="D336" s="12"/>
      <c r="E336" s="12"/>
      <c r="F336" s="12"/>
      <c r="G336" s="12"/>
      <c r="H336" s="7"/>
    </row>
    <row r="337" spans="1:8" ht="20.25" x14ac:dyDescent="0.25">
      <c r="A337" s="11"/>
      <c r="B337" s="12"/>
      <c r="C337" s="12"/>
      <c r="D337" s="12"/>
      <c r="E337" s="12"/>
      <c r="F337" s="12"/>
      <c r="G337" s="12"/>
      <c r="H337" s="7"/>
    </row>
    <row r="338" spans="1:8" ht="20.25" x14ac:dyDescent="0.25">
      <c r="A338" s="11"/>
      <c r="B338" s="12"/>
      <c r="C338" s="12"/>
      <c r="D338" s="12"/>
      <c r="E338" s="12"/>
      <c r="F338" s="12"/>
      <c r="G338" s="12"/>
      <c r="H338" s="7"/>
    </row>
    <row r="339" spans="1:8" ht="20.25" x14ac:dyDescent="0.25">
      <c r="A339" s="11"/>
      <c r="B339" s="12"/>
      <c r="C339" s="12"/>
      <c r="D339" s="12"/>
      <c r="E339" s="12"/>
      <c r="F339" s="12"/>
      <c r="G339" s="12"/>
      <c r="H339" s="7"/>
    </row>
    <row r="340" spans="1:8" ht="20.25" x14ac:dyDescent="0.25">
      <c r="A340" s="11"/>
      <c r="B340" s="12"/>
      <c r="C340" s="12"/>
      <c r="D340" s="12"/>
      <c r="E340" s="12"/>
      <c r="F340" s="12"/>
      <c r="G340" s="12"/>
      <c r="H340" s="7"/>
    </row>
    <row r="341" spans="1:8" ht="20.25" x14ac:dyDescent="0.25">
      <c r="A341" s="11"/>
      <c r="B341" s="12"/>
      <c r="C341" s="12"/>
      <c r="D341" s="12"/>
      <c r="E341" s="12"/>
      <c r="F341" s="12"/>
      <c r="G341" s="12"/>
      <c r="H341" s="7"/>
    </row>
    <row r="342" spans="1:8" ht="20.25" x14ac:dyDescent="0.25">
      <c r="A342" s="11"/>
      <c r="B342" s="12"/>
      <c r="C342" s="12"/>
      <c r="D342" s="12"/>
      <c r="E342" s="12"/>
      <c r="F342" s="12"/>
      <c r="G342" s="12"/>
      <c r="H342" s="7"/>
    </row>
    <row r="343" spans="1:8" ht="20.25" x14ac:dyDescent="0.25">
      <c r="A343" s="11"/>
      <c r="B343" s="12"/>
      <c r="C343" s="12"/>
      <c r="D343" s="12"/>
      <c r="E343" s="12"/>
      <c r="F343" s="12"/>
      <c r="G343" s="12"/>
      <c r="H343" s="7"/>
    </row>
    <row r="344" spans="1:8" ht="20.25" x14ac:dyDescent="0.25">
      <c r="A344" s="11"/>
      <c r="B344" s="12"/>
      <c r="C344" s="12"/>
      <c r="D344" s="12"/>
      <c r="E344" s="12"/>
      <c r="F344" s="12"/>
      <c r="G344" s="12"/>
      <c r="H344" s="7"/>
    </row>
    <row r="345" spans="1:8" ht="20.25" x14ac:dyDescent="0.25">
      <c r="A345" s="11"/>
      <c r="B345" s="12"/>
      <c r="C345" s="12"/>
      <c r="D345" s="12"/>
      <c r="E345" s="12"/>
      <c r="F345" s="12"/>
      <c r="G345" s="12"/>
      <c r="H345" s="7"/>
    </row>
    <row r="346" spans="1:8" ht="20.25" x14ac:dyDescent="0.25">
      <c r="A346" s="11"/>
      <c r="B346" s="12"/>
      <c r="C346" s="12"/>
      <c r="D346" s="12"/>
      <c r="E346" s="12"/>
      <c r="F346" s="12"/>
      <c r="G346" s="12"/>
      <c r="H346" s="7"/>
    </row>
    <row r="347" spans="1:8" ht="20.25" x14ac:dyDescent="0.25">
      <c r="A347" s="11"/>
      <c r="B347" s="12"/>
      <c r="C347" s="12"/>
      <c r="D347" s="12"/>
      <c r="E347" s="12"/>
      <c r="F347" s="12"/>
      <c r="G347" s="12"/>
      <c r="H347" s="7"/>
    </row>
    <row r="348" spans="1:8" ht="20.25" x14ac:dyDescent="0.25">
      <c r="A348" s="11"/>
      <c r="B348" s="12"/>
      <c r="C348" s="12"/>
      <c r="D348" s="12"/>
      <c r="E348" s="12"/>
      <c r="F348" s="12"/>
      <c r="G348" s="12"/>
      <c r="H348" s="7"/>
    </row>
    <row r="349" spans="1:8" ht="20.25" x14ac:dyDescent="0.25">
      <c r="A349" s="11"/>
      <c r="B349" s="12"/>
      <c r="C349" s="12"/>
      <c r="D349" s="12"/>
      <c r="E349" s="12"/>
      <c r="F349" s="12"/>
      <c r="G349" s="12"/>
      <c r="H349" s="7"/>
    </row>
    <row r="350" spans="1:8" ht="20.25" x14ac:dyDescent="0.25">
      <c r="A350" s="11"/>
      <c r="B350" s="12"/>
      <c r="C350" s="12"/>
      <c r="D350" s="12"/>
      <c r="E350" s="12"/>
      <c r="F350" s="12"/>
      <c r="G350" s="12"/>
      <c r="H350" s="7"/>
    </row>
    <row r="351" spans="1:8" ht="20.25" x14ac:dyDescent="0.25">
      <c r="A351" s="11"/>
      <c r="B351" s="12"/>
      <c r="C351" s="12"/>
      <c r="D351" s="12"/>
      <c r="E351" s="12"/>
      <c r="F351" s="12"/>
      <c r="G351" s="12"/>
      <c r="H351" s="7"/>
    </row>
    <row r="352" spans="1:8" ht="20.25" x14ac:dyDescent="0.25">
      <c r="A352" s="11"/>
      <c r="B352" s="12"/>
      <c r="C352" s="12"/>
      <c r="D352" s="12"/>
      <c r="E352" s="12"/>
      <c r="F352" s="12"/>
      <c r="G352" s="12"/>
      <c r="H352" s="7"/>
    </row>
    <row r="353" spans="1:8" ht="20.25" x14ac:dyDescent="0.25">
      <c r="A353" s="11"/>
      <c r="B353" s="12"/>
      <c r="C353" s="12"/>
      <c r="D353" s="12"/>
      <c r="E353" s="12"/>
      <c r="F353" s="12"/>
      <c r="G353" s="12"/>
      <c r="H353" s="7"/>
    </row>
    <row r="354" spans="1:8" ht="20.25" x14ac:dyDescent="0.25">
      <c r="A354" s="11"/>
      <c r="B354" s="12"/>
      <c r="C354" s="12"/>
      <c r="D354" s="12"/>
      <c r="E354" s="12"/>
      <c r="F354" s="12"/>
      <c r="G354" s="12"/>
      <c r="H354" s="7"/>
    </row>
    <row r="355" spans="1:8" ht="20.25" x14ac:dyDescent="0.25">
      <c r="A355" s="11"/>
      <c r="B355" s="12"/>
      <c r="C355" s="12"/>
      <c r="D355" s="12"/>
      <c r="E355" s="12"/>
      <c r="F355" s="12"/>
      <c r="G355" s="12"/>
      <c r="H355" s="7"/>
    </row>
    <row r="356" spans="1:8" ht="20.25" x14ac:dyDescent="0.25">
      <c r="A356" s="11"/>
      <c r="B356" s="12"/>
      <c r="C356" s="12"/>
      <c r="D356" s="12"/>
      <c r="E356" s="12"/>
      <c r="F356" s="12"/>
      <c r="G356" s="12"/>
      <c r="H356" s="7"/>
    </row>
    <row r="357" spans="1:8" ht="20.25" x14ac:dyDescent="0.25">
      <c r="A357" s="11"/>
      <c r="B357" s="12"/>
      <c r="C357" s="12"/>
      <c r="D357" s="12"/>
      <c r="E357" s="12"/>
      <c r="F357" s="12"/>
      <c r="G357" s="12"/>
      <c r="H357" s="7"/>
    </row>
    <row r="358" spans="1:8" ht="20.25" x14ac:dyDescent="0.25">
      <c r="A358" s="11"/>
      <c r="B358" s="12"/>
      <c r="C358" s="12"/>
      <c r="D358" s="12"/>
      <c r="E358" s="12"/>
      <c r="F358" s="12"/>
      <c r="G358" s="12"/>
      <c r="H358" s="7"/>
    </row>
    <row r="359" spans="1:8" ht="20.25" x14ac:dyDescent="0.25">
      <c r="A359" s="11"/>
      <c r="B359" s="12"/>
      <c r="C359" s="12"/>
      <c r="D359" s="12"/>
      <c r="E359" s="12"/>
      <c r="F359" s="12"/>
      <c r="G359" s="12"/>
      <c r="H359" s="7"/>
    </row>
    <row r="360" spans="1:8" ht="20.25" x14ac:dyDescent="0.25">
      <c r="A360" s="11"/>
      <c r="B360" s="12"/>
      <c r="C360" s="12"/>
      <c r="D360" s="12"/>
      <c r="E360" s="12"/>
      <c r="F360" s="12"/>
      <c r="G360" s="12"/>
      <c r="H360" s="7"/>
    </row>
    <row r="361" spans="1:8" ht="20.25" x14ac:dyDescent="0.25">
      <c r="A361" s="11"/>
      <c r="B361" s="12"/>
      <c r="C361" s="12"/>
      <c r="D361" s="12"/>
      <c r="E361" s="12"/>
      <c r="F361" s="12"/>
      <c r="G361" s="12"/>
      <c r="H361" s="7"/>
    </row>
    <row r="362" spans="1:8" ht="20.25" x14ac:dyDescent="0.25">
      <c r="A362" s="11"/>
      <c r="B362" s="12"/>
      <c r="C362" s="12"/>
      <c r="D362" s="12"/>
      <c r="E362" s="12"/>
      <c r="F362" s="12"/>
      <c r="G362" s="12"/>
      <c r="H362" s="7"/>
    </row>
    <row r="363" spans="1:8" ht="20.25" x14ac:dyDescent="0.25">
      <c r="A363" s="114" t="s">
        <v>24</v>
      </c>
      <c r="B363" s="114"/>
      <c r="C363" s="114"/>
      <c r="D363" s="114"/>
      <c r="E363" s="114"/>
      <c r="F363" s="114"/>
      <c r="G363" s="114"/>
      <c r="H363" s="114"/>
    </row>
    <row r="364" spans="1:8" ht="20.25" x14ac:dyDescent="0.25">
      <c r="A364" s="155" t="s">
        <v>78</v>
      </c>
      <c r="B364" s="156"/>
      <c r="C364" s="156"/>
      <c r="D364" s="156"/>
      <c r="E364" s="156"/>
      <c r="F364" s="156"/>
      <c r="G364" s="156"/>
      <c r="H364" s="157"/>
    </row>
    <row r="365" spans="1:8" ht="20.25" x14ac:dyDescent="0.25">
      <c r="A365" s="158" t="s">
        <v>79</v>
      </c>
      <c r="B365" s="159"/>
      <c r="C365" s="159"/>
      <c r="D365" s="159"/>
      <c r="E365" s="159"/>
      <c r="F365" s="159"/>
      <c r="G365" s="159"/>
      <c r="H365" s="160"/>
    </row>
    <row r="366" spans="1:8" ht="45" customHeight="1" x14ac:dyDescent="0.25">
      <c r="A366" s="158" t="s">
        <v>80</v>
      </c>
      <c r="B366" s="159"/>
      <c r="C366" s="159"/>
      <c r="D366" s="159"/>
      <c r="E366" s="159"/>
      <c r="F366" s="159"/>
      <c r="G366" s="159"/>
      <c r="H366" s="160"/>
    </row>
    <row r="367" spans="1:8" ht="42.75" customHeight="1" x14ac:dyDescent="0.25">
      <c r="A367" s="158" t="s">
        <v>81</v>
      </c>
      <c r="B367" s="159"/>
      <c r="C367" s="159"/>
      <c r="D367" s="159"/>
      <c r="E367" s="159"/>
      <c r="F367" s="159"/>
      <c r="G367" s="159"/>
      <c r="H367" s="160"/>
    </row>
    <row r="368" spans="1:8" ht="20.25" x14ac:dyDescent="0.25">
      <c r="A368" s="158" t="s">
        <v>82</v>
      </c>
      <c r="B368" s="159"/>
      <c r="C368" s="159"/>
      <c r="D368" s="159"/>
      <c r="E368" s="159"/>
      <c r="F368" s="159"/>
      <c r="G368" s="159"/>
      <c r="H368" s="160"/>
    </row>
    <row r="369" spans="1:8" ht="20.25" x14ac:dyDescent="0.25">
      <c r="A369" s="158" t="s">
        <v>83</v>
      </c>
      <c r="B369" s="159"/>
      <c r="C369" s="159"/>
      <c r="D369" s="159"/>
      <c r="E369" s="159"/>
      <c r="F369" s="159"/>
      <c r="G369" s="159"/>
      <c r="H369" s="160"/>
    </row>
    <row r="370" spans="1:8" ht="45" customHeight="1" x14ac:dyDescent="0.25">
      <c r="A370" s="158" t="s">
        <v>84</v>
      </c>
      <c r="B370" s="159"/>
      <c r="C370" s="159"/>
      <c r="D370" s="159"/>
      <c r="E370" s="159"/>
      <c r="F370" s="159"/>
      <c r="G370" s="159"/>
      <c r="H370" s="160"/>
    </row>
    <row r="371" spans="1:8" ht="45" customHeight="1" x14ac:dyDescent="0.25">
      <c r="A371" s="158" t="s">
        <v>85</v>
      </c>
      <c r="B371" s="159"/>
      <c r="C371" s="159"/>
      <c r="D371" s="159"/>
      <c r="E371" s="159"/>
      <c r="F371" s="159"/>
      <c r="G371" s="159"/>
      <c r="H371" s="160"/>
    </row>
    <row r="372" spans="1:8" ht="20.25" x14ac:dyDescent="0.25">
      <c r="A372" s="161" t="s">
        <v>86</v>
      </c>
      <c r="B372" s="162"/>
      <c r="C372" s="162"/>
      <c r="D372" s="162"/>
      <c r="E372" s="162"/>
      <c r="F372" s="162"/>
      <c r="G372" s="162"/>
      <c r="H372" s="163"/>
    </row>
    <row r="373" spans="1:8" ht="57" customHeight="1" x14ac:dyDescent="0.25">
      <c r="A373" s="166" t="s">
        <v>30</v>
      </c>
      <c r="B373" s="167"/>
      <c r="C373" s="168" t="s">
        <v>313</v>
      </c>
      <c r="D373" s="169"/>
      <c r="E373" s="166" t="s">
        <v>9</v>
      </c>
      <c r="F373" s="167"/>
      <c r="G373" s="153"/>
      <c r="H373" s="153"/>
    </row>
  </sheetData>
  <mergeCells count="399">
    <mergeCell ref="G48:H48"/>
    <mergeCell ref="A49:B49"/>
    <mergeCell ref="D49:F49"/>
    <mergeCell ref="G49:H49"/>
    <mergeCell ref="A51:B51"/>
    <mergeCell ref="A53:B53"/>
    <mergeCell ref="A58:B58"/>
    <mergeCell ref="A59:B59"/>
    <mergeCell ref="A52:B52"/>
    <mergeCell ref="C51:H51"/>
    <mergeCell ref="C52:F52"/>
    <mergeCell ref="C53:F53"/>
    <mergeCell ref="C56:F56"/>
    <mergeCell ref="A56:B57"/>
    <mergeCell ref="C58:F58"/>
    <mergeCell ref="C59:F59"/>
    <mergeCell ref="A54:B55"/>
    <mergeCell ref="C54:F54"/>
    <mergeCell ref="C55:H55"/>
    <mergeCell ref="J38:K38"/>
    <mergeCell ref="M38:N38"/>
    <mergeCell ref="C38:E38"/>
    <mergeCell ref="F38:H38"/>
    <mergeCell ref="C39:E39"/>
    <mergeCell ref="F39:H39"/>
    <mergeCell ref="F40:H40"/>
    <mergeCell ref="C40:E40"/>
    <mergeCell ref="A41:B41"/>
    <mergeCell ref="C41:E41"/>
    <mergeCell ref="F41:H41"/>
    <mergeCell ref="A39:B39"/>
    <mergeCell ref="A40:B40"/>
    <mergeCell ref="A43:B43"/>
    <mergeCell ref="A38:B38"/>
    <mergeCell ref="A42:B42"/>
    <mergeCell ref="C42:E42"/>
    <mergeCell ref="F42:H42"/>
    <mergeCell ref="C43:H43"/>
    <mergeCell ref="E34:F34"/>
    <mergeCell ref="E35:F35"/>
    <mergeCell ref="E36:F36"/>
    <mergeCell ref="A34:B34"/>
    <mergeCell ref="A35:B35"/>
    <mergeCell ref="A36:B36"/>
    <mergeCell ref="C34:D34"/>
    <mergeCell ref="C35:D35"/>
    <mergeCell ref="C36:D36"/>
    <mergeCell ref="G34:H34"/>
    <mergeCell ref="A31:B31"/>
    <mergeCell ref="A32:B32"/>
    <mergeCell ref="E26:F26"/>
    <mergeCell ref="E27:F27"/>
    <mergeCell ref="E28:F28"/>
    <mergeCell ref="E29:F29"/>
    <mergeCell ref="E30:F30"/>
    <mergeCell ref="E31:F31"/>
    <mergeCell ref="C28:D28"/>
    <mergeCell ref="C29:D29"/>
    <mergeCell ref="C30:D30"/>
    <mergeCell ref="C31:D31"/>
    <mergeCell ref="C32:H32"/>
    <mergeCell ref="C14:D14"/>
    <mergeCell ref="C15:D15"/>
    <mergeCell ref="C16:D16"/>
    <mergeCell ref="C17:D17"/>
    <mergeCell ref="A26:B26"/>
    <mergeCell ref="A27:B27"/>
    <mergeCell ref="A28:B28"/>
    <mergeCell ref="A29:B29"/>
    <mergeCell ref="A30:B30"/>
    <mergeCell ref="A14:B14"/>
    <mergeCell ref="A15:B15"/>
    <mergeCell ref="A16:B16"/>
    <mergeCell ref="A17:B17"/>
    <mergeCell ref="A18:B18"/>
    <mergeCell ref="A19:B19"/>
    <mergeCell ref="A20:B20"/>
    <mergeCell ref="A21:B21"/>
    <mergeCell ref="A22:B22"/>
    <mergeCell ref="A23:B23"/>
    <mergeCell ref="A24:B24"/>
    <mergeCell ref="C18:D18"/>
    <mergeCell ref="C19:D19"/>
    <mergeCell ref="C20:D20"/>
    <mergeCell ref="C21:D21"/>
    <mergeCell ref="E14:F14"/>
    <mergeCell ref="E15:F15"/>
    <mergeCell ref="E16:F16"/>
    <mergeCell ref="E17:F17"/>
    <mergeCell ref="E18:F18"/>
    <mergeCell ref="E19:F19"/>
    <mergeCell ref="E20:F20"/>
    <mergeCell ref="E21:F21"/>
    <mergeCell ref="E22:F22"/>
    <mergeCell ref="G2:H2"/>
    <mergeCell ref="G3:H3"/>
    <mergeCell ref="G4:H4"/>
    <mergeCell ref="J2:K2"/>
    <mergeCell ref="A6:B6"/>
    <mergeCell ref="A7:B7"/>
    <mergeCell ref="A8:B8"/>
    <mergeCell ref="C6:D6"/>
    <mergeCell ref="A12:B12"/>
    <mergeCell ref="C7:D7"/>
    <mergeCell ref="E6:F6"/>
    <mergeCell ref="E7:F7"/>
    <mergeCell ref="C8:H8"/>
    <mergeCell ref="C9:H9"/>
    <mergeCell ref="C10:H10"/>
    <mergeCell ref="C11:H11"/>
    <mergeCell ref="C12:H12"/>
    <mergeCell ref="A2:B2"/>
    <mergeCell ref="A3:B3"/>
    <mergeCell ref="A4:B4"/>
    <mergeCell ref="C2:D2"/>
    <mergeCell ref="C3:D3"/>
    <mergeCell ref="C4:D4"/>
    <mergeCell ref="E2:F2"/>
    <mergeCell ref="E3:F3"/>
    <mergeCell ref="E4:F4"/>
    <mergeCell ref="E82:F93"/>
    <mergeCell ref="G82:H93"/>
    <mergeCell ref="A83:B83"/>
    <mergeCell ref="A84:B84"/>
    <mergeCell ref="A85:B85"/>
    <mergeCell ref="A86:B86"/>
    <mergeCell ref="A87:B87"/>
    <mergeCell ref="A88:B88"/>
    <mergeCell ref="A89:B89"/>
    <mergeCell ref="A90:B90"/>
    <mergeCell ref="A91:B91"/>
    <mergeCell ref="A92:B92"/>
    <mergeCell ref="A93:B93"/>
    <mergeCell ref="A67:B67"/>
    <mergeCell ref="C27:D27"/>
    <mergeCell ref="A74:B74"/>
    <mergeCell ref="A75:B75"/>
    <mergeCell ref="A76:B76"/>
    <mergeCell ref="A77:B77"/>
    <mergeCell ref="A68:B68"/>
    <mergeCell ref="A69:B69"/>
    <mergeCell ref="A71:B71"/>
    <mergeCell ref="B217:H217"/>
    <mergeCell ref="B211:H211"/>
    <mergeCell ref="B210:H210"/>
    <mergeCell ref="B214:H214"/>
    <mergeCell ref="B213:H213"/>
    <mergeCell ref="B212:H212"/>
    <mergeCell ref="B215:H215"/>
    <mergeCell ref="A196:B196"/>
    <mergeCell ref="A197:B197"/>
    <mergeCell ref="A198:B198"/>
    <mergeCell ref="A207:B207"/>
    <mergeCell ref="A208:B208"/>
    <mergeCell ref="A204:B204"/>
    <mergeCell ref="A205:B205"/>
    <mergeCell ref="A206:B206"/>
    <mergeCell ref="A200:H200"/>
    <mergeCell ref="A201:B201"/>
    <mergeCell ref="A202:B202"/>
    <mergeCell ref="A203:B203"/>
    <mergeCell ref="B216:H216"/>
    <mergeCell ref="A209:H209"/>
    <mergeCell ref="A195:B195"/>
    <mergeCell ref="A188:B188"/>
    <mergeCell ref="A186:B186"/>
    <mergeCell ref="E112:F112"/>
    <mergeCell ref="E110:F110"/>
    <mergeCell ref="C109:D109"/>
    <mergeCell ref="E111:F111"/>
    <mergeCell ref="C110:D110"/>
    <mergeCell ref="C113:D113"/>
    <mergeCell ref="A187:B187"/>
    <mergeCell ref="A189:B189"/>
    <mergeCell ref="A190:B190"/>
    <mergeCell ref="A185:B185"/>
    <mergeCell ref="A191:H191"/>
    <mergeCell ref="A192:B192"/>
    <mergeCell ref="A184:B184"/>
    <mergeCell ref="A182:H182"/>
    <mergeCell ref="A183:B183"/>
    <mergeCell ref="C111:D111"/>
    <mergeCell ref="E113:F113"/>
    <mergeCell ref="C112:D112"/>
    <mergeCell ref="A111:B111"/>
    <mergeCell ref="G111:H111"/>
    <mergeCell ref="A112:B112"/>
    <mergeCell ref="G14:H14"/>
    <mergeCell ref="G16:H16"/>
    <mergeCell ref="G17:H17"/>
    <mergeCell ref="G15:H15"/>
    <mergeCell ref="G18:H18"/>
    <mergeCell ref="G19:H19"/>
    <mergeCell ref="G46:H46"/>
    <mergeCell ref="G31:H31"/>
    <mergeCell ref="G22:H22"/>
    <mergeCell ref="G36:H36"/>
    <mergeCell ref="G35:H35"/>
    <mergeCell ref="G373:H373"/>
    <mergeCell ref="A218:H218"/>
    <mergeCell ref="D220:H220"/>
    <mergeCell ref="A364:H364"/>
    <mergeCell ref="A370:H370"/>
    <mergeCell ref="A371:H371"/>
    <mergeCell ref="A372:H372"/>
    <mergeCell ref="A365:H365"/>
    <mergeCell ref="A366:H366"/>
    <mergeCell ref="A367:H367"/>
    <mergeCell ref="A368:H368"/>
    <mergeCell ref="A220:C220"/>
    <mergeCell ref="A363:H363"/>
    <mergeCell ref="A369:H369"/>
    <mergeCell ref="A327:H327"/>
    <mergeCell ref="D219:H219"/>
    <mergeCell ref="A221:C221"/>
    <mergeCell ref="D221:H221"/>
    <mergeCell ref="A272:H272"/>
    <mergeCell ref="E373:F373"/>
    <mergeCell ref="A373:B373"/>
    <mergeCell ref="C373:D373"/>
    <mergeCell ref="A1:H1"/>
    <mergeCell ref="A219:C219"/>
    <mergeCell ref="G27:H27"/>
    <mergeCell ref="G28:H28"/>
    <mergeCell ref="A37:H37"/>
    <mergeCell ref="A44:H44"/>
    <mergeCell ref="A50:H50"/>
    <mergeCell ref="A103:H103"/>
    <mergeCell ref="G101:H101"/>
    <mergeCell ref="G7:H7"/>
    <mergeCell ref="G47:H47"/>
    <mergeCell ref="G45:H45"/>
    <mergeCell ref="A25:H25"/>
    <mergeCell ref="G26:H26"/>
    <mergeCell ref="G20:H20"/>
    <mergeCell ref="G21:H21"/>
    <mergeCell ref="A9:A11"/>
    <mergeCell ref="G6:H6"/>
    <mergeCell ref="A5:H5"/>
    <mergeCell ref="A33:H33"/>
    <mergeCell ref="G30:H30"/>
    <mergeCell ref="G29:H29"/>
    <mergeCell ref="A13:H13"/>
    <mergeCell ref="C26:D26"/>
    <mergeCell ref="A179:B179"/>
    <mergeCell ref="A180:B180"/>
    <mergeCell ref="A181:B181"/>
    <mergeCell ref="A174:B174"/>
    <mergeCell ref="G98:H98"/>
    <mergeCell ref="G102:H102"/>
    <mergeCell ref="A99:H99"/>
    <mergeCell ref="E96:F96"/>
    <mergeCell ref="A98:B98"/>
    <mergeCell ref="E97:F97"/>
    <mergeCell ref="G97:H97"/>
    <mergeCell ref="A106:B106"/>
    <mergeCell ref="C104:D104"/>
    <mergeCell ref="A107:B107"/>
    <mergeCell ref="C105:D105"/>
    <mergeCell ref="G104:H104"/>
    <mergeCell ref="G105:H105"/>
    <mergeCell ref="G106:H106"/>
    <mergeCell ref="G107:H107"/>
    <mergeCell ref="A123:B123"/>
    <mergeCell ref="A124:B124"/>
    <mergeCell ref="A125:H125"/>
    <mergeCell ref="A126:B126"/>
    <mergeCell ref="A127:B127"/>
    <mergeCell ref="A193:B193"/>
    <mergeCell ref="A194:B194"/>
    <mergeCell ref="G100:H100"/>
    <mergeCell ref="A173:H173"/>
    <mergeCell ref="A113:B113"/>
    <mergeCell ref="G113:H113"/>
    <mergeCell ref="A199:B199"/>
    <mergeCell ref="A108:H108"/>
    <mergeCell ref="A109:B109"/>
    <mergeCell ref="E109:F109"/>
    <mergeCell ref="A118:H118"/>
    <mergeCell ref="A117:H117"/>
    <mergeCell ref="A116:H116"/>
    <mergeCell ref="A119:H119"/>
    <mergeCell ref="A120:H120"/>
    <mergeCell ref="A121:B121"/>
    <mergeCell ref="A122:B122"/>
    <mergeCell ref="A114:H114"/>
    <mergeCell ref="E104:F104"/>
    <mergeCell ref="E105:F105"/>
    <mergeCell ref="E106:F106"/>
    <mergeCell ref="E107:F107"/>
    <mergeCell ref="A104:B104"/>
    <mergeCell ref="A105:B105"/>
    <mergeCell ref="E65:F65"/>
    <mergeCell ref="E63:F63"/>
    <mergeCell ref="E64:F64"/>
    <mergeCell ref="A63:C64"/>
    <mergeCell ref="A72:B72"/>
    <mergeCell ref="G109:H109"/>
    <mergeCell ref="A110:B110"/>
    <mergeCell ref="G110:H110"/>
    <mergeCell ref="C107:D107"/>
    <mergeCell ref="A94:F94"/>
    <mergeCell ref="E66:F77"/>
    <mergeCell ref="A95:H95"/>
    <mergeCell ref="G96:H96"/>
    <mergeCell ref="A96:B96"/>
    <mergeCell ref="C96:D96"/>
    <mergeCell ref="C97:D97"/>
    <mergeCell ref="C98:D98"/>
    <mergeCell ref="E98:F98"/>
    <mergeCell ref="A100:F100"/>
    <mergeCell ref="A101:F101"/>
    <mergeCell ref="A102:F102"/>
    <mergeCell ref="C106:D106"/>
    <mergeCell ref="A97:B97"/>
    <mergeCell ref="A175:B175"/>
    <mergeCell ref="A176:B176"/>
    <mergeCell ref="A177:B177"/>
    <mergeCell ref="A178:B178"/>
    <mergeCell ref="A78:H78"/>
    <mergeCell ref="A79:C80"/>
    <mergeCell ref="E79:F79"/>
    <mergeCell ref="G94:H94"/>
    <mergeCell ref="G66:H77"/>
    <mergeCell ref="A66:B66"/>
    <mergeCell ref="G112:H112"/>
    <mergeCell ref="A128:B128"/>
    <mergeCell ref="A129:B129"/>
    <mergeCell ref="D127:H128"/>
    <mergeCell ref="A130:H130"/>
    <mergeCell ref="A131:B131"/>
    <mergeCell ref="A132:B132"/>
    <mergeCell ref="D132:H133"/>
    <mergeCell ref="A133:B133"/>
    <mergeCell ref="A134:B134"/>
    <mergeCell ref="A135:H135"/>
    <mergeCell ref="A136:B136"/>
    <mergeCell ref="A137:B137"/>
    <mergeCell ref="A138:B138"/>
    <mergeCell ref="C22:D22"/>
    <mergeCell ref="C24:H24"/>
    <mergeCell ref="C23:H23"/>
    <mergeCell ref="A70:B70"/>
    <mergeCell ref="A73:B73"/>
    <mergeCell ref="E80:F80"/>
    <mergeCell ref="A81:B81"/>
    <mergeCell ref="E81:F81"/>
    <mergeCell ref="A82:B82"/>
    <mergeCell ref="A45:B45"/>
    <mergeCell ref="A46:B46"/>
    <mergeCell ref="A47:B47"/>
    <mergeCell ref="D46:F46"/>
    <mergeCell ref="D45:F45"/>
    <mergeCell ref="D47:F47"/>
    <mergeCell ref="A48:B48"/>
    <mergeCell ref="D48:F48"/>
    <mergeCell ref="A60:B60"/>
    <mergeCell ref="A61:B61"/>
    <mergeCell ref="C57:H57"/>
    <mergeCell ref="C60:F60"/>
    <mergeCell ref="C61:F61"/>
    <mergeCell ref="A62:H62"/>
    <mergeCell ref="A65:B65"/>
    <mergeCell ref="A139:B139"/>
    <mergeCell ref="A140:H140"/>
    <mergeCell ref="A141:B141"/>
    <mergeCell ref="A142:B142"/>
    <mergeCell ref="A143:B143"/>
    <mergeCell ref="A144:B144"/>
    <mergeCell ref="D142:H143"/>
    <mergeCell ref="A145:H145"/>
    <mergeCell ref="A148:H148"/>
    <mergeCell ref="A147:H147"/>
    <mergeCell ref="A146:H146"/>
    <mergeCell ref="A158:B158"/>
    <mergeCell ref="A159:B159"/>
    <mergeCell ref="A160:B160"/>
    <mergeCell ref="A161:H161"/>
    <mergeCell ref="A162:B162"/>
    <mergeCell ref="A163:B163"/>
    <mergeCell ref="A164:B164"/>
    <mergeCell ref="A149:H149"/>
    <mergeCell ref="A150:B150"/>
    <mergeCell ref="A151:B151"/>
    <mergeCell ref="A152:B152"/>
    <mergeCell ref="A153:H153"/>
    <mergeCell ref="A154:B154"/>
    <mergeCell ref="A155:B155"/>
    <mergeCell ref="A156:B156"/>
    <mergeCell ref="A157:H157"/>
    <mergeCell ref="A171:B171"/>
    <mergeCell ref="A172:B172"/>
    <mergeCell ref="A165:H165"/>
    <mergeCell ref="A166:B166"/>
    <mergeCell ref="A167:B167"/>
    <mergeCell ref="A168:B168"/>
    <mergeCell ref="A169:H169"/>
    <mergeCell ref="A170:B170"/>
    <mergeCell ref="D170:H170"/>
  </mergeCells>
  <dataValidations count="6">
    <dataValidation type="list" allowBlank="1" showInputMessage="1" showErrorMessage="1" sqref="G26:H26" xr:uid="{00000000-0002-0000-0000-000001000000}">
      <formula1>"Middle,Upper"</formula1>
    </dataValidation>
    <dataValidation type="list" allowBlank="1" showInputMessage="1" showErrorMessage="1" sqref="C98" xr:uid="{00000000-0002-0000-0000-000002000000}">
      <formula1>"300000,350000,400000,500000,600000,700000,800000,900000,1000000,1200000,1400000,1500000,1600000"</formula1>
    </dataValidation>
    <dataValidation type="list" allowBlank="1" showInputMessage="1" showErrorMessage="1" sqref="F115" xr:uid="{00000000-0002-0000-0000-000003000000}">
      <formula1>"Fungible area,Balcony Area,Chajja Area,Cornice Area,AP Area,WS Area"</formula1>
    </dataValidation>
    <dataValidation type="list" allowBlank="1" showInputMessage="1" showErrorMessage="1" sqref="C27:D27" xr:uid="{00000000-0002-0000-0000-000004000000}">
      <formula1>"Bitumen,Concrete"</formula1>
    </dataValidation>
    <dataValidation type="list" allowBlank="1" showInputMessage="1" showErrorMessage="1" sqref="C51:H51 G35:H35" xr:uid="{00000000-0002-0000-0000-000005000000}">
      <formula1>"Yes,No"</formula1>
    </dataValidation>
    <dataValidation type="list" allowBlank="1" showInputMessage="1" showErrorMessage="1" sqref="C115" xr:uid="{00000000-0002-0000-0000-000006000000}">
      <formula1>"Sale /         Rehab /           PAP,Sale / Mhada,Sale / Landowner"</formula1>
    </dataValidation>
  </dataValidations>
  <hyperlinks>
    <hyperlink ref="C23" r:id="rId1" xr:uid="{00000000-0004-0000-0000-000000000000}"/>
  </hyperlinks>
  <printOptions horizontalCentered="1"/>
  <pageMargins left="0.27559055118110237" right="0.27559055118110237" top="0.70866141732283472" bottom="0.47244094488188981" header="0.15748031496062992" footer="0.15748031496062992"/>
  <pageSetup paperSize="9" scale="64" fitToHeight="0" orientation="portrait" r:id="rId2"/>
  <headerFooter>
    <oddHeader>&amp;C&amp;25&amp;G</oddHeader>
    <oddFooter>&amp;L&amp;"Times New Roman,Bold"&amp;16Ref No: &amp;F&amp;R&amp;"Times New Roman,Bold"&amp;16&amp;P</oddFooter>
  </headerFooter>
  <rowBreaks count="5" manualBreakCount="5">
    <brk id="24" max="16383" man="1"/>
    <brk id="61" max="16383" man="1"/>
    <brk id="217" max="8" man="1"/>
    <brk id="271" max="16383" man="1"/>
    <brk id="326"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K56"/>
  <sheetViews>
    <sheetView zoomScale="70" zoomScaleNormal="70" workbookViewId="0">
      <selection activeCell="A4" sqref="A4:C5"/>
    </sheetView>
  </sheetViews>
  <sheetFormatPr defaultRowHeight="15" x14ac:dyDescent="0.25"/>
  <cols>
    <col min="1" max="1" width="23" customWidth="1"/>
    <col min="2" max="2" width="25.7109375" customWidth="1"/>
    <col min="3" max="3" width="17.7109375" customWidth="1"/>
    <col min="4" max="4" width="16" bestFit="1" customWidth="1"/>
    <col min="5" max="9" width="25.7109375" customWidth="1"/>
  </cols>
  <sheetData>
    <row r="3" spans="1:11" s="1" customFormat="1" ht="21" thickBot="1" x14ac:dyDescent="0.3">
      <c r="A3" s="114" t="s">
        <v>69</v>
      </c>
      <c r="B3" s="114"/>
      <c r="C3" s="114"/>
      <c r="D3" s="114"/>
      <c r="E3" s="114"/>
      <c r="F3" s="114"/>
      <c r="G3" s="114"/>
      <c r="H3" s="114"/>
      <c r="I3" s="114"/>
    </row>
    <row r="4" spans="1:11" s="1" customFormat="1" ht="20.25" customHeight="1" x14ac:dyDescent="0.3">
      <c r="A4" s="190">
        <v>1</v>
      </c>
      <c r="B4" s="190"/>
      <c r="C4" s="190"/>
      <c r="D4" s="191" t="s">
        <v>4</v>
      </c>
      <c r="E4" s="33" t="s">
        <v>117</v>
      </c>
      <c r="F4" s="102" t="s">
        <v>104</v>
      </c>
      <c r="G4" s="102"/>
      <c r="H4" s="33" t="s">
        <v>118</v>
      </c>
      <c r="I4" s="33" t="s">
        <v>119</v>
      </c>
      <c r="J4" s="15"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7"/>
    </row>
    <row r="5" spans="1:11" s="1" customFormat="1" ht="20.25" x14ac:dyDescent="0.3">
      <c r="A5" s="190"/>
      <c r="B5" s="190"/>
      <c r="C5" s="190"/>
      <c r="D5" s="191"/>
      <c r="E5" s="33">
        <v>3</v>
      </c>
      <c r="F5" s="102">
        <v>1</v>
      </c>
      <c r="G5" s="102"/>
      <c r="H5" s="33">
        <v>0</v>
      </c>
      <c r="I5" s="33">
        <f ca="1">--TRIM(RIGHT(SUBSTITUTE(LEFT(A4,_xlfn.AGGREGATE(16,6,FIND({0,1,2,3,4,5,6,7,8,9},A4,ROW(INDIRECT("1:"&amp;LEN(A4)))),1))," ",REPT(" ",LEN(A4))),LEN(A4)))</f>
        <v>1</v>
      </c>
      <c r="J5" s="16" t="s">
        <v>123</v>
      </c>
      <c r="K5" s="17"/>
    </row>
    <row r="6" spans="1:11" s="1" customFormat="1" ht="20.25" customHeight="1" x14ac:dyDescent="0.3">
      <c r="A6" s="103" t="s">
        <v>121</v>
      </c>
      <c r="B6" s="103"/>
      <c r="C6" s="103" t="s">
        <v>135</v>
      </c>
      <c r="D6" s="103"/>
      <c r="E6" s="34" t="s">
        <v>136</v>
      </c>
      <c r="F6" s="103" t="s">
        <v>122</v>
      </c>
      <c r="G6" s="103"/>
      <c r="H6" s="27" t="s">
        <v>120</v>
      </c>
      <c r="I6" s="27"/>
      <c r="J6" s="19" t="s">
        <v>137</v>
      </c>
      <c r="K6" s="18">
        <f ca="1">I5*25%</f>
        <v>0.25</v>
      </c>
    </row>
    <row r="7" spans="1:11" s="1" customFormat="1" ht="20.25" customHeight="1" x14ac:dyDescent="0.3">
      <c r="A7" s="104" t="s">
        <v>138</v>
      </c>
      <c r="B7" s="104"/>
      <c r="C7" s="102">
        <f ca="1">K8</f>
        <v>1</v>
      </c>
      <c r="D7" s="102"/>
      <c r="E7" s="32">
        <f ca="1">((100/I5)*C7)/100</f>
        <v>1</v>
      </c>
      <c r="F7" s="104">
        <f ca="1">(((C7/I5*10)+(C8/I5*25)+(25/(F5+H5+I5)*C9)+(5/(I5)*C10)+(2.5/(I5)*C11)+(2.5/(I5)*C12)+(5/I5*C13)+(2.5/I5*C14)+(2.5/I5*C15)+(5/I5*C16)+(10/I5*C17)+(5/I5*C18))/100)</f>
        <v>0.35</v>
      </c>
      <c r="G7" s="104"/>
      <c r="H7" s="104" t="str">
        <f ca="1">J4</f>
        <v>Excavation work Completed. Plinth work completed</v>
      </c>
      <c r="I7" s="104"/>
      <c r="J7" s="19" t="s">
        <v>124</v>
      </c>
      <c r="K7" s="23">
        <f ca="1">I5*50%</f>
        <v>0.5</v>
      </c>
    </row>
    <row r="8" spans="1:11" s="1" customFormat="1" ht="20.25" x14ac:dyDescent="0.3">
      <c r="A8" s="104" t="s">
        <v>105</v>
      </c>
      <c r="B8" s="104"/>
      <c r="C8" s="189">
        <f ca="1">K16</f>
        <v>1</v>
      </c>
      <c r="D8" s="102"/>
      <c r="E8" s="32">
        <f ca="1">((100/I5)*C8)/100</f>
        <v>1</v>
      </c>
      <c r="F8" s="104"/>
      <c r="G8" s="104"/>
      <c r="H8" s="104"/>
      <c r="I8" s="104"/>
      <c r="J8" s="19" t="s">
        <v>125</v>
      </c>
      <c r="K8" s="23">
        <f ca="1">I5</f>
        <v>1</v>
      </c>
    </row>
    <row r="9" spans="1:11" s="1" customFormat="1" ht="21" customHeight="1" x14ac:dyDescent="0.35">
      <c r="A9" s="104" t="s">
        <v>139</v>
      </c>
      <c r="B9" s="104"/>
      <c r="C9" s="102">
        <v>0</v>
      </c>
      <c r="D9" s="102"/>
      <c r="E9" s="32">
        <f ca="1">((100/(F5+H5+I5))*C9)/100</f>
        <v>0</v>
      </c>
      <c r="F9" s="104"/>
      <c r="G9" s="104"/>
      <c r="H9" s="104"/>
      <c r="I9" s="104"/>
      <c r="J9" s="19" t="s">
        <v>126</v>
      </c>
      <c r="K9" s="24">
        <f ca="1">(IF(E5&gt;1,(I5/(E5+2)),I5*0.2))</f>
        <v>0.2</v>
      </c>
    </row>
    <row r="10" spans="1:11" s="1" customFormat="1" ht="21" customHeight="1" x14ac:dyDescent="0.35">
      <c r="A10" s="104" t="s">
        <v>140</v>
      </c>
      <c r="B10" s="104"/>
      <c r="C10" s="102">
        <v>0</v>
      </c>
      <c r="D10" s="102"/>
      <c r="E10" s="32">
        <f ca="1">((100/I5)*C10)/100</f>
        <v>0</v>
      </c>
      <c r="F10" s="104"/>
      <c r="G10" s="104"/>
      <c r="H10" s="104"/>
      <c r="I10" s="104"/>
      <c r="J10" s="19" t="s">
        <v>127</v>
      </c>
      <c r="K10" s="24">
        <f ca="1">(IF(E5&gt;1,(I5/(E5+2)+K9),I5*0.2+K9))</f>
        <v>0.4</v>
      </c>
    </row>
    <row r="11" spans="1:11" s="1" customFormat="1" ht="21" customHeight="1" x14ac:dyDescent="0.35">
      <c r="A11" s="174" t="s">
        <v>141</v>
      </c>
      <c r="B11" s="175"/>
      <c r="C11" s="102">
        <v>0</v>
      </c>
      <c r="D11" s="102"/>
      <c r="E11" s="32">
        <f ca="1">((100/I5)*C11)/100</f>
        <v>0</v>
      </c>
      <c r="F11" s="104"/>
      <c r="G11" s="104"/>
      <c r="H11" s="104"/>
      <c r="I11" s="104"/>
      <c r="J11" s="19" t="s">
        <v>142</v>
      </c>
      <c r="K11" s="24">
        <f ca="1">(IF(E5&gt;1,(I5/(E5+2)+K10),0))</f>
        <v>0.60000000000000009</v>
      </c>
    </row>
    <row r="12" spans="1:11" s="1" customFormat="1" ht="21" customHeight="1" x14ac:dyDescent="0.35">
      <c r="A12" s="174" t="s">
        <v>173</v>
      </c>
      <c r="B12" s="175"/>
      <c r="C12" s="102">
        <v>0</v>
      </c>
      <c r="D12" s="102"/>
      <c r="E12" s="32">
        <f ca="1">((100/I5)*C12)/100</f>
        <v>0</v>
      </c>
      <c r="F12" s="104"/>
      <c r="G12" s="104"/>
      <c r="H12" s="104"/>
      <c r="I12" s="104"/>
      <c r="J12" s="19" t="s">
        <v>143</v>
      </c>
      <c r="K12" s="24">
        <f ca="1">(IF(E5&gt;2,(I5/(E5+2)+K11),0))</f>
        <v>0.8</v>
      </c>
    </row>
    <row r="13" spans="1:11" s="1" customFormat="1" ht="57.75" customHeight="1" x14ac:dyDescent="0.35">
      <c r="A13" s="174" t="s">
        <v>170</v>
      </c>
      <c r="B13" s="175"/>
      <c r="C13" s="102">
        <v>0</v>
      </c>
      <c r="D13" s="102"/>
      <c r="E13" s="32">
        <f ca="1">((100/(I5))*C13)/100</f>
        <v>0</v>
      </c>
      <c r="F13" s="104"/>
      <c r="G13" s="104"/>
      <c r="H13" s="104"/>
      <c r="I13" s="104"/>
      <c r="J13" s="19" t="s">
        <v>145</v>
      </c>
      <c r="K13" s="25">
        <f>(IF(E5&gt;3,(I5/(E5+2)+K12),0))</f>
        <v>0</v>
      </c>
    </row>
    <row r="14" spans="1:11" s="1" customFormat="1" ht="21" x14ac:dyDescent="0.35">
      <c r="A14" s="104" t="s">
        <v>144</v>
      </c>
      <c r="B14" s="104"/>
      <c r="C14" s="102">
        <v>0</v>
      </c>
      <c r="D14" s="102"/>
      <c r="E14" s="32">
        <f ca="1">((100/(I5))*C14)/100</f>
        <v>0</v>
      </c>
      <c r="F14" s="104"/>
      <c r="G14" s="104"/>
      <c r="H14" s="104"/>
      <c r="I14" s="104"/>
      <c r="J14" s="19" t="s">
        <v>146</v>
      </c>
      <c r="K14" s="24">
        <f>(IF(E5&gt;4,(I5/(E5+2)+K13),0))</f>
        <v>0</v>
      </c>
    </row>
    <row r="15" spans="1:11" s="1" customFormat="1" ht="21" customHeight="1" x14ac:dyDescent="0.35">
      <c r="A15" s="104" t="s">
        <v>172</v>
      </c>
      <c r="B15" s="104"/>
      <c r="C15" s="102">
        <v>0</v>
      </c>
      <c r="D15" s="102"/>
      <c r="E15" s="32">
        <f ca="1">((100/I5)*C15)/100</f>
        <v>0</v>
      </c>
      <c r="F15" s="104"/>
      <c r="G15" s="104"/>
      <c r="H15" s="104"/>
      <c r="I15" s="104"/>
      <c r="J15" s="19" t="s">
        <v>128</v>
      </c>
      <c r="K15" s="24">
        <f>(IF(E5=1,(I5/(E5+3)+K10),IF(E5=0,(I5*0.3+K10),IF(E5&gt;1,0))))</f>
        <v>0</v>
      </c>
    </row>
    <row r="16" spans="1:11" s="1" customFormat="1" ht="21.75" thickBot="1" x14ac:dyDescent="0.4">
      <c r="A16" s="104" t="s">
        <v>171</v>
      </c>
      <c r="B16" s="104"/>
      <c r="C16" s="102">
        <v>0</v>
      </c>
      <c r="D16" s="102"/>
      <c r="E16" s="32">
        <f ca="1">((100/I5)*C16)/100</f>
        <v>0</v>
      </c>
      <c r="F16" s="104"/>
      <c r="G16" s="104"/>
      <c r="H16" s="104"/>
      <c r="I16" s="104"/>
      <c r="J16" s="21" t="s">
        <v>129</v>
      </c>
      <c r="K16" s="26">
        <f ca="1">(IF(E5&gt;1.5,(I5/(E5+2)+K10+MAX(0,K11-K10)+MAX(0,K12-K11)+MAX(0,K13-K12)+MAX(0,K14-K13)+MAX(0,K15-K14)),IF(E5=1,(I5/(E5+3)+K15),IF(E5=0,I5*0.3+K15))))</f>
        <v>1</v>
      </c>
    </row>
    <row r="17" spans="1:9" s="1" customFormat="1" ht="20.25" x14ac:dyDescent="0.25">
      <c r="A17" s="104" t="s">
        <v>147</v>
      </c>
      <c r="B17" s="104"/>
      <c r="C17" s="102">
        <v>0</v>
      </c>
      <c r="D17" s="102"/>
      <c r="E17" s="32">
        <f ca="1">((100/(I5))*C17)/100</f>
        <v>0</v>
      </c>
      <c r="F17" s="104"/>
      <c r="G17" s="104"/>
      <c r="H17" s="104"/>
      <c r="I17" s="104"/>
    </row>
    <row r="18" spans="1:9" s="1" customFormat="1" ht="20.25" x14ac:dyDescent="0.25">
      <c r="A18" s="104" t="s">
        <v>148</v>
      </c>
      <c r="B18" s="104"/>
      <c r="C18" s="102">
        <v>0</v>
      </c>
      <c r="D18" s="102"/>
      <c r="E18" s="32">
        <f ca="1">((100/(I5))*C18)/100</f>
        <v>0</v>
      </c>
      <c r="F18" s="104"/>
      <c r="G18" s="104"/>
      <c r="H18" s="104"/>
      <c r="I18" s="104"/>
    </row>
    <row r="23" spans="1:9" x14ac:dyDescent="0.25">
      <c r="B23" s="188" t="s">
        <v>174</v>
      </c>
      <c r="C23" s="188"/>
      <c r="D23" s="188"/>
      <c r="E23" s="188"/>
      <c r="F23" s="188"/>
      <c r="G23" s="188"/>
    </row>
    <row r="24" spans="1:9" ht="14.45" customHeight="1" x14ac:dyDescent="0.25">
      <c r="B24" s="183" t="s">
        <v>175</v>
      </c>
      <c r="C24" s="183" t="s">
        <v>176</v>
      </c>
      <c r="D24" s="186" t="s">
        <v>177</v>
      </c>
      <c r="E24" s="187" t="s">
        <v>178</v>
      </c>
      <c r="F24" s="184" t="s">
        <v>179</v>
      </c>
      <c r="G24" s="183" t="s">
        <v>180</v>
      </c>
    </row>
    <row r="25" spans="1:9" x14ac:dyDescent="0.25">
      <c r="B25" s="183"/>
      <c r="C25" s="183"/>
      <c r="D25" s="186"/>
      <c r="E25" s="187"/>
      <c r="F25" s="184"/>
      <c r="G25" s="183"/>
    </row>
    <row r="26" spans="1:9" x14ac:dyDescent="0.25">
      <c r="B26" s="46" t="s">
        <v>181</v>
      </c>
      <c r="C26" s="47">
        <v>10</v>
      </c>
      <c r="D26" s="47">
        <v>1</v>
      </c>
      <c r="E26" s="48"/>
      <c r="F26" s="49">
        <f>((E26/D26)*0.05)*100</f>
        <v>0</v>
      </c>
      <c r="G26" s="49">
        <f t="shared" ref="G26:G37" si="0">((E26/D26)*(C26/100))*100</f>
        <v>0</v>
      </c>
    </row>
    <row r="27" spans="1:9" x14ac:dyDescent="0.25">
      <c r="B27" s="46" t="s">
        <v>182</v>
      </c>
      <c r="C27" s="48">
        <v>10</v>
      </c>
      <c r="D27" s="48">
        <v>1</v>
      </c>
      <c r="E27" s="48"/>
      <c r="F27" s="49">
        <f>((E27/D27)*0.05)*100</f>
        <v>0</v>
      </c>
      <c r="G27" s="49">
        <f t="shared" si="0"/>
        <v>0</v>
      </c>
    </row>
    <row r="28" spans="1:9" x14ac:dyDescent="0.25">
      <c r="B28" s="46" t="s">
        <v>183</v>
      </c>
      <c r="C28" s="48">
        <v>15</v>
      </c>
      <c r="D28" s="48">
        <v>1</v>
      </c>
      <c r="E28" s="48"/>
      <c r="F28" s="49">
        <f>((E28/D28)*0.15)*100</f>
        <v>0</v>
      </c>
      <c r="G28" s="49">
        <f t="shared" si="0"/>
        <v>0</v>
      </c>
    </row>
    <row r="29" spans="1:9" x14ac:dyDescent="0.25">
      <c r="B29" s="50" t="s">
        <v>184</v>
      </c>
      <c r="C29" s="48">
        <v>25</v>
      </c>
      <c r="D29" s="48">
        <v>40</v>
      </c>
      <c r="E29" s="48"/>
      <c r="F29" s="49">
        <f>((E29/D29)*0.25)*100</f>
        <v>0</v>
      </c>
      <c r="G29" s="49">
        <f t="shared" si="0"/>
        <v>0</v>
      </c>
    </row>
    <row r="30" spans="1:9" x14ac:dyDescent="0.25">
      <c r="B30" s="50" t="s">
        <v>185</v>
      </c>
      <c r="C30" s="48">
        <v>5</v>
      </c>
      <c r="D30" s="48">
        <v>39</v>
      </c>
      <c r="E30" s="48"/>
      <c r="F30" s="49">
        <f>((E30/D30)*0.05)*100</f>
        <v>0</v>
      </c>
      <c r="G30" s="49">
        <f t="shared" si="0"/>
        <v>0</v>
      </c>
    </row>
    <row r="31" spans="1:9" ht="30" x14ac:dyDescent="0.25">
      <c r="B31" s="50" t="s">
        <v>186</v>
      </c>
      <c r="C31" s="48">
        <v>2.5</v>
      </c>
      <c r="D31" s="48">
        <v>39</v>
      </c>
      <c r="E31" s="48"/>
      <c r="F31" s="49">
        <f>((E31/D31)*0.025)*100</f>
        <v>0</v>
      </c>
      <c r="G31" s="49">
        <f t="shared" si="0"/>
        <v>0</v>
      </c>
    </row>
    <row r="32" spans="1:9" ht="30" x14ac:dyDescent="0.25">
      <c r="B32" s="50" t="s">
        <v>187</v>
      </c>
      <c r="C32" s="48">
        <v>2.5</v>
      </c>
      <c r="D32" s="48">
        <v>39</v>
      </c>
      <c r="E32" s="48"/>
      <c r="F32" s="49">
        <f>((E32/D32)*0.025)*100</f>
        <v>0</v>
      </c>
      <c r="G32" s="49">
        <f t="shared" si="0"/>
        <v>0</v>
      </c>
    </row>
    <row r="33" spans="1:7" ht="45" x14ac:dyDescent="0.25">
      <c r="B33" s="51" t="s">
        <v>188</v>
      </c>
      <c r="C33" s="48">
        <v>5</v>
      </c>
      <c r="D33" s="48">
        <v>39</v>
      </c>
      <c r="E33" s="48"/>
      <c r="F33" s="49">
        <f>((E33/D33)*0.05)*100</f>
        <v>0</v>
      </c>
      <c r="G33" s="49">
        <f t="shared" si="0"/>
        <v>0</v>
      </c>
    </row>
    <row r="34" spans="1:7" ht="30" x14ac:dyDescent="0.25">
      <c r="B34" s="51" t="s">
        <v>189</v>
      </c>
      <c r="C34" s="48">
        <v>5</v>
      </c>
      <c r="D34" s="48">
        <v>39</v>
      </c>
      <c r="E34" s="48"/>
      <c r="F34" s="49">
        <f>((E34/D34)*0.1)*100</f>
        <v>0</v>
      </c>
      <c r="G34" s="49">
        <f t="shared" si="0"/>
        <v>0</v>
      </c>
    </row>
    <row r="35" spans="1:7" ht="30" x14ac:dyDescent="0.25">
      <c r="B35" s="51" t="s">
        <v>190</v>
      </c>
      <c r="C35" s="48">
        <v>5</v>
      </c>
      <c r="D35" s="48">
        <v>39</v>
      </c>
      <c r="E35" s="48"/>
      <c r="F35" s="49">
        <f>((E35/D35)*0.05)*100</f>
        <v>0</v>
      </c>
      <c r="G35" s="49">
        <f t="shared" si="0"/>
        <v>0</v>
      </c>
    </row>
    <row r="36" spans="1:7" ht="60" x14ac:dyDescent="0.25">
      <c r="B36" s="51" t="s">
        <v>191</v>
      </c>
      <c r="C36" s="48">
        <v>10</v>
      </c>
      <c r="D36" s="48">
        <v>39</v>
      </c>
      <c r="E36" s="48"/>
      <c r="F36" s="49">
        <f>((E36/D36)*0.1)*100</f>
        <v>0</v>
      </c>
      <c r="G36" s="49">
        <f t="shared" si="0"/>
        <v>0</v>
      </c>
    </row>
    <row r="37" spans="1:7" ht="45" x14ac:dyDescent="0.25">
      <c r="B37" s="51" t="s">
        <v>192</v>
      </c>
      <c r="C37" s="48">
        <v>5</v>
      </c>
      <c r="D37" s="48">
        <v>39</v>
      </c>
      <c r="E37" s="48"/>
      <c r="F37" s="49">
        <f>((E37/D37)*0.1)*100</f>
        <v>0</v>
      </c>
      <c r="G37" s="49">
        <f t="shared" si="0"/>
        <v>0</v>
      </c>
    </row>
    <row r="38" spans="1:7" ht="15.75" x14ac:dyDescent="0.25">
      <c r="B38" s="52" t="s">
        <v>193</v>
      </c>
      <c r="C38" s="53">
        <f>SUM(C26:C37)</f>
        <v>100</v>
      </c>
      <c r="D38" s="52"/>
      <c r="E38" s="52"/>
      <c r="F38" s="53">
        <f>SUM(F26:F37)</f>
        <v>0</v>
      </c>
      <c r="G38" s="53">
        <f>SUM(G26:G37)</f>
        <v>0</v>
      </c>
    </row>
    <row r="39" spans="1:7" x14ac:dyDescent="0.25">
      <c r="B39" s="184" t="s">
        <v>194</v>
      </c>
      <c r="C39" s="184"/>
      <c r="D39" s="184"/>
      <c r="E39" s="184"/>
      <c r="F39" s="184"/>
      <c r="G39" s="184"/>
    </row>
    <row r="40" spans="1:7" x14ac:dyDescent="0.25">
      <c r="B40" s="185" t="s">
        <v>195</v>
      </c>
      <c r="C40" s="185"/>
      <c r="D40" s="185"/>
      <c r="E40" s="185" t="s">
        <v>196</v>
      </c>
      <c r="F40" s="185"/>
      <c r="G40" s="185"/>
    </row>
    <row r="41" spans="1:7" x14ac:dyDescent="0.25">
      <c r="B41" s="181" t="s">
        <v>197</v>
      </c>
      <c r="C41" s="181"/>
      <c r="D41" s="181"/>
      <c r="E41" s="181" t="s">
        <v>198</v>
      </c>
      <c r="F41" s="181"/>
      <c r="G41" s="181"/>
    </row>
    <row r="42" spans="1:7" x14ac:dyDescent="0.25">
      <c r="B42" s="181" t="s">
        <v>199</v>
      </c>
      <c r="C42" s="181"/>
      <c r="D42" s="181"/>
      <c r="E42" s="181" t="s">
        <v>200</v>
      </c>
      <c r="F42" s="181"/>
      <c r="G42" s="181"/>
    </row>
    <row r="43" spans="1:7" x14ac:dyDescent="0.25">
      <c r="B43" s="182" t="s">
        <v>201</v>
      </c>
      <c r="C43" s="182"/>
      <c r="D43" s="182"/>
      <c r="E43" s="182" t="s">
        <v>202</v>
      </c>
      <c r="F43" s="182"/>
      <c r="G43" s="182"/>
    </row>
    <row r="45" spans="1:7" ht="15.75" thickBot="1" x14ac:dyDescent="0.3"/>
    <row r="46" spans="1:7" ht="17.25" thickTop="1" thickBot="1" x14ac:dyDescent="0.3">
      <c r="A46" s="54" t="s">
        <v>203</v>
      </c>
      <c r="B46" s="54" t="s">
        <v>175</v>
      </c>
      <c r="C46" s="55" t="s">
        <v>204</v>
      </c>
      <c r="D46" s="55" t="s">
        <v>205</v>
      </c>
      <c r="E46" s="55" t="s">
        <v>206</v>
      </c>
    </row>
    <row r="47" spans="1:7" ht="31.5" thickTop="1" thickBot="1" x14ac:dyDescent="0.3">
      <c r="A47" s="56">
        <v>1</v>
      </c>
      <c r="B47" s="57" t="s">
        <v>207</v>
      </c>
      <c r="C47" s="58">
        <v>0</v>
      </c>
      <c r="D47" s="59">
        <v>0.1</v>
      </c>
      <c r="E47" s="58">
        <v>0.1</v>
      </c>
    </row>
    <row r="48" spans="1:7" ht="31.5" thickTop="1" thickBot="1" x14ac:dyDescent="0.3">
      <c r="A48" s="56">
        <v>2</v>
      </c>
      <c r="B48" s="57" t="s">
        <v>208</v>
      </c>
      <c r="C48" s="58" t="s">
        <v>209</v>
      </c>
      <c r="D48" s="59" t="s">
        <v>210</v>
      </c>
      <c r="E48" s="58">
        <v>0.3</v>
      </c>
    </row>
    <row r="49" spans="1:5" ht="61.5" thickTop="1" thickBot="1" x14ac:dyDescent="0.3">
      <c r="A49" s="56">
        <v>3</v>
      </c>
      <c r="B49" s="57" t="s">
        <v>211</v>
      </c>
      <c r="C49" s="58" t="s">
        <v>212</v>
      </c>
      <c r="D49" s="59" t="s">
        <v>213</v>
      </c>
      <c r="E49" s="58">
        <v>0.45</v>
      </c>
    </row>
    <row r="50" spans="1:5" ht="76.5" thickTop="1" thickBot="1" x14ac:dyDescent="0.3">
      <c r="A50" s="56">
        <v>4</v>
      </c>
      <c r="B50" s="57" t="s">
        <v>214</v>
      </c>
      <c r="C50" s="58" t="s">
        <v>215</v>
      </c>
      <c r="D50" s="59" t="s">
        <v>216</v>
      </c>
      <c r="E50" s="58">
        <v>0.7</v>
      </c>
    </row>
    <row r="51" spans="1:5" ht="76.5" thickTop="1" thickBot="1" x14ac:dyDescent="0.3">
      <c r="A51" s="56">
        <v>5</v>
      </c>
      <c r="B51" s="57" t="s">
        <v>217</v>
      </c>
      <c r="C51" s="58" t="s">
        <v>218</v>
      </c>
      <c r="D51" s="59" t="s">
        <v>219</v>
      </c>
      <c r="E51" s="58">
        <v>0.75</v>
      </c>
    </row>
    <row r="52" spans="1:5" ht="76.5" thickTop="1" thickBot="1" x14ac:dyDescent="0.3">
      <c r="A52" s="56">
        <v>6</v>
      </c>
      <c r="B52" s="57" t="s">
        <v>220</v>
      </c>
      <c r="C52" s="58" t="s">
        <v>221</v>
      </c>
      <c r="D52" s="59" t="s">
        <v>222</v>
      </c>
      <c r="E52" s="58">
        <v>0.8</v>
      </c>
    </row>
    <row r="53" spans="1:5" ht="121.5" thickTop="1" thickBot="1" x14ac:dyDescent="0.3">
      <c r="A53" s="56">
        <v>7</v>
      </c>
      <c r="B53" s="57" t="s">
        <v>223</v>
      </c>
      <c r="C53" s="58" t="s">
        <v>224</v>
      </c>
      <c r="D53" s="59" t="s">
        <v>225</v>
      </c>
      <c r="E53" s="58">
        <v>0.85</v>
      </c>
    </row>
    <row r="54" spans="1:5" ht="211.5" thickTop="1" thickBot="1" x14ac:dyDescent="0.3">
      <c r="A54" s="56">
        <v>8</v>
      </c>
      <c r="B54" s="57" t="s">
        <v>226</v>
      </c>
      <c r="C54" s="58" t="s">
        <v>227</v>
      </c>
      <c r="D54" s="59" t="s">
        <v>228</v>
      </c>
      <c r="E54" s="58">
        <v>0.95</v>
      </c>
    </row>
    <row r="55" spans="1:5" ht="91.5" thickTop="1" thickBot="1" x14ac:dyDescent="0.3">
      <c r="A55" s="56">
        <v>9</v>
      </c>
      <c r="B55" s="57" t="s">
        <v>229</v>
      </c>
      <c r="C55" s="58" t="s">
        <v>230</v>
      </c>
      <c r="D55" s="59" t="s">
        <v>231</v>
      </c>
      <c r="E55" s="58">
        <v>1</v>
      </c>
    </row>
    <row r="56" spans="1:5" ht="15.75" thickTop="1" x14ac:dyDescent="0.25"/>
  </sheetData>
  <mergeCells count="50">
    <mergeCell ref="A6:B6"/>
    <mergeCell ref="C6:D6"/>
    <mergeCell ref="F6:G6"/>
    <mergeCell ref="A3:I3"/>
    <mergeCell ref="A4:C5"/>
    <mergeCell ref="D4:D5"/>
    <mergeCell ref="F4:G4"/>
    <mergeCell ref="F5:G5"/>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14:B14"/>
    <mergeCell ref="C14:D14"/>
    <mergeCell ref="A15:B15"/>
    <mergeCell ref="C15:D15"/>
    <mergeCell ref="A16:B16"/>
    <mergeCell ref="C16:D16"/>
    <mergeCell ref="A17:B17"/>
    <mergeCell ref="C17:D17"/>
    <mergeCell ref="A18:B18"/>
    <mergeCell ref="C18:D18"/>
    <mergeCell ref="B23:G23"/>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Report</vt:lpstr>
      <vt:lpstr>Construction table</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cp:lastModifiedBy>
  <cp:lastPrinted>2025-08-08T11:12:33Z</cp:lastPrinted>
  <dcterms:created xsi:type="dcterms:W3CDTF">2010-11-23T11:42:48Z</dcterms:created>
  <dcterms:modified xsi:type="dcterms:W3CDTF">2025-08-08T11:14:08Z</dcterms:modified>
</cp:coreProperties>
</file>