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1"/>
  <workbookPr defaultThemeVersion="124226"/>
  <mc:AlternateContent xmlns:mc="http://schemas.openxmlformats.org/markup-compatibility/2006">
    <mc:Choice Requires="x15">
      <x15ac:absPath xmlns:x15ac="http://schemas.microsoft.com/office/spreadsheetml/2010/11/ac" url="D:\Gaurav\Aug 25\GHFL\OLD HW\OLD\"/>
    </mc:Choice>
  </mc:AlternateContent>
  <xr:revisionPtr revIDLastSave="0" documentId="13_ncr:1_{8F1F018C-25FF-4ED3-8312-D901411A62FE}" xr6:coauthVersionLast="36" xr6:coauthVersionMax="47" xr10:uidLastSave="{00000000-0000-0000-0000-000000000000}"/>
  <bookViews>
    <workbookView xWindow="-120" yWindow="-120" windowWidth="20730" windowHeight="11160" xr2:uid="{00000000-000D-0000-FFFF-FFFF00000000}"/>
  </bookViews>
  <sheets>
    <sheet name="Report" sheetId="3" r:id="rId1"/>
  </sheets>
  <definedNames>
    <definedName name="_xlnm.Print_Area" localSheetId="0">Report!$A$1:$I$403</definedName>
  </definedNames>
  <calcPr calcId="191029"/>
</workbook>
</file>

<file path=xl/calcChain.xml><?xml version="1.0" encoding="utf-8"?>
<calcChain xmlns="http://schemas.openxmlformats.org/spreadsheetml/2006/main">
  <c r="I130" i="3" l="1"/>
  <c r="H130" i="3"/>
  <c r="F130" i="3"/>
  <c r="I129" i="3"/>
  <c r="H129" i="3"/>
  <c r="F129" i="3"/>
  <c r="J84" i="3" l="1"/>
  <c r="L2" i="3"/>
  <c r="C91" i="3" l="1"/>
  <c r="C75" i="3"/>
  <c r="C59" i="3"/>
  <c r="M97" i="3"/>
  <c r="K95" i="3"/>
  <c r="K94" i="3"/>
  <c r="K93" i="3"/>
  <c r="K92" i="3"/>
  <c r="M81" i="3"/>
  <c r="K79" i="3"/>
  <c r="K78" i="3"/>
  <c r="K77" i="3"/>
  <c r="K76" i="3"/>
  <c r="I86" i="3"/>
  <c r="I70" i="3"/>
  <c r="E92" i="3" l="1"/>
  <c r="E99" i="3"/>
  <c r="E95" i="3"/>
  <c r="E91" i="3"/>
  <c r="K90" i="3"/>
  <c r="K91" i="3" s="1"/>
  <c r="K96" i="3" s="1"/>
  <c r="K97" i="3" s="1"/>
  <c r="C89" i="3" s="1"/>
  <c r="E89" i="3" s="1"/>
  <c r="E94" i="3"/>
  <c r="K87" i="3"/>
  <c r="E93" i="3"/>
  <c r="K88" i="3"/>
  <c r="E96" i="3"/>
  <c r="E98" i="3"/>
  <c r="E90" i="3"/>
  <c r="K89" i="3"/>
  <c r="C88" i="3" s="1"/>
  <c r="E97" i="3"/>
  <c r="E82" i="3"/>
  <c r="K74" i="3"/>
  <c r="K75" i="3" s="1"/>
  <c r="K80" i="3" s="1"/>
  <c r="K81" i="3" s="1"/>
  <c r="E81" i="3"/>
  <c r="E77" i="3"/>
  <c r="K72" i="3"/>
  <c r="E76" i="3"/>
  <c r="E79" i="3"/>
  <c r="E74" i="3"/>
  <c r="K73" i="3"/>
  <c r="C72" i="3" s="1"/>
  <c r="E80" i="3"/>
  <c r="E83" i="3"/>
  <c r="E75" i="3"/>
  <c r="E78" i="3"/>
  <c r="K71" i="3"/>
  <c r="M65" i="3"/>
  <c r="K63" i="3"/>
  <c r="K62" i="3"/>
  <c r="K61" i="3"/>
  <c r="K60" i="3"/>
  <c r="I54" i="3"/>
  <c r="C73" i="3" l="1"/>
  <c r="E73" i="3" s="1"/>
  <c r="F88" i="3"/>
  <c r="E88" i="3"/>
  <c r="E72" i="3"/>
  <c r="E67" i="3"/>
  <c r="E63" i="3"/>
  <c r="E59" i="3"/>
  <c r="E66" i="3"/>
  <c r="K58" i="3"/>
  <c r="K59" i="3" s="1"/>
  <c r="K64" i="3" s="1"/>
  <c r="K65" i="3" s="1"/>
  <c r="C57" i="3" s="1"/>
  <c r="E57" i="3" s="1"/>
  <c r="E65" i="3"/>
  <c r="E61" i="3"/>
  <c r="K55" i="3"/>
  <c r="K57" i="3"/>
  <c r="C56" i="3" s="1"/>
  <c r="K56" i="3"/>
  <c r="E60" i="3"/>
  <c r="E58" i="3"/>
  <c r="E64" i="3"/>
  <c r="E62" i="3"/>
  <c r="F72" i="3" l="1"/>
  <c r="J69" i="3" s="1"/>
  <c r="H72" i="3" s="1"/>
  <c r="J85" i="3"/>
  <c r="H88" i="3" s="1"/>
  <c r="F56" i="3"/>
  <c r="E56" i="3"/>
  <c r="H100" i="3" l="1"/>
  <c r="J53" i="3"/>
  <c r="H56" i="3" s="1"/>
  <c r="H114" i="3" l="1"/>
  <c r="F288" i="3" l="1"/>
  <c r="I288" i="3" s="1"/>
  <c r="F287" i="3"/>
  <c r="I287" i="3" s="1"/>
  <c r="F286" i="3"/>
  <c r="I286" i="3" s="1"/>
  <c r="F285" i="3"/>
  <c r="I285" i="3" s="1"/>
  <c r="F284" i="3"/>
  <c r="I284" i="3" s="1"/>
  <c r="F283" i="3"/>
  <c r="I283" i="3" s="1"/>
  <c r="F282" i="3"/>
  <c r="I282" i="3" s="1"/>
  <c r="F281" i="3"/>
  <c r="I281" i="3" s="1"/>
  <c r="A281" i="3"/>
  <c r="F279" i="3"/>
  <c r="I279" i="3" s="1"/>
  <c r="F278" i="3"/>
  <c r="I278" i="3" s="1"/>
  <c r="F277" i="3"/>
  <c r="I277" i="3" s="1"/>
  <c r="F275" i="3"/>
  <c r="I275" i="3" s="1"/>
  <c r="F274" i="3"/>
  <c r="I274" i="3" s="1"/>
  <c r="F273" i="3"/>
  <c r="F272" i="3"/>
  <c r="I272" i="3" s="1"/>
  <c r="F269" i="3"/>
  <c r="I269" i="3" s="1"/>
  <c r="F266" i="3"/>
  <c r="I266" i="3" s="1"/>
  <c r="F270" i="3"/>
  <c r="I270" i="3" s="1"/>
  <c r="A266" i="3"/>
  <c r="F276" i="3"/>
  <c r="I276" i="3" s="1"/>
  <c r="I273" i="3"/>
  <c r="A272" i="3"/>
  <c r="F268" i="3"/>
  <c r="I268" i="3" s="1"/>
  <c r="F267" i="3"/>
  <c r="I267" i="3" s="1"/>
  <c r="F261" i="3"/>
  <c r="F260" i="3"/>
  <c r="F259" i="3"/>
  <c r="F258" i="3"/>
  <c r="F257" i="3"/>
  <c r="F256" i="3"/>
  <c r="F255" i="3"/>
  <c r="F254" i="3"/>
  <c r="F243" i="3"/>
  <c r="F252" i="3"/>
  <c r="F248" i="3"/>
  <c r="F251" i="3"/>
  <c r="F250" i="3"/>
  <c r="F249" i="3"/>
  <c r="F247" i="3"/>
  <c r="F242" i="3"/>
  <c r="F241" i="3"/>
  <c r="F240" i="3"/>
  <c r="J240" i="3" s="1"/>
  <c r="F238" i="3"/>
  <c r="F237" i="3"/>
  <c r="F236" i="3"/>
  <c r="J236" i="3" s="1"/>
  <c r="F234" i="3"/>
  <c r="F233" i="3"/>
  <c r="F232" i="3"/>
  <c r="W281" i="3"/>
  <c r="V281" i="3"/>
  <c r="V272" i="3"/>
  <c r="W272" i="3"/>
  <c r="H125" i="3" l="1"/>
  <c r="F125" i="3"/>
  <c r="I125" i="3"/>
  <c r="W282" i="3"/>
  <c r="W283" i="3" s="1"/>
  <c r="W284" i="3" s="1"/>
  <c r="W285" i="3" s="1"/>
  <c r="W286" i="3" s="1"/>
  <c r="W287" i="3" s="1"/>
  <c r="W288" i="3" s="1"/>
  <c r="V282" i="3"/>
  <c r="U281" i="3"/>
  <c r="W273" i="3"/>
  <c r="W274" i="3" s="1"/>
  <c r="W275" i="3" s="1"/>
  <c r="W276" i="3" s="1"/>
  <c r="W277" i="3" s="1"/>
  <c r="W278" i="3" s="1"/>
  <c r="W279" i="3" s="1"/>
  <c r="V273" i="3"/>
  <c r="U272" i="3"/>
  <c r="I261" i="3"/>
  <c r="I260" i="3"/>
  <c r="I259" i="3"/>
  <c r="I258" i="3"/>
  <c r="I257" i="3"/>
  <c r="I256" i="3"/>
  <c r="I255" i="3"/>
  <c r="I254" i="3"/>
  <c r="A254" i="3"/>
  <c r="I252" i="3"/>
  <c r="I251" i="3"/>
  <c r="I250" i="3"/>
  <c r="I249" i="3"/>
  <c r="I248" i="3"/>
  <c r="I247" i="3"/>
  <c r="F245" i="3"/>
  <c r="I245" i="3" s="1"/>
  <c r="A245" i="3"/>
  <c r="I243" i="3"/>
  <c r="I242" i="3"/>
  <c r="I241" i="3"/>
  <c r="I240" i="3"/>
  <c r="F239" i="3"/>
  <c r="I239" i="3" s="1"/>
  <c r="I238" i="3"/>
  <c r="I237" i="3"/>
  <c r="I236" i="3"/>
  <c r="A236" i="3"/>
  <c r="I234" i="3"/>
  <c r="I233" i="3"/>
  <c r="I232" i="3"/>
  <c r="F231" i="3"/>
  <c r="A227" i="3"/>
  <c r="F164" i="3"/>
  <c r="I164" i="3" s="1"/>
  <c r="F163" i="3"/>
  <c r="I163" i="3" s="1"/>
  <c r="F162" i="3"/>
  <c r="I162" i="3" s="1"/>
  <c r="F161" i="3"/>
  <c r="I161" i="3" s="1"/>
  <c r="F160" i="3"/>
  <c r="I160" i="3" s="1"/>
  <c r="F159" i="3"/>
  <c r="I159" i="3" s="1"/>
  <c r="F158" i="3"/>
  <c r="I158" i="3" s="1"/>
  <c r="F157" i="3"/>
  <c r="I157" i="3" s="1"/>
  <c r="F156" i="3"/>
  <c r="I156" i="3" s="1"/>
  <c r="F155" i="3"/>
  <c r="I155" i="3" s="1"/>
  <c r="F154" i="3"/>
  <c r="I154" i="3" s="1"/>
  <c r="F153" i="3"/>
  <c r="I153" i="3" s="1"/>
  <c r="F152" i="3"/>
  <c r="C153" i="3"/>
  <c r="C154" i="3" s="1"/>
  <c r="C155" i="3" s="1"/>
  <c r="C156" i="3" s="1"/>
  <c r="C157" i="3" s="1"/>
  <c r="C158" i="3" s="1"/>
  <c r="C159" i="3" s="1"/>
  <c r="C160" i="3" s="1"/>
  <c r="C161" i="3" s="1"/>
  <c r="C162" i="3" s="1"/>
  <c r="C163" i="3" s="1"/>
  <c r="C164" i="3" s="1"/>
  <c r="A152" i="3"/>
  <c r="A153" i="3" s="1"/>
  <c r="A154" i="3" s="1"/>
  <c r="A155" i="3" s="1"/>
  <c r="A156" i="3" s="1"/>
  <c r="A157" i="3" s="1"/>
  <c r="A158" i="3" s="1"/>
  <c r="A159" i="3" s="1"/>
  <c r="A160" i="3" s="1"/>
  <c r="A161" i="3" s="1"/>
  <c r="A162" i="3" s="1"/>
  <c r="A163" i="3" s="1"/>
  <c r="A164" i="3" s="1"/>
  <c r="F223" i="3"/>
  <c r="I223" i="3" s="1"/>
  <c r="F222" i="3"/>
  <c r="I222" i="3" s="1"/>
  <c r="F221" i="3"/>
  <c r="I221" i="3" s="1"/>
  <c r="F220" i="3"/>
  <c r="I220" i="3" s="1"/>
  <c r="F219" i="3"/>
  <c r="I219" i="3" s="1"/>
  <c r="F218" i="3"/>
  <c r="I218" i="3" s="1"/>
  <c r="F217" i="3"/>
  <c r="I217" i="3" s="1"/>
  <c r="F216" i="3"/>
  <c r="I216" i="3" s="1"/>
  <c r="A216" i="3"/>
  <c r="F214" i="3"/>
  <c r="I214" i="3" s="1"/>
  <c r="F213" i="3"/>
  <c r="I213" i="3" s="1"/>
  <c r="F212" i="3"/>
  <c r="I212" i="3" s="1"/>
  <c r="F211" i="3"/>
  <c r="I211" i="3" s="1"/>
  <c r="F210" i="3"/>
  <c r="I210" i="3" s="1"/>
  <c r="F209" i="3"/>
  <c r="I209" i="3" s="1"/>
  <c r="F208" i="3"/>
  <c r="I208" i="3" s="1"/>
  <c r="F207" i="3"/>
  <c r="I207" i="3" s="1"/>
  <c r="A207" i="3"/>
  <c r="F205" i="3"/>
  <c r="I205" i="3" s="1"/>
  <c r="F204" i="3"/>
  <c r="I204" i="3" s="1"/>
  <c r="F203" i="3"/>
  <c r="I203" i="3" s="1"/>
  <c r="F202" i="3"/>
  <c r="I202" i="3" s="1"/>
  <c r="F201" i="3"/>
  <c r="I201" i="3" s="1"/>
  <c r="F193" i="3"/>
  <c r="I193" i="3" s="1"/>
  <c r="F200" i="3"/>
  <c r="I200" i="3" s="1"/>
  <c r="F199" i="3"/>
  <c r="I199" i="3" s="1"/>
  <c r="F198" i="3"/>
  <c r="I198" i="3" s="1"/>
  <c r="A198" i="3"/>
  <c r="F196" i="3"/>
  <c r="I196" i="3" s="1"/>
  <c r="F195" i="3"/>
  <c r="I195" i="3" s="1"/>
  <c r="F194" i="3"/>
  <c r="I194" i="3" s="1"/>
  <c r="F192" i="3"/>
  <c r="I192" i="3" s="1"/>
  <c r="F191" i="3"/>
  <c r="I191" i="3" s="1"/>
  <c r="F189" i="3"/>
  <c r="I189" i="3" s="1"/>
  <c r="A189" i="3"/>
  <c r="F183" i="3"/>
  <c r="F182" i="3"/>
  <c r="F181" i="3"/>
  <c r="F180" i="3"/>
  <c r="F187" i="3"/>
  <c r="F186" i="3"/>
  <c r="F185" i="3"/>
  <c r="F184" i="3"/>
  <c r="J180" i="3"/>
  <c r="F178" i="3"/>
  <c r="F177" i="3"/>
  <c r="F176" i="3"/>
  <c r="J176" i="3" s="1"/>
  <c r="F175" i="3"/>
  <c r="A171" i="3"/>
  <c r="A137" i="3"/>
  <c r="F149" i="3"/>
  <c r="I149" i="3" s="1"/>
  <c r="F148" i="3"/>
  <c r="I148" i="3" s="1"/>
  <c r="F147" i="3"/>
  <c r="I147" i="3" s="1"/>
  <c r="F146" i="3"/>
  <c r="I146" i="3" s="1"/>
  <c r="F145" i="3"/>
  <c r="I145" i="3" s="1"/>
  <c r="F144" i="3"/>
  <c r="I144" i="3" s="1"/>
  <c r="F143" i="3"/>
  <c r="I143" i="3" s="1"/>
  <c r="F142" i="3"/>
  <c r="I142" i="3" s="1"/>
  <c r="F141" i="3"/>
  <c r="I141" i="3" s="1"/>
  <c r="F140" i="3"/>
  <c r="I140" i="3" s="1"/>
  <c r="F139" i="3"/>
  <c r="I139" i="3" s="1"/>
  <c r="F138" i="3"/>
  <c r="I138" i="3" s="1"/>
  <c r="F137" i="3"/>
  <c r="I137" i="3" s="1"/>
  <c r="V189" i="3"/>
  <c r="W216" i="3"/>
  <c r="V198" i="3"/>
  <c r="V254" i="3"/>
  <c r="V207" i="3"/>
  <c r="W207" i="3"/>
  <c r="V245" i="3"/>
  <c r="W198" i="3"/>
  <c r="W236" i="3"/>
  <c r="W245" i="3"/>
  <c r="W189" i="3"/>
  <c r="V236" i="3"/>
  <c r="V216" i="3"/>
  <c r="W254" i="3"/>
  <c r="I231" i="3" l="1"/>
  <c r="I124" i="3" s="1"/>
  <c r="F124" i="3"/>
  <c r="H124" i="3"/>
  <c r="H123" i="3"/>
  <c r="F123" i="3"/>
  <c r="F128" i="3"/>
  <c r="H128" i="3"/>
  <c r="V283" i="3"/>
  <c r="U282" i="3"/>
  <c r="V274" i="3"/>
  <c r="U273" i="3"/>
  <c r="H119" i="3"/>
  <c r="F118" i="3"/>
  <c r="I152" i="3"/>
  <c r="I119" i="3" s="1"/>
  <c r="F119" i="3"/>
  <c r="H118" i="3"/>
  <c r="W237" i="3"/>
  <c r="W238" i="3" s="1"/>
  <c r="W239" i="3" s="1"/>
  <c r="W240" i="3" s="1"/>
  <c r="W241" i="3" s="1"/>
  <c r="W242" i="3" s="1"/>
  <c r="W243" i="3" s="1"/>
  <c r="U245" i="3"/>
  <c r="V246" i="3"/>
  <c r="U254" i="3"/>
  <c r="V255" i="3"/>
  <c r="V237" i="3"/>
  <c r="U236" i="3"/>
  <c r="W246" i="3"/>
  <c r="W247" i="3" s="1"/>
  <c r="W248" i="3" s="1"/>
  <c r="W249" i="3" s="1"/>
  <c r="W250" i="3" s="1"/>
  <c r="W251" i="3" s="1"/>
  <c r="W252" i="3" s="1"/>
  <c r="W255" i="3"/>
  <c r="W256" i="3" s="1"/>
  <c r="W257" i="3" s="1"/>
  <c r="W258" i="3" s="1"/>
  <c r="W259" i="3" s="1"/>
  <c r="W260" i="3" s="1"/>
  <c r="W261" i="3" s="1"/>
  <c r="I118" i="3"/>
  <c r="U216" i="3"/>
  <c r="V217" i="3"/>
  <c r="W217" i="3"/>
  <c r="W218" i="3" s="1"/>
  <c r="W219" i="3" s="1"/>
  <c r="W220" i="3" s="1"/>
  <c r="W221" i="3" s="1"/>
  <c r="W222" i="3" s="1"/>
  <c r="W223" i="3" s="1"/>
  <c r="U207" i="3"/>
  <c r="V208" i="3"/>
  <c r="W208" i="3"/>
  <c r="W209" i="3" s="1"/>
  <c r="W210" i="3" s="1"/>
  <c r="W211" i="3" s="1"/>
  <c r="W212" i="3" s="1"/>
  <c r="W213" i="3" s="1"/>
  <c r="W214" i="3" s="1"/>
  <c r="U198" i="3"/>
  <c r="V199" i="3"/>
  <c r="W199" i="3"/>
  <c r="W200" i="3" s="1"/>
  <c r="W201" i="3" s="1"/>
  <c r="W202" i="3" s="1"/>
  <c r="W203" i="3" s="1"/>
  <c r="W204" i="3" s="1"/>
  <c r="W205" i="3" s="1"/>
  <c r="U189" i="3"/>
  <c r="V190" i="3"/>
  <c r="W190" i="3"/>
  <c r="W191" i="3" s="1"/>
  <c r="W192" i="3" s="1"/>
  <c r="W193" i="3" s="1"/>
  <c r="W194" i="3" s="1"/>
  <c r="W195" i="3" s="1"/>
  <c r="W196" i="3" s="1"/>
  <c r="C138" i="3"/>
  <c r="C139" i="3" s="1"/>
  <c r="C140" i="3" s="1"/>
  <c r="C141" i="3" s="1"/>
  <c r="C142" i="3" s="1"/>
  <c r="C143" i="3" s="1"/>
  <c r="C144" i="3" s="1"/>
  <c r="C145" i="3" s="1"/>
  <c r="C146" i="3" s="1"/>
  <c r="C147" i="3" s="1"/>
  <c r="C148" i="3" s="1"/>
  <c r="C149" i="3" s="1"/>
  <c r="A138" i="3"/>
  <c r="A139" i="3" s="1"/>
  <c r="A140" i="3" s="1"/>
  <c r="A141" i="3" s="1"/>
  <c r="A142" i="3" s="1"/>
  <c r="A143" i="3" s="1"/>
  <c r="A144" i="3" s="1"/>
  <c r="A145" i="3" s="1"/>
  <c r="A146" i="3" s="1"/>
  <c r="A147" i="3" s="1"/>
  <c r="A148" i="3" s="1"/>
  <c r="A149" i="3" s="1"/>
  <c r="H49" i="3"/>
  <c r="H126" i="3" l="1"/>
  <c r="F126" i="3"/>
  <c r="H120" i="3"/>
  <c r="U283" i="3"/>
  <c r="V284" i="3"/>
  <c r="U274" i="3"/>
  <c r="V275" i="3"/>
  <c r="I120" i="3"/>
  <c r="F120" i="3"/>
  <c r="V238" i="3"/>
  <c r="U237" i="3"/>
  <c r="U255" i="3"/>
  <c r="V256" i="3"/>
  <c r="U246" i="3"/>
  <c r="V247" i="3"/>
  <c r="U217" i="3"/>
  <c r="V218" i="3"/>
  <c r="U208" i="3"/>
  <c r="V209" i="3"/>
  <c r="U199" i="3"/>
  <c r="V200" i="3"/>
  <c r="U190" i="3"/>
  <c r="V191" i="3"/>
  <c r="I4" i="3"/>
  <c r="U284" i="3" l="1"/>
  <c r="V285" i="3"/>
  <c r="U275" i="3"/>
  <c r="V276" i="3"/>
  <c r="U247" i="3"/>
  <c r="V248" i="3"/>
  <c r="U256" i="3"/>
  <c r="V257" i="3"/>
  <c r="U238" i="3"/>
  <c r="V239" i="3"/>
  <c r="U218" i="3"/>
  <c r="V219" i="3"/>
  <c r="U209" i="3"/>
  <c r="V210" i="3"/>
  <c r="U200" i="3"/>
  <c r="V201" i="3"/>
  <c r="U191" i="3"/>
  <c r="V192" i="3"/>
  <c r="A180" i="3"/>
  <c r="U285" i="3" l="1"/>
  <c r="V286" i="3"/>
  <c r="U276" i="3"/>
  <c r="V277" i="3"/>
  <c r="U239" i="3"/>
  <c r="V240" i="3"/>
  <c r="U257" i="3"/>
  <c r="V258" i="3"/>
  <c r="U248" i="3"/>
  <c r="V249" i="3"/>
  <c r="U219" i="3"/>
  <c r="V220" i="3"/>
  <c r="U210" i="3"/>
  <c r="V211" i="3"/>
  <c r="U201" i="3"/>
  <c r="V202" i="3"/>
  <c r="U192" i="3"/>
  <c r="V193" i="3"/>
  <c r="U286" i="3" l="1"/>
  <c r="V287" i="3"/>
  <c r="U277" i="3"/>
  <c r="V278" i="3"/>
  <c r="U249" i="3"/>
  <c r="V250" i="3"/>
  <c r="U258" i="3"/>
  <c r="V259" i="3"/>
  <c r="U240" i="3"/>
  <c r="V241" i="3"/>
  <c r="U220" i="3"/>
  <c r="V221" i="3"/>
  <c r="U211" i="3"/>
  <c r="V212" i="3"/>
  <c r="U202" i="3"/>
  <c r="V203" i="3"/>
  <c r="U193" i="3"/>
  <c r="V194" i="3"/>
  <c r="E297" i="3"/>
  <c r="E296" i="3"/>
  <c r="H115" i="3"/>
  <c r="U287" i="3" l="1"/>
  <c r="V288" i="3"/>
  <c r="U288" i="3" s="1"/>
  <c r="U278" i="3"/>
  <c r="V279" i="3"/>
  <c r="U279" i="3" s="1"/>
  <c r="U241" i="3"/>
  <c r="V242" i="3"/>
  <c r="U259" i="3"/>
  <c r="V260" i="3"/>
  <c r="U250" i="3"/>
  <c r="V251" i="3"/>
  <c r="U221" i="3"/>
  <c r="V222" i="3"/>
  <c r="U212" i="3"/>
  <c r="V213" i="3"/>
  <c r="U203" i="3"/>
  <c r="V204" i="3"/>
  <c r="U194" i="3"/>
  <c r="V195" i="3"/>
  <c r="U251" i="3" l="1"/>
  <c r="V252" i="3"/>
  <c r="U252" i="3" s="1"/>
  <c r="U260" i="3"/>
  <c r="V261" i="3"/>
  <c r="U261" i="3" s="1"/>
  <c r="U242" i="3"/>
  <c r="V243" i="3"/>
  <c r="U243" i="3" s="1"/>
  <c r="U222" i="3"/>
  <c r="V223" i="3"/>
  <c r="U223" i="3" s="1"/>
  <c r="U213" i="3"/>
  <c r="V214" i="3"/>
  <c r="U214" i="3" s="1"/>
  <c r="U204" i="3"/>
  <c r="V205" i="3"/>
  <c r="U205" i="3" s="1"/>
  <c r="U195" i="3"/>
  <c r="V196" i="3"/>
  <c r="U196" i="3" s="1"/>
  <c r="I187" i="3" l="1"/>
  <c r="I186" i="3"/>
  <c r="I185" i="3"/>
  <c r="I184" i="3"/>
  <c r="I183" i="3"/>
  <c r="I182" i="3"/>
  <c r="I181" i="3"/>
  <c r="I180" i="3"/>
  <c r="I175" i="3"/>
  <c r="I176" i="3"/>
  <c r="I177" i="3"/>
  <c r="I178" i="3"/>
  <c r="W180" i="3"/>
  <c r="V180" i="3"/>
  <c r="I128" i="3" l="1"/>
  <c r="I123" i="3"/>
  <c r="I126" i="3" s="1"/>
  <c r="W181" i="3"/>
  <c r="W182" i="3" s="1"/>
  <c r="W183" i="3" s="1"/>
  <c r="W184" i="3" s="1"/>
  <c r="W185" i="3" s="1"/>
  <c r="W186" i="3" s="1"/>
  <c r="W187" i="3" s="1"/>
  <c r="V181" i="3"/>
  <c r="U180" i="3"/>
  <c r="V182" i="3" l="1"/>
  <c r="U181" i="3"/>
  <c r="V183" i="3" l="1"/>
  <c r="U182" i="3"/>
  <c r="V184" i="3" l="1"/>
  <c r="U183" i="3"/>
  <c r="V185" i="3" l="1"/>
  <c r="U184" i="3"/>
  <c r="V186" i="3" l="1"/>
  <c r="U185" i="3"/>
  <c r="V187" i="3" l="1"/>
  <c r="U186" i="3"/>
  <c r="U187" i="3" l="1"/>
  <c r="E298" i="3" l="1"/>
</calcChain>
</file>

<file path=xl/sharedStrings.xml><?xml version="1.0" encoding="utf-8"?>
<sst xmlns="http://schemas.openxmlformats.org/spreadsheetml/2006/main" count="737" uniqueCount="298">
  <si>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</si>
  <si>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</si>
  <si>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</si>
  <si>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</si>
  <si>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</si>
  <si>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</si>
  <si>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</si>
  <si>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</si>
  <si>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</si>
  <si>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</si>
  <si>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</si>
  <si>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</si>
  <si>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</si>
  <si>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</si>
  <si>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</si>
  <si>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</si>
  <si>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</si>
  <si>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</si>
  <si>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</si>
  <si>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</si>
  <si>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</si>
  <si>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</si>
  <si>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</si>
  <si>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</si>
  <si>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</si>
  <si>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</si>
  <si>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</si>
  <si>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</si>
  <si>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</si>
  <si>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</si>
  <si>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</si>
  <si>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</si>
  <si>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</si>
  <si>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</si>
  <si>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</si>
  <si>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</si>
  <si>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</si>
  <si>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</si>
  <si>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</si>
  <si>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</si>
  <si>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</si>
  <si>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</si>
  <si>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</si>
  <si>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</si>
  <si>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</si>
  <si>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</si>
  <si>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</si>
  <si>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</si>
  <si>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</si>
  <si>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</si>
  <si>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</si>
  <si>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</si>
  <si>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</si>
  <si>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</si>
  <si>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</si>
  <si>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</si>
  <si>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</si>
  <si>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</si>
  <si>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</si>
  <si>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</si>
  <si>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If Mixed, No. of Commercial Units</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</si>
  <si>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</si>
  <si>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</si>
  <si>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</si>
  <si>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</si>
  <si>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</si>
  <si>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</si>
  <si>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</si>
  <si>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</si>
  <si>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</si>
  <si>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</si>
  <si>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</si>
  <si>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</si>
  <si>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</si>
  <si>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</si>
  <si>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</si>
  <si>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</si>
  <si>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</si>
  <si>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</si>
  <si>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Corpus Amount</t>
  </si>
  <si>
    <t>Legal Charges</t>
  </si>
  <si>
    <t>Car Parking Charges</t>
  </si>
  <si>
    <t>Remarks / Observations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</si>
  <si>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</si>
  <si>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</si>
  <si>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</si>
  <si>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</si>
  <si>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</si>
  <si>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</si>
  <si>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</si>
  <si>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</si>
  <si>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</si>
  <si>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</si>
  <si>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</si>
  <si>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</si>
  <si>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</si>
  <si>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Developing</t>
  </si>
  <si>
    <t>Sale</t>
  </si>
  <si>
    <t>CC Details</t>
  </si>
  <si>
    <t>150000/-</t>
  </si>
  <si>
    <t>75000/-</t>
  </si>
  <si>
    <t>25000/-</t>
  </si>
  <si>
    <t>Flat/Shop No.</t>
  </si>
  <si>
    <t>Description</t>
  </si>
  <si>
    <t>Gross Carpet area</t>
  </si>
  <si>
    <t>Attached Terrace area</t>
  </si>
  <si>
    <t>Floor</t>
  </si>
  <si>
    <t>Godrej One, Vikhroli East, Mumbai</t>
  </si>
  <si>
    <t>Permissible Built up Area (In Sq.Mt)</t>
  </si>
  <si>
    <t>Proposed Built up Area (In Sq.Mt)</t>
  </si>
  <si>
    <t>Plot Area (In Sq.Mt)</t>
  </si>
  <si>
    <t>Entrance, Drop-off points, Central Breezeway, Open Party, Lawn, Zen Garden, Jogging Track, Pet Zone, Amphitheatre, Senior Citizen's Area, Reflexology pathway, Outdoor Activity Lawn, Chlorine-free infinity Pool, Chlorine-free Kid's Pool, Kids Play Area, Barbeque corner, Seating Promenade, Clubhouse, Cafe, Gym, Basketball Court, Futsal Court, Cricket pitch, Sunken Seating with Planters, Canopy covered Walkway, Spa, Reading Room, Yoga/Aerobics Room, Indoor games, Billiards Room.</t>
  </si>
  <si>
    <t>-</t>
  </si>
  <si>
    <t>Yes</t>
  </si>
  <si>
    <t xml:space="preserve">Bitumen </t>
  </si>
  <si>
    <t>III</t>
  </si>
  <si>
    <t>No</t>
  </si>
  <si>
    <t>Low</t>
  </si>
  <si>
    <t>None</t>
  </si>
  <si>
    <t>5,00,000/-</t>
  </si>
  <si>
    <t>PLC Charges</t>
  </si>
  <si>
    <t>215100/-</t>
  </si>
  <si>
    <t>Club House Charges</t>
  </si>
  <si>
    <t>Maintenance charges for 12 months Per Sq. Ft. (on Carpet area)</t>
  </si>
  <si>
    <t>75.07/-</t>
  </si>
  <si>
    <t>Township for 3 Year Per Sq. Ft. (on Carpet area)</t>
  </si>
  <si>
    <t>25.02/-</t>
  </si>
  <si>
    <t>Water &amp; Electricity Charges</t>
  </si>
  <si>
    <t>Gas Connection Charges</t>
  </si>
  <si>
    <t xml:space="preserve">GST </t>
  </si>
  <si>
    <t>Other Charges</t>
  </si>
  <si>
    <t>Approved Layout &amp; Floor Plans, CC, RERA certificate</t>
  </si>
  <si>
    <t>Ground</t>
  </si>
  <si>
    <t>Plinth</t>
  </si>
  <si>
    <t>:
:</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</si>
  <si>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</si>
  <si>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</si>
  <si>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</si>
  <si>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</si>
  <si>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</si>
  <si>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</si>
  <si>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</si>
  <si>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</si>
  <si>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</si>
  <si>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</si>
  <si>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</si>
  <si>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</si>
  <si>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</si>
  <si>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</si>
  <si>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</si>
  <si>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</si>
  <si>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</si>
  <si>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</si>
  <si>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</si>
  <si>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</si>
  <si>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</si>
  <si>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</si>
  <si>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</si>
  <si>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</si>
  <si>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</si>
  <si>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Saleable area
Loading :</t>
  </si>
  <si>
    <t>1st Floor</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</si>
  <si>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</si>
  <si>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</si>
  <si>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</si>
  <si>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</si>
  <si>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</si>
  <si>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</si>
  <si>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</si>
  <si>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</si>
  <si>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</si>
  <si>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</si>
  <si>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</si>
  <si>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</si>
  <si>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</si>
  <si>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</si>
  <si>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</si>
  <si>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</si>
  <si>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</si>
  <si>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9ft</t>
  </si>
  <si>
    <t>Project Address</t>
  </si>
  <si>
    <t>Width of the Road</t>
  </si>
  <si>
    <t>Details of Flats in Building</t>
  </si>
  <si>
    <t>Total Saleable Area</t>
  </si>
  <si>
    <t>Total Carpet Area</t>
  </si>
  <si>
    <t>No. of Unit</t>
  </si>
  <si>
    <t>Building &amp; Wing</t>
  </si>
  <si>
    <t>Sale / Rehab</t>
  </si>
  <si>
    <t>Flats/ Shops/ Offices</t>
  </si>
  <si>
    <t>Total</t>
  </si>
  <si>
    <t>Floor Rise Per Sq. Ft.
(on Carpet area)</t>
  </si>
  <si>
    <t>Date &amp; Time of Site Visit</t>
  </si>
  <si>
    <t>Bhiwandi - Wadpa Road, Old, Mumbai - Agra National Hwy, Balkum Pada, Thane West, Thane, Maharashtra 400608</t>
  </si>
  <si>
    <t xml:space="preserve">Lawrency &amp; Mayo House 1st Floor, 276 Dr.D.N.Road, Fort Mumbai Maharashtra  400001
</t>
  </si>
  <si>
    <t>M/s.Dosti Enterprises</t>
  </si>
  <si>
    <t>M/s.Dosti Realty LTD</t>
  </si>
  <si>
    <t xml:space="preserve">S.no 43/2 (pt), 43/3, 43/4, 43/5, 44/1(pt), 45/1 (pt), 46/1/A, 47/1, 47/2/A, 47/2/3/2 A(pt), 47/3/1/A, 47/4/A, 47/5(pt) at Village Balkum, Tal. &amp; Dist Thane
</t>
  </si>
  <si>
    <t>Upper</t>
  </si>
  <si>
    <t>Thane Municipal Corporation (TMC)</t>
  </si>
  <si>
    <t>P51700032666</t>
  </si>
  <si>
    <t xml:space="preserve">KOTAK MAHINDRA BANK
IFSC Code - KKBK0000957
</t>
  </si>
  <si>
    <t xml:space="preserve"> Building No.3</t>
  </si>
  <si>
    <t>Balkum Pipeline Road</t>
  </si>
  <si>
    <t>Open Plot</t>
  </si>
  <si>
    <t>Road</t>
  </si>
  <si>
    <t>1.1 KM from Balkum Pada Number 1 Bus Stop</t>
  </si>
  <si>
    <t>About 1.5 KM from Narayana e-Techno School</t>
  </si>
  <si>
    <t>About 3.1KM form Highland Speciality Hospital</t>
  </si>
  <si>
    <t>1. Approx. 1.5KM from Balaji Super Market.
2. Approx. 7.5KM from D-Mart.</t>
  </si>
  <si>
    <t>Details of Shops in Building</t>
  </si>
  <si>
    <t>Building details Floor Wise</t>
  </si>
  <si>
    <t>Shop</t>
  </si>
  <si>
    <t>Ground Floor for Commercial &amp; Parking</t>
  </si>
  <si>
    <t>1st to 3rd Podium Floor For Parking</t>
  </si>
  <si>
    <t>4th Podium Floor For Parking &amp; Residential</t>
  </si>
  <si>
    <t>2BHK</t>
  </si>
  <si>
    <t>Parking Area</t>
  </si>
  <si>
    <t xml:space="preserve"> </t>
  </si>
  <si>
    <t>3BHK</t>
  </si>
  <si>
    <t>1.5BHK</t>
  </si>
  <si>
    <t>2 - Mhada</t>
  </si>
  <si>
    <t>3 - Mhada</t>
  </si>
  <si>
    <t>4 - Sale</t>
  </si>
  <si>
    <t>5 - Sale</t>
  </si>
  <si>
    <t>6 - Sale</t>
  </si>
  <si>
    <t>7 - Sale</t>
  </si>
  <si>
    <t>8 - Sale</t>
  </si>
  <si>
    <t>1 - Sale</t>
  </si>
  <si>
    <t>2nd, 7th, 12th, 17th, 22nd &amp; 27th Floor (Part Refuge Area)</t>
  </si>
  <si>
    <t>Refuge Area</t>
  </si>
  <si>
    <t>3rd to 6th, 8th to 11th, 13th to 16th, 18th to 21st, 23rd to 26th Floor</t>
  </si>
  <si>
    <t>28th Floor</t>
  </si>
  <si>
    <t>3 - Sale</t>
  </si>
  <si>
    <t>Flat No. - (Sale Or Mhada)</t>
  </si>
  <si>
    <t>29th Floor</t>
  </si>
  <si>
    <t>2 - Sale</t>
  </si>
  <si>
    <t>Building No.1( A wing)</t>
  </si>
  <si>
    <t>Shops</t>
  </si>
  <si>
    <t>Building No.1 ( A wing)</t>
  </si>
  <si>
    <t>Building No.2 ( A wing)</t>
  </si>
  <si>
    <t>Building No.2 (A wing)</t>
  </si>
  <si>
    <t>Building No.1 (A wing)</t>
  </si>
  <si>
    <t>3rd to 6th, 8th to 11th, 13th to 16th, 18th to 21st, 23rd to 26th, 28th &amp; 29th Floor</t>
  </si>
  <si>
    <t>Building No.3</t>
  </si>
  <si>
    <t>Ground Floor for Parking</t>
  </si>
  <si>
    <t>1st to 6th, 8th to 11th, 13th Floor</t>
  </si>
  <si>
    <t>2nd, 7th &amp; 12th Floor (Part Refuge Area)</t>
  </si>
  <si>
    <t>Flats</t>
  </si>
  <si>
    <t>Building No.2( A wing)</t>
  </si>
  <si>
    <t>Mhada</t>
  </si>
  <si>
    <t>Shop = 26</t>
  </si>
  <si>
    <t>As per RERA - Flats =  658 &amp; Shop = 26</t>
  </si>
  <si>
    <t>Sale Flats = 517
Mhada Flats = 49</t>
  </si>
  <si>
    <t>Residential + Commercial</t>
  </si>
  <si>
    <t xml:space="preserve"> Building No.2 
(A Wing)</t>
  </si>
  <si>
    <t xml:space="preserve"> Building No.1
 (A Wing)</t>
  </si>
  <si>
    <t xml:space="preserve">V.P.SO5/0177/19/TMC/TDD/3803/21
Date: 10/12/2021
</t>
  </si>
  <si>
    <t xml:space="preserve">5.9 KM from Thane Railway Station
</t>
  </si>
  <si>
    <t>Mr.Ajay Songare</t>
  </si>
  <si>
    <t>Rate of Shop Per Sq. Ft. 
(on Carpet area)</t>
  </si>
  <si>
    <t>Commercial Area Details :</t>
  </si>
  <si>
    <t>Rate of Flat Per Sq. Ft.  
(on Carpet area)</t>
  </si>
  <si>
    <t>Tulip ABC
S+3P+1-30
8 units
5 Lifts 
2,3BHK
661 to 923 sq ft
18500 On carpet 
Excavation work in progress 
Plinth in progress</t>
  </si>
  <si>
    <t>Crest in not launched</t>
  </si>
  <si>
    <t>Ceder 
Structure complete 
Block work completed 
Gypsum work completed 
19th flooring in Completed
Windows and door work completed 
Partly painting work completed</t>
  </si>
  <si>
    <t>Building No.19 (A Wing)
29th slab in Complete (Resi) 
 Building No.18 (B Wing)
29th slab in complete (Resi.)
 Building No.17 (C Wing)
2nd slab is completed (Resi) 
 Building No.7 (D Wing)
2nd slab in Complete 
 Building No.8 (E Wing)
2nd slb in complete</t>
  </si>
  <si>
    <t>G + 1st to 4th Podium Floor + 1st to 29th floor</t>
  </si>
  <si>
    <t>On Carpet area</t>
  </si>
  <si>
    <t>G + 1st to 4th Podium Floor + 1st to 13th floor</t>
  </si>
  <si>
    <t>G + 1st to 4th Podium Floor + 1st to 30th floor</t>
  </si>
  <si>
    <t>Sr. No</t>
  </si>
  <si>
    <t xml:space="preserve">Name of Building as per Builder </t>
  </si>
  <si>
    <t>Name of Building as per TMC</t>
  </si>
  <si>
    <t>Wing A</t>
  </si>
  <si>
    <t xml:space="preserve">Wing B </t>
  </si>
  <si>
    <t>Wing C</t>
  </si>
  <si>
    <t>14500 to 15500</t>
  </si>
  <si>
    <t>Dosti West County - Dosti Tulip</t>
  </si>
  <si>
    <t>Dosti West County  Dosti Tulip, Road - Bhiwandi - Wada Road, Near - Dosti Cedar, Village Balkum, Taluka &amp;  District - Thane,  Thane West, Maharashtra 400608</t>
  </si>
  <si>
    <t>External Plaster</t>
  </si>
  <si>
    <t>External Plumbing, Elevation and Waterproofing</t>
  </si>
  <si>
    <t>Wooden Work</t>
  </si>
  <si>
    <t>Electrical &amp; Sanitary fittings</t>
  </si>
  <si>
    <t>Building No.2 (A Wing) = G + 1st to 4th Podium Floor + 1st to 30th floor</t>
  </si>
  <si>
    <t xml:space="preserve">V.P.SO5/0177/19/TMC/TDD/4428/23
Date: 27/06/2023
Valid Up to: Building No.1 (A wing) = G + 1st to 4th Podium Floors + 1st to 14th Floor
Building No.2 (A wing) = G + 1st to 4th Podium Floors + 1st to 14th Floor
Building No.3 = G + 1st to 4th Podium Floors + 1st to 13th floors.  </t>
  </si>
  <si>
    <t>Building No.1 (A Wing) = G + 1st to 4th Podium Floors + 1st to 30th floor</t>
  </si>
  <si>
    <t xml:space="preserve">Building No.3 = G + 1st to 4th Podium Floors + 1st to 30th floor </t>
  </si>
  <si>
    <t>1. A &amp; B &amp; C Wing - Construction work is in process at the time of Visit. Internal visit was not allowed.
2. We considered  Saleable area as per our calculation.
3. We considered Carpet area as per Approved Plan.
4. We considered Gross carpet area = Net carpet + Enclose balcony + Utility Area.
5. We have considered rate by verifying it from market inquire.
6. Car parking is subjected to authentic documentation.
7. On Site, we meet Mr. Sandeep Jha (Sales) - 08097547099
8. We have updated revised approved CC from RERA (on 29/09/2024).
9. Construction work goes beyond approved plan and CC permission. Please provide revised approved plan and CC.</t>
  </si>
  <si>
    <t>Security</t>
  </si>
  <si>
    <t>05/08/2025 at 12:09PM</t>
  </si>
  <si>
    <t>Mr.Suraj Khare</t>
  </si>
  <si>
    <t>Location Link</t>
  </si>
  <si>
    <t>Latitude, Longitude</t>
  </si>
  <si>
    <t>19.228309, 72.996451</t>
  </si>
  <si>
    <t>https://maps.app.goo.gl/PB83GigtvspGuSfN7</t>
  </si>
  <si>
    <t>Residential Area Details : (MHADA)</t>
  </si>
  <si>
    <t>Residential Area Details : (SALE)</t>
  </si>
  <si>
    <t>Grand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</si>
</sst>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000000"/>
      <name val="Times New Roman"/>
      <family val="1"/>
    </font>
    <font>
      <sz val="16"/>
      <color theme="1"/>
      <name val="Calibri"/>
      <family val="2"/>
      <scheme val="minor"/>
    </font>
    <font>
      <sz val="18"/>
      <name val="Times New Roman"/>
      <family val="1"/>
    </font>
    <font>
      <u/>
      <sz val="11"/>
      <color theme="10"/>
      <name val="Calibri"/>
      <family val="2"/>
    </font>
    <font>
      <u/>
      <sz val="16"/>
      <color theme="10"/>
      <name val="Calibri"/>
      <family val="2"/>
    </font>
  </fonts>
  <fills count="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3">
    <xf numFmtId="0" fontId="0" fillId="0" borderId="0"/>
    <xf numFmtId="0" fontId="1" fillId="0" borderId="0"/>
    <xf numFmtId="0" fontId="12" fillId="0" borderId="0" applyNumberFormat="0" applyFill="0" applyBorder="0" applyAlignment="0" applyProtection="0"/>
  </cellStyleXfs>
  <cellXfs count="195">
    <xf numFmtId="0" fontId="0" fillId="0" borderId="0" xfId="0"/>
    <xf numFmtId="0" fontId="3" fillId="0" borderId="0" xfId="0" applyFont="1" applyAlignment="1">
      <alignment vertical="top"/>
    </xf>
    <xf numFmtId="0" fontId="4" fillId="0" borderId="1" xfId="0" applyFont="1" applyBorder="1" applyAlignment="1">
      <alignment horizontal="center" vertical="top" wrapText="1"/>
    </xf>
    <xf numFmtId="0" fontId="4" fillId="0" borderId="1" xfId="0" applyFont="1" applyBorder="1" applyAlignment="1">
      <alignment vertical="top"/>
    </xf>
    <xf numFmtId="0" fontId="4" fillId="0" borderId="10" xfId="0" applyFont="1" applyBorder="1" applyAlignment="1">
      <alignment vertical="top" wrapText="1"/>
    </xf>
    <xf numFmtId="0" fontId="4" fillId="4" borderId="2" xfId="0" applyFont="1" applyFill="1" applyBorder="1" applyAlignment="1">
      <alignment vertical="top" wrapText="1"/>
    </xf>
    <xf numFmtId="0" fontId="4" fillId="0" borderId="5" xfId="0" applyFont="1" applyBorder="1" applyAlignment="1">
      <alignment vertical="top" wrapText="1"/>
    </xf>
    <xf numFmtId="0" fontId="4" fillId="0" borderId="8" xfId="0" applyFont="1" applyBorder="1" applyAlignment="1">
      <alignment horizontal="center" vertical="top" wrapText="1"/>
    </xf>
    <xf numFmtId="0" fontId="4" fillId="0" borderId="6" xfId="0" applyFont="1" applyBorder="1" applyAlignment="1">
      <alignment vertical="top" wrapText="1"/>
    </xf>
    <xf numFmtId="0" fontId="2" fillId="0" borderId="1" xfId="0" applyFont="1" applyBorder="1" applyAlignment="1">
      <alignment horizontal="center" vertical="top" wrapText="1"/>
    </xf>
    <xf numFmtId="0" fontId="4" fillId="3" borderId="1" xfId="0" applyFont="1" applyFill="1" applyBorder="1" applyAlignment="1">
      <alignment horizontal="left" vertical="top"/>
    </xf>
    <xf numFmtId="0" fontId="3" fillId="3" borderId="0" xfId="0" applyFont="1" applyFill="1" applyAlignment="1">
      <alignment vertical="top"/>
    </xf>
    <xf numFmtId="0" fontId="4" fillId="0" borderId="1" xfId="0" applyFont="1" applyBorder="1" applyAlignment="1">
      <alignment horizontal="center" vertical="top"/>
    </xf>
    <xf numFmtId="0" fontId="3" fillId="0" borderId="0" xfId="0" applyFont="1" applyAlignment="1">
      <alignment horizontal="center" vertical="top"/>
    </xf>
    <xf numFmtId="0" fontId="4" fillId="4" borderId="1" xfId="0" applyFont="1" applyFill="1" applyBorder="1" applyAlignment="1">
      <alignment vertical="top"/>
    </xf>
    <xf numFmtId="0" fontId="4" fillId="0" borderId="6" xfId="0" applyFont="1" applyBorder="1" applyAlignment="1">
      <alignment horizontal="center" vertical="top" wrapText="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4" fillId="3"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4" fillId="4" borderId="1" xfId="0" applyFont="1" applyFill="1" applyBorder="1" applyAlignment="1">
      <alignment horizontal="center" vertical="top" wrapText="1"/>
    </xf>
    <xf numFmtId="0" fontId="4" fillId="0" borderId="5" xfId="0" applyFont="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15" xfId="0" applyFont="1" applyFill="1" applyBorder="1" applyAlignment="1">
      <alignment horizontal="center" vertical="top" wrapText="1"/>
    </xf>
    <xf numFmtId="0" fontId="4" fillId="0" borderId="8" xfId="0" applyFont="1" applyBorder="1" applyAlignment="1">
      <alignment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2" xfId="0" applyFont="1" applyFill="1" applyBorder="1" applyAlignment="1">
      <alignment vertical="top" wrapText="1"/>
    </xf>
    <xf numFmtId="0" fontId="4" fillId="4" borderId="0" xfId="0" applyFont="1" applyFill="1" applyAlignment="1">
      <alignment vertical="top" wrapText="1"/>
    </xf>
    <xf numFmtId="0" fontId="4" fillId="4" borderId="14" xfId="0" applyFont="1" applyFill="1" applyBorder="1" applyAlignment="1">
      <alignment vertical="top" wrapText="1"/>
    </xf>
    <xf numFmtId="0" fontId="4" fillId="4" borderId="9" xfId="0" applyFont="1" applyFill="1" applyBorder="1" applyAlignment="1">
      <alignment vertical="top" wrapText="1"/>
    </xf>
    <xf numFmtId="1" fontId="5" fillId="0" borderId="6" xfId="1" applyNumberFormat="1" applyFont="1" applyBorder="1" applyAlignment="1">
      <alignment horizontal="center" vertical="top" wrapText="1"/>
    </xf>
    <xf numFmtId="9" fontId="5" fillId="0" borderId="8" xfId="1" applyNumberFormat="1" applyFont="1" applyBorder="1" applyAlignment="1">
      <alignment horizontal="center" vertical="center" wrapText="1"/>
    </xf>
    <xf numFmtId="0" fontId="3" fillId="0" borderId="16" xfId="1" applyFont="1" applyBorder="1" applyProtection="1">
      <protection hidden="1"/>
    </xf>
    <xf numFmtId="0" fontId="3" fillId="0" borderId="0" xfId="1" applyFont="1" applyProtection="1">
      <protection hidden="1"/>
    </xf>
    <xf numFmtId="0" fontId="3" fillId="0" borderId="17" xfId="1" applyFont="1" applyBorder="1" applyProtection="1">
      <protection hidden="1"/>
    </xf>
    <xf numFmtId="0" fontId="3" fillId="0" borderId="17" xfId="1" applyFont="1" applyBorder="1"/>
    <xf numFmtId="0" fontId="9" fillId="0" borderId="0" xfId="0" applyFont="1" applyProtection="1">
      <protection hidden="1"/>
    </xf>
    <xf numFmtId="9" fontId="9" fillId="0" borderId="0" xfId="0" applyNumberFormat="1" applyFont="1" applyProtection="1">
      <protection hidden="1"/>
    </xf>
    <xf numFmtId="0" fontId="9" fillId="0" borderId="18" xfId="0" applyFont="1" applyBorder="1" applyProtection="1">
      <protection hidden="1"/>
    </xf>
    <xf numFmtId="0" fontId="7" fillId="0" borderId="0" xfId="1" applyFont="1" applyAlignment="1">
      <alignment horizontal="center" vertical="center"/>
    </xf>
    <xf numFmtId="0" fontId="9" fillId="0" borderId="17" xfId="0" applyFont="1" applyBorder="1" applyProtection="1">
      <protection hidden="1"/>
    </xf>
    <xf numFmtId="1" fontId="10" fillId="0" borderId="17" xfId="0" applyNumberFormat="1" applyFont="1" applyBorder="1"/>
    <xf numFmtId="1" fontId="10" fillId="0" borderId="17" xfId="0" applyNumberFormat="1" applyFont="1" applyBorder="1" applyAlignment="1">
      <alignment horizontal="right"/>
    </xf>
    <xf numFmtId="1" fontId="10" fillId="0" borderId="19" xfId="0" applyNumberFormat="1" applyFont="1" applyBorder="1"/>
    <xf numFmtId="0" fontId="4" fillId="2" borderId="1" xfId="0" applyFont="1" applyFill="1" applyBorder="1" applyAlignment="1">
      <alignment vertical="top"/>
    </xf>
    <xf numFmtId="0" fontId="4" fillId="0" borderId="2" xfId="0" applyFont="1" applyBorder="1" applyAlignment="1">
      <alignment vertical="top" wrapText="1"/>
    </xf>
    <xf numFmtId="1" fontId="5"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top" wrapText="1"/>
    </xf>
    <xf numFmtId="3" fontId="4" fillId="4" borderId="1" xfId="0" applyNumberFormat="1" applyFont="1" applyFill="1" applyBorder="1" applyAlignment="1">
      <alignment horizontal="left" vertical="top" wrapText="1"/>
    </xf>
    <xf numFmtId="0" fontId="3" fillId="0" borderId="0" xfId="0" applyFont="1" applyAlignment="1">
      <alignment vertical="top" wrapText="1"/>
    </xf>
    <xf numFmtId="0" fontId="11" fillId="4" borderId="1" xfId="0" applyFont="1" applyFill="1" applyBorder="1" applyAlignment="1">
      <alignment horizontal="center" vertical="top" wrapText="1"/>
    </xf>
    <xf numFmtId="0" fontId="11" fillId="4" borderId="1" xfId="0" applyFont="1" applyFill="1" applyBorder="1" applyAlignment="1">
      <alignment horizontal="left" vertical="top" wrapText="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0" fontId="4" fillId="0" borderId="1" xfId="0" applyFont="1" applyBorder="1" applyAlignment="1">
      <alignment horizontal="center" vertical="top" wrapText="1"/>
    </xf>
    <xf numFmtId="0" fontId="4" fillId="0" borderId="1" xfId="0" applyFont="1" applyBorder="1" applyAlignment="1">
      <alignment vertical="top" wrapText="1"/>
    </xf>
    <xf numFmtId="14" fontId="4" fillId="4" borderId="1" xfId="0" applyNumberFormat="1" applyFont="1" applyFill="1" applyBorder="1" applyAlignment="1">
      <alignment horizontal="left" vertical="top" wrapText="1"/>
    </xf>
    <xf numFmtId="0" fontId="4" fillId="0" borderId="1" xfId="0" applyFont="1" applyBorder="1" applyAlignment="1">
      <alignment horizontal="center" vertical="top" wrapText="1"/>
    </xf>
    <xf numFmtId="14" fontId="4" fillId="4" borderId="1" xfId="0" applyNumberFormat="1" applyFont="1" applyFill="1" applyBorder="1" applyAlignment="1">
      <alignment horizontal="left" vertical="top" wrapText="1"/>
    </xf>
    <xf numFmtId="14" fontId="3" fillId="0" borderId="0" xfId="0" applyNumberFormat="1" applyFont="1" applyAlignment="1">
      <alignment vertical="top"/>
    </xf>
    <xf numFmtId="1" fontId="3" fillId="0" borderId="0" xfId="0" applyNumberFormat="1" applyFont="1" applyAlignment="1">
      <alignment vertical="top"/>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13" fillId="4" borderId="2" xfId="2" applyFont="1" applyFill="1" applyBorder="1" applyAlignment="1">
      <alignment horizontal="center" vertical="top" wrapText="1"/>
    </xf>
    <xf numFmtId="0" fontId="4" fillId="4" borderId="3" xfId="0" applyFont="1" applyFill="1" applyBorder="1" applyAlignment="1">
      <alignment horizontal="center" vertical="top" wrapText="1"/>
    </xf>
    <xf numFmtId="0" fontId="4" fillId="4" borderId="5" xfId="0" applyFont="1" applyFill="1" applyBorder="1" applyAlignment="1">
      <alignment horizontal="center" vertical="top" wrapText="1"/>
    </xf>
    <xf numFmtId="0" fontId="2" fillId="0" borderId="1" xfId="0" applyFont="1" applyBorder="1" applyAlignment="1">
      <alignment horizontal="left" vertical="top" wrapText="1"/>
    </xf>
    <xf numFmtId="0" fontId="4" fillId="4" borderId="1" xfId="0" applyFont="1" applyFill="1" applyBorder="1" applyAlignment="1">
      <alignment horizontal="center" vertical="top" wrapText="1"/>
    </xf>
    <xf numFmtId="0" fontId="2" fillId="0" borderId="1" xfId="0" applyFont="1" applyBorder="1" applyAlignment="1">
      <alignment horizontal="center" vertical="top" wrapText="1"/>
    </xf>
    <xf numFmtId="0" fontId="4" fillId="0" borderId="1" xfId="0" applyFont="1" applyBorder="1" applyAlignment="1">
      <alignment horizontal="center" vertical="top" wrapText="1"/>
    </xf>
    <xf numFmtId="0" fontId="4" fillId="4" borderId="7"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4" xfId="0" applyFont="1" applyFill="1" applyBorder="1" applyAlignment="1">
      <alignment horizontal="center" vertical="top" wrapText="1"/>
    </xf>
    <xf numFmtId="0" fontId="4" fillId="4" borderId="15" xfId="0" applyFont="1" applyFill="1" applyBorder="1" applyAlignment="1">
      <alignment horizontal="center" vertical="top" wrapText="1"/>
    </xf>
    <xf numFmtId="0" fontId="4" fillId="4" borderId="1" xfId="0" applyFont="1" applyFill="1" applyBorder="1" applyAlignment="1">
      <alignment horizontal="left" vertical="top" wrapText="1"/>
    </xf>
    <xf numFmtId="0" fontId="2" fillId="0" borderId="6" xfId="0" applyFont="1" applyBorder="1" applyAlignment="1">
      <alignment horizontal="center" vertical="top" wrapText="1"/>
    </xf>
    <xf numFmtId="0" fontId="2" fillId="0" borderId="10" xfId="0" applyFont="1" applyBorder="1" applyAlignment="1">
      <alignment horizontal="center" vertical="top" wrapText="1"/>
    </xf>
    <xf numFmtId="0" fontId="2" fillId="0" borderId="8" xfId="0" applyFont="1" applyBorder="1" applyAlignment="1">
      <alignment horizontal="center" vertical="top" wrapText="1"/>
    </xf>
    <xf numFmtId="0" fontId="11" fillId="4" borderId="2" xfId="0" applyFont="1" applyFill="1" applyBorder="1" applyAlignment="1">
      <alignment horizontal="center" vertical="top" wrapText="1"/>
    </xf>
    <xf numFmtId="0" fontId="11" fillId="4" borderId="5" xfId="0" applyFont="1" applyFill="1" applyBorder="1" applyAlignment="1">
      <alignment horizontal="center" vertical="top" wrapText="1"/>
    </xf>
    <xf numFmtId="0" fontId="4" fillId="0" borderId="6" xfId="0" applyFont="1" applyBorder="1" applyAlignment="1">
      <alignment horizontal="left" vertical="top" wrapText="1"/>
    </xf>
    <xf numFmtId="14" fontId="4" fillId="4" borderId="2" xfId="0" applyNumberFormat="1" applyFont="1" applyFill="1" applyBorder="1" applyAlignment="1">
      <alignment horizontal="left" vertical="top" wrapText="1"/>
    </xf>
    <xf numFmtId="14" fontId="4" fillId="4" borderId="3" xfId="0" applyNumberFormat="1" applyFont="1" applyFill="1" applyBorder="1" applyAlignment="1">
      <alignment horizontal="left" vertical="top" wrapText="1"/>
    </xf>
    <xf numFmtId="14" fontId="4" fillId="4" borderId="5" xfId="0" applyNumberFormat="1" applyFont="1" applyFill="1" applyBorder="1" applyAlignment="1">
      <alignment horizontal="left" vertical="top" wrapText="1"/>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0" xfId="0" applyFont="1" applyAlignment="1">
      <alignment horizontal="left" vertical="top" wrapText="1"/>
    </xf>
    <xf numFmtId="0" fontId="4" fillId="0" borderId="13" xfId="0" applyFont="1" applyBorder="1" applyAlignment="1">
      <alignment horizontal="left" vertical="top" wrapText="1"/>
    </xf>
    <xf numFmtId="0" fontId="4" fillId="0" borderId="14" xfId="0" applyFont="1" applyBorder="1" applyAlignment="1">
      <alignment horizontal="left" vertical="top" wrapText="1"/>
    </xf>
    <xf numFmtId="0" fontId="4" fillId="0" borderId="9" xfId="0" applyFont="1" applyBorder="1" applyAlignment="1">
      <alignment horizontal="left" vertical="top" wrapText="1"/>
    </xf>
    <xf numFmtId="0" fontId="4" fillId="0" borderId="15" xfId="0" applyFont="1" applyBorder="1" applyAlignment="1">
      <alignment horizontal="left" vertical="top"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1" fontId="6" fillId="4" borderId="3" xfId="1" applyNumberFormat="1" applyFont="1" applyFill="1" applyBorder="1" applyAlignment="1">
      <alignment horizontal="center" vertical="center" wrapText="1"/>
    </xf>
    <xf numFmtId="1" fontId="5" fillId="4" borderId="15" xfId="1" applyNumberFormat="1" applyFont="1" applyFill="1" applyBorder="1" applyAlignment="1">
      <alignment horizontal="center" vertical="center" wrapText="1"/>
    </xf>
    <xf numFmtId="1" fontId="6" fillId="4" borderId="7" xfId="1" applyNumberFormat="1" applyFont="1" applyFill="1" applyBorder="1" applyAlignment="1">
      <alignment horizontal="center" vertical="center" wrapText="1"/>
    </xf>
    <xf numFmtId="1" fontId="6" fillId="4" borderId="4" xfId="1" applyNumberFormat="1" applyFont="1" applyFill="1" applyBorder="1" applyAlignment="1">
      <alignment horizontal="center" vertical="center" wrapText="1"/>
    </xf>
    <xf numFmtId="1" fontId="6" fillId="4" borderId="11" xfId="1" applyNumberFormat="1" applyFont="1" applyFill="1" applyBorder="1" applyAlignment="1">
      <alignment horizontal="center" vertical="center" wrapText="1"/>
    </xf>
    <xf numFmtId="1" fontId="6" fillId="4" borderId="12" xfId="1" applyNumberFormat="1" applyFont="1" applyFill="1" applyBorder="1" applyAlignment="1">
      <alignment horizontal="center" vertical="center" wrapText="1"/>
    </xf>
    <xf numFmtId="1" fontId="6" fillId="4" borderId="0" xfId="1" applyNumberFormat="1" applyFont="1" applyFill="1" applyAlignment="1">
      <alignment horizontal="center" vertical="center" wrapText="1"/>
    </xf>
    <xf numFmtId="1" fontId="6" fillId="4" borderId="13" xfId="1" applyNumberFormat="1" applyFont="1" applyFill="1" applyBorder="1" applyAlignment="1">
      <alignment horizontal="center" vertical="center" wrapText="1"/>
    </xf>
    <xf numFmtId="1" fontId="6" fillId="4" borderId="14" xfId="1" applyNumberFormat="1" applyFont="1" applyFill="1" applyBorder="1" applyAlignment="1">
      <alignment horizontal="center" vertical="center" wrapText="1"/>
    </xf>
    <xf numFmtId="1" fontId="6" fillId="4" borderId="9" xfId="1" applyNumberFormat="1" applyFont="1" applyFill="1" applyBorder="1" applyAlignment="1">
      <alignment horizontal="center" vertical="center" wrapText="1"/>
    </xf>
    <xf numFmtId="1" fontId="6" fillId="4" borderId="15" xfId="1" applyNumberFormat="1" applyFont="1" applyFill="1" applyBorder="1" applyAlignment="1">
      <alignment horizontal="center" vertical="center"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11" xfId="0" applyFont="1" applyFill="1" applyBorder="1" applyAlignment="1">
      <alignment horizontal="center"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1" fontId="5" fillId="0" borderId="1" xfId="1" applyNumberFormat="1" applyFont="1" applyBorder="1" applyAlignment="1">
      <alignment horizontal="center" vertical="top" wrapText="1"/>
    </xf>
    <xf numFmtId="1" fontId="5" fillId="0" borderId="7" xfId="1" applyNumberFormat="1" applyFont="1" applyBorder="1" applyAlignment="1">
      <alignment horizontal="center" vertical="top" wrapText="1"/>
    </xf>
    <xf numFmtId="1" fontId="5" fillId="0" borderId="11" xfId="1" applyNumberFormat="1" applyFont="1" applyBorder="1" applyAlignment="1">
      <alignment horizontal="center" vertical="top" wrapText="1"/>
    </xf>
    <xf numFmtId="1" fontId="5" fillId="0" borderId="14" xfId="1" applyNumberFormat="1" applyFont="1" applyBorder="1" applyAlignment="1">
      <alignment horizontal="center" vertical="top" wrapText="1"/>
    </xf>
    <xf numFmtId="1" fontId="5" fillId="0" borderId="15" xfId="1" applyNumberFormat="1" applyFont="1" applyBorder="1" applyAlignment="1">
      <alignment horizontal="center"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4" fillId="0" borderId="1" xfId="0" applyFont="1" applyBorder="1" applyAlignment="1">
      <alignment horizontal="left" vertical="top" wrapText="1"/>
    </xf>
    <xf numFmtId="0" fontId="4" fillId="0" borderId="1" xfId="0" applyFont="1" applyBorder="1" applyAlignment="1">
      <alignment horizontal="left" vertical="top"/>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4" borderId="1" xfId="0" applyFont="1" applyFill="1" applyBorder="1" applyAlignment="1">
      <alignment horizontal="left" vertical="top"/>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0" fontId="8" fillId="0" borderId="14" xfId="0" applyFont="1" applyBorder="1" applyAlignment="1">
      <alignment horizontal="center" vertical="center" wrapText="1"/>
    </xf>
    <xf numFmtId="0" fontId="8" fillId="0" borderId="9" xfId="0" applyFont="1" applyBorder="1" applyAlignment="1">
      <alignment horizontal="center" vertical="center" wrapText="1"/>
    </xf>
    <xf numFmtId="14" fontId="4" fillId="4" borderId="1" xfId="0" applyNumberFormat="1" applyFont="1" applyFill="1" applyBorder="1" applyAlignment="1">
      <alignment horizontal="left" vertical="top" wrapText="1"/>
    </xf>
    <xf numFmtId="0" fontId="4" fillId="4" borderId="7" xfId="0" applyFont="1" applyFill="1" applyBorder="1" applyAlignment="1">
      <alignment horizontal="left" vertical="top" wrapText="1"/>
    </xf>
    <xf numFmtId="0" fontId="4" fillId="4" borderId="4" xfId="0" applyFont="1" applyFill="1" applyBorder="1" applyAlignment="1">
      <alignment horizontal="left" vertical="top" wrapText="1"/>
    </xf>
    <xf numFmtId="0" fontId="4" fillId="4" borderId="11" xfId="0" applyFont="1" applyFill="1" applyBorder="1" applyAlignment="1">
      <alignment horizontal="left" vertical="top" wrapText="1"/>
    </xf>
    <xf numFmtId="14" fontId="4" fillId="4" borderId="7" xfId="0" applyNumberFormat="1" applyFont="1" applyFill="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3" xfId="0" applyFont="1" applyBorder="1" applyAlignment="1">
      <alignment horizontal="center" vertical="top" wrapText="1"/>
    </xf>
    <xf numFmtId="9" fontId="2" fillId="4" borderId="14" xfId="1" applyNumberFormat="1" applyFont="1" applyFill="1" applyBorder="1" applyAlignment="1" applyProtection="1">
      <alignment horizontal="center" vertical="center" wrapText="1"/>
      <protection hidden="1"/>
    </xf>
    <xf numFmtId="9" fontId="2" fillId="4" borderId="15" xfId="1" applyNumberFormat="1" applyFont="1" applyFill="1" applyBorder="1" applyAlignment="1" applyProtection="1">
      <alignment horizontal="center" vertical="center" wrapText="1"/>
      <protection hidden="1"/>
    </xf>
    <xf numFmtId="2" fontId="4" fillId="4" borderId="1" xfId="0" applyNumberFormat="1"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3" xfId="0" applyFont="1" applyFill="1" applyBorder="1" applyAlignment="1">
      <alignment horizontal="left" vertical="top" wrapText="1"/>
    </xf>
    <xf numFmtId="0" fontId="4" fillId="4" borderId="2" xfId="0" applyFont="1" applyFill="1" applyBorder="1" applyAlignment="1">
      <alignment horizontal="center" vertical="top" wrapText="1"/>
    </xf>
    <xf numFmtId="0" fontId="2" fillId="2" borderId="1" xfId="0" applyFont="1" applyFill="1" applyBorder="1" applyAlignment="1">
      <alignment horizontal="center" vertical="top"/>
    </xf>
    <xf numFmtId="0" fontId="2" fillId="2" borderId="8" xfId="0" applyFont="1" applyFill="1" applyBorder="1" applyAlignment="1">
      <alignment horizontal="center" vertical="top"/>
    </xf>
    <xf numFmtId="0" fontId="2" fillId="2" borderId="5" xfId="0" applyFont="1" applyFill="1" applyBorder="1" applyAlignment="1">
      <alignment horizontal="center" vertical="top" wrapText="1"/>
    </xf>
    <xf numFmtId="0" fontId="4" fillId="0" borderId="8" xfId="0" applyFont="1" applyBorder="1" applyAlignment="1">
      <alignment vertical="top" wrapText="1"/>
    </xf>
    <xf numFmtId="0" fontId="4" fillId="4" borderId="8" xfId="0" applyFont="1" applyFill="1" applyBorder="1" applyAlignment="1">
      <alignment horizontal="left"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2" fillId="2" borderId="1" xfId="0" applyFont="1" applyFill="1" applyBorder="1" applyAlignment="1">
      <alignment horizontal="left" vertical="top"/>
    </xf>
    <xf numFmtId="0" fontId="4" fillId="3" borderId="1" xfId="0" applyFont="1" applyFill="1" applyBorder="1" applyAlignment="1">
      <alignment horizontal="left" vertical="top" wrapText="1"/>
    </xf>
    <xf numFmtId="0" fontId="4" fillId="3" borderId="2" xfId="0" applyFont="1" applyFill="1" applyBorder="1" applyAlignment="1">
      <alignment horizontal="left" vertical="top"/>
    </xf>
    <xf numFmtId="0" fontId="4" fillId="3" borderId="5" xfId="0" applyFont="1" applyFill="1" applyBorder="1" applyAlignment="1">
      <alignment horizontal="left" vertical="top"/>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4" fillId="0" borderId="8" xfId="0" applyFont="1" applyBorder="1" applyAlignment="1">
      <alignment horizontal="left" vertical="top" wrapText="1"/>
    </xf>
    <xf numFmtId="0" fontId="4" fillId="0" borderId="6" xfId="0" applyFont="1" applyBorder="1" applyAlignment="1">
      <alignment horizontal="center" vertical="top" wrapText="1"/>
    </xf>
    <xf numFmtId="0" fontId="4" fillId="0" borderId="8" xfId="0" applyFont="1" applyBorder="1" applyAlignment="1">
      <alignment horizontal="center" vertical="top" wrapText="1"/>
    </xf>
    <xf numFmtId="0" fontId="4" fillId="4" borderId="14" xfId="0" applyFont="1" applyFill="1" applyBorder="1" applyAlignment="1">
      <alignment horizontal="left" vertical="top" wrapText="1"/>
    </xf>
    <xf numFmtId="0" fontId="4" fillId="4" borderId="15" xfId="0" applyFont="1" applyFill="1" applyBorder="1" applyAlignment="1">
      <alignment horizontal="left" vertical="top" wrapText="1"/>
    </xf>
    <xf numFmtId="0" fontId="2" fillId="4" borderId="1" xfId="1" applyNumberFormat="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1" fontId="5" fillId="4" borderId="7" xfId="1" applyNumberFormat="1" applyFont="1" applyFill="1" applyBorder="1" applyAlignment="1">
      <alignment horizontal="center" vertical="top" wrapText="1"/>
    </xf>
    <xf numFmtId="1" fontId="5" fillId="4" borderId="11" xfId="1" applyNumberFormat="1" applyFont="1" applyFill="1" applyBorder="1" applyAlignment="1">
      <alignment horizontal="center" vertical="top" wrapText="1"/>
    </xf>
    <xf numFmtId="1" fontId="6" fillId="4" borderId="7" xfId="1" applyNumberFormat="1" applyFont="1" applyFill="1" applyBorder="1" applyAlignment="1">
      <alignment horizontal="center" vertical="top" wrapText="1"/>
    </xf>
    <xf numFmtId="1" fontId="6" fillId="4" borderId="11" xfId="1" applyNumberFormat="1" applyFont="1" applyFill="1" applyBorder="1" applyAlignment="1">
      <alignment horizontal="center" vertical="top" wrapText="1"/>
    </xf>
    <xf numFmtId="1" fontId="6" fillId="4" borderId="6" xfId="1" applyNumberFormat="1" applyFont="1" applyFill="1" applyBorder="1" applyAlignment="1">
      <alignment horizontal="center" vertical="top" wrapText="1"/>
    </xf>
    <xf numFmtId="1" fontId="5" fillId="4" borderId="6" xfId="1" applyNumberFormat="1" applyFont="1" applyFill="1" applyBorder="1" applyAlignment="1">
      <alignment horizontal="center" vertical="top" wrapText="1"/>
    </xf>
    <xf numFmtId="1" fontId="5" fillId="4" borderId="20" xfId="1" applyNumberFormat="1" applyFont="1" applyFill="1" applyBorder="1" applyAlignment="1">
      <alignment horizontal="center" vertical="top" wrapText="1"/>
    </xf>
    <xf numFmtId="1" fontId="5" fillId="4" borderId="21" xfId="1" applyNumberFormat="1" applyFont="1" applyFill="1" applyBorder="1" applyAlignment="1">
      <alignment horizontal="center" vertical="top" wrapText="1"/>
    </xf>
    <xf numFmtId="1" fontId="5" fillId="4" borderId="22" xfId="1" applyNumberFormat="1" applyFont="1" applyFill="1" applyBorder="1" applyAlignment="1">
      <alignment horizontal="center" vertical="top" wrapText="1"/>
    </xf>
    <xf numFmtId="1" fontId="6" fillId="4" borderId="23" xfId="1" applyNumberFormat="1" applyFont="1" applyFill="1" applyBorder="1" applyAlignment="1">
      <alignment horizontal="center" vertical="top" wrapText="1"/>
    </xf>
    <xf numFmtId="1" fontId="5" fillId="4" borderId="23" xfId="1" applyNumberFormat="1" applyFont="1" applyFill="1" applyBorder="1" applyAlignment="1">
      <alignment horizontal="center" vertical="top" wrapText="1"/>
    </xf>
    <xf numFmtId="1" fontId="5" fillId="4" borderId="24" xfId="1" applyNumberFormat="1" applyFont="1" applyFill="1" applyBorder="1" applyAlignment="1">
      <alignment horizontal="center" vertical="top" wrapText="1"/>
    </xf>
  </cellXfs>
  <cellStyles count="3">
    <cellStyle name="Hyperlink" xfId="2" builtinId="8"/>
    <cellStyle name="Normal" xfId="0" builtinId="0"/>
    <cellStyle name="Normal 3" xfId="1" xr:uid="{00000000-0005-0000-0000-000001000000}"/>
  </cellStyles>
  <dxfs count="0"/>
  <tableStyles count="0" defaultTableStyle="TableStyleMedium9" defaultPivotStyle="PivotStyleLight16"/>
  <colors>
    <mruColors>
      <color rgb="FFFCF56A"/>
      <color rgb="FFFFFFFF"/>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2</xdr:col>
      <xdr:colOff>208478</xdr:colOff>
      <xdr:row>371</xdr:row>
      <xdr:rowOff>5601</xdr:rowOff>
    </xdr:from>
    <xdr:to>
      <xdr:col>7</xdr:col>
      <xdr:colOff>611274</xdr:colOff>
      <xdr:row>386</xdr:row>
      <xdr:rowOff>224118</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2479537" y="112310954"/>
          <a:ext cx="5624737" cy="4140576"/>
        </a:xfrm>
        <a:prstGeom prst="rect">
          <a:avLst/>
        </a:prstGeom>
        <a:ln>
          <a:solidFill>
            <a:schemeClr val="tx1"/>
          </a:solidFill>
        </a:ln>
      </xdr:spPr>
    </xdr:pic>
    <xdr:clientData/>
  </xdr:twoCellAnchor>
  <xdr:twoCellAnchor editAs="oneCell">
    <xdr:from>
      <xdr:col>2</xdr:col>
      <xdr:colOff>219022</xdr:colOff>
      <xdr:row>353</xdr:row>
      <xdr:rowOff>57048</xdr:rowOff>
    </xdr:from>
    <xdr:to>
      <xdr:col>7</xdr:col>
      <xdr:colOff>612293</xdr:colOff>
      <xdr:row>370</xdr:row>
      <xdr:rowOff>172675</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2381757" y="109101489"/>
          <a:ext cx="5391095" cy="4497127"/>
        </a:xfrm>
        <a:prstGeom prst="rect">
          <a:avLst/>
        </a:prstGeom>
        <a:ln>
          <a:solidFill>
            <a:schemeClr val="tx1"/>
          </a:solidFill>
        </a:ln>
      </xdr:spPr>
    </xdr:pic>
    <xdr:clientData/>
  </xdr:twoCellAnchor>
  <xdr:twoCellAnchor>
    <xdr:from>
      <xdr:col>9</xdr:col>
      <xdr:colOff>519206</xdr:colOff>
      <xdr:row>298</xdr:row>
      <xdr:rowOff>93381</xdr:rowOff>
    </xdr:from>
    <xdr:to>
      <xdr:col>23</xdr:col>
      <xdr:colOff>567283</xdr:colOff>
      <xdr:row>329</xdr:row>
      <xdr:rowOff>63499</xdr:rowOff>
    </xdr:to>
    <xdr:grpSp>
      <xdr:nvGrpSpPr>
        <xdr:cNvPr id="2" name="Group 1">
          <a:extLst>
            <a:ext uri="{FF2B5EF4-FFF2-40B4-BE49-F238E27FC236}">
              <a16:creationId xmlns:a16="http://schemas.microsoft.com/office/drawing/2014/main" id="{00000000-0008-0000-0000-000002000000}"/>
            </a:ext>
          </a:extLst>
        </xdr:cNvPr>
        <xdr:cNvGrpSpPr/>
      </xdr:nvGrpSpPr>
      <xdr:grpSpPr>
        <a:xfrm>
          <a:off x="10929471" y="96105381"/>
          <a:ext cx="7847371" cy="7959912"/>
          <a:chOff x="1247588" y="94981058"/>
          <a:chExt cx="8265724" cy="8075706"/>
        </a:xfrm>
      </xdr:grpSpPr>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247588" y="94981058"/>
            <a:ext cx="4045783" cy="5400000"/>
          </a:xfrm>
          <a:prstGeom prst="rect">
            <a:avLst/>
          </a:prstGeom>
          <a:ln>
            <a:solidFill>
              <a:schemeClr val="tx1"/>
            </a:solidFill>
          </a:ln>
        </xdr:spPr>
      </xdr:pic>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5467529" y="94981058"/>
            <a:ext cx="4045783" cy="5400000"/>
          </a:xfrm>
          <a:prstGeom prst="rect">
            <a:avLst/>
          </a:prstGeom>
          <a:ln>
            <a:solidFill>
              <a:schemeClr val="tx1"/>
            </a:solidFill>
          </a:ln>
        </xdr:spPr>
      </xdr:pic>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7164172" y="100524236"/>
            <a:ext cx="1888032" cy="2495176"/>
          </a:xfrm>
          <a:prstGeom prst="rect">
            <a:avLst/>
          </a:prstGeom>
          <a:ln>
            <a:solidFill>
              <a:schemeClr val="tx1"/>
            </a:solidFill>
          </a:ln>
        </xdr:spPr>
      </xdr:pic>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1583764" y="100524235"/>
            <a:ext cx="1888032" cy="2532529"/>
          </a:xfrm>
          <a:prstGeom prst="rect">
            <a:avLst/>
          </a:prstGeom>
          <a:ln>
            <a:solidFill>
              <a:schemeClr val="tx1"/>
            </a:solidFill>
          </a:ln>
        </xdr:spPr>
      </xdr:pic>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3643606" y="100524236"/>
            <a:ext cx="3356889" cy="2520000"/>
          </a:xfrm>
          <a:prstGeom prst="rect">
            <a:avLst/>
          </a:prstGeom>
          <a:ln>
            <a:solidFill>
              <a:schemeClr val="tx1"/>
            </a:solidFill>
          </a:ln>
        </xdr:spPr>
      </xdr:pic>
    </xdr:grpSp>
    <xdr:clientData/>
  </xdr:twoCellAnchor>
  <xdr:twoCellAnchor>
    <xdr:from>
      <xdr:col>0</xdr:col>
      <xdr:colOff>392206</xdr:colOff>
      <xdr:row>298</xdr:row>
      <xdr:rowOff>246530</xdr:rowOff>
    </xdr:from>
    <xdr:to>
      <xdr:col>8</xdr:col>
      <xdr:colOff>1008528</xdr:colOff>
      <xdr:row>346</xdr:row>
      <xdr:rowOff>67238</xdr:rowOff>
    </xdr:to>
    <xdr:grpSp>
      <xdr:nvGrpSpPr>
        <xdr:cNvPr id="22" name="Group 21">
          <a:extLst>
            <a:ext uri="{FF2B5EF4-FFF2-40B4-BE49-F238E27FC236}">
              <a16:creationId xmlns:a16="http://schemas.microsoft.com/office/drawing/2014/main" id="{A65793DC-2A56-447D-8345-D2D2ADA29984}"/>
            </a:ext>
          </a:extLst>
        </xdr:cNvPr>
        <xdr:cNvGrpSpPr/>
      </xdr:nvGrpSpPr>
      <xdr:grpSpPr>
        <a:xfrm>
          <a:off x="392206" y="96258530"/>
          <a:ext cx="9401734" cy="10645590"/>
          <a:chOff x="-1271867" y="-750794"/>
          <a:chExt cx="9401734" cy="10645590"/>
        </a:xfrm>
      </xdr:grpSpPr>
      <xdr:pic>
        <xdr:nvPicPr>
          <xdr:cNvPr id="23" name="Picture 22">
            <a:extLst>
              <a:ext uri="{FF2B5EF4-FFF2-40B4-BE49-F238E27FC236}">
                <a16:creationId xmlns:a16="http://schemas.microsoft.com/office/drawing/2014/main" id="{32BA4EBB-B8E9-4709-B3C0-F35D60D06C5F}"/>
              </a:ext>
            </a:extLst>
          </xdr:cNvPr>
          <xdr:cNvPicPr>
            <a:picLocks noChangeAspect="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a:xfrm>
            <a:off x="-1271867" y="-750791"/>
            <a:ext cx="4621707" cy="6777008"/>
          </a:xfrm>
          <a:prstGeom prst="rect">
            <a:avLst/>
          </a:prstGeom>
          <a:ln>
            <a:solidFill>
              <a:schemeClr val="tx1"/>
            </a:solidFill>
          </a:ln>
        </xdr:spPr>
      </xdr:pic>
      <xdr:pic>
        <xdr:nvPicPr>
          <xdr:cNvPr id="24" name="Picture 23">
            <a:extLst>
              <a:ext uri="{FF2B5EF4-FFF2-40B4-BE49-F238E27FC236}">
                <a16:creationId xmlns:a16="http://schemas.microsoft.com/office/drawing/2014/main" id="{ACDD7CFE-A13C-4150-9CC6-47DE93EBE347}"/>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3508160" y="-750794"/>
            <a:ext cx="4621707" cy="6777011"/>
          </a:xfrm>
          <a:prstGeom prst="rect">
            <a:avLst/>
          </a:prstGeom>
          <a:ln>
            <a:solidFill>
              <a:schemeClr val="tx1"/>
            </a:solidFill>
          </a:ln>
        </xdr:spPr>
      </xdr:pic>
      <xdr:pic>
        <xdr:nvPicPr>
          <xdr:cNvPr id="25" name="Picture 24">
            <a:extLst>
              <a:ext uri="{FF2B5EF4-FFF2-40B4-BE49-F238E27FC236}">
                <a16:creationId xmlns:a16="http://schemas.microsoft.com/office/drawing/2014/main" id="{727CF2C1-69CE-45FD-B43E-E9BCB762B43E}"/>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233436" y="6310704"/>
            <a:ext cx="4345816" cy="3584092"/>
          </a:xfrm>
          <a:prstGeom prst="rect">
            <a:avLst/>
          </a:prstGeom>
          <a:ln>
            <a:solidFill>
              <a:schemeClr val="tx1"/>
            </a:solidFill>
          </a:ln>
        </xdr:spPr>
      </xdr:pic>
      <xdr:pic>
        <xdr:nvPicPr>
          <xdr:cNvPr id="26" name="Picture 25">
            <a:extLst>
              <a:ext uri="{FF2B5EF4-FFF2-40B4-BE49-F238E27FC236}">
                <a16:creationId xmlns:a16="http://schemas.microsoft.com/office/drawing/2014/main" id="{833B44AF-F63A-47BE-B465-1C8876F0A568}"/>
              </a:ext>
            </a:extLst>
          </xdr:cNvPr>
          <xdr:cNvPicPr>
            <a:picLocks noChangeAspect="1"/>
          </xdr:cNvPicPr>
        </xdr:nvPicPr>
        <xdr:blipFill rotWithShape="1">
          <a:blip xmlns:r="http://schemas.openxmlformats.org/officeDocument/2006/relationships" r:embed="rId11" cstate="screen">
            <a:extLst>
              <a:ext uri="{28A0092B-C50C-407E-A947-70E740481C1C}">
                <a14:useLocalDpi xmlns:a14="http://schemas.microsoft.com/office/drawing/2010/main"/>
              </a:ext>
            </a:extLst>
          </a:blip>
          <a:srcRect/>
          <a:stretch/>
        </xdr:blipFill>
        <xdr:spPr>
          <a:xfrm>
            <a:off x="4280399" y="6310704"/>
            <a:ext cx="2444237" cy="3584092"/>
          </a:xfrm>
          <a:prstGeom prst="rect">
            <a:avLst/>
          </a:prstGeom>
          <a:ln>
            <a:solidFill>
              <a:schemeClr val="tx1"/>
            </a:solidFill>
          </a:ln>
        </xdr:spPr>
      </xdr:pic>
      <xdr:sp macro="" textlink="">
        <xdr:nvSpPr>
          <xdr:cNvPr id="27" name="TextBox 111">
            <a:extLst>
              <a:ext uri="{FF2B5EF4-FFF2-40B4-BE49-F238E27FC236}">
                <a16:creationId xmlns:a16="http://schemas.microsoft.com/office/drawing/2014/main" id="{B56F9402-C951-402C-A62A-035A8E9D21CC}"/>
              </a:ext>
            </a:extLst>
          </xdr:cNvPr>
          <xdr:cNvSpPr txBox="1"/>
        </xdr:nvSpPr>
        <xdr:spPr>
          <a:xfrm>
            <a:off x="1710495" y="-245039"/>
            <a:ext cx="737992" cy="374141"/>
          </a:xfrm>
          <a:prstGeom prst="rect">
            <a:avLst/>
          </a:prstGeom>
          <a:solidFill>
            <a:schemeClr val="bg1"/>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A &amp; B </a:t>
            </a:r>
            <a:endParaRPr lang="en-IN" b="1"/>
          </a:p>
        </xdr:txBody>
      </xdr:sp>
      <xdr:sp macro="" textlink="">
        <xdr:nvSpPr>
          <xdr:cNvPr id="28" name="TextBox 112">
            <a:extLst>
              <a:ext uri="{FF2B5EF4-FFF2-40B4-BE49-F238E27FC236}">
                <a16:creationId xmlns:a16="http://schemas.microsoft.com/office/drawing/2014/main" id="{9B9E0B87-AFEF-4136-9C3C-54C9A50E2D79}"/>
              </a:ext>
            </a:extLst>
          </xdr:cNvPr>
          <xdr:cNvSpPr txBox="1"/>
        </xdr:nvSpPr>
        <xdr:spPr>
          <a:xfrm>
            <a:off x="6724635" y="-551454"/>
            <a:ext cx="755291" cy="374141"/>
          </a:xfrm>
          <a:prstGeom prst="rect">
            <a:avLst/>
          </a:prstGeom>
          <a:solidFill>
            <a:schemeClr val="bg1"/>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A &amp; B </a:t>
            </a:r>
            <a:endParaRPr lang="en-IN" b="1"/>
          </a:p>
        </xdr:txBody>
      </xdr:sp>
      <xdr:sp macro="" textlink="">
        <xdr:nvSpPr>
          <xdr:cNvPr id="29" name="TextBox 113">
            <a:extLst>
              <a:ext uri="{FF2B5EF4-FFF2-40B4-BE49-F238E27FC236}">
                <a16:creationId xmlns:a16="http://schemas.microsoft.com/office/drawing/2014/main" id="{7B16F798-BBE0-479A-89D5-8C7E981C2189}"/>
              </a:ext>
            </a:extLst>
          </xdr:cNvPr>
          <xdr:cNvSpPr txBox="1"/>
        </xdr:nvSpPr>
        <xdr:spPr>
          <a:xfrm>
            <a:off x="4712323" y="1015010"/>
            <a:ext cx="347133" cy="374141"/>
          </a:xfrm>
          <a:prstGeom prst="rect">
            <a:avLst/>
          </a:prstGeom>
          <a:solidFill>
            <a:schemeClr val="bg1"/>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C</a:t>
            </a:r>
            <a:endParaRPr lang="en-IN" b="1"/>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PB83GigtvspGuSfN7"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403"/>
  <sheetViews>
    <sheetView tabSelected="1" view="pageBreakPreview" topLeftCell="A67" zoomScale="85" zoomScaleNormal="85" zoomScaleSheetLayoutView="85" zoomScalePageLayoutView="55" workbookViewId="0">
      <selection activeCell="H7" sqref="H7:I7"/>
    </sheetView>
  </sheetViews>
  <sheetFormatPr defaultColWidth="9.140625" defaultRowHeight="17.100000000000001" customHeight="1" x14ac:dyDescent="0.25"/>
  <cols>
    <col min="1" max="1" width="31.140625" style="1" customWidth="1"/>
    <col min="2" max="2" width="1.28515625" style="1" customWidth="1"/>
    <col min="3" max="3" width="17.42578125" style="1" customWidth="1"/>
    <col min="4" max="4" width="1.42578125" style="13" customWidth="1"/>
    <col min="5" max="6" width="27.140625" style="1" customWidth="1"/>
    <col min="7" max="7" width="1.42578125" style="1" customWidth="1"/>
    <col min="8" max="8" width="24.42578125" style="1" customWidth="1"/>
    <col min="9" max="9" width="24.42578125" style="13" customWidth="1"/>
    <col min="10" max="10" width="26.140625" style="1" customWidth="1"/>
    <col min="11" max="20" width="9.140625" style="1"/>
    <col min="21" max="23" width="0" style="1" hidden="1" customWidth="1"/>
    <col min="24" max="26" width="9.140625" style="1"/>
    <col min="27" max="27" width="7.85546875" style="1" customWidth="1"/>
    <col min="28" max="16384" width="9.140625" style="1"/>
  </cols>
  <sheetData>
    <row r="1" spans="1:12" ht="20.25" x14ac:dyDescent="0.25">
      <c r="A1" s="134" t="s">
        <v>41</v>
      </c>
      <c r="B1" s="135"/>
      <c r="C1" s="135"/>
      <c r="D1" s="135"/>
      <c r="E1" s="135"/>
      <c r="F1" s="135"/>
      <c r="G1" s="135"/>
      <c r="H1" s="135"/>
      <c r="I1" s="136"/>
    </row>
    <row r="2" spans="1:12" ht="42" customHeight="1" x14ac:dyDescent="0.25">
      <c r="A2" s="160" t="s">
        <v>11</v>
      </c>
      <c r="B2" s="160"/>
      <c r="C2" s="160"/>
      <c r="D2" s="4" t="s">
        <v>4</v>
      </c>
      <c r="E2" s="161" t="s">
        <v>94</v>
      </c>
      <c r="F2" s="161"/>
      <c r="G2" s="132" t="s">
        <v>15</v>
      </c>
      <c r="H2" s="132"/>
      <c r="I2" s="61">
        <v>45874</v>
      </c>
      <c r="J2" s="63">
        <v>45784</v>
      </c>
      <c r="L2" s="1">
        <f>J3-J2</f>
        <v>90</v>
      </c>
    </row>
    <row r="3" spans="1:12" ht="42.75" customHeight="1" x14ac:dyDescent="0.25">
      <c r="A3" s="138" t="s">
        <v>42</v>
      </c>
      <c r="B3" s="139"/>
      <c r="C3" s="140"/>
      <c r="D3" s="20" t="s">
        <v>4</v>
      </c>
      <c r="E3" s="154" t="s">
        <v>277</v>
      </c>
      <c r="F3" s="155"/>
      <c r="G3" s="132" t="s">
        <v>191</v>
      </c>
      <c r="H3" s="132"/>
      <c r="I3" s="61" t="s">
        <v>289</v>
      </c>
      <c r="J3" s="64">
        <v>45874</v>
      </c>
    </row>
    <row r="4" spans="1:12" ht="43.5" customHeight="1" x14ac:dyDescent="0.25">
      <c r="A4" s="138" t="s">
        <v>39</v>
      </c>
      <c r="B4" s="139"/>
      <c r="C4" s="140"/>
      <c r="D4" s="27" t="s">
        <v>4</v>
      </c>
      <c r="E4" s="66" t="s">
        <v>288</v>
      </c>
      <c r="F4" s="68"/>
      <c r="G4" s="132" t="s">
        <v>36</v>
      </c>
      <c r="H4" s="132"/>
      <c r="I4" s="17" t="str">
        <f ca="1">TEXT(TODAY(),"DD/MM/YYYY")</f>
        <v>08/08/2025</v>
      </c>
    </row>
    <row r="5" spans="1:12" ht="20.25" x14ac:dyDescent="0.25">
      <c r="A5" s="157" t="s">
        <v>43</v>
      </c>
      <c r="B5" s="157"/>
      <c r="C5" s="157"/>
      <c r="D5" s="157"/>
      <c r="E5" s="157"/>
      <c r="F5" s="157"/>
      <c r="G5" s="157"/>
      <c r="H5" s="157"/>
      <c r="I5" s="158"/>
    </row>
    <row r="6" spans="1:12" ht="43.5" customHeight="1" x14ac:dyDescent="0.25">
      <c r="A6" s="162" t="s">
        <v>32</v>
      </c>
      <c r="B6" s="162"/>
      <c r="C6" s="162"/>
      <c r="D6" s="2" t="s">
        <v>4</v>
      </c>
      <c r="E6" s="21" t="s">
        <v>107</v>
      </c>
      <c r="F6" s="20" t="s">
        <v>38</v>
      </c>
      <c r="G6" s="2" t="s">
        <v>4</v>
      </c>
      <c r="H6" s="80" t="s">
        <v>290</v>
      </c>
      <c r="I6" s="80"/>
    </row>
    <row r="7" spans="1:12" ht="48" customHeight="1" x14ac:dyDescent="0.25">
      <c r="A7" s="162" t="s">
        <v>45</v>
      </c>
      <c r="B7" s="162"/>
      <c r="C7" s="162"/>
      <c r="D7" s="2" t="s">
        <v>4</v>
      </c>
      <c r="E7" s="5" t="s">
        <v>194</v>
      </c>
      <c r="F7" s="20" t="s">
        <v>46</v>
      </c>
      <c r="G7" s="2" t="s">
        <v>4</v>
      </c>
      <c r="H7" s="66" t="s">
        <v>195</v>
      </c>
      <c r="I7" s="68"/>
    </row>
    <row r="8" spans="1:12" ht="45" customHeight="1" x14ac:dyDescent="0.25">
      <c r="A8" s="162" t="s">
        <v>47</v>
      </c>
      <c r="B8" s="162"/>
      <c r="C8" s="162"/>
      <c r="D8" s="2" t="s">
        <v>4</v>
      </c>
      <c r="E8" s="163" t="s">
        <v>193</v>
      </c>
      <c r="F8" s="163"/>
      <c r="G8" s="163"/>
      <c r="H8" s="163"/>
      <c r="I8" s="163"/>
    </row>
    <row r="9" spans="1:12" ht="45" customHeight="1" x14ac:dyDescent="0.25">
      <c r="A9" s="132" t="s">
        <v>180</v>
      </c>
      <c r="B9" s="20" t="s">
        <v>4</v>
      </c>
      <c r="C9" s="20" t="s">
        <v>44</v>
      </c>
      <c r="D9" s="2" t="s">
        <v>4</v>
      </c>
      <c r="E9" s="66" t="s">
        <v>192</v>
      </c>
      <c r="F9" s="67"/>
      <c r="G9" s="67"/>
      <c r="H9" s="67"/>
      <c r="I9" s="68"/>
    </row>
    <row r="10" spans="1:12" ht="46.5" customHeight="1" x14ac:dyDescent="0.25">
      <c r="A10" s="132"/>
      <c r="B10" s="20" t="s">
        <v>4</v>
      </c>
      <c r="C10" s="20" t="s">
        <v>14</v>
      </c>
      <c r="D10" s="2" t="s">
        <v>4</v>
      </c>
      <c r="E10" s="66" t="s">
        <v>196</v>
      </c>
      <c r="F10" s="67"/>
      <c r="G10" s="67"/>
      <c r="H10" s="67"/>
      <c r="I10" s="68"/>
    </row>
    <row r="11" spans="1:12" ht="42" customHeight="1" x14ac:dyDescent="0.25">
      <c r="A11" s="132"/>
      <c r="B11" s="20" t="s">
        <v>4</v>
      </c>
      <c r="C11" s="20" t="s">
        <v>5</v>
      </c>
      <c r="D11" s="2" t="s">
        <v>4</v>
      </c>
      <c r="E11" s="66" t="s">
        <v>278</v>
      </c>
      <c r="F11" s="67"/>
      <c r="G11" s="67"/>
      <c r="H11" s="67"/>
      <c r="I11" s="68"/>
    </row>
    <row r="12" spans="1:12" ht="20.25" x14ac:dyDescent="0.25">
      <c r="A12" s="132" t="s">
        <v>37</v>
      </c>
      <c r="B12" s="132"/>
      <c r="C12" s="132"/>
      <c r="D12" s="2" t="s">
        <v>4</v>
      </c>
      <c r="E12" s="80" t="s">
        <v>131</v>
      </c>
      <c r="F12" s="80"/>
      <c r="G12" s="80"/>
      <c r="H12" s="80"/>
      <c r="I12" s="80"/>
    </row>
    <row r="13" spans="1:12" ht="20.100000000000001" customHeight="1" x14ac:dyDescent="0.25">
      <c r="A13" s="157" t="s">
        <v>48</v>
      </c>
      <c r="B13" s="157"/>
      <c r="C13" s="157"/>
      <c r="D13" s="157"/>
      <c r="E13" s="157"/>
      <c r="F13" s="157"/>
      <c r="G13" s="157"/>
      <c r="H13" s="157"/>
      <c r="I13" s="157"/>
    </row>
    <row r="14" spans="1:12" ht="60.75" x14ac:dyDescent="0.25">
      <c r="A14" s="20" t="s">
        <v>30</v>
      </c>
      <c r="B14" s="2" t="s">
        <v>4</v>
      </c>
      <c r="C14" s="144" t="s">
        <v>95</v>
      </c>
      <c r="D14" s="145"/>
      <c r="E14" s="146"/>
      <c r="F14" s="16" t="s">
        <v>49</v>
      </c>
      <c r="G14" s="2" t="s">
        <v>4</v>
      </c>
      <c r="H14" s="80" t="s">
        <v>198</v>
      </c>
      <c r="I14" s="80"/>
    </row>
    <row r="15" spans="1:12" ht="40.5" x14ac:dyDescent="0.25">
      <c r="A15" s="20" t="s">
        <v>50</v>
      </c>
      <c r="B15" s="2" t="s">
        <v>4</v>
      </c>
      <c r="C15" s="144" t="s">
        <v>199</v>
      </c>
      <c r="D15" s="145"/>
      <c r="E15" s="146"/>
      <c r="F15" s="20" t="s">
        <v>51</v>
      </c>
      <c r="G15" s="2" t="s">
        <v>4</v>
      </c>
      <c r="H15" s="143">
        <v>46326</v>
      </c>
      <c r="I15" s="80"/>
    </row>
    <row r="16" spans="1:12" ht="40.5" x14ac:dyDescent="0.25">
      <c r="A16" s="49" t="s">
        <v>52</v>
      </c>
      <c r="B16" s="2" t="s">
        <v>4</v>
      </c>
      <c r="C16" s="147">
        <v>44540</v>
      </c>
      <c r="D16" s="145"/>
      <c r="E16" s="146"/>
      <c r="F16" s="20" t="s">
        <v>53</v>
      </c>
      <c r="G16" s="2" t="s">
        <v>4</v>
      </c>
      <c r="H16" s="87">
        <v>44578</v>
      </c>
      <c r="I16" s="89"/>
    </row>
    <row r="17" spans="1:9" ht="60.75" x14ac:dyDescent="0.25">
      <c r="A17" s="49" t="s">
        <v>54</v>
      </c>
      <c r="B17" s="2" t="s">
        <v>4</v>
      </c>
      <c r="C17" s="147">
        <v>46326</v>
      </c>
      <c r="D17" s="145"/>
      <c r="E17" s="146"/>
      <c r="F17" s="20" t="s">
        <v>55</v>
      </c>
      <c r="G17" s="2" t="s">
        <v>4</v>
      </c>
      <c r="H17" s="66" t="s">
        <v>200</v>
      </c>
      <c r="I17" s="68"/>
    </row>
    <row r="18" spans="1:9" ht="40.5" x14ac:dyDescent="0.25">
      <c r="A18" s="49" t="s">
        <v>56</v>
      </c>
      <c r="B18" s="2" t="s">
        <v>4</v>
      </c>
      <c r="C18" s="144" t="s">
        <v>253</v>
      </c>
      <c r="D18" s="145"/>
      <c r="E18" s="146"/>
      <c r="F18" s="20" t="s">
        <v>110</v>
      </c>
      <c r="G18" s="2" t="s">
        <v>4</v>
      </c>
      <c r="H18" s="80">
        <v>11210</v>
      </c>
      <c r="I18" s="80"/>
    </row>
    <row r="19" spans="1:9" ht="40.5" x14ac:dyDescent="0.25">
      <c r="A19" s="20" t="s">
        <v>57</v>
      </c>
      <c r="B19" s="2" t="s">
        <v>4</v>
      </c>
      <c r="C19" s="144">
        <v>1.1000000000000001</v>
      </c>
      <c r="D19" s="145"/>
      <c r="E19" s="146"/>
      <c r="F19" s="20" t="s">
        <v>109</v>
      </c>
      <c r="G19" s="2" t="s">
        <v>4</v>
      </c>
      <c r="H19" s="80">
        <v>50174.8</v>
      </c>
      <c r="I19" s="80"/>
    </row>
    <row r="20" spans="1:9" ht="40.5" x14ac:dyDescent="0.25">
      <c r="A20" s="20" t="s">
        <v>108</v>
      </c>
      <c r="B20" s="2" t="s">
        <v>4</v>
      </c>
      <c r="C20" s="144">
        <v>50246.5</v>
      </c>
      <c r="D20" s="145"/>
      <c r="E20" s="146"/>
      <c r="F20" s="6" t="s">
        <v>58</v>
      </c>
      <c r="G20" s="2" t="s">
        <v>4</v>
      </c>
      <c r="H20" s="66" t="s">
        <v>251</v>
      </c>
      <c r="I20" s="68"/>
    </row>
    <row r="21" spans="1:9" ht="40.5" x14ac:dyDescent="0.25">
      <c r="A21" s="20" t="s">
        <v>59</v>
      </c>
      <c r="B21" s="2" t="s">
        <v>4</v>
      </c>
      <c r="C21" s="144" t="s">
        <v>252</v>
      </c>
      <c r="D21" s="145"/>
      <c r="E21" s="146"/>
      <c r="F21" s="20" t="s">
        <v>60</v>
      </c>
      <c r="G21" s="2" t="s">
        <v>4</v>
      </c>
      <c r="H21" s="80" t="s">
        <v>250</v>
      </c>
      <c r="I21" s="80"/>
    </row>
    <row r="22" spans="1:9" ht="20.25" customHeight="1" x14ac:dyDescent="0.25">
      <c r="A22" s="49" t="s">
        <v>292</v>
      </c>
      <c r="B22" s="62" t="s">
        <v>4</v>
      </c>
      <c r="C22" s="66" t="s">
        <v>293</v>
      </c>
      <c r="D22" s="67"/>
      <c r="E22" s="67"/>
      <c r="F22" s="67"/>
      <c r="G22" s="67"/>
      <c r="H22" s="67"/>
      <c r="I22" s="68"/>
    </row>
    <row r="23" spans="1:9" ht="20.25" x14ac:dyDescent="0.25">
      <c r="A23" s="49" t="s">
        <v>291</v>
      </c>
      <c r="B23" s="2" t="s">
        <v>4</v>
      </c>
      <c r="C23" s="69" t="s">
        <v>294</v>
      </c>
      <c r="D23" s="70"/>
      <c r="E23" s="70"/>
      <c r="F23" s="70"/>
      <c r="G23" s="70"/>
      <c r="H23" s="70"/>
      <c r="I23" s="71"/>
    </row>
    <row r="24" spans="1:9" ht="104.25" customHeight="1" x14ac:dyDescent="0.25">
      <c r="A24" s="49" t="s">
        <v>28</v>
      </c>
      <c r="B24" s="2" t="s">
        <v>4</v>
      </c>
      <c r="C24" s="80" t="s">
        <v>111</v>
      </c>
      <c r="D24" s="80"/>
      <c r="E24" s="80"/>
      <c r="F24" s="80"/>
      <c r="G24" s="80"/>
      <c r="H24" s="80"/>
      <c r="I24" s="80"/>
    </row>
    <row r="25" spans="1:9" ht="24" customHeight="1" x14ac:dyDescent="0.25">
      <c r="A25" s="134" t="s">
        <v>23</v>
      </c>
      <c r="B25" s="135"/>
      <c r="C25" s="135"/>
      <c r="D25" s="135"/>
      <c r="E25" s="135"/>
      <c r="F25" s="135"/>
      <c r="G25" s="135"/>
      <c r="H25" s="135"/>
      <c r="I25" s="136"/>
    </row>
    <row r="26" spans="1:9" ht="20.25" x14ac:dyDescent="0.25">
      <c r="A26" s="20" t="s">
        <v>29</v>
      </c>
      <c r="B26" s="2" t="s">
        <v>4</v>
      </c>
      <c r="C26" s="80" t="s">
        <v>96</v>
      </c>
      <c r="D26" s="80"/>
      <c r="E26" s="80"/>
      <c r="F26" s="20" t="s">
        <v>16</v>
      </c>
      <c r="G26" s="2" t="s">
        <v>4</v>
      </c>
      <c r="H26" s="80" t="s">
        <v>197</v>
      </c>
      <c r="I26" s="80"/>
    </row>
    <row r="27" spans="1:9" ht="20.25" x14ac:dyDescent="0.25">
      <c r="A27" s="20" t="s">
        <v>17</v>
      </c>
      <c r="B27" s="2" t="s">
        <v>4</v>
      </c>
      <c r="C27" s="80" t="s">
        <v>114</v>
      </c>
      <c r="D27" s="80"/>
      <c r="E27" s="80"/>
      <c r="F27" s="20" t="s">
        <v>181</v>
      </c>
      <c r="G27" s="2" t="s">
        <v>4</v>
      </c>
      <c r="H27" s="80" t="s">
        <v>179</v>
      </c>
      <c r="I27" s="80"/>
    </row>
    <row r="28" spans="1:9" ht="40.5" x14ac:dyDescent="0.25">
      <c r="A28" s="60" t="s">
        <v>26</v>
      </c>
      <c r="B28" s="59" t="s">
        <v>4</v>
      </c>
      <c r="C28" s="80" t="s">
        <v>113</v>
      </c>
      <c r="D28" s="80"/>
      <c r="E28" s="80"/>
      <c r="F28" s="60" t="s">
        <v>19</v>
      </c>
      <c r="G28" s="59" t="s">
        <v>4</v>
      </c>
      <c r="H28" s="80" t="s">
        <v>205</v>
      </c>
      <c r="I28" s="80"/>
    </row>
    <row r="29" spans="1:9" ht="40.5" x14ac:dyDescent="0.25">
      <c r="A29" s="60" t="s">
        <v>136</v>
      </c>
      <c r="B29" s="59" t="s">
        <v>4</v>
      </c>
      <c r="C29" s="80" t="s">
        <v>206</v>
      </c>
      <c r="D29" s="80"/>
      <c r="E29" s="80"/>
      <c r="F29" s="60" t="s">
        <v>137</v>
      </c>
      <c r="G29" s="59" t="s">
        <v>4</v>
      </c>
      <c r="H29" s="80" t="s">
        <v>207</v>
      </c>
      <c r="I29" s="80"/>
    </row>
    <row r="30" spans="1:9" ht="63.75" customHeight="1" x14ac:dyDescent="0.25">
      <c r="A30" s="60" t="s">
        <v>20</v>
      </c>
      <c r="B30" s="59" t="s">
        <v>4</v>
      </c>
      <c r="C30" s="80" t="s">
        <v>208</v>
      </c>
      <c r="D30" s="80"/>
      <c r="E30" s="80"/>
      <c r="F30" s="60" t="s">
        <v>18</v>
      </c>
      <c r="G30" s="59" t="s">
        <v>4</v>
      </c>
      <c r="H30" s="80" t="s">
        <v>257</v>
      </c>
      <c r="I30" s="80"/>
    </row>
    <row r="31" spans="1:9" ht="21.75" customHeight="1" x14ac:dyDescent="0.25">
      <c r="A31" s="60" t="s">
        <v>142</v>
      </c>
      <c r="B31" s="59" t="s">
        <v>4</v>
      </c>
      <c r="C31" s="80" t="s">
        <v>143</v>
      </c>
      <c r="D31" s="80"/>
      <c r="E31" s="80"/>
      <c r="F31" s="60" t="s">
        <v>144</v>
      </c>
      <c r="G31" s="59" t="s">
        <v>4</v>
      </c>
      <c r="H31" s="80" t="s">
        <v>143</v>
      </c>
      <c r="I31" s="80"/>
    </row>
    <row r="32" spans="1:9" ht="21.75" customHeight="1" x14ac:dyDescent="0.25">
      <c r="A32" s="60" t="s">
        <v>145</v>
      </c>
      <c r="B32" s="59" t="s">
        <v>4</v>
      </c>
      <c r="C32" s="80" t="s">
        <v>143</v>
      </c>
      <c r="D32" s="80"/>
      <c r="E32" s="80"/>
      <c r="F32" s="80"/>
      <c r="G32" s="80"/>
      <c r="H32" s="80"/>
      <c r="I32" s="80"/>
    </row>
    <row r="33" spans="1:9" ht="20.25" x14ac:dyDescent="0.25">
      <c r="A33" s="123" t="s">
        <v>40</v>
      </c>
      <c r="B33" s="124"/>
      <c r="C33" s="124"/>
      <c r="D33" s="124"/>
      <c r="E33" s="124"/>
      <c r="F33" s="124"/>
      <c r="G33" s="124"/>
      <c r="H33" s="124"/>
      <c r="I33" s="159"/>
    </row>
    <row r="34" spans="1:9" ht="40.5" x14ac:dyDescent="0.25">
      <c r="A34" s="138" t="s">
        <v>21</v>
      </c>
      <c r="B34" s="139"/>
      <c r="C34" s="140"/>
      <c r="D34" s="2" t="s">
        <v>4</v>
      </c>
      <c r="E34" s="21" t="s">
        <v>115</v>
      </c>
      <c r="F34" s="20" t="s">
        <v>22</v>
      </c>
      <c r="G34" s="7" t="s">
        <v>4</v>
      </c>
      <c r="H34" s="66" t="s">
        <v>116</v>
      </c>
      <c r="I34" s="68"/>
    </row>
    <row r="35" spans="1:9" ht="40.5" x14ac:dyDescent="0.25">
      <c r="A35" s="138" t="s">
        <v>25</v>
      </c>
      <c r="B35" s="139"/>
      <c r="C35" s="140"/>
      <c r="D35" s="2" t="s">
        <v>4</v>
      </c>
      <c r="E35" s="21" t="s">
        <v>116</v>
      </c>
      <c r="F35" s="8" t="s">
        <v>35</v>
      </c>
      <c r="G35" s="2" t="s">
        <v>4</v>
      </c>
      <c r="H35" s="66" t="s">
        <v>116</v>
      </c>
      <c r="I35" s="68"/>
    </row>
    <row r="36" spans="1:9" ht="40.5" x14ac:dyDescent="0.25">
      <c r="A36" s="138" t="s">
        <v>34</v>
      </c>
      <c r="B36" s="139"/>
      <c r="C36" s="140"/>
      <c r="D36" s="2" t="s">
        <v>4</v>
      </c>
      <c r="E36" s="5" t="s">
        <v>117</v>
      </c>
      <c r="F36" s="20" t="s">
        <v>24</v>
      </c>
      <c r="G36" s="23" t="s">
        <v>4</v>
      </c>
      <c r="H36" s="66" t="s">
        <v>118</v>
      </c>
      <c r="I36" s="68"/>
    </row>
    <row r="37" spans="1:9" ht="20.25" x14ac:dyDescent="0.25">
      <c r="A37" s="134" t="s">
        <v>0</v>
      </c>
      <c r="B37" s="135"/>
      <c r="C37" s="135"/>
      <c r="D37" s="135"/>
      <c r="E37" s="135"/>
      <c r="F37" s="135"/>
      <c r="G37" s="135"/>
      <c r="H37" s="135"/>
      <c r="I37" s="136"/>
    </row>
    <row r="38" spans="1:9" ht="20.25" x14ac:dyDescent="0.25">
      <c r="A38" s="148" t="s">
        <v>0</v>
      </c>
      <c r="B38" s="150"/>
      <c r="C38" s="149"/>
      <c r="D38" s="2" t="s">
        <v>4</v>
      </c>
      <c r="E38" s="9" t="s">
        <v>1</v>
      </c>
      <c r="F38" s="9" t="s">
        <v>6</v>
      </c>
      <c r="G38" s="148" t="s">
        <v>2</v>
      </c>
      <c r="H38" s="149"/>
      <c r="I38" s="9" t="s">
        <v>3</v>
      </c>
    </row>
    <row r="39" spans="1:9" ht="20.25" x14ac:dyDescent="0.25">
      <c r="A39" s="138" t="s">
        <v>7</v>
      </c>
      <c r="B39" s="139"/>
      <c r="C39" s="140"/>
      <c r="D39" s="2" t="s">
        <v>4</v>
      </c>
      <c r="E39" s="22" t="s">
        <v>203</v>
      </c>
      <c r="F39" s="22" t="s">
        <v>204</v>
      </c>
      <c r="G39" s="156" t="s">
        <v>204</v>
      </c>
      <c r="H39" s="71"/>
      <c r="I39" s="22" t="s">
        <v>204</v>
      </c>
    </row>
    <row r="40" spans="1:9" ht="42" customHeight="1" x14ac:dyDescent="0.25">
      <c r="A40" s="138" t="s">
        <v>8</v>
      </c>
      <c r="B40" s="139"/>
      <c r="C40" s="140"/>
      <c r="D40" s="2" t="s">
        <v>4</v>
      </c>
      <c r="E40" s="22" t="s">
        <v>203</v>
      </c>
      <c r="F40" s="22" t="s">
        <v>203</v>
      </c>
      <c r="G40" s="156" t="s">
        <v>202</v>
      </c>
      <c r="H40" s="71"/>
      <c r="I40" s="22" t="s">
        <v>203</v>
      </c>
    </row>
    <row r="41" spans="1:9" ht="20.25" customHeight="1" x14ac:dyDescent="0.25">
      <c r="A41" s="138" t="s">
        <v>12</v>
      </c>
      <c r="B41" s="139"/>
      <c r="C41" s="140"/>
      <c r="D41" s="2" t="s">
        <v>4</v>
      </c>
      <c r="E41" s="17" t="s">
        <v>113</v>
      </c>
      <c r="F41" s="20" t="s">
        <v>13</v>
      </c>
      <c r="G41" s="2" t="s">
        <v>4</v>
      </c>
      <c r="H41" s="66" t="s">
        <v>112</v>
      </c>
      <c r="I41" s="68"/>
    </row>
    <row r="42" spans="1:9" ht="20.25" x14ac:dyDescent="0.25">
      <c r="A42" s="134" t="s">
        <v>61</v>
      </c>
      <c r="B42" s="135"/>
      <c r="C42" s="135"/>
      <c r="D42" s="135"/>
      <c r="E42" s="135"/>
      <c r="F42" s="135"/>
      <c r="G42" s="135"/>
      <c r="H42" s="135"/>
      <c r="I42" s="136"/>
    </row>
    <row r="43" spans="1:9" ht="21" customHeight="1" x14ac:dyDescent="0.25">
      <c r="A43" s="74" t="s">
        <v>62</v>
      </c>
      <c r="B43" s="74"/>
      <c r="C43" s="74" t="s">
        <v>63</v>
      </c>
      <c r="D43" s="74"/>
      <c r="E43" s="74" t="s">
        <v>178</v>
      </c>
      <c r="F43" s="74"/>
      <c r="G43" s="74"/>
      <c r="H43" s="74" t="s">
        <v>64</v>
      </c>
      <c r="I43" s="74"/>
    </row>
    <row r="44" spans="1:9" ht="45.75" customHeight="1" x14ac:dyDescent="0.25">
      <c r="A44" s="75" t="s">
        <v>255</v>
      </c>
      <c r="B44" s="75"/>
      <c r="C44" s="73" t="s">
        <v>97</v>
      </c>
      <c r="D44" s="73"/>
      <c r="E44" s="80" t="s">
        <v>269</v>
      </c>
      <c r="F44" s="80"/>
      <c r="G44" s="80"/>
      <c r="H44" s="80" t="s">
        <v>266</v>
      </c>
      <c r="I44" s="80"/>
    </row>
    <row r="45" spans="1:9" ht="45.75" customHeight="1" x14ac:dyDescent="0.25">
      <c r="A45" s="75" t="s">
        <v>254</v>
      </c>
      <c r="B45" s="75"/>
      <c r="C45" s="73" t="s">
        <v>97</v>
      </c>
      <c r="D45" s="73"/>
      <c r="E45" s="80" t="s">
        <v>269</v>
      </c>
      <c r="F45" s="80"/>
      <c r="G45" s="80"/>
      <c r="H45" s="80" t="s">
        <v>266</v>
      </c>
      <c r="I45" s="80"/>
    </row>
    <row r="46" spans="1:9" ht="45.75" customHeight="1" x14ac:dyDescent="0.25">
      <c r="A46" s="75" t="s">
        <v>201</v>
      </c>
      <c r="B46" s="75"/>
      <c r="C46" s="73" t="s">
        <v>97</v>
      </c>
      <c r="D46" s="73"/>
      <c r="E46" s="80" t="s">
        <v>269</v>
      </c>
      <c r="F46" s="80"/>
      <c r="G46" s="80"/>
      <c r="H46" s="80" t="s">
        <v>268</v>
      </c>
      <c r="I46" s="80"/>
    </row>
    <row r="47" spans="1:9" ht="20.25" x14ac:dyDescent="0.25">
      <c r="A47" s="157" t="s">
        <v>65</v>
      </c>
      <c r="B47" s="157"/>
      <c r="C47" s="157"/>
      <c r="D47" s="157"/>
      <c r="E47" s="157"/>
      <c r="F47" s="157"/>
      <c r="G47" s="157"/>
      <c r="H47" s="157"/>
      <c r="I47" s="157"/>
    </row>
    <row r="48" spans="1:9" ht="64.5" customHeight="1" x14ac:dyDescent="0.25">
      <c r="A48" s="16" t="s">
        <v>66</v>
      </c>
      <c r="B48" s="16" t="s">
        <v>4</v>
      </c>
      <c r="C48" s="80" t="s">
        <v>113</v>
      </c>
      <c r="D48" s="80"/>
      <c r="E48" s="80"/>
      <c r="F48" s="16" t="s">
        <v>67</v>
      </c>
      <c r="G48" s="16" t="s">
        <v>4</v>
      </c>
      <c r="H48" s="80" t="s">
        <v>256</v>
      </c>
      <c r="I48" s="80"/>
    </row>
    <row r="49" spans="1:20" ht="285.75" customHeight="1" x14ac:dyDescent="0.25">
      <c r="A49" s="16" t="s">
        <v>98</v>
      </c>
      <c r="B49" s="16" t="s">
        <v>4</v>
      </c>
      <c r="C49" s="80" t="s">
        <v>284</v>
      </c>
      <c r="D49" s="80"/>
      <c r="E49" s="80"/>
      <c r="F49" s="16" t="s">
        <v>68</v>
      </c>
      <c r="G49" s="16" t="s">
        <v>4</v>
      </c>
      <c r="H49" s="80" t="str">
        <f>H48</f>
        <v xml:space="preserve">V.P.SO5/0177/19/TMC/TDD/3803/21
Date: 10/12/2021
</v>
      </c>
      <c r="I49" s="80"/>
      <c r="O49" s="53" t="s">
        <v>262</v>
      </c>
      <c r="P49" s="53" t="s">
        <v>265</v>
      </c>
      <c r="Q49" s="1" t="s">
        <v>263</v>
      </c>
      <c r="T49" s="53" t="s">
        <v>264</v>
      </c>
    </row>
    <row r="50" spans="1:20" ht="46.5" hidden="1" customHeight="1" x14ac:dyDescent="0.25">
      <c r="A50" s="16" t="s">
        <v>69</v>
      </c>
      <c r="B50" s="16" t="s">
        <v>4</v>
      </c>
      <c r="C50" s="80" t="s">
        <v>112</v>
      </c>
      <c r="D50" s="80"/>
      <c r="E50" s="80"/>
      <c r="F50" s="16" t="s">
        <v>70</v>
      </c>
      <c r="G50" s="16" t="s">
        <v>4</v>
      </c>
      <c r="H50" s="80" t="s">
        <v>112</v>
      </c>
      <c r="I50" s="80"/>
    </row>
    <row r="51" spans="1:20" ht="45" hidden="1" customHeight="1" x14ac:dyDescent="0.25">
      <c r="A51" s="16" t="s">
        <v>71</v>
      </c>
      <c r="B51" s="16" t="s">
        <v>4</v>
      </c>
      <c r="C51" s="80" t="s">
        <v>112</v>
      </c>
      <c r="D51" s="80"/>
      <c r="E51" s="80"/>
      <c r="F51" s="16" t="s">
        <v>72</v>
      </c>
      <c r="G51" s="16" t="s">
        <v>4</v>
      </c>
      <c r="H51" s="80"/>
      <c r="I51" s="80"/>
    </row>
    <row r="52" spans="1:20" ht="21" thickBot="1" x14ac:dyDescent="0.3">
      <c r="A52" s="157" t="s">
        <v>73</v>
      </c>
      <c r="B52" s="157"/>
      <c r="C52" s="157"/>
      <c r="D52" s="157"/>
      <c r="E52" s="157"/>
      <c r="F52" s="157"/>
      <c r="G52" s="157"/>
      <c r="H52" s="157"/>
      <c r="I52" s="157"/>
    </row>
    <row r="53" spans="1:20" ht="20.25" customHeight="1" x14ac:dyDescent="0.3">
      <c r="A53" s="175" t="s">
        <v>285</v>
      </c>
      <c r="B53" s="175"/>
      <c r="C53" s="175"/>
      <c r="D53" s="176" t="s">
        <v>4</v>
      </c>
      <c r="E53" s="56" t="s">
        <v>146</v>
      </c>
      <c r="F53" s="177" t="s">
        <v>132</v>
      </c>
      <c r="G53" s="177"/>
      <c r="H53" s="56" t="s">
        <v>147</v>
      </c>
      <c r="I53" s="56" t="s">
        <v>148</v>
      </c>
      <c r="J53" s="36" t="str">
        <f ca="1">(IF(F56&gt;99%,"All work completed. Please provide OC.",IF(F56&gt;89.8%,"Plinth, RCC, Brick, Plaster, Flooring, Wooden, Plumbing, Electrification, etc., work Completed. Finishing work is in process.",IF(F56&lt;94%,(IF(C56=0,"Work not yet Started.",IF(E56=25%,"Piling work in process",IF(E56=50%,"Excavation work in process",IF(E56=100%,"Excavation work Completed. ","0")))&amp;(IF(C57=0%,"",IF(C57=K58,"Footing work is process",IF(C57=K59,"Footing work Completed",IF(C57=K60,"1st Basement Completed",IF(C57=K61,"1st &amp; 2nd Basement Completed",IF(C57=K62,"1st to 3rd Basement Completed",IF(C57=K63,"1st to 4th Basement Completed",IF(C57=K64,"Plinth work is process",IF(C57=K65,"Plinth work completed","0")))))))))))&amp;(IF(C58=(F54+H54+I54),", RCC Slab",IF(C58&gt;0,", RCC upto "&amp;C58&amp;" Slab",""))&amp;(IF(C59=I54,", Brickwork",IF(C59&gt;0,", Brickwork upto "&amp;C59&amp;" Floor",""))&amp;(IF(C60=I54,", Internal Plaster",IF(C60&gt;0,", Internal Plaster upto "&amp;C60&amp;" Floor",""))&amp;(IF(C61=I54,", External Plaster",IF(C61&gt;0,", External Plaster upto "&amp;C61&amp;" Floor",""))&amp;(IF(C62=I54,", External Plumbing, Elevation and Waterproofing",IF(C62&gt;0,", External Plumbing, Elevation and Waterproofing upto "&amp;C62&amp;" Floor",""))&amp;(IF(C63=I54,", Flooring &amp; Fitting",IF(C63&gt;0,", Flooring &amp; Fitting upto "&amp;C63&amp;" Floor",""))&amp;(IF(C64=I54,", Wooden Work",IF(C64&gt;0,", Wooden Work upto "&amp;C64&amp;" Floor",""))&amp;(IF(C65=I54,", Electrical &amp; Sanitary fittings",IF(C65&gt;0,", Electrical &amp; Sanitary fittings upto "&amp;C65&amp;" Floor",""))&amp;(IF(C66&gt;0,", Finishing upto "&amp;C66&amp;" Floor","")&amp;(IF(C58&gt;0.5," Completed",""))))))))))))))))</f>
        <v>Excavation work Completed. Plinth work completed, RCC Slab, Brickwork, Internal Plaster, External Plaster, External Plumbing, Elevation and Waterproofing, Flooring &amp; Fitting, Wooden Work, Electrical &amp; Sanitary fittings upto 29 Floor, Finishing upto 7 Floor Completed</v>
      </c>
      <c r="K53" s="38"/>
    </row>
    <row r="54" spans="1:20" ht="20.25" x14ac:dyDescent="0.3">
      <c r="A54" s="175"/>
      <c r="B54" s="175"/>
      <c r="C54" s="175"/>
      <c r="D54" s="176"/>
      <c r="E54" s="56">
        <v>0</v>
      </c>
      <c r="F54" s="177">
        <v>1</v>
      </c>
      <c r="G54" s="177"/>
      <c r="H54" s="56">
        <v>4</v>
      </c>
      <c r="I54" s="56">
        <f ca="1">--TRIM(RIGHT(SUBSTITUTE(LEFT(A53,_xlfn.AGGREGATE(16,6,FIND({0,1,2,3,4,5,6,7,8,9},A53,ROW(INDIRECT("1:"&amp;LEN(A53)))),1))," ",REPT(" ",LEN(A53))),LEN(A53)))</f>
        <v>30</v>
      </c>
      <c r="J54" s="37" t="s">
        <v>152</v>
      </c>
      <c r="K54" s="38"/>
    </row>
    <row r="55" spans="1:20" ht="20.25" customHeight="1" x14ac:dyDescent="0.3">
      <c r="A55" s="178" t="s">
        <v>150</v>
      </c>
      <c r="B55" s="178"/>
      <c r="C55" s="178" t="s">
        <v>162</v>
      </c>
      <c r="D55" s="178"/>
      <c r="E55" s="57" t="s">
        <v>163</v>
      </c>
      <c r="F55" s="178" t="s">
        <v>151</v>
      </c>
      <c r="G55" s="178"/>
      <c r="H55" s="48" t="s">
        <v>149</v>
      </c>
      <c r="I55" s="48"/>
      <c r="J55" s="40" t="s">
        <v>164</v>
      </c>
      <c r="K55" s="39">
        <f ca="1">I54*25%</f>
        <v>7.5</v>
      </c>
    </row>
    <row r="56" spans="1:20" ht="20.25" customHeight="1" x14ac:dyDescent="0.3">
      <c r="A56" s="179" t="s">
        <v>165</v>
      </c>
      <c r="B56" s="179"/>
      <c r="C56" s="177">
        <f ca="1">K57</f>
        <v>30</v>
      </c>
      <c r="D56" s="177"/>
      <c r="E56" s="58">
        <f ca="1">((100/I54)*C56)/100</f>
        <v>1</v>
      </c>
      <c r="F56" s="179">
        <f ca="1">(((C56/I54*5)+(C57/I54*20)+(25/(F54+H54+I54)*C58)+(5/(I54)*C59)+(2.5/(I54)*C60)+(2.5/(I54)*C61)+(5/I54*C62)+(10/I54*C63)+(2.5/I54*C64)+(2.5/I54*C65)+(10/I54*C66)+(10/I54*C67))/100)</f>
        <v>0.82250000000000001</v>
      </c>
      <c r="G56" s="179"/>
      <c r="H56" s="179" t="str">
        <f ca="1">J53</f>
        <v>Excavation work Completed. Plinth work completed, RCC Slab, Brickwork, Internal Plaster, External Plaster, External Plumbing, Elevation and Waterproofing, Flooring &amp; Fitting, Wooden Work, Electrical &amp; Sanitary fittings upto 29 Floor, Finishing upto 7 Floor Completed</v>
      </c>
      <c r="I56" s="179"/>
      <c r="J56" s="40" t="s">
        <v>153</v>
      </c>
      <c r="K56" s="44">
        <f ca="1">I54*50%</f>
        <v>15</v>
      </c>
    </row>
    <row r="57" spans="1:20" ht="20.25" x14ac:dyDescent="0.3">
      <c r="A57" s="179" t="s">
        <v>133</v>
      </c>
      <c r="B57" s="179"/>
      <c r="C57" s="180">
        <f ca="1">K65</f>
        <v>30</v>
      </c>
      <c r="D57" s="177"/>
      <c r="E57" s="58">
        <f ca="1">((100/I54)*C57)/100</f>
        <v>1</v>
      </c>
      <c r="F57" s="179"/>
      <c r="G57" s="179"/>
      <c r="H57" s="179"/>
      <c r="I57" s="179"/>
      <c r="J57" s="40" t="s">
        <v>154</v>
      </c>
      <c r="K57" s="44">
        <f ca="1">I54</f>
        <v>30</v>
      </c>
    </row>
    <row r="58" spans="1:20" ht="21" customHeight="1" x14ac:dyDescent="0.35">
      <c r="A58" s="179" t="s">
        <v>166</v>
      </c>
      <c r="B58" s="179"/>
      <c r="C58" s="177">
        <v>35</v>
      </c>
      <c r="D58" s="177"/>
      <c r="E58" s="58">
        <f ca="1">((100/(F54+H54+I54))*C58)/100</f>
        <v>1</v>
      </c>
      <c r="F58" s="179"/>
      <c r="G58" s="179"/>
      <c r="H58" s="179"/>
      <c r="I58" s="179"/>
      <c r="J58" s="40" t="s">
        <v>155</v>
      </c>
      <c r="K58" s="45">
        <f ca="1">(IF(E54&gt;1,(I54/(E54+2)),I54/4))</f>
        <v>7.5</v>
      </c>
    </row>
    <row r="59" spans="1:20" ht="21" customHeight="1" x14ac:dyDescent="0.35">
      <c r="A59" s="179" t="s">
        <v>167</v>
      </c>
      <c r="B59" s="179"/>
      <c r="C59" s="177">
        <f>C58-H54-F54</f>
        <v>30</v>
      </c>
      <c r="D59" s="177"/>
      <c r="E59" s="58">
        <f ca="1">((100/I54)*C59)/100</f>
        <v>1</v>
      </c>
      <c r="F59" s="179"/>
      <c r="G59" s="179"/>
      <c r="H59" s="179"/>
      <c r="I59" s="179"/>
      <c r="J59" s="40" t="s">
        <v>156</v>
      </c>
      <c r="K59" s="45">
        <f ca="1">(IF(E54&gt;1,(I54/(E54+2)+K58),I54/4+K58))</f>
        <v>15</v>
      </c>
    </row>
    <row r="60" spans="1:20" ht="21" customHeight="1" x14ac:dyDescent="0.35">
      <c r="A60" s="181" t="s">
        <v>168</v>
      </c>
      <c r="B60" s="182"/>
      <c r="C60" s="177">
        <v>30</v>
      </c>
      <c r="D60" s="177"/>
      <c r="E60" s="58">
        <f ca="1">((100/I54)*C60)/100</f>
        <v>1</v>
      </c>
      <c r="F60" s="179"/>
      <c r="G60" s="179"/>
      <c r="H60" s="179"/>
      <c r="I60" s="179"/>
      <c r="J60" s="40" t="s">
        <v>169</v>
      </c>
      <c r="K60" s="45">
        <f>(IF(E54&gt;1,(I54/(E54+2)+K59),0))</f>
        <v>0</v>
      </c>
    </row>
    <row r="61" spans="1:20" ht="21" customHeight="1" x14ac:dyDescent="0.35">
      <c r="A61" s="181" t="s">
        <v>279</v>
      </c>
      <c r="B61" s="182"/>
      <c r="C61" s="177">
        <v>30</v>
      </c>
      <c r="D61" s="177"/>
      <c r="E61" s="58">
        <f ca="1">((100/I54)*C61)/100</f>
        <v>1</v>
      </c>
      <c r="F61" s="179"/>
      <c r="G61" s="179"/>
      <c r="H61" s="179"/>
      <c r="I61" s="179"/>
      <c r="J61" s="40" t="s">
        <v>170</v>
      </c>
      <c r="K61" s="45">
        <f>(IF(E54&gt;2,(I54/(E54+2)+K60),0))</f>
        <v>0</v>
      </c>
    </row>
    <row r="62" spans="1:20" ht="39.75" customHeight="1" x14ac:dyDescent="0.35">
      <c r="A62" s="181" t="s">
        <v>280</v>
      </c>
      <c r="B62" s="182"/>
      <c r="C62" s="177">
        <v>30</v>
      </c>
      <c r="D62" s="177"/>
      <c r="E62" s="58">
        <f ca="1">((100/(I54))*C62)/100</f>
        <v>1</v>
      </c>
      <c r="F62" s="179"/>
      <c r="G62" s="179"/>
      <c r="H62" s="179"/>
      <c r="I62" s="179"/>
      <c r="J62" s="40" t="s">
        <v>172</v>
      </c>
      <c r="K62" s="46">
        <f>(IF(E54&gt;3,(I54/(E54+2)+K61),0))</f>
        <v>0</v>
      </c>
    </row>
    <row r="63" spans="1:20" ht="21" x14ac:dyDescent="0.35">
      <c r="A63" s="179" t="s">
        <v>171</v>
      </c>
      <c r="B63" s="179"/>
      <c r="C63" s="177">
        <v>30</v>
      </c>
      <c r="D63" s="177"/>
      <c r="E63" s="58">
        <f ca="1">((100/(I54))*C63)/100</f>
        <v>1</v>
      </c>
      <c r="F63" s="179"/>
      <c r="G63" s="179"/>
      <c r="H63" s="179"/>
      <c r="I63" s="179"/>
      <c r="J63" s="40" t="s">
        <v>173</v>
      </c>
      <c r="K63" s="45">
        <f>(IF(E54&gt;4,(I54/(E54+2)+K62),0))</f>
        <v>0</v>
      </c>
    </row>
    <row r="64" spans="1:20" ht="21" customHeight="1" x14ac:dyDescent="0.35">
      <c r="A64" s="179" t="s">
        <v>281</v>
      </c>
      <c r="B64" s="179"/>
      <c r="C64" s="177">
        <v>30</v>
      </c>
      <c r="D64" s="177"/>
      <c r="E64" s="58">
        <f ca="1">((100/I54)*C64)/100</f>
        <v>1</v>
      </c>
      <c r="F64" s="179"/>
      <c r="G64" s="179"/>
      <c r="H64" s="179"/>
      <c r="I64" s="179"/>
      <c r="J64" s="40" t="s">
        <v>157</v>
      </c>
      <c r="K64" s="45">
        <f ca="1">(IF(E54=1,(I54/(E54+3)+K59),IF(E54=0,(I54/4+K59),IF(E54&gt;1,0))))</f>
        <v>22.5</v>
      </c>
    </row>
    <row r="65" spans="1:13" ht="42.75" customHeight="1" thickBot="1" x14ac:dyDescent="0.4">
      <c r="A65" s="179" t="s">
        <v>282</v>
      </c>
      <c r="B65" s="179"/>
      <c r="C65" s="177">
        <v>29</v>
      </c>
      <c r="D65" s="177"/>
      <c r="E65" s="58">
        <f ca="1">((100/I54)*C65)/100</f>
        <v>0.96666666666666667</v>
      </c>
      <c r="F65" s="179"/>
      <c r="G65" s="179"/>
      <c r="H65" s="179"/>
      <c r="I65" s="179"/>
      <c r="J65" s="42" t="s">
        <v>158</v>
      </c>
      <c r="K65" s="47">
        <f ca="1">(IF(E54&gt;1.5,(I54/(E54+2)+K58+MAX(0,K59-K58)+MAX(0,K60-K59)+MAX(0,K61-K60)+MAX(0,K62-K61)+MAX(0,K63-K62)),IF(E54=1,(I54/(E54+3)+K64),IF(E54=0,I54/4+K64))))</f>
        <v>30</v>
      </c>
      <c r="M65" s="1" t="e">
        <f>(IF(D53&gt;1.5,(H53/(D53+2)+J58+MAX(0,J59-J58)+MAX(0,J60-J59)+MAX(0,J61-J60)+MAX(0,J62-J61)+MAX(0,J63-J62)),IF(D53=1,(H53/(D53+3)+J63),IF(D53=0,H53*0.3+J63))))</f>
        <v>#VALUE!</v>
      </c>
    </row>
    <row r="66" spans="1:13" ht="20.25" x14ac:dyDescent="0.25">
      <c r="A66" s="179" t="s">
        <v>174</v>
      </c>
      <c r="B66" s="179"/>
      <c r="C66" s="177">
        <v>7</v>
      </c>
      <c r="D66" s="177"/>
      <c r="E66" s="58">
        <f ca="1">((100/(I54))*C66)/100</f>
        <v>0.23333333333333336</v>
      </c>
      <c r="F66" s="179"/>
      <c r="G66" s="179"/>
      <c r="H66" s="179"/>
      <c r="I66" s="179"/>
    </row>
    <row r="67" spans="1:13" ht="20.25" x14ac:dyDescent="0.25">
      <c r="A67" s="179" t="s">
        <v>175</v>
      </c>
      <c r="B67" s="179"/>
      <c r="C67" s="177">
        <v>0</v>
      </c>
      <c r="D67" s="177"/>
      <c r="E67" s="58">
        <f ca="1">((100/(I54))*C67)/100</f>
        <v>0</v>
      </c>
      <c r="F67" s="179"/>
      <c r="G67" s="179"/>
      <c r="H67" s="179"/>
      <c r="I67" s="179"/>
    </row>
    <row r="68" spans="1:13" ht="21" thickBot="1" x14ac:dyDescent="0.3">
      <c r="A68" s="157" t="s">
        <v>73</v>
      </c>
      <c r="B68" s="157"/>
      <c r="C68" s="157"/>
      <c r="D68" s="157"/>
      <c r="E68" s="157"/>
      <c r="F68" s="157"/>
      <c r="G68" s="157"/>
      <c r="H68" s="157"/>
      <c r="I68" s="157"/>
    </row>
    <row r="69" spans="1:13" ht="20.25" customHeight="1" x14ac:dyDescent="0.3">
      <c r="A69" s="175" t="s">
        <v>283</v>
      </c>
      <c r="B69" s="175"/>
      <c r="C69" s="175"/>
      <c r="D69" s="176" t="s">
        <v>4</v>
      </c>
      <c r="E69" s="56" t="s">
        <v>146</v>
      </c>
      <c r="F69" s="177" t="s">
        <v>132</v>
      </c>
      <c r="G69" s="177"/>
      <c r="H69" s="56" t="s">
        <v>147</v>
      </c>
      <c r="I69" s="56" t="s">
        <v>148</v>
      </c>
      <c r="J69" s="36" t="str">
        <f ca="1">(IF(F72&gt;99%,"All work completed. Please provide OC.",IF(F72&gt;89.8%,"Plinth, RCC, Brick, Plaster, Flooring, Wooden, Plumbing, Electrification, etc., work Completed. Finishing work is in process.",IF(F72&lt;94%,(IF(C72=0,"Work not yet Started.",IF(E72=25%,"Piling work in process",IF(E72=50%,"Excavation work in process",IF(E72=100%,"Excavation work Completed. ","0")))&amp;(IF(C73=0%,"",IF(C73=K74,"Footing work is process",IF(C73=K75,"Footing work Completed",IF(C73=K76,"1st Basement Completed",IF(C73=K77,"1st &amp; 2nd Basement Completed",IF(C73=K78,"1st to 3rd Basement Completed",IF(C73=K79,"1st to 4th Basement Completed",IF(C73=K80,"Plinth work is process",IF(C73=K81,"Plinth work completed","0")))))))))))&amp;(IF(C74=(F70+H70+I70),", RCC Slab",IF(C74&gt;0,", RCC upto "&amp;C74&amp;" Slab",""))&amp;(IF(C75=I70,", Brickwork",IF(C75&gt;0,", Brickwork upto "&amp;C75&amp;" Floor",""))&amp;(IF(C76=I70,", Internal Plaster",IF(C76&gt;0,", Internal Plaster upto "&amp;C76&amp;" Floor",""))&amp;(IF(C77=I70,", External Plaster",IF(C77&gt;0,", External Plaster upto "&amp;C77&amp;" Floor",""))&amp;(IF(C78=I70,", External Plumbing, Elevation and Waterproofing",IF(C78&gt;0,", External Plumbing, Elevation and Waterproofing upto "&amp;C78&amp;" Floor",""))&amp;(IF(C79=I70,", Flooring &amp; Fitting",IF(C79&gt;0,", Flooring &amp; Fitting upto "&amp;C79&amp;" Floor",""))&amp;(IF(C80=I70,", Wooden Work",IF(C80&gt;0,", Wooden Work upto "&amp;C80&amp;" Floor",""))&amp;(IF(C81=I70,", Electrical &amp; Sanitary fittings",IF(C81&gt;0,", Electrical &amp; Sanitary fittings upto "&amp;C81&amp;" Floor",""))&amp;(IF(C82&gt;0,", Finishing upto "&amp;C82&amp;" Floor","")&amp;(IF(C74&gt;0.5," Completed",""))))))))))))))))</f>
        <v>Excavation work Completed. Plinth work completed, RCC Slab, Brickwork, Internal Plaster, External Plaster, External Plumbing, Elevation and Waterproofing, Flooring &amp; Fitting, Wooden Work, Electrical &amp; Sanitary fittings, Finishing upto 17 Floor Completed</v>
      </c>
      <c r="K69" s="38"/>
    </row>
    <row r="70" spans="1:13" ht="23.25" customHeight="1" x14ac:dyDescent="0.3">
      <c r="A70" s="175"/>
      <c r="B70" s="175"/>
      <c r="C70" s="175"/>
      <c r="D70" s="176"/>
      <c r="E70" s="56">
        <v>0</v>
      </c>
      <c r="F70" s="177">
        <v>1</v>
      </c>
      <c r="G70" s="177"/>
      <c r="H70" s="56">
        <v>4</v>
      </c>
      <c r="I70" s="56">
        <f ca="1">--TRIM(RIGHT(SUBSTITUTE(LEFT(A69,_xlfn.AGGREGATE(16,6,FIND({0,1,2,3,4,5,6,7,8,9},A69,ROW(INDIRECT("1:"&amp;LEN(A69)))),1))," ",REPT(" ",LEN(A69))),LEN(A69)))</f>
        <v>30</v>
      </c>
      <c r="J70" s="37" t="s">
        <v>152</v>
      </c>
      <c r="K70" s="38"/>
    </row>
    <row r="71" spans="1:13" ht="20.25" customHeight="1" x14ac:dyDescent="0.3">
      <c r="A71" s="178" t="s">
        <v>150</v>
      </c>
      <c r="B71" s="178"/>
      <c r="C71" s="178" t="s">
        <v>162</v>
      </c>
      <c r="D71" s="178"/>
      <c r="E71" s="57" t="s">
        <v>163</v>
      </c>
      <c r="F71" s="178" t="s">
        <v>151</v>
      </c>
      <c r="G71" s="178"/>
      <c r="H71" s="48" t="s">
        <v>149</v>
      </c>
      <c r="I71" s="48"/>
      <c r="J71" s="40" t="s">
        <v>164</v>
      </c>
      <c r="K71" s="39">
        <f ca="1">I70*25%</f>
        <v>7.5</v>
      </c>
    </row>
    <row r="72" spans="1:13" ht="20.25" customHeight="1" x14ac:dyDescent="0.3">
      <c r="A72" s="179" t="s">
        <v>165</v>
      </c>
      <c r="B72" s="179"/>
      <c r="C72" s="177">
        <f ca="1">K73</f>
        <v>30</v>
      </c>
      <c r="D72" s="177"/>
      <c r="E72" s="58">
        <f ca="1">((100/I70)*C72)/100</f>
        <v>1</v>
      </c>
      <c r="F72" s="179">
        <f ca="1">(((C72/I70*5)+(C73/I70*20)+(25/(F70+H70+I70)*C74)+(5/(I70)*C75)+(2.5/(I70)*C76)+(2.5/(I70)*C77)+(5/I70*C78)+(10/I70*C79)+(2.5/I70*C80)+(2.5/I70*C81)+(10/I70*C82)+(10/I70*C83))/100)</f>
        <v>0.85666666666666669</v>
      </c>
      <c r="G72" s="179"/>
      <c r="H72" s="179" t="str">
        <f ca="1">J69</f>
        <v>Excavation work Completed. Plinth work completed, RCC Slab, Brickwork, Internal Plaster, External Plaster, External Plumbing, Elevation and Waterproofing, Flooring &amp; Fitting, Wooden Work, Electrical &amp; Sanitary fittings, Finishing upto 17 Floor Completed</v>
      </c>
      <c r="I72" s="179"/>
      <c r="J72" s="40" t="s">
        <v>153</v>
      </c>
      <c r="K72" s="44">
        <f ca="1">I70*50%</f>
        <v>15</v>
      </c>
    </row>
    <row r="73" spans="1:13" ht="20.25" x14ac:dyDescent="0.3">
      <c r="A73" s="179" t="s">
        <v>133</v>
      </c>
      <c r="B73" s="179"/>
      <c r="C73" s="180">
        <f ca="1">K81</f>
        <v>30</v>
      </c>
      <c r="D73" s="177"/>
      <c r="E73" s="58">
        <f ca="1">((100/I70)*C73)/100</f>
        <v>1</v>
      </c>
      <c r="F73" s="179"/>
      <c r="G73" s="179"/>
      <c r="H73" s="179"/>
      <c r="I73" s="179"/>
      <c r="J73" s="40" t="s">
        <v>154</v>
      </c>
      <c r="K73" s="44">
        <f ca="1">I70</f>
        <v>30</v>
      </c>
    </row>
    <row r="74" spans="1:13" ht="21" customHeight="1" x14ac:dyDescent="0.35">
      <c r="A74" s="179" t="s">
        <v>166</v>
      </c>
      <c r="B74" s="179"/>
      <c r="C74" s="177">
        <v>35</v>
      </c>
      <c r="D74" s="177"/>
      <c r="E74" s="58">
        <f ca="1">((100/(F70+H70+I70))*C74)/100</f>
        <v>1</v>
      </c>
      <c r="F74" s="179"/>
      <c r="G74" s="179"/>
      <c r="H74" s="179"/>
      <c r="I74" s="179"/>
      <c r="J74" s="40" t="s">
        <v>155</v>
      </c>
      <c r="K74" s="45">
        <f ca="1">(IF(E70&gt;1,(I70/(E70+2)),I70/4))</f>
        <v>7.5</v>
      </c>
    </row>
    <row r="75" spans="1:13" ht="21" customHeight="1" x14ac:dyDescent="0.35">
      <c r="A75" s="179" t="s">
        <v>167</v>
      </c>
      <c r="B75" s="179"/>
      <c r="C75" s="177">
        <f>C74-H70-F70</f>
        <v>30</v>
      </c>
      <c r="D75" s="177"/>
      <c r="E75" s="58">
        <f ca="1">((100/I70)*C75)/100</f>
        <v>1</v>
      </c>
      <c r="F75" s="179"/>
      <c r="G75" s="179"/>
      <c r="H75" s="179"/>
      <c r="I75" s="179"/>
      <c r="J75" s="40" t="s">
        <v>156</v>
      </c>
      <c r="K75" s="45">
        <f ca="1">(IF(E70&gt;1,(I70/(E70+2)+K74),I70/4+K74))</f>
        <v>15</v>
      </c>
    </row>
    <row r="76" spans="1:13" ht="21" customHeight="1" x14ac:dyDescent="0.35">
      <c r="A76" s="181" t="s">
        <v>168</v>
      </c>
      <c r="B76" s="182"/>
      <c r="C76" s="177">
        <v>30</v>
      </c>
      <c r="D76" s="177"/>
      <c r="E76" s="58">
        <f ca="1">((100/I70)*C76)/100</f>
        <v>1</v>
      </c>
      <c r="F76" s="179"/>
      <c r="G76" s="179"/>
      <c r="H76" s="179"/>
      <c r="I76" s="179"/>
      <c r="J76" s="40" t="s">
        <v>169</v>
      </c>
      <c r="K76" s="45">
        <f>(IF(E70&gt;1,(I70/(E70+2)+K75),0))</f>
        <v>0</v>
      </c>
    </row>
    <row r="77" spans="1:13" ht="21" customHeight="1" x14ac:dyDescent="0.35">
      <c r="A77" s="181" t="s">
        <v>279</v>
      </c>
      <c r="B77" s="182"/>
      <c r="C77" s="177">
        <v>30</v>
      </c>
      <c r="D77" s="177"/>
      <c r="E77" s="58">
        <f ca="1">((100/I70)*C77)/100</f>
        <v>1</v>
      </c>
      <c r="F77" s="179"/>
      <c r="G77" s="179"/>
      <c r="H77" s="179"/>
      <c r="I77" s="179"/>
      <c r="J77" s="40" t="s">
        <v>170</v>
      </c>
      <c r="K77" s="45">
        <f>(IF(E70&gt;2,(I70/(E70+2)+K76),0))</f>
        <v>0</v>
      </c>
    </row>
    <row r="78" spans="1:13" ht="39" customHeight="1" x14ac:dyDescent="0.35">
      <c r="A78" s="181" t="s">
        <v>280</v>
      </c>
      <c r="B78" s="182"/>
      <c r="C78" s="177">
        <v>30</v>
      </c>
      <c r="D78" s="177"/>
      <c r="E78" s="58">
        <f ca="1">((100/(I70))*C78)/100</f>
        <v>1</v>
      </c>
      <c r="F78" s="179"/>
      <c r="G78" s="179"/>
      <c r="H78" s="179"/>
      <c r="I78" s="179"/>
      <c r="J78" s="40" t="s">
        <v>172</v>
      </c>
      <c r="K78" s="46">
        <f>(IF(E70&gt;3,(I70/(E70+2)+K77),0))</f>
        <v>0</v>
      </c>
    </row>
    <row r="79" spans="1:13" ht="21" x14ac:dyDescent="0.35">
      <c r="A79" s="179" t="s">
        <v>171</v>
      </c>
      <c r="B79" s="179"/>
      <c r="C79" s="177">
        <v>30</v>
      </c>
      <c r="D79" s="177"/>
      <c r="E79" s="58">
        <f ca="1">((100/(I70))*C79)/100</f>
        <v>1</v>
      </c>
      <c r="F79" s="179"/>
      <c r="G79" s="179"/>
      <c r="H79" s="179"/>
      <c r="I79" s="179"/>
      <c r="J79" s="40" t="s">
        <v>173</v>
      </c>
      <c r="K79" s="45">
        <f>(IF(E70&gt;4,(I70/(E70+2)+K78),0))</f>
        <v>0</v>
      </c>
    </row>
    <row r="80" spans="1:13" ht="21" customHeight="1" x14ac:dyDescent="0.35">
      <c r="A80" s="179" t="s">
        <v>281</v>
      </c>
      <c r="B80" s="179"/>
      <c r="C80" s="177">
        <v>30</v>
      </c>
      <c r="D80" s="177"/>
      <c r="E80" s="58">
        <f ca="1">((100/I70)*C80)/100</f>
        <v>1</v>
      </c>
      <c r="F80" s="179"/>
      <c r="G80" s="179"/>
      <c r="H80" s="179"/>
      <c r="I80" s="179"/>
      <c r="J80" s="40" t="s">
        <v>157</v>
      </c>
      <c r="K80" s="45">
        <f ca="1">(IF(E70=1,(I70/(E70+3)+K75),IF(E70=0,(I70/4+K75),IF(E70&gt;1,0))))</f>
        <v>22.5</v>
      </c>
    </row>
    <row r="81" spans="1:13" ht="41.25" customHeight="1" thickBot="1" x14ac:dyDescent="0.4">
      <c r="A81" s="179" t="s">
        <v>282</v>
      </c>
      <c r="B81" s="179"/>
      <c r="C81" s="177">
        <v>30</v>
      </c>
      <c r="D81" s="177"/>
      <c r="E81" s="58">
        <f ca="1">((100/I70)*C81)/100</f>
        <v>1</v>
      </c>
      <c r="F81" s="179"/>
      <c r="G81" s="179"/>
      <c r="H81" s="179"/>
      <c r="I81" s="179"/>
      <c r="J81" s="42" t="s">
        <v>158</v>
      </c>
      <c r="K81" s="47">
        <f ca="1">(IF(E70&gt;1.5,(I70/(E70+2)+K74+MAX(0,K75-K74)+MAX(0,K76-K75)+MAX(0,K77-K76)+MAX(0,K78-K77)+MAX(0,K79-K78)),IF(E70=1,(I70/(E70+3)+K80),IF(E70=0,I70/4+K80))))</f>
        <v>30</v>
      </c>
      <c r="M81" s="1" t="e">
        <f>(IF(D69&gt;1.5,(H69/(D69+2)+J74+MAX(0,J75-J74)+MAX(0,J76-J75)+MAX(0,J77-J76)+MAX(0,J78-J77)+MAX(0,J79-J78)),IF(D69=1,(H69/(D69+3)+J79),IF(D69=0,H69*0.3+J79))))</f>
        <v>#VALUE!</v>
      </c>
    </row>
    <row r="82" spans="1:13" ht="20.25" x14ac:dyDescent="0.25">
      <c r="A82" s="179" t="s">
        <v>174</v>
      </c>
      <c r="B82" s="179"/>
      <c r="C82" s="177">
        <v>17</v>
      </c>
      <c r="D82" s="177"/>
      <c r="E82" s="58">
        <f ca="1">((100/(I70))*C82)/100</f>
        <v>0.56666666666666676</v>
      </c>
      <c r="F82" s="179"/>
      <c r="G82" s="179"/>
      <c r="H82" s="179"/>
      <c r="I82" s="179"/>
    </row>
    <row r="83" spans="1:13" ht="20.25" x14ac:dyDescent="0.25">
      <c r="A83" s="179" t="s">
        <v>175</v>
      </c>
      <c r="B83" s="179"/>
      <c r="C83" s="177">
        <v>0</v>
      </c>
      <c r="D83" s="177"/>
      <c r="E83" s="58">
        <f ca="1">((100/(I70))*C83)/100</f>
        <v>0</v>
      </c>
      <c r="F83" s="179"/>
      <c r="G83" s="179"/>
      <c r="H83" s="179"/>
      <c r="I83" s="179"/>
    </row>
    <row r="84" spans="1:13" ht="21" thickBot="1" x14ac:dyDescent="0.3">
      <c r="A84" s="157" t="s">
        <v>73</v>
      </c>
      <c r="B84" s="157"/>
      <c r="C84" s="157"/>
      <c r="D84" s="157"/>
      <c r="E84" s="157"/>
      <c r="F84" s="157"/>
      <c r="G84" s="157"/>
      <c r="H84" s="157"/>
      <c r="I84" s="157"/>
      <c r="J84" s="65">
        <f>34*0.48</f>
        <v>16.32</v>
      </c>
    </row>
    <row r="85" spans="1:13" ht="20.25" customHeight="1" x14ac:dyDescent="0.3">
      <c r="A85" s="175" t="s">
        <v>286</v>
      </c>
      <c r="B85" s="175"/>
      <c r="C85" s="175"/>
      <c r="D85" s="176" t="s">
        <v>4</v>
      </c>
      <c r="E85" s="56" t="s">
        <v>146</v>
      </c>
      <c r="F85" s="177" t="s">
        <v>132</v>
      </c>
      <c r="G85" s="177"/>
      <c r="H85" s="56" t="s">
        <v>147</v>
      </c>
      <c r="I85" s="56" t="s">
        <v>148</v>
      </c>
      <c r="J85" s="36" t="str">
        <f ca="1">(IF(F88&gt;99%,"All work completed. Please provide OC.",IF(F88&gt;89.8%,"Plinth, RCC, Brick, Plaster, Flooring, Wooden, Plumbing, Electrification, etc., work Completed. Finishing work is in process.",IF(F88&lt;94%,(IF(C88=0,"Work not yet Started.",IF(E88=25%,"Piling work in process",IF(E88=50%,"Excavation work in process",IF(E88=100%,"Excavation work Completed. ","0")))&amp;(IF(C89=0%,"",IF(C89=K90,"Footing work is process",IF(C89=K91,"Footing work Completed",IF(C89=K92,"1st Basement Completed",IF(C89=K93,"1st &amp; 2nd Basement Completed",IF(C89=K94,"1st to 3rd Basement Completed",IF(C89=K95,"1st to 4th Basement Completed",IF(C89=K96,"Plinth work is process",IF(C89=K97,"Plinth work completed","0")))))))))))&amp;(IF(C90=(F86+H86+I86),", RCC Slab",IF(C90&gt;0,", RCC upto "&amp;C90&amp;" Slab",""))&amp;(IF(C91=I86,", Brickwork",IF(C91&gt;0,", Brickwork upto "&amp;C91&amp;" Floor",""))&amp;(IF(C92=I86,", Internal Plaster",IF(C92&gt;0,", Internal Plaster upto "&amp;C92&amp;" Floor",""))&amp;(IF(C93=I86,", External Plaster",IF(C93&gt;0,", External Plaster upto "&amp;C93&amp;" Floor",""))&amp;(IF(C94=I86,", External Plumbing, Elevation and Waterproofing",IF(C94&gt;0,", External Plumbing, Elevation and Waterproofing upto "&amp;C94&amp;" Floor",""))&amp;(IF(C95=I86,", Flooring &amp; Fitting",IF(C95&gt;0,", Flooring &amp; Fitting upto "&amp;C95&amp;" Floor",""))&amp;(IF(C96=I86,", Wooden Work",IF(C96&gt;0,", Wooden Work upto "&amp;C96&amp;" Floor",""))&amp;(IF(C97=I86,", Electrical &amp; Sanitary fittings",IF(C97&gt;0,", Electrical &amp; Sanitary fittings upto "&amp;C97&amp;" Floor",""))&amp;(IF(C98&gt;0,", Finishing upto "&amp;C98&amp;" Floor","")&amp;(IF(C90&gt;0.5," Completed",""))))))))))))))))</f>
        <v>Excavation work Completed. Plinth work completed, RCC upto 28 Slab, Brickwork upto 23 Floor, Internal Plaster upto 15 Floor, External Plaster upto 15 Floor Completed</v>
      </c>
      <c r="K85" s="38"/>
    </row>
    <row r="86" spans="1:13" ht="23.45" customHeight="1" x14ac:dyDescent="0.3">
      <c r="A86" s="175"/>
      <c r="B86" s="175"/>
      <c r="C86" s="175"/>
      <c r="D86" s="176"/>
      <c r="E86" s="56">
        <v>0</v>
      </c>
      <c r="F86" s="177">
        <v>1</v>
      </c>
      <c r="G86" s="177"/>
      <c r="H86" s="56">
        <v>4</v>
      </c>
      <c r="I86" s="56">
        <f ca="1">--TRIM(RIGHT(SUBSTITUTE(LEFT(A85,_xlfn.AGGREGATE(16,6,FIND({0,1,2,3,4,5,6,7,8,9},A85,ROW(INDIRECT("1:"&amp;LEN(A85)))),1))," ",REPT(" ",LEN(A85))),LEN(A85)))</f>
        <v>30</v>
      </c>
      <c r="J86" s="37" t="s">
        <v>152</v>
      </c>
      <c r="K86" s="38"/>
    </row>
    <row r="87" spans="1:13" ht="20.25" customHeight="1" x14ac:dyDescent="0.3">
      <c r="A87" s="178" t="s">
        <v>150</v>
      </c>
      <c r="B87" s="178"/>
      <c r="C87" s="178" t="s">
        <v>162</v>
      </c>
      <c r="D87" s="178"/>
      <c r="E87" s="57" t="s">
        <v>163</v>
      </c>
      <c r="F87" s="178" t="s">
        <v>151</v>
      </c>
      <c r="G87" s="178"/>
      <c r="H87" s="48" t="s">
        <v>149</v>
      </c>
      <c r="I87" s="48"/>
      <c r="J87" s="40" t="s">
        <v>164</v>
      </c>
      <c r="K87" s="39">
        <f ca="1">I86*25%</f>
        <v>7.5</v>
      </c>
    </row>
    <row r="88" spans="1:13" ht="20.25" customHeight="1" x14ac:dyDescent="0.3">
      <c r="A88" s="179" t="s">
        <v>165</v>
      </c>
      <c r="B88" s="179"/>
      <c r="C88" s="177">
        <f ca="1">K89</f>
        <v>30</v>
      </c>
      <c r="D88" s="177"/>
      <c r="E88" s="58">
        <f ca="1">((100/I86)*C88)/100</f>
        <v>1</v>
      </c>
      <c r="F88" s="179">
        <f ca="1">(((C88/I86*5)+(C89/I86*20)+(25/(F86+H86+I86)*C90)+(5/(I86)*C91)+(2.5/(I86)*C92)+(2.5/(I86)*C93)+(5/I86*C94)+(10/I86*C95)+(2.5/I86*C96)+(2.5/I86*C97)+(10/I86*C98)+(10/I86*C99))/100)</f>
        <v>0.51333333333333331</v>
      </c>
      <c r="G88" s="179"/>
      <c r="H88" s="179" t="str">
        <f ca="1">J85</f>
        <v>Excavation work Completed. Plinth work completed, RCC upto 28 Slab, Brickwork upto 23 Floor, Internal Plaster upto 15 Floor, External Plaster upto 15 Floor Completed</v>
      </c>
      <c r="I88" s="179"/>
      <c r="J88" s="40" t="s">
        <v>153</v>
      </c>
      <c r="K88" s="44">
        <f ca="1">I86*50%</f>
        <v>15</v>
      </c>
    </row>
    <row r="89" spans="1:13" ht="20.25" x14ac:dyDescent="0.3">
      <c r="A89" s="179" t="s">
        <v>133</v>
      </c>
      <c r="B89" s="179"/>
      <c r="C89" s="180">
        <f ca="1">K97</f>
        <v>30</v>
      </c>
      <c r="D89" s="177"/>
      <c r="E89" s="58">
        <f ca="1">((100/I86)*C89)/100</f>
        <v>1</v>
      </c>
      <c r="F89" s="179"/>
      <c r="G89" s="179"/>
      <c r="H89" s="179"/>
      <c r="I89" s="179"/>
      <c r="J89" s="40" t="s">
        <v>154</v>
      </c>
      <c r="K89" s="44">
        <f ca="1">I86</f>
        <v>30</v>
      </c>
    </row>
    <row r="90" spans="1:13" ht="21" customHeight="1" x14ac:dyDescent="0.35">
      <c r="A90" s="179" t="s">
        <v>166</v>
      </c>
      <c r="B90" s="179"/>
      <c r="C90" s="177">
        <v>28</v>
      </c>
      <c r="D90" s="177"/>
      <c r="E90" s="58">
        <f ca="1">((100/(F86+H86+I86))*C90)/100</f>
        <v>0.8</v>
      </c>
      <c r="F90" s="179"/>
      <c r="G90" s="179"/>
      <c r="H90" s="179"/>
      <c r="I90" s="179"/>
      <c r="J90" s="40" t="s">
        <v>155</v>
      </c>
      <c r="K90" s="45">
        <f ca="1">(IF(E86&gt;1,(I86/(E86+2)),I86/4))</f>
        <v>7.5</v>
      </c>
    </row>
    <row r="91" spans="1:13" ht="21" customHeight="1" x14ac:dyDescent="0.35">
      <c r="A91" s="179" t="s">
        <v>167</v>
      </c>
      <c r="B91" s="179"/>
      <c r="C91" s="177">
        <f>C90-H86-F86</f>
        <v>23</v>
      </c>
      <c r="D91" s="177"/>
      <c r="E91" s="58">
        <f ca="1">((100/I86)*C91)/100</f>
        <v>0.76666666666666672</v>
      </c>
      <c r="F91" s="179"/>
      <c r="G91" s="179"/>
      <c r="H91" s="179"/>
      <c r="I91" s="179"/>
      <c r="J91" s="40" t="s">
        <v>156</v>
      </c>
      <c r="K91" s="45">
        <f ca="1">(IF(E86&gt;1,(I86/(E86+2)+K90),I86/4+K90))</f>
        <v>15</v>
      </c>
    </row>
    <row r="92" spans="1:13" ht="21" customHeight="1" x14ac:dyDescent="0.35">
      <c r="A92" s="181" t="s">
        <v>168</v>
      </c>
      <c r="B92" s="182"/>
      <c r="C92" s="180">
        <v>15</v>
      </c>
      <c r="D92" s="180"/>
      <c r="E92" s="58">
        <f ca="1">((100/I86)*C92)/100</f>
        <v>0.5</v>
      </c>
      <c r="F92" s="179"/>
      <c r="G92" s="179"/>
      <c r="H92" s="179"/>
      <c r="I92" s="179"/>
      <c r="J92" s="40" t="s">
        <v>169</v>
      </c>
      <c r="K92" s="45">
        <f>(IF(E86&gt;1,(I86/(E86+2)+K91),0))</f>
        <v>0</v>
      </c>
    </row>
    <row r="93" spans="1:13" ht="21" customHeight="1" x14ac:dyDescent="0.35">
      <c r="A93" s="181" t="s">
        <v>279</v>
      </c>
      <c r="B93" s="182"/>
      <c r="C93" s="180">
        <v>15</v>
      </c>
      <c r="D93" s="180"/>
      <c r="E93" s="58">
        <f ca="1">((100/I86)*C93)/100</f>
        <v>0.5</v>
      </c>
      <c r="F93" s="179"/>
      <c r="G93" s="179"/>
      <c r="H93" s="179"/>
      <c r="I93" s="179"/>
      <c r="J93" s="40" t="s">
        <v>170</v>
      </c>
      <c r="K93" s="45">
        <f>(IF(E86&gt;2,(I86/(E86+2)+K92),0))</f>
        <v>0</v>
      </c>
    </row>
    <row r="94" spans="1:13" ht="38.25" customHeight="1" x14ac:dyDescent="0.35">
      <c r="A94" s="181" t="s">
        <v>280</v>
      </c>
      <c r="B94" s="182"/>
      <c r="C94" s="177">
        <v>0</v>
      </c>
      <c r="D94" s="177"/>
      <c r="E94" s="58">
        <f ca="1">((100/(I86))*C94)/100</f>
        <v>0</v>
      </c>
      <c r="F94" s="179"/>
      <c r="G94" s="179"/>
      <c r="H94" s="179"/>
      <c r="I94" s="179"/>
      <c r="J94" s="40" t="s">
        <v>172</v>
      </c>
      <c r="K94" s="46">
        <f>(IF(E86&gt;3,(I86/(E86+2)+K93),0))</f>
        <v>0</v>
      </c>
    </row>
    <row r="95" spans="1:13" ht="21" x14ac:dyDescent="0.35">
      <c r="A95" s="179" t="s">
        <v>171</v>
      </c>
      <c r="B95" s="179"/>
      <c r="C95" s="177">
        <v>0</v>
      </c>
      <c r="D95" s="177"/>
      <c r="E95" s="58">
        <f ca="1">((100/(I86))*C95)/100</f>
        <v>0</v>
      </c>
      <c r="F95" s="179"/>
      <c r="G95" s="179"/>
      <c r="H95" s="179"/>
      <c r="I95" s="179"/>
      <c r="J95" s="40" t="s">
        <v>173</v>
      </c>
      <c r="K95" s="45">
        <f>(IF(E86&gt;4,(I86/(E86+2)+K94),0))</f>
        <v>0</v>
      </c>
    </row>
    <row r="96" spans="1:13" ht="21" customHeight="1" x14ac:dyDescent="0.35">
      <c r="A96" s="179" t="s">
        <v>281</v>
      </c>
      <c r="B96" s="179"/>
      <c r="C96" s="177">
        <v>0</v>
      </c>
      <c r="D96" s="177"/>
      <c r="E96" s="58">
        <f ca="1">((100/I86)*C96)/100</f>
        <v>0</v>
      </c>
      <c r="F96" s="179"/>
      <c r="G96" s="179"/>
      <c r="H96" s="179"/>
      <c r="I96" s="179"/>
      <c r="J96" s="40" t="s">
        <v>157</v>
      </c>
      <c r="K96" s="45">
        <f ca="1">(IF(E86=1,(I86/(E86+3)+K91),IF(E86=0,(I86/4+K91),IF(E86&gt;1,0))))</f>
        <v>22.5</v>
      </c>
    </row>
    <row r="97" spans="1:13" ht="45" customHeight="1" thickBot="1" x14ac:dyDescent="0.4">
      <c r="A97" s="179" t="s">
        <v>282</v>
      </c>
      <c r="B97" s="179"/>
      <c r="C97" s="177">
        <v>0</v>
      </c>
      <c r="D97" s="177"/>
      <c r="E97" s="58">
        <f ca="1">((100/I86)*C97)/100</f>
        <v>0</v>
      </c>
      <c r="F97" s="179"/>
      <c r="G97" s="179"/>
      <c r="H97" s="179"/>
      <c r="I97" s="179"/>
      <c r="J97" s="42" t="s">
        <v>158</v>
      </c>
      <c r="K97" s="47">
        <f ca="1">(IF(E86&gt;1.5,(I86/(E86+2)+K90+MAX(0,K91-K90)+MAX(0,K92-K91)+MAX(0,K93-K92)+MAX(0,K94-K93)+MAX(0,K95-K94)),IF(E86=1,(I86/(E86+3)+K96),IF(E86=0,I86/4+K96))))</f>
        <v>30</v>
      </c>
      <c r="M97" s="1" t="e">
        <f>(IF(D85&gt;1.5,(H85/(D85+2)+J90+MAX(0,J91-J90)+MAX(0,J92-J91)+MAX(0,J93-J92)+MAX(0,J94-J93)+MAX(0,J95-J94)),IF(D85=1,(H85/(D85+3)+J95),IF(D85=0,H85*0.3+J95))))</f>
        <v>#VALUE!</v>
      </c>
    </row>
    <row r="98" spans="1:13" ht="20.25" x14ac:dyDescent="0.25">
      <c r="A98" s="179" t="s">
        <v>174</v>
      </c>
      <c r="B98" s="179"/>
      <c r="C98" s="177">
        <v>0</v>
      </c>
      <c r="D98" s="177"/>
      <c r="E98" s="58">
        <f ca="1">((100/(I86))*C98)/100</f>
        <v>0</v>
      </c>
      <c r="F98" s="179"/>
      <c r="G98" s="179"/>
      <c r="H98" s="179"/>
      <c r="I98" s="179"/>
    </row>
    <row r="99" spans="1:13" ht="20.25" x14ac:dyDescent="0.25">
      <c r="A99" s="179" t="s">
        <v>175</v>
      </c>
      <c r="B99" s="179"/>
      <c r="C99" s="177">
        <v>0</v>
      </c>
      <c r="D99" s="177"/>
      <c r="E99" s="58">
        <f ca="1">((100/(I86))*C99)/100</f>
        <v>0</v>
      </c>
      <c r="F99" s="179"/>
      <c r="G99" s="179"/>
      <c r="H99" s="179"/>
      <c r="I99" s="179"/>
    </row>
    <row r="100" spans="1:13" ht="36.75" customHeight="1" x14ac:dyDescent="0.3">
      <c r="A100" s="141" t="s">
        <v>159</v>
      </c>
      <c r="B100" s="142"/>
      <c r="C100" s="142"/>
      <c r="D100" s="142"/>
      <c r="E100" s="142"/>
      <c r="F100" s="142"/>
      <c r="G100" s="142"/>
      <c r="H100" s="151">
        <f ca="1">AVERAGE(F88,F72,F56)</f>
        <v>0.73083333333333333</v>
      </c>
      <c r="I100" s="152"/>
      <c r="J100" s="40"/>
      <c r="K100" s="41"/>
      <c r="L100" s="41"/>
    </row>
    <row r="101" spans="1:13" ht="20.25" x14ac:dyDescent="0.25">
      <c r="A101" s="134" t="s">
        <v>77</v>
      </c>
      <c r="B101" s="135"/>
      <c r="C101" s="135"/>
      <c r="D101" s="135"/>
      <c r="E101" s="135"/>
      <c r="F101" s="135"/>
      <c r="G101" s="135"/>
      <c r="H101" s="135"/>
      <c r="I101" s="136"/>
    </row>
    <row r="102" spans="1:13" ht="60.75" x14ac:dyDescent="0.25">
      <c r="A102" s="132" t="s">
        <v>78</v>
      </c>
      <c r="B102" s="132"/>
      <c r="C102" s="132"/>
      <c r="D102" s="3" t="s">
        <v>4</v>
      </c>
      <c r="E102" s="14" t="s">
        <v>138</v>
      </c>
      <c r="F102" s="20" t="s">
        <v>176</v>
      </c>
      <c r="G102" s="3" t="s">
        <v>4</v>
      </c>
      <c r="H102" s="137" t="s">
        <v>267</v>
      </c>
      <c r="I102" s="137"/>
    </row>
    <row r="103" spans="1:13" ht="45" customHeight="1" x14ac:dyDescent="0.25">
      <c r="A103" s="132" t="s">
        <v>261</v>
      </c>
      <c r="B103" s="132"/>
      <c r="C103" s="132"/>
      <c r="D103" s="2" t="s">
        <v>134</v>
      </c>
      <c r="E103" s="17" t="s">
        <v>276</v>
      </c>
      <c r="F103" s="86" t="s">
        <v>190</v>
      </c>
      <c r="G103" s="171" t="s">
        <v>4</v>
      </c>
      <c r="H103" s="144" t="s">
        <v>177</v>
      </c>
      <c r="I103" s="146"/>
    </row>
    <row r="104" spans="1:13" ht="43.5" customHeight="1" x14ac:dyDescent="0.25">
      <c r="A104" s="132" t="s">
        <v>259</v>
      </c>
      <c r="B104" s="132"/>
      <c r="C104" s="132"/>
      <c r="D104" s="2" t="s">
        <v>134</v>
      </c>
      <c r="E104" s="17">
        <v>24000</v>
      </c>
      <c r="F104" s="170"/>
      <c r="G104" s="172"/>
      <c r="H104" s="173"/>
      <c r="I104" s="174"/>
    </row>
    <row r="105" spans="1:13" ht="26.25" customHeight="1" x14ac:dyDescent="0.25">
      <c r="A105" s="133" t="s">
        <v>81</v>
      </c>
      <c r="B105" s="133"/>
      <c r="C105" s="133"/>
      <c r="D105" s="3" t="s">
        <v>4</v>
      </c>
      <c r="E105" s="52">
        <v>500000</v>
      </c>
      <c r="F105" s="3" t="s">
        <v>130</v>
      </c>
      <c r="G105" s="3" t="s">
        <v>4</v>
      </c>
      <c r="H105" s="168" t="s">
        <v>139</v>
      </c>
      <c r="I105" s="169"/>
    </row>
    <row r="106" spans="1:13" ht="20.25" hidden="1" x14ac:dyDescent="0.25">
      <c r="A106" s="132" t="s">
        <v>120</v>
      </c>
      <c r="B106" s="132"/>
      <c r="C106" s="132"/>
      <c r="D106" s="2" t="s">
        <v>4</v>
      </c>
      <c r="E106" s="17" t="s">
        <v>121</v>
      </c>
      <c r="F106" s="20" t="s">
        <v>122</v>
      </c>
      <c r="G106" s="2" t="s">
        <v>4</v>
      </c>
      <c r="H106" s="80" t="s">
        <v>99</v>
      </c>
      <c r="I106" s="80"/>
    </row>
    <row r="107" spans="1:13" ht="60.75" hidden="1" x14ac:dyDescent="0.25">
      <c r="A107" s="132" t="s">
        <v>123</v>
      </c>
      <c r="B107" s="132"/>
      <c r="C107" s="132"/>
      <c r="D107" s="2" t="s">
        <v>4</v>
      </c>
      <c r="E107" s="17" t="s">
        <v>124</v>
      </c>
      <c r="F107" s="20" t="s">
        <v>125</v>
      </c>
      <c r="G107" s="2" t="s">
        <v>4</v>
      </c>
      <c r="H107" s="80" t="s">
        <v>126</v>
      </c>
      <c r="I107" s="80"/>
    </row>
    <row r="108" spans="1:13" ht="20.25" hidden="1" x14ac:dyDescent="0.25">
      <c r="A108" s="132" t="s">
        <v>80</v>
      </c>
      <c r="B108" s="132"/>
      <c r="C108" s="132"/>
      <c r="D108" s="2" t="s">
        <v>4</v>
      </c>
      <c r="E108" s="17" t="s">
        <v>101</v>
      </c>
      <c r="F108" s="20" t="s">
        <v>79</v>
      </c>
      <c r="G108" s="2" t="s">
        <v>4</v>
      </c>
      <c r="H108" s="66" t="s">
        <v>101</v>
      </c>
      <c r="I108" s="68"/>
    </row>
    <row r="109" spans="1:13" ht="20.25" hidden="1" x14ac:dyDescent="0.25">
      <c r="A109" s="132" t="s">
        <v>127</v>
      </c>
      <c r="B109" s="132"/>
      <c r="C109" s="132"/>
      <c r="D109" s="2" t="s">
        <v>4</v>
      </c>
      <c r="E109" s="17" t="s">
        <v>100</v>
      </c>
      <c r="F109" s="20" t="s">
        <v>81</v>
      </c>
      <c r="G109" s="2" t="s">
        <v>4</v>
      </c>
      <c r="H109" s="80" t="s">
        <v>119</v>
      </c>
      <c r="I109" s="80"/>
    </row>
    <row r="110" spans="1:13" ht="20.25" hidden="1" x14ac:dyDescent="0.25">
      <c r="A110" s="132" t="s">
        <v>128</v>
      </c>
      <c r="B110" s="132"/>
      <c r="C110" s="132"/>
      <c r="D110" s="2" t="s">
        <v>4</v>
      </c>
      <c r="E110" s="18" t="s">
        <v>112</v>
      </c>
      <c r="F110" s="20" t="s">
        <v>129</v>
      </c>
      <c r="G110" s="2" t="s">
        <v>4</v>
      </c>
      <c r="H110" s="165" t="s">
        <v>112</v>
      </c>
      <c r="I110" s="165"/>
    </row>
    <row r="111" spans="1:13" ht="18" hidden="1" customHeight="1" x14ac:dyDescent="0.25">
      <c r="A111" s="133" t="s">
        <v>130</v>
      </c>
      <c r="B111" s="133"/>
      <c r="C111" s="133"/>
      <c r="D111" s="3" t="s">
        <v>4</v>
      </c>
      <c r="E111" s="10"/>
      <c r="F111" s="3" t="s">
        <v>130</v>
      </c>
      <c r="G111" s="3" t="s">
        <v>4</v>
      </c>
      <c r="H111" s="166" t="s">
        <v>112</v>
      </c>
      <c r="I111" s="167"/>
    </row>
    <row r="112" spans="1:13" ht="20.25" x14ac:dyDescent="0.25">
      <c r="A112" s="134" t="s">
        <v>76</v>
      </c>
      <c r="B112" s="135"/>
      <c r="C112" s="135"/>
      <c r="D112" s="135"/>
      <c r="E112" s="135"/>
      <c r="F112" s="135"/>
      <c r="G112" s="135"/>
      <c r="H112" s="135"/>
      <c r="I112" s="136"/>
    </row>
    <row r="113" spans="1:151 16227:16384" ht="20.25" x14ac:dyDescent="0.25">
      <c r="A113" s="138" t="s">
        <v>9</v>
      </c>
      <c r="B113" s="139"/>
      <c r="C113" s="139"/>
      <c r="D113" s="139"/>
      <c r="E113" s="139"/>
      <c r="F113" s="140"/>
      <c r="G113" s="2" t="s">
        <v>4</v>
      </c>
      <c r="H113" s="130">
        <v>2629.13</v>
      </c>
      <c r="I113" s="131"/>
    </row>
    <row r="114" spans="1:151 16227:16384" ht="20.25" x14ac:dyDescent="0.25">
      <c r="A114" s="138" t="s">
        <v>31</v>
      </c>
      <c r="B114" s="139"/>
      <c r="C114" s="139"/>
      <c r="D114" s="139"/>
      <c r="E114" s="139"/>
      <c r="F114" s="140"/>
      <c r="G114" s="2" t="s">
        <v>4</v>
      </c>
      <c r="H114" s="153">
        <f>83000/10.764</f>
        <v>7710.888145670755</v>
      </c>
      <c r="I114" s="153"/>
    </row>
    <row r="115" spans="1:151 16227:16384" ht="20.25" x14ac:dyDescent="0.25">
      <c r="A115" s="138" t="s">
        <v>140</v>
      </c>
      <c r="B115" s="139"/>
      <c r="C115" s="139"/>
      <c r="D115" s="139"/>
      <c r="E115" s="139"/>
      <c r="F115" s="140"/>
      <c r="G115" s="2" t="s">
        <v>4</v>
      </c>
      <c r="H115" s="153">
        <f>H113*0.8</f>
        <v>2103.3040000000001</v>
      </c>
      <c r="I115" s="153"/>
    </row>
    <row r="116" spans="1:151 16227:16384" ht="20.25" x14ac:dyDescent="0.25">
      <c r="A116" s="116" t="s">
        <v>260</v>
      </c>
      <c r="B116" s="117"/>
      <c r="C116" s="117"/>
      <c r="D116" s="117"/>
      <c r="E116" s="117"/>
      <c r="F116" s="117"/>
      <c r="G116" s="117"/>
      <c r="H116" s="117"/>
      <c r="I116" s="118"/>
    </row>
    <row r="117" spans="1:151 16227:16384" s="11" customFormat="1" ht="40.5" x14ac:dyDescent="0.25">
      <c r="A117" s="119" t="s">
        <v>186</v>
      </c>
      <c r="B117" s="120"/>
      <c r="C117" s="119" t="s">
        <v>187</v>
      </c>
      <c r="D117" s="120"/>
      <c r="E117" s="50" t="s">
        <v>237</v>
      </c>
      <c r="F117" s="119" t="s">
        <v>185</v>
      </c>
      <c r="G117" s="120"/>
      <c r="H117" s="50" t="s">
        <v>184</v>
      </c>
      <c r="I117" s="50" t="s">
        <v>183</v>
      </c>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c r="XFA117" s="1"/>
      <c r="XFB117" s="1"/>
      <c r="XFC117" s="1"/>
      <c r="XFD117" s="1"/>
    </row>
    <row r="118" spans="1:151 16227:16384" s="11" customFormat="1" ht="20.25" x14ac:dyDescent="0.25">
      <c r="A118" s="121" t="s">
        <v>241</v>
      </c>
      <c r="B118" s="122"/>
      <c r="C118" s="121" t="s">
        <v>97</v>
      </c>
      <c r="D118" s="122"/>
      <c r="E118" s="51" t="s">
        <v>237</v>
      </c>
      <c r="F118" s="121">
        <f>COUNT(F137:G149)</f>
        <v>13</v>
      </c>
      <c r="G118" s="122"/>
      <c r="H118" s="51">
        <f>SUM(F137:G149)</f>
        <v>4107.1118399999996</v>
      </c>
      <c r="I118" s="51">
        <f>SUM(I137:I149)</f>
        <v>6571.378944</v>
      </c>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c r="XFD118" s="1"/>
    </row>
    <row r="119" spans="1:151 16227:16384" s="11" customFormat="1" ht="20.25" x14ac:dyDescent="0.25">
      <c r="A119" s="121" t="s">
        <v>240</v>
      </c>
      <c r="B119" s="122"/>
      <c r="C119" s="121" t="s">
        <v>97</v>
      </c>
      <c r="D119" s="122"/>
      <c r="E119" s="51" t="s">
        <v>237</v>
      </c>
      <c r="F119" s="121">
        <f>COUNT(F152:G164)</f>
        <v>13</v>
      </c>
      <c r="G119" s="122"/>
      <c r="H119" s="51">
        <f>SUM(F152:G164)</f>
        <v>4065.4551599999995</v>
      </c>
      <c r="I119" s="51">
        <f>SUM(I152:I164)</f>
        <v>6504.7282559999994</v>
      </c>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c r="XFD119" s="1"/>
    </row>
    <row r="120" spans="1:151 16227:16384" s="11" customFormat="1" ht="20.25" x14ac:dyDescent="0.25">
      <c r="A120" s="119" t="s">
        <v>189</v>
      </c>
      <c r="B120" s="120"/>
      <c r="C120" s="119" t="s">
        <v>97</v>
      </c>
      <c r="D120" s="120"/>
      <c r="E120" s="50" t="s">
        <v>237</v>
      </c>
      <c r="F120" s="119">
        <f>SUM(F118:G119)</f>
        <v>26</v>
      </c>
      <c r="G120" s="120"/>
      <c r="H120" s="50">
        <f>SUM(H118:H119)</f>
        <v>8172.5669999999991</v>
      </c>
      <c r="I120" s="50">
        <f>SUM(I118:I119)</f>
        <v>13076.107199999999</v>
      </c>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c r="XFD120" s="1"/>
    </row>
    <row r="121" spans="1:151 16227:16384" ht="20.25" x14ac:dyDescent="0.25">
      <c r="A121" s="116" t="s">
        <v>296</v>
      </c>
      <c r="B121" s="117"/>
      <c r="C121" s="117"/>
      <c r="D121" s="117"/>
      <c r="E121" s="117"/>
      <c r="F121" s="117"/>
      <c r="G121" s="117"/>
      <c r="H121" s="117"/>
      <c r="I121" s="118"/>
    </row>
    <row r="122" spans="1:151 16227:16384" s="11" customFormat="1" ht="40.5" x14ac:dyDescent="0.25">
      <c r="A122" s="119" t="s">
        <v>186</v>
      </c>
      <c r="B122" s="120"/>
      <c r="C122" s="119" t="s">
        <v>187</v>
      </c>
      <c r="D122" s="120"/>
      <c r="E122" s="50" t="s">
        <v>188</v>
      </c>
      <c r="F122" s="119" t="s">
        <v>185</v>
      </c>
      <c r="G122" s="120"/>
      <c r="H122" s="50" t="s">
        <v>184</v>
      </c>
      <c r="I122" s="50" t="s">
        <v>183</v>
      </c>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c r="XFD122" s="1"/>
    </row>
    <row r="123" spans="1:151 16227:16384" s="11" customFormat="1" ht="20.25" x14ac:dyDescent="0.25">
      <c r="A123" s="121" t="s">
        <v>236</v>
      </c>
      <c r="B123" s="122"/>
      <c r="C123" s="121" t="s">
        <v>97</v>
      </c>
      <c r="D123" s="122"/>
      <c r="E123" s="51" t="s">
        <v>247</v>
      </c>
      <c r="F123" s="121">
        <f>COUNT(F175:G178)+COUNT(F180)+COUNT(F183:G187)+COUNT(F189)*6+COUNT(F192:G196)*6+COUNT(F198)*20+COUNT(F201:G205)*20+COUNT(F207)+COUNT(F209:G214)+COUNT(F216:G223)</f>
        <v>181</v>
      </c>
      <c r="G123" s="122"/>
      <c r="H123" s="51">
        <f>SUM(F175:G178)+SUM(F180)+SUM(F183:G187)+SUM(F189)*6+SUM(F192:G196)*6+SUM(F198)*20+SUM(F201:G205)*20+SUM(F207)+SUM(F209:G214)+SUM(F216:G223)</f>
        <v>135394.11288</v>
      </c>
      <c r="I123" s="51">
        <f>SUM(I175:I178)+SUM(I180)+SUM(I183:I187)+SUM(I189)*6+SUM(I192:I196)*6+SUM(I198)*20+SUM(I201:I205)*20+SUM(I207)+SUM(I209:I214)+SUM(I216:I223)</f>
        <v>216630.58060799996</v>
      </c>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c r="XFD123" s="1"/>
    </row>
    <row r="124" spans="1:151 16227:16384" s="11" customFormat="1" ht="20.25" x14ac:dyDescent="0.25">
      <c r="A124" s="121" t="s">
        <v>248</v>
      </c>
      <c r="B124" s="122"/>
      <c r="C124" s="121" t="s">
        <v>97</v>
      </c>
      <c r="D124" s="122"/>
      <c r="E124" s="51" t="s">
        <v>247</v>
      </c>
      <c r="F124" s="121">
        <f>COUNT(F231:G234)+COUNT(F236:G243)+COUNT(F245)*6+COUNT(F247:G252)*6+COUNT(F254:G261)*22</f>
        <v>230</v>
      </c>
      <c r="G124" s="122"/>
      <c r="H124" s="51">
        <f>SUM(F231:G234)+SUM(F236:G243)+SUM(F245)*6+SUM(F247:G252)*6+SUM(F254:G261)*22</f>
        <v>163055.33244</v>
      </c>
      <c r="I124" s="51">
        <f>SUM(I231:I234)+SUM(I236:I243)+SUM(I245)*6+SUM(I247:I252)*6+SUM(I254:I261)*22</f>
        <v>260888.531904</v>
      </c>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c r="XFD124" s="1"/>
    </row>
    <row r="125" spans="1:151 16227:16384" s="11" customFormat="1" ht="20.25" x14ac:dyDescent="0.25">
      <c r="A125" s="121" t="s">
        <v>243</v>
      </c>
      <c r="B125" s="122"/>
      <c r="C125" s="121" t="s">
        <v>97</v>
      </c>
      <c r="D125" s="122"/>
      <c r="E125" s="51" t="s">
        <v>247</v>
      </c>
      <c r="F125" s="121">
        <f>COUNT(F266:G270)+COUNT(F272:G279)*10+COUNT(F281:G285)*3+COUNT(F287:G288)*3</f>
        <v>106</v>
      </c>
      <c r="G125" s="122"/>
      <c r="H125" s="51">
        <f>SUM(F266:G270)+SUM(F272:G279)*10+SUM(F281:G285)*3+SUM(F287:G288)*3</f>
        <v>75612.256199999989</v>
      </c>
      <c r="I125" s="51">
        <f>SUM(I266:I270)+SUM(I272:I279)*10+SUM(I281:I285)*3+SUM(I287:I288)*3</f>
        <v>120979.60991999999</v>
      </c>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c r="XFD125" s="1"/>
    </row>
    <row r="126" spans="1:151 16227:16384" s="11" customFormat="1" ht="20.25" x14ac:dyDescent="0.25">
      <c r="A126" s="119" t="s">
        <v>189</v>
      </c>
      <c r="B126" s="120"/>
      <c r="C126" s="119" t="s">
        <v>97</v>
      </c>
      <c r="D126" s="120"/>
      <c r="E126" s="50" t="s">
        <v>247</v>
      </c>
      <c r="F126" s="119">
        <f>SUM(F123:G125)</f>
        <v>517</v>
      </c>
      <c r="G126" s="120"/>
      <c r="H126" s="50">
        <f>SUM(H123:H125)</f>
        <v>374061.70152</v>
      </c>
      <c r="I126" s="50">
        <f>SUM(I123:I124)</f>
        <v>477519.11251199996</v>
      </c>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c r="XFD126" s="1"/>
    </row>
    <row r="127" spans="1:151 16227:16384" ht="20.25" x14ac:dyDescent="0.25">
      <c r="A127" s="116" t="s">
        <v>295</v>
      </c>
      <c r="B127" s="117"/>
      <c r="C127" s="117"/>
      <c r="D127" s="117"/>
      <c r="E127" s="117"/>
      <c r="F127" s="117"/>
      <c r="G127" s="117"/>
      <c r="H127" s="117"/>
      <c r="I127" s="118"/>
    </row>
    <row r="128" spans="1:151 16227:16384" s="11" customFormat="1" ht="20.25" x14ac:dyDescent="0.25">
      <c r="A128" s="121" t="s">
        <v>236</v>
      </c>
      <c r="B128" s="122"/>
      <c r="C128" s="121" t="s">
        <v>249</v>
      </c>
      <c r="D128" s="122"/>
      <c r="E128" s="51" t="s">
        <v>247</v>
      </c>
      <c r="F128" s="121">
        <f>COUNT(F181:G182)+COUNT(F191)*6+COUNT(F199:G200)*20+COUNT(F208)</f>
        <v>49</v>
      </c>
      <c r="G128" s="122"/>
      <c r="H128" s="51">
        <f>SUM(F181:G182)+SUM(F191)*6+SUM(F199:G200)*20+SUM(F208)</f>
        <v>24135.471359999992</v>
      </c>
      <c r="I128" s="51">
        <f>SUM(I181:I182)+SUM(I191)*6+SUM(I199:I200)*20+SUM(I208)</f>
        <v>38616.754175999995</v>
      </c>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c r="XFD128" s="1"/>
    </row>
    <row r="129" spans="1:151 16227:16384" s="11" customFormat="1" ht="20.25" x14ac:dyDescent="0.25">
      <c r="A129" s="183" t="s">
        <v>189</v>
      </c>
      <c r="B129" s="184"/>
      <c r="C129" s="185" t="s">
        <v>112</v>
      </c>
      <c r="D129" s="186"/>
      <c r="E129" s="187" t="s">
        <v>112</v>
      </c>
      <c r="F129" s="183">
        <f>F128</f>
        <v>49</v>
      </c>
      <c r="G129" s="184"/>
      <c r="H129" s="188">
        <f>H128</f>
        <v>24135.471359999992</v>
      </c>
      <c r="I129" s="188">
        <f>I128</f>
        <v>38616.754175999995</v>
      </c>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c r="XFD129" s="1"/>
    </row>
    <row r="130" spans="1:151 16227:16384" s="11" customFormat="1" ht="20.25" hidden="1" x14ac:dyDescent="0.25">
      <c r="A130" s="189" t="s">
        <v>297</v>
      </c>
      <c r="B130" s="190"/>
      <c r="C130" s="191" t="s">
        <v>112</v>
      </c>
      <c r="D130" s="190"/>
      <c r="E130" s="192" t="s">
        <v>112</v>
      </c>
      <c r="F130" s="191">
        <f>F120+F126+F129</f>
        <v>592</v>
      </c>
      <c r="G130" s="190"/>
      <c r="H130" s="193">
        <f>H120+H126+H129</f>
        <v>406369.73987999995</v>
      </c>
      <c r="I130" s="194">
        <f>I120+I126+I129</f>
        <v>529211.97388800001</v>
      </c>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c r="XFD130" s="1"/>
    </row>
    <row r="131" spans="1:151 16227:16384" ht="20.25" x14ac:dyDescent="0.25">
      <c r="A131" s="123" t="s">
        <v>210</v>
      </c>
      <c r="B131" s="124"/>
      <c r="C131" s="124"/>
      <c r="D131" s="124"/>
      <c r="E131" s="124"/>
      <c r="F131" s="124"/>
      <c r="G131" s="124"/>
      <c r="H131" s="124"/>
      <c r="I131" s="159"/>
    </row>
    <row r="132" spans="1:151 16227:16384" ht="20.25" x14ac:dyDescent="0.25">
      <c r="A132" s="123" t="s">
        <v>209</v>
      </c>
      <c r="B132" s="124"/>
      <c r="C132" s="124"/>
      <c r="D132" s="124"/>
      <c r="E132" s="124"/>
      <c r="F132" s="124"/>
      <c r="G132" s="124"/>
      <c r="H132" s="124"/>
      <c r="I132" s="118"/>
    </row>
    <row r="133" spans="1:151 16227:16384" ht="44.25" customHeight="1" x14ac:dyDescent="0.25">
      <c r="A133" s="126" t="s">
        <v>106</v>
      </c>
      <c r="B133" s="127"/>
      <c r="C133" s="125" t="s">
        <v>102</v>
      </c>
      <c r="D133" s="125"/>
      <c r="E133" s="125" t="s">
        <v>103</v>
      </c>
      <c r="F133" s="125" t="s">
        <v>104</v>
      </c>
      <c r="G133" s="125"/>
      <c r="H133" s="125" t="s">
        <v>105</v>
      </c>
      <c r="I133" s="34" t="s">
        <v>160</v>
      </c>
    </row>
    <row r="134" spans="1:151 16227:16384" s="11" customFormat="1" ht="20.25" x14ac:dyDescent="0.25">
      <c r="A134" s="128"/>
      <c r="B134" s="129"/>
      <c r="C134" s="125"/>
      <c r="D134" s="125"/>
      <c r="E134" s="125"/>
      <c r="F134" s="125"/>
      <c r="G134" s="125"/>
      <c r="H134" s="125"/>
      <c r="I134" s="35">
        <v>0.6</v>
      </c>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c r="XFD134" s="1"/>
    </row>
    <row r="135" spans="1:151 16227:16384" s="11" customFormat="1" ht="20.25" x14ac:dyDescent="0.25">
      <c r="A135" s="102" t="s">
        <v>238</v>
      </c>
      <c r="B135" s="103"/>
      <c r="C135" s="103"/>
      <c r="D135" s="103"/>
      <c r="E135" s="103"/>
      <c r="F135" s="103"/>
      <c r="G135" s="103"/>
      <c r="H135" s="103"/>
      <c r="I135" s="106"/>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c r="XFD135" s="1"/>
    </row>
    <row r="136" spans="1:151 16227:16384" s="11" customFormat="1" ht="20.25" x14ac:dyDescent="0.25">
      <c r="A136" s="102" t="s">
        <v>212</v>
      </c>
      <c r="B136" s="103"/>
      <c r="C136" s="103"/>
      <c r="D136" s="103"/>
      <c r="E136" s="103"/>
      <c r="F136" s="103"/>
      <c r="G136" s="103"/>
      <c r="H136" s="103"/>
      <c r="I136" s="106"/>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c r="XFD136" s="1"/>
    </row>
    <row r="137" spans="1:151 16227:16384" s="11" customFormat="1" ht="22.5" customHeight="1" x14ac:dyDescent="0.25">
      <c r="A137" s="121" t="str">
        <f>A136</f>
        <v>Ground Floor for Commercial &amp; Parking</v>
      </c>
      <c r="B137" s="122"/>
      <c r="C137" s="101">
        <v>1</v>
      </c>
      <c r="D137" s="101"/>
      <c r="E137" s="19" t="s">
        <v>211</v>
      </c>
      <c r="F137" s="99">
        <f>32.19*10.764</f>
        <v>346.49315999999993</v>
      </c>
      <c r="G137" s="100"/>
      <c r="H137" s="19">
        <v>0</v>
      </c>
      <c r="I137" s="19">
        <f>F137*(($I$134)+1)+H137</f>
        <v>554.38905599999987</v>
      </c>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c r="XFD137" s="1"/>
    </row>
    <row r="138" spans="1:151 16227:16384" s="11" customFormat="1" ht="20.25" x14ac:dyDescent="0.25">
      <c r="A138" s="101" t="str">
        <f t="shared" ref="A138:A149" si="0">A137</f>
        <v>Ground Floor for Commercial &amp; Parking</v>
      </c>
      <c r="B138" s="101"/>
      <c r="C138" s="101">
        <f>C137+1</f>
        <v>2</v>
      </c>
      <c r="D138" s="101"/>
      <c r="E138" s="19" t="s">
        <v>211</v>
      </c>
      <c r="F138" s="99">
        <f>19.72*10.764</f>
        <v>212.26607999999999</v>
      </c>
      <c r="G138" s="100"/>
      <c r="H138" s="19">
        <v>0</v>
      </c>
      <c r="I138" s="19">
        <f t="shared" ref="I138:I149" si="1">F138*(($I$134)+1)+H138</f>
        <v>339.62572799999998</v>
      </c>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c r="XFD138" s="1"/>
    </row>
    <row r="139" spans="1:151 16227:16384" s="11" customFormat="1" ht="20.25" x14ac:dyDescent="0.25">
      <c r="A139" s="101" t="str">
        <f t="shared" si="0"/>
        <v>Ground Floor for Commercial &amp; Parking</v>
      </c>
      <c r="B139" s="101"/>
      <c r="C139" s="101">
        <f t="shared" ref="C139:C149" si="2">C138+1</f>
        <v>3</v>
      </c>
      <c r="D139" s="101"/>
      <c r="E139" s="19" t="s">
        <v>211</v>
      </c>
      <c r="F139" s="99">
        <f>28.79*10.764</f>
        <v>309.89555999999999</v>
      </c>
      <c r="G139" s="100"/>
      <c r="H139" s="19">
        <v>0</v>
      </c>
      <c r="I139" s="19">
        <f t="shared" si="1"/>
        <v>495.83289600000001</v>
      </c>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c r="XFD139" s="1"/>
    </row>
    <row r="140" spans="1:151 16227:16384" s="11" customFormat="1" ht="20.25" customHeight="1" x14ac:dyDescent="0.25">
      <c r="A140" s="101" t="str">
        <f t="shared" si="0"/>
        <v>Ground Floor for Commercial &amp; Parking</v>
      </c>
      <c r="B140" s="101"/>
      <c r="C140" s="101">
        <f t="shared" si="2"/>
        <v>4</v>
      </c>
      <c r="D140" s="101"/>
      <c r="E140" s="19" t="s">
        <v>211</v>
      </c>
      <c r="F140" s="99">
        <f>29.91*10.764</f>
        <v>321.95123999999998</v>
      </c>
      <c r="G140" s="100"/>
      <c r="H140" s="19">
        <v>0</v>
      </c>
      <c r="I140" s="19">
        <f t="shared" si="1"/>
        <v>515.121984</v>
      </c>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c r="XFD140" s="1"/>
    </row>
    <row r="141" spans="1:151 16227:16384" s="11" customFormat="1" ht="20.25" customHeight="1" x14ac:dyDescent="0.25">
      <c r="A141" s="101" t="str">
        <f t="shared" si="0"/>
        <v>Ground Floor for Commercial &amp; Parking</v>
      </c>
      <c r="B141" s="101"/>
      <c r="C141" s="101">
        <f t="shared" si="2"/>
        <v>5</v>
      </c>
      <c r="D141" s="101"/>
      <c r="E141" s="19" t="s">
        <v>211</v>
      </c>
      <c r="F141" s="99">
        <f>39.29*10.764</f>
        <v>422.91755999999998</v>
      </c>
      <c r="G141" s="100"/>
      <c r="H141" s="19">
        <v>0</v>
      </c>
      <c r="I141" s="19">
        <f t="shared" si="1"/>
        <v>676.66809599999999</v>
      </c>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c r="XFD141" s="1"/>
    </row>
    <row r="142" spans="1:151 16227:16384" s="11" customFormat="1" ht="20.25" customHeight="1" x14ac:dyDescent="0.25">
      <c r="A142" s="101" t="str">
        <f t="shared" si="0"/>
        <v>Ground Floor for Commercial &amp; Parking</v>
      </c>
      <c r="B142" s="101"/>
      <c r="C142" s="101">
        <f t="shared" si="2"/>
        <v>6</v>
      </c>
      <c r="D142" s="101"/>
      <c r="E142" s="19" t="s">
        <v>211</v>
      </c>
      <c r="F142" s="99">
        <f>30.25*10.764</f>
        <v>325.61099999999999</v>
      </c>
      <c r="G142" s="100"/>
      <c r="H142" s="19">
        <v>0</v>
      </c>
      <c r="I142" s="19">
        <f t="shared" si="1"/>
        <v>520.97760000000005</v>
      </c>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c r="XFD142" s="1"/>
    </row>
    <row r="143" spans="1:151 16227:16384" s="11" customFormat="1" ht="20.25" customHeight="1" x14ac:dyDescent="0.25">
      <c r="A143" s="101" t="str">
        <f t="shared" si="0"/>
        <v>Ground Floor for Commercial &amp; Parking</v>
      </c>
      <c r="B143" s="101"/>
      <c r="C143" s="101">
        <f t="shared" si="2"/>
        <v>7</v>
      </c>
      <c r="D143" s="101"/>
      <c r="E143" s="19" t="s">
        <v>211</v>
      </c>
      <c r="F143" s="99">
        <f>34.03*10.764</f>
        <v>366.29892000000001</v>
      </c>
      <c r="G143" s="100"/>
      <c r="H143" s="19">
        <v>0</v>
      </c>
      <c r="I143" s="19">
        <f t="shared" si="1"/>
        <v>586.07827200000008</v>
      </c>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c r="XFD143" s="1"/>
    </row>
    <row r="144" spans="1:151 16227:16384" s="11" customFormat="1" ht="20.25" customHeight="1" x14ac:dyDescent="0.25">
      <c r="A144" s="101" t="str">
        <f t="shared" si="0"/>
        <v>Ground Floor for Commercial &amp; Parking</v>
      </c>
      <c r="B144" s="101"/>
      <c r="C144" s="101">
        <f t="shared" si="2"/>
        <v>8</v>
      </c>
      <c r="D144" s="101"/>
      <c r="E144" s="19" t="s">
        <v>211</v>
      </c>
      <c r="F144" s="99">
        <f>24.88*10.764</f>
        <v>267.80831999999998</v>
      </c>
      <c r="G144" s="100"/>
      <c r="H144" s="19">
        <v>0</v>
      </c>
      <c r="I144" s="19">
        <f t="shared" si="1"/>
        <v>428.493312</v>
      </c>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c r="XFD144" s="1"/>
    </row>
    <row r="145" spans="1:151 16227:16384" s="11" customFormat="1" ht="20.25" customHeight="1" x14ac:dyDescent="0.25">
      <c r="A145" s="101" t="str">
        <f t="shared" si="0"/>
        <v>Ground Floor for Commercial &amp; Parking</v>
      </c>
      <c r="B145" s="101"/>
      <c r="C145" s="101">
        <f t="shared" si="2"/>
        <v>9</v>
      </c>
      <c r="D145" s="101"/>
      <c r="E145" s="19" t="s">
        <v>211</v>
      </c>
      <c r="F145" s="99">
        <f>28.79*10.764</f>
        <v>309.89555999999999</v>
      </c>
      <c r="G145" s="100"/>
      <c r="H145" s="19">
        <v>0</v>
      </c>
      <c r="I145" s="19">
        <f t="shared" si="1"/>
        <v>495.83289600000001</v>
      </c>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c r="XFD145" s="1"/>
    </row>
    <row r="146" spans="1:151 16227:16384" s="11" customFormat="1" ht="20.25" customHeight="1" x14ac:dyDescent="0.25">
      <c r="A146" s="101" t="str">
        <f t="shared" si="0"/>
        <v>Ground Floor for Commercial &amp; Parking</v>
      </c>
      <c r="B146" s="101"/>
      <c r="C146" s="101">
        <f t="shared" si="2"/>
        <v>10</v>
      </c>
      <c r="D146" s="101"/>
      <c r="E146" s="19" t="s">
        <v>211</v>
      </c>
      <c r="F146" s="99">
        <f>19.72*10.764</f>
        <v>212.26607999999999</v>
      </c>
      <c r="G146" s="100"/>
      <c r="H146" s="19">
        <v>0</v>
      </c>
      <c r="I146" s="19">
        <f t="shared" si="1"/>
        <v>339.62572799999998</v>
      </c>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c r="XFD146" s="1"/>
    </row>
    <row r="147" spans="1:151 16227:16384" s="11" customFormat="1" ht="20.25" customHeight="1" x14ac:dyDescent="0.25">
      <c r="A147" s="101" t="str">
        <f t="shared" si="0"/>
        <v>Ground Floor for Commercial &amp; Parking</v>
      </c>
      <c r="B147" s="101"/>
      <c r="C147" s="101">
        <f t="shared" si="2"/>
        <v>11</v>
      </c>
      <c r="D147" s="101"/>
      <c r="E147" s="19" t="s">
        <v>211</v>
      </c>
      <c r="F147" s="99">
        <f>32.19*10.764</f>
        <v>346.49315999999993</v>
      </c>
      <c r="G147" s="100"/>
      <c r="H147" s="19">
        <v>0</v>
      </c>
      <c r="I147" s="19">
        <f t="shared" si="1"/>
        <v>554.38905599999987</v>
      </c>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c r="XFD147" s="1"/>
    </row>
    <row r="148" spans="1:151 16227:16384" s="11" customFormat="1" ht="20.25" customHeight="1" x14ac:dyDescent="0.25">
      <c r="A148" s="101" t="str">
        <f t="shared" si="0"/>
        <v>Ground Floor for Commercial &amp; Parking</v>
      </c>
      <c r="B148" s="101"/>
      <c r="C148" s="101">
        <f t="shared" si="2"/>
        <v>12</v>
      </c>
      <c r="D148" s="101"/>
      <c r="E148" s="19" t="s">
        <v>211</v>
      </c>
      <c r="F148" s="99">
        <f>30.9*10.764</f>
        <v>332.60759999999999</v>
      </c>
      <c r="G148" s="100"/>
      <c r="H148" s="19">
        <v>0</v>
      </c>
      <c r="I148" s="19">
        <f t="shared" si="1"/>
        <v>532.17215999999996</v>
      </c>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c r="XFD148" s="1"/>
    </row>
    <row r="149" spans="1:151 16227:16384" s="11" customFormat="1" ht="20.25" customHeight="1" x14ac:dyDescent="0.25">
      <c r="A149" s="101" t="str">
        <f t="shared" si="0"/>
        <v>Ground Floor for Commercial &amp; Parking</v>
      </c>
      <c r="B149" s="101"/>
      <c r="C149" s="101">
        <f t="shared" si="2"/>
        <v>13</v>
      </c>
      <c r="D149" s="101"/>
      <c r="E149" s="19" t="s">
        <v>211</v>
      </c>
      <c r="F149" s="99">
        <f>30.9*10.764</f>
        <v>332.60759999999999</v>
      </c>
      <c r="G149" s="100"/>
      <c r="H149" s="19">
        <v>0</v>
      </c>
      <c r="I149" s="19">
        <f t="shared" si="1"/>
        <v>532.17215999999996</v>
      </c>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c r="XFD149" s="1"/>
    </row>
    <row r="150" spans="1:151 16227:16384" s="11" customFormat="1" ht="20.25" x14ac:dyDescent="0.25">
      <c r="A150" s="102" t="s">
        <v>239</v>
      </c>
      <c r="B150" s="103"/>
      <c r="C150" s="103"/>
      <c r="D150" s="103"/>
      <c r="E150" s="103"/>
      <c r="F150" s="103"/>
      <c r="G150" s="103"/>
      <c r="H150" s="103"/>
      <c r="I150" s="106"/>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c r="XFD150" s="1"/>
    </row>
    <row r="151" spans="1:151 16227:16384" s="11" customFormat="1" ht="20.25" x14ac:dyDescent="0.25">
      <c r="A151" s="102" t="s">
        <v>212</v>
      </c>
      <c r="B151" s="103"/>
      <c r="C151" s="103"/>
      <c r="D151" s="103"/>
      <c r="E151" s="103"/>
      <c r="F151" s="103"/>
      <c r="G151" s="103"/>
      <c r="H151" s="103"/>
      <c r="I151" s="106"/>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c r="XFD151" s="1"/>
    </row>
    <row r="152" spans="1:151 16227:16384" s="11" customFormat="1" ht="22.5" customHeight="1" x14ac:dyDescent="0.25">
      <c r="A152" s="121" t="str">
        <f>A151</f>
        <v>Ground Floor for Commercial &amp; Parking</v>
      </c>
      <c r="B152" s="122"/>
      <c r="C152" s="101">
        <v>14</v>
      </c>
      <c r="D152" s="101"/>
      <c r="E152" s="19" t="s">
        <v>211</v>
      </c>
      <c r="F152" s="99">
        <f>30.9*10.764</f>
        <v>332.60759999999999</v>
      </c>
      <c r="G152" s="100"/>
      <c r="H152" s="19">
        <v>0</v>
      </c>
      <c r="I152" s="19">
        <f>F152*(($I$134)+1)+H152</f>
        <v>532.17215999999996</v>
      </c>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c r="XFD152" s="1"/>
    </row>
    <row r="153" spans="1:151 16227:16384" s="11" customFormat="1" ht="20.25" x14ac:dyDescent="0.25">
      <c r="A153" s="101" t="str">
        <f t="shared" ref="A153:A164" si="3">A152</f>
        <v>Ground Floor for Commercial &amp; Parking</v>
      </c>
      <c r="B153" s="101"/>
      <c r="C153" s="101">
        <f>C152+1</f>
        <v>15</v>
      </c>
      <c r="D153" s="101"/>
      <c r="E153" s="19" t="s">
        <v>211</v>
      </c>
      <c r="F153" s="99">
        <f>30.9*10.764</f>
        <v>332.60759999999999</v>
      </c>
      <c r="G153" s="100"/>
      <c r="H153" s="19">
        <v>0</v>
      </c>
      <c r="I153" s="19">
        <f t="shared" ref="I153:I164" si="4">F153*(($I$134)+1)+H153</f>
        <v>532.17215999999996</v>
      </c>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c r="XFD153" s="1"/>
    </row>
    <row r="154" spans="1:151 16227:16384" s="11" customFormat="1" ht="20.25" x14ac:dyDescent="0.25">
      <c r="A154" s="101" t="str">
        <f t="shared" si="3"/>
        <v>Ground Floor for Commercial &amp; Parking</v>
      </c>
      <c r="B154" s="101"/>
      <c r="C154" s="101">
        <f t="shared" ref="C154:C164" si="5">C153+1</f>
        <v>16</v>
      </c>
      <c r="D154" s="101"/>
      <c r="E154" s="19" t="s">
        <v>211</v>
      </c>
      <c r="F154" s="99">
        <f>32.19*10.764</f>
        <v>346.49315999999993</v>
      </c>
      <c r="G154" s="100"/>
      <c r="H154" s="19">
        <v>0</v>
      </c>
      <c r="I154" s="19">
        <f t="shared" si="4"/>
        <v>554.38905599999987</v>
      </c>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c r="XFD154" s="1"/>
    </row>
    <row r="155" spans="1:151 16227:16384" s="11" customFormat="1" ht="20.25" customHeight="1" x14ac:dyDescent="0.25">
      <c r="A155" s="101" t="str">
        <f t="shared" si="3"/>
        <v>Ground Floor for Commercial &amp; Parking</v>
      </c>
      <c r="B155" s="101"/>
      <c r="C155" s="101">
        <f t="shared" si="5"/>
        <v>17</v>
      </c>
      <c r="D155" s="101"/>
      <c r="E155" s="19" t="s">
        <v>211</v>
      </c>
      <c r="F155" s="99">
        <f>19.72*10.764</f>
        <v>212.26607999999999</v>
      </c>
      <c r="G155" s="100"/>
      <c r="H155" s="19">
        <v>0</v>
      </c>
      <c r="I155" s="19">
        <f t="shared" si="4"/>
        <v>339.62572799999998</v>
      </c>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c r="XFD155" s="1"/>
    </row>
    <row r="156" spans="1:151 16227:16384" s="11" customFormat="1" ht="20.25" customHeight="1" x14ac:dyDescent="0.25">
      <c r="A156" s="101" t="str">
        <f t="shared" si="3"/>
        <v>Ground Floor for Commercial &amp; Parking</v>
      </c>
      <c r="B156" s="101"/>
      <c r="C156" s="101">
        <f t="shared" si="5"/>
        <v>18</v>
      </c>
      <c r="D156" s="101"/>
      <c r="E156" s="19" t="s">
        <v>211</v>
      </c>
      <c r="F156" s="99">
        <f>28.79*10.764</f>
        <v>309.89555999999999</v>
      </c>
      <c r="G156" s="100"/>
      <c r="H156" s="19">
        <v>0</v>
      </c>
      <c r="I156" s="19">
        <f t="shared" si="4"/>
        <v>495.83289600000001</v>
      </c>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c r="XFD156" s="1"/>
    </row>
    <row r="157" spans="1:151 16227:16384" s="11" customFormat="1" ht="20.25" customHeight="1" x14ac:dyDescent="0.25">
      <c r="A157" s="101" t="str">
        <f t="shared" si="3"/>
        <v>Ground Floor for Commercial &amp; Parking</v>
      </c>
      <c r="B157" s="101"/>
      <c r="C157" s="101">
        <f t="shared" si="5"/>
        <v>19</v>
      </c>
      <c r="D157" s="101"/>
      <c r="E157" s="19" t="s">
        <v>211</v>
      </c>
      <c r="F157" s="99">
        <f>24.88*10.764</f>
        <v>267.80831999999998</v>
      </c>
      <c r="G157" s="100"/>
      <c r="H157" s="19">
        <v>0</v>
      </c>
      <c r="I157" s="19">
        <f t="shared" si="4"/>
        <v>428.493312</v>
      </c>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c r="XFD157" s="1"/>
    </row>
    <row r="158" spans="1:151 16227:16384" s="11" customFormat="1" ht="20.25" customHeight="1" x14ac:dyDescent="0.25">
      <c r="A158" s="101" t="str">
        <f t="shared" si="3"/>
        <v>Ground Floor for Commercial &amp; Parking</v>
      </c>
      <c r="B158" s="101"/>
      <c r="C158" s="101">
        <f t="shared" si="5"/>
        <v>20</v>
      </c>
      <c r="D158" s="101"/>
      <c r="E158" s="19" t="s">
        <v>211</v>
      </c>
      <c r="F158" s="99">
        <f>33.06*10.764</f>
        <v>355.85784000000001</v>
      </c>
      <c r="G158" s="100"/>
      <c r="H158" s="19">
        <v>0</v>
      </c>
      <c r="I158" s="19">
        <f t="shared" si="4"/>
        <v>569.37254400000006</v>
      </c>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c r="XFD158" s="1"/>
    </row>
    <row r="159" spans="1:151 16227:16384" s="11" customFormat="1" ht="20.25" customHeight="1" x14ac:dyDescent="0.25">
      <c r="A159" s="101" t="str">
        <f t="shared" si="3"/>
        <v>Ground Floor for Commercial &amp; Parking</v>
      </c>
      <c r="B159" s="101"/>
      <c r="C159" s="101">
        <f t="shared" si="5"/>
        <v>21</v>
      </c>
      <c r="D159" s="101"/>
      <c r="E159" s="19" t="s">
        <v>211</v>
      </c>
      <c r="F159" s="99">
        <f>28.49*10.764</f>
        <v>306.66635999999994</v>
      </c>
      <c r="G159" s="100"/>
      <c r="H159" s="19">
        <v>0</v>
      </c>
      <c r="I159" s="19">
        <f t="shared" si="4"/>
        <v>490.66617599999995</v>
      </c>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c r="XFD159" s="1"/>
    </row>
    <row r="160" spans="1:151 16227:16384" s="11" customFormat="1" ht="20.25" customHeight="1" x14ac:dyDescent="0.25">
      <c r="A160" s="101" t="str">
        <f t="shared" si="3"/>
        <v>Ground Floor for Commercial &amp; Parking</v>
      </c>
      <c r="B160" s="101"/>
      <c r="C160" s="101">
        <f t="shared" si="5"/>
        <v>22</v>
      </c>
      <c r="D160" s="101"/>
      <c r="E160" s="19" t="s">
        <v>211</v>
      </c>
      <c r="F160" s="99">
        <f>38.15*10.764</f>
        <v>410.64659999999998</v>
      </c>
      <c r="G160" s="100"/>
      <c r="H160" s="19">
        <v>0</v>
      </c>
      <c r="I160" s="19">
        <f t="shared" si="4"/>
        <v>657.03456000000006</v>
      </c>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c r="XFD160" s="1"/>
    </row>
    <row r="161" spans="1:151 16227:16384" s="11" customFormat="1" ht="20.25" customHeight="1" x14ac:dyDescent="0.25">
      <c r="A161" s="101" t="str">
        <f t="shared" si="3"/>
        <v>Ground Floor for Commercial &amp; Parking</v>
      </c>
      <c r="B161" s="101"/>
      <c r="C161" s="101">
        <f t="shared" si="5"/>
        <v>23</v>
      </c>
      <c r="D161" s="101"/>
      <c r="E161" s="19" t="s">
        <v>211</v>
      </c>
      <c r="F161" s="99">
        <f>29.91*10.764</f>
        <v>321.95123999999998</v>
      </c>
      <c r="G161" s="100"/>
      <c r="H161" s="19">
        <v>0</v>
      </c>
      <c r="I161" s="19">
        <f t="shared" si="4"/>
        <v>515.121984</v>
      </c>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c r="XFD161" s="1"/>
    </row>
    <row r="162" spans="1:151 16227:16384" s="11" customFormat="1" ht="20.25" customHeight="1" x14ac:dyDescent="0.25">
      <c r="A162" s="101" t="str">
        <f t="shared" si="3"/>
        <v>Ground Floor for Commercial &amp; Parking</v>
      </c>
      <c r="B162" s="101"/>
      <c r="C162" s="101">
        <f t="shared" si="5"/>
        <v>24</v>
      </c>
      <c r="D162" s="101"/>
      <c r="E162" s="19" t="s">
        <v>211</v>
      </c>
      <c r="F162" s="99">
        <f>28.79*10.764</f>
        <v>309.89555999999999</v>
      </c>
      <c r="G162" s="100"/>
      <c r="H162" s="19">
        <v>0</v>
      </c>
      <c r="I162" s="19">
        <f t="shared" si="4"/>
        <v>495.83289600000001</v>
      </c>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c r="XFD162" s="1"/>
    </row>
    <row r="163" spans="1:151 16227:16384" s="11" customFormat="1" ht="20.25" customHeight="1" x14ac:dyDescent="0.25">
      <c r="A163" s="101" t="str">
        <f t="shared" si="3"/>
        <v>Ground Floor for Commercial &amp; Parking</v>
      </c>
      <c r="B163" s="101"/>
      <c r="C163" s="101">
        <f t="shared" si="5"/>
        <v>25</v>
      </c>
      <c r="D163" s="101"/>
      <c r="E163" s="19" t="s">
        <v>211</v>
      </c>
      <c r="F163" s="99">
        <f>19.72*10.764</f>
        <v>212.26607999999999</v>
      </c>
      <c r="G163" s="100"/>
      <c r="H163" s="19">
        <v>0</v>
      </c>
      <c r="I163" s="19">
        <f t="shared" si="4"/>
        <v>339.62572799999998</v>
      </c>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c r="XFD163" s="1"/>
    </row>
    <row r="164" spans="1:151 16227:16384" s="11" customFormat="1" ht="20.25" customHeight="1" x14ac:dyDescent="0.25">
      <c r="A164" s="101" t="str">
        <f t="shared" si="3"/>
        <v>Ground Floor for Commercial &amp; Parking</v>
      </c>
      <c r="B164" s="101"/>
      <c r="C164" s="101">
        <f t="shared" si="5"/>
        <v>26</v>
      </c>
      <c r="D164" s="101"/>
      <c r="E164" s="19" t="s">
        <v>211</v>
      </c>
      <c r="F164" s="99">
        <f>32.19*10.764</f>
        <v>346.49315999999993</v>
      </c>
      <c r="G164" s="100"/>
      <c r="H164" s="19">
        <v>0</v>
      </c>
      <c r="I164" s="19">
        <f t="shared" si="4"/>
        <v>554.38905599999987</v>
      </c>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c r="XFD164" s="1"/>
    </row>
    <row r="165" spans="1:151 16227:16384" ht="20.25" x14ac:dyDescent="0.25">
      <c r="A165" s="123" t="s">
        <v>182</v>
      </c>
      <c r="B165" s="124"/>
      <c r="C165" s="124"/>
      <c r="D165" s="124"/>
      <c r="E165" s="124"/>
      <c r="F165" s="124"/>
      <c r="G165" s="124"/>
      <c r="H165" s="124"/>
      <c r="I165" s="118"/>
    </row>
    <row r="166" spans="1:151 16227:16384" ht="44.25" customHeight="1" x14ac:dyDescent="0.25">
      <c r="A166" s="125" t="s">
        <v>106</v>
      </c>
      <c r="B166" s="125"/>
      <c r="C166" s="125" t="s">
        <v>233</v>
      </c>
      <c r="D166" s="125"/>
      <c r="E166" s="125" t="s">
        <v>103</v>
      </c>
      <c r="F166" s="125" t="s">
        <v>104</v>
      </c>
      <c r="G166" s="125"/>
      <c r="H166" s="125" t="s">
        <v>105</v>
      </c>
      <c r="I166" s="34" t="s">
        <v>160</v>
      </c>
    </row>
    <row r="167" spans="1:151 16227:16384" s="11" customFormat="1" ht="20.25" x14ac:dyDescent="0.25">
      <c r="A167" s="125"/>
      <c r="B167" s="125"/>
      <c r="C167" s="125"/>
      <c r="D167" s="125"/>
      <c r="E167" s="125"/>
      <c r="F167" s="125"/>
      <c r="G167" s="125"/>
      <c r="H167" s="125"/>
      <c r="I167" s="35">
        <v>0.6</v>
      </c>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c r="XFD167" s="1"/>
    </row>
    <row r="168" spans="1:151 16227:16384" s="11" customFormat="1" ht="20.25" x14ac:dyDescent="0.25">
      <c r="A168" s="102" t="s">
        <v>238</v>
      </c>
      <c r="B168" s="103"/>
      <c r="C168" s="103"/>
      <c r="D168" s="103"/>
      <c r="E168" s="103"/>
      <c r="F168" s="103"/>
      <c r="G168" s="103"/>
      <c r="H168" s="103"/>
      <c r="I168" s="106"/>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c r="XFD168" s="1"/>
    </row>
    <row r="169" spans="1:151 16227:16384" s="11" customFormat="1" ht="20.25" x14ac:dyDescent="0.25">
      <c r="A169" s="102" t="s">
        <v>213</v>
      </c>
      <c r="B169" s="103"/>
      <c r="C169" s="103"/>
      <c r="D169" s="103"/>
      <c r="E169" s="103"/>
      <c r="F169" s="103"/>
      <c r="G169" s="103"/>
      <c r="H169" s="103"/>
      <c r="I169" s="106"/>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c r="XFD169" s="1"/>
    </row>
    <row r="170" spans="1:151 16227:16384" s="11" customFormat="1" ht="20.25" x14ac:dyDescent="0.25">
      <c r="A170" s="102" t="s">
        <v>214</v>
      </c>
      <c r="B170" s="103"/>
      <c r="C170" s="103"/>
      <c r="D170" s="103"/>
      <c r="E170" s="103"/>
      <c r="F170" s="103"/>
      <c r="G170" s="103"/>
      <c r="H170" s="103"/>
      <c r="I170" s="106"/>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c r="XFD170" s="1"/>
    </row>
    <row r="171" spans="1:151 16227:16384" s="11" customFormat="1" ht="20.25" customHeight="1" x14ac:dyDescent="0.25">
      <c r="A171" s="107" t="str">
        <f>A170</f>
        <v>4th Podium Floor For Parking &amp; Residential</v>
      </c>
      <c r="B171" s="109"/>
      <c r="C171" s="101">
        <v>1</v>
      </c>
      <c r="D171" s="101"/>
      <c r="E171" s="107" t="s">
        <v>216</v>
      </c>
      <c r="F171" s="108"/>
      <c r="G171" s="108"/>
      <c r="H171" s="108"/>
      <c r="I171" s="109"/>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c r="XFD171" s="1"/>
    </row>
    <row r="172" spans="1:151 16227:16384" s="11" customFormat="1" ht="20.25" customHeight="1" x14ac:dyDescent="0.25">
      <c r="A172" s="110"/>
      <c r="B172" s="112"/>
      <c r="C172" s="101">
        <v>2</v>
      </c>
      <c r="D172" s="101"/>
      <c r="E172" s="110"/>
      <c r="F172" s="111"/>
      <c r="G172" s="111"/>
      <c r="H172" s="111"/>
      <c r="I172" s="112"/>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c r="XFD172" s="1"/>
    </row>
    <row r="173" spans="1:151 16227:16384" s="11" customFormat="1" ht="20.25" customHeight="1" x14ac:dyDescent="0.25">
      <c r="A173" s="110"/>
      <c r="B173" s="112"/>
      <c r="C173" s="101">
        <v>3</v>
      </c>
      <c r="D173" s="101"/>
      <c r="E173" s="110"/>
      <c r="F173" s="111"/>
      <c r="G173" s="111"/>
      <c r="H173" s="111"/>
      <c r="I173" s="112"/>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c r="XFD173" s="1"/>
    </row>
    <row r="174" spans="1:151 16227:16384" s="11" customFormat="1" ht="20.25" customHeight="1" x14ac:dyDescent="0.25">
      <c r="A174" s="110"/>
      <c r="B174" s="112"/>
      <c r="C174" s="101">
        <v>4</v>
      </c>
      <c r="D174" s="101"/>
      <c r="E174" s="113"/>
      <c r="F174" s="114"/>
      <c r="G174" s="114"/>
      <c r="H174" s="114"/>
      <c r="I174" s="115"/>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c r="XFD174" s="1"/>
    </row>
    <row r="175" spans="1:151 16227:16384" s="11" customFormat="1" ht="20.25" customHeight="1" x14ac:dyDescent="0.25">
      <c r="A175" s="110"/>
      <c r="B175" s="112"/>
      <c r="C175" s="101" t="s">
        <v>223</v>
      </c>
      <c r="D175" s="101"/>
      <c r="E175" s="19" t="s">
        <v>215</v>
      </c>
      <c r="F175" s="99">
        <f>(65.24+4.69)*10.764</f>
        <v>752.72651999999982</v>
      </c>
      <c r="G175" s="100"/>
      <c r="H175" s="19">
        <v>0</v>
      </c>
      <c r="I175" s="19">
        <f t="shared" ref="I175:I187" si="6">F175*(($I$167)+1)+H175</f>
        <v>1204.3624319999997</v>
      </c>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c r="XFD175" s="1"/>
    </row>
    <row r="176" spans="1:151 16227:16384" s="11" customFormat="1" ht="20.25" customHeight="1" x14ac:dyDescent="0.25">
      <c r="A176" s="110"/>
      <c r="B176" s="112"/>
      <c r="C176" s="101" t="s">
        <v>224</v>
      </c>
      <c r="D176" s="101"/>
      <c r="E176" s="19" t="s">
        <v>215</v>
      </c>
      <c r="F176" s="99">
        <f>(57.8+4.87)*10.764</f>
        <v>674.57987999999989</v>
      </c>
      <c r="G176" s="100"/>
      <c r="H176" s="19">
        <v>0</v>
      </c>
      <c r="I176" s="19">
        <f t="shared" si="6"/>
        <v>1079.3278079999998</v>
      </c>
      <c r="J176" s="1">
        <f>9500000/F176</f>
        <v>14082.839233212828</v>
      </c>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c r="XFD176" s="1"/>
    </row>
    <row r="177" spans="1:151 16227:16384" s="11" customFormat="1" ht="20.25" customHeight="1" x14ac:dyDescent="0.25">
      <c r="A177" s="110"/>
      <c r="B177" s="112"/>
      <c r="C177" s="101" t="s">
        <v>225</v>
      </c>
      <c r="D177" s="101"/>
      <c r="E177" s="19" t="s">
        <v>215</v>
      </c>
      <c r="F177" s="99">
        <f>(57.8+4.87)*10.764</f>
        <v>674.57987999999989</v>
      </c>
      <c r="G177" s="100"/>
      <c r="H177" s="19">
        <v>0</v>
      </c>
      <c r="I177" s="19">
        <f t="shared" si="6"/>
        <v>1079.3278079999998</v>
      </c>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c r="XFD177" s="1"/>
    </row>
    <row r="178" spans="1:151 16227:16384" s="11" customFormat="1" ht="20.25" customHeight="1" x14ac:dyDescent="0.25">
      <c r="A178" s="113"/>
      <c r="B178" s="115"/>
      <c r="C178" s="101" t="s">
        <v>226</v>
      </c>
      <c r="D178" s="101"/>
      <c r="E178" s="19" t="s">
        <v>218</v>
      </c>
      <c r="F178" s="99">
        <f>(81.13+4.69)*10.764</f>
        <v>923.76647999999989</v>
      </c>
      <c r="G178" s="100"/>
      <c r="H178" s="19">
        <v>0</v>
      </c>
      <c r="I178" s="19">
        <f t="shared" si="6"/>
        <v>1478.0263679999998</v>
      </c>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c r="XFD178" s="1"/>
    </row>
    <row r="179" spans="1:151 16227:16384" s="11" customFormat="1" ht="20.25" x14ac:dyDescent="0.25">
      <c r="A179" s="102" t="s">
        <v>161</v>
      </c>
      <c r="B179" s="103"/>
      <c r="C179" s="103"/>
      <c r="D179" s="103"/>
      <c r="E179" s="103"/>
      <c r="F179" s="103"/>
      <c r="G179" s="103"/>
      <c r="H179" s="103"/>
      <c r="I179" s="104"/>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c r="XFD179" s="1"/>
    </row>
    <row r="180" spans="1:151 16227:16384" s="11" customFormat="1" ht="20.25" customHeight="1" x14ac:dyDescent="0.25">
      <c r="A180" s="107" t="str">
        <f>A179</f>
        <v>1st Floor</v>
      </c>
      <c r="B180" s="109"/>
      <c r="C180" s="99" t="s">
        <v>227</v>
      </c>
      <c r="D180" s="100"/>
      <c r="E180" s="19" t="s">
        <v>215</v>
      </c>
      <c r="F180" s="99">
        <f>(56.74+4.7)*10.764</f>
        <v>661.34015999999997</v>
      </c>
      <c r="G180" s="100"/>
      <c r="H180" s="19">
        <v>0</v>
      </c>
      <c r="I180" s="19">
        <f t="shared" si="6"/>
        <v>1058.144256</v>
      </c>
      <c r="J180" s="1">
        <f>3.05*5.09+2.9*3.45+2.9*3.62+1.25*1.45+1*3+2.35*1.35+2.35*1.35+2.96*2.1+3.05*1+0.9*2.1</f>
        <v>58.340999999999994</v>
      </c>
      <c r="K180" s="1"/>
      <c r="L180" s="1"/>
      <c r="M180" s="1"/>
      <c r="N180" s="1"/>
      <c r="O180" s="1"/>
      <c r="P180" s="1"/>
      <c r="Q180" s="1"/>
      <c r="R180" s="1"/>
      <c r="S180" s="1"/>
      <c r="T180" s="1"/>
      <c r="U180" s="43" t="str">
        <f t="shared" ref="U180:U187" ca="1" si="7">V180&amp;""&amp;",..,"&amp;""&amp;W180</f>
        <v>101,..,101</v>
      </c>
      <c r="V180" s="43">
        <f ca="1">(SUMPRODUCT(MID(0&amp;(LEFT(A179,SUM(LEN(A179)-LEN(SUBSTITUTE(A179,{"0","1","2","3"},""))))), LARGE(INDEX(ISNUMBER(--MID((LEFT(A179,SUM(LEN(A179)-LEN(SUBSTITUTE(A179,{"0","1","2","3"},""))))), ROW(INDIRECT("1:"&amp;LEN((LEFT(A179,SUM(LEN(A179)-LEN(SUBSTITUTE(A179,{"0","1","2","3"},"")))))))), 1)) * ROW(INDIRECT("1:"&amp;LEN((LEFT(A179,SUM(LEN(A179)-LEN(SUBSTITUTE(A179,{"0","1","2","3"},"")))))))), 0), ROW(INDIRECT("1:"&amp;LEN((LEFT(A179,SUM(LEN(A179)-LEN(SUBSTITUTE(A179,{"0","1","2","3"},"")))))))))+1, 1) * 10^ROW(INDIRECT("1:"&amp;LEN((LEFT(A179,SUM(LEN(A179)-LEN(SUBSTITUTE(A179,{"0","1","2","3"},""))))))))/10))*100+1</f>
        <v>101</v>
      </c>
      <c r="W180" s="43">
        <f ca="1">(SUMPRODUCT(MID(0&amp;(--TRIM(RIGHT(SUBSTITUTE(LEFT(A179,_xlfn.AGGREGATE(16,6,FIND({0,1,2,3,4,5,6,7,8,9},A179,ROW(INDIRECT("1:"&amp;LEN(A179)))),1))," ",REPT(" ",LEN(A179))),LEN(A179)))), LARGE(INDEX(ISNUMBER(--MID((--TRIM(RIGHT(SUBSTITUTE(LEFT(A179,_xlfn.AGGREGATE(16,6,FIND({0,1,2,3,4,5,6,7,8,9},A179,ROW(INDIRECT("1:"&amp;LEN(A179)))),1))," ",REPT(" ",LEN(A179))),LEN(A179)))), ROW(INDIRECT("1:"&amp;LEN((--TRIM(RIGHT(SUBSTITUTE(LEFT(A179,_xlfn.AGGREGATE(16,6,FIND({0,1,2,3,4,5,6,7,8,9},A179,ROW(INDIRECT("1:"&amp;LEN(A179)))),1))," ",REPT(" ",LEN(A179))),LEN(A179))))))), 1)) * ROW(INDIRECT("1:"&amp;LEN((--TRIM(RIGHT(SUBSTITUTE(LEFT(A179,_xlfn.AGGREGATE(16,6,FIND({0,1,2,3,4,5,6,7,8,9},A179,ROW(INDIRECT("1:"&amp;LEN(A179)))),1))," ",REPT(" ",LEN(A179))),LEN(A179))))))), 0), ROW(INDIRECT("1:"&amp;LEN((--TRIM(RIGHT(SUBSTITUTE(LEFT(A179,_xlfn.AGGREGATE(16,6,FIND({0,1,2,3,4,5,6,7,8,9},A179,ROW(INDIRECT("1:"&amp;LEN(A179)))),1))," ",REPT(" ",LEN(A179))),LEN(A179))))))))+1, 1) * 10^ROW(INDIRECT("1:"&amp;LEN((--TRIM(RIGHT(SUBSTITUTE(LEFT(A179,_xlfn.AGGREGATE(16,6,FIND({0,1,2,3,4,5,6,7,8,9},A179,ROW(INDIRECT("1:"&amp;LEN(A179)))),1))," ",REPT(" ",LEN(A179))),LEN(A179)))))))/10))*100+1</f>
        <v>101</v>
      </c>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c r="XFD180" s="1"/>
    </row>
    <row r="181" spans="1:151 16227:16384" s="11" customFormat="1" ht="20.25" customHeight="1" x14ac:dyDescent="0.25">
      <c r="A181" s="110"/>
      <c r="B181" s="112"/>
      <c r="C181" s="99" t="s">
        <v>220</v>
      </c>
      <c r="D181" s="100"/>
      <c r="E181" s="19" t="s">
        <v>219</v>
      </c>
      <c r="F181" s="99">
        <f>(45.76)*10.764</f>
        <v>492.56063999999992</v>
      </c>
      <c r="G181" s="100"/>
      <c r="H181" s="19">
        <v>0</v>
      </c>
      <c r="I181" s="19">
        <f t="shared" si="6"/>
        <v>788.09702399999992</v>
      </c>
      <c r="J181" s="1" t="s">
        <v>217</v>
      </c>
      <c r="K181" s="1"/>
      <c r="L181" s="1"/>
      <c r="M181" s="1"/>
      <c r="N181" s="1"/>
      <c r="O181" s="1"/>
      <c r="P181" s="1"/>
      <c r="Q181" s="1"/>
      <c r="R181" s="1"/>
      <c r="S181" s="1"/>
      <c r="T181" s="1"/>
      <c r="U181" s="43" t="str">
        <f t="shared" ca="1" si="7"/>
        <v>102,..,102</v>
      </c>
      <c r="V181" s="43">
        <f ca="1">V180+1</f>
        <v>102</v>
      </c>
      <c r="W181" s="43">
        <f ca="1">W180+1</f>
        <v>102</v>
      </c>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c r="XFD181" s="1"/>
    </row>
    <row r="182" spans="1:151 16227:16384" s="11" customFormat="1" ht="20.25" customHeight="1" x14ac:dyDescent="0.25">
      <c r="A182" s="110"/>
      <c r="B182" s="112"/>
      <c r="C182" s="99" t="s">
        <v>221</v>
      </c>
      <c r="D182" s="100"/>
      <c r="E182" s="19" t="s">
        <v>219</v>
      </c>
      <c r="F182" s="99">
        <f>(45.76)*10.764</f>
        <v>492.56063999999992</v>
      </c>
      <c r="G182" s="100"/>
      <c r="H182" s="19">
        <v>0</v>
      </c>
      <c r="I182" s="19">
        <f t="shared" si="6"/>
        <v>788.09702399999992</v>
      </c>
      <c r="J182" s="1"/>
      <c r="K182" s="1"/>
      <c r="L182" s="1"/>
      <c r="M182" s="1"/>
      <c r="N182" s="1"/>
      <c r="O182" s="1"/>
      <c r="P182" s="1"/>
      <c r="Q182" s="1"/>
      <c r="R182" s="1"/>
      <c r="S182" s="1"/>
      <c r="T182" s="1"/>
      <c r="U182" s="43" t="str">
        <f t="shared" ca="1" si="7"/>
        <v>103,..,103</v>
      </c>
      <c r="V182" s="43">
        <f t="shared" ref="V182:V187" ca="1" si="8">V181+1</f>
        <v>103</v>
      </c>
      <c r="W182" s="43">
        <f t="shared" ref="W182:W187" ca="1" si="9">W181+1</f>
        <v>103</v>
      </c>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c r="XFD182" s="1"/>
    </row>
    <row r="183" spans="1:151 16227:16384" s="11" customFormat="1" ht="20.25" customHeight="1" x14ac:dyDescent="0.25">
      <c r="A183" s="110"/>
      <c r="B183" s="112"/>
      <c r="C183" s="99" t="s">
        <v>222</v>
      </c>
      <c r="D183" s="100"/>
      <c r="E183" s="19" t="s">
        <v>215</v>
      </c>
      <c r="F183" s="99">
        <f>(56.74+4.7)*10.764</f>
        <v>661.34015999999997</v>
      </c>
      <c r="G183" s="100"/>
      <c r="H183" s="19">
        <v>0</v>
      </c>
      <c r="I183" s="19">
        <f t="shared" si="6"/>
        <v>1058.144256</v>
      </c>
      <c r="J183" s="1"/>
      <c r="K183" s="1"/>
      <c r="L183" s="1"/>
      <c r="M183" s="1"/>
      <c r="N183" s="1"/>
      <c r="O183" s="1"/>
      <c r="P183" s="1"/>
      <c r="Q183" s="1"/>
      <c r="R183" s="1"/>
      <c r="S183" s="1"/>
      <c r="T183" s="1"/>
      <c r="U183" s="43" t="str">
        <f t="shared" ca="1" si="7"/>
        <v>104,..,104</v>
      </c>
      <c r="V183" s="43">
        <f t="shared" ca="1" si="8"/>
        <v>104</v>
      </c>
      <c r="W183" s="43">
        <f t="shared" ca="1" si="9"/>
        <v>104</v>
      </c>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c r="XFD183" s="1"/>
    </row>
    <row r="184" spans="1:151 16227:16384" s="11" customFormat="1" ht="20.25" customHeight="1" x14ac:dyDescent="0.25">
      <c r="A184" s="110"/>
      <c r="B184" s="112"/>
      <c r="C184" s="99" t="s">
        <v>223</v>
      </c>
      <c r="D184" s="100"/>
      <c r="E184" s="19" t="s">
        <v>215</v>
      </c>
      <c r="F184" s="99">
        <f>(65.24+4.69)*10.764</f>
        <v>752.72651999999982</v>
      </c>
      <c r="G184" s="100"/>
      <c r="H184" s="19">
        <v>0</v>
      </c>
      <c r="I184" s="19">
        <f t="shared" si="6"/>
        <v>1204.3624319999997</v>
      </c>
      <c r="J184" s="1"/>
      <c r="K184" s="1"/>
      <c r="L184" s="1"/>
      <c r="M184" s="1"/>
      <c r="N184" s="1"/>
      <c r="O184" s="1"/>
      <c r="P184" s="1"/>
      <c r="Q184" s="1"/>
      <c r="R184" s="1"/>
      <c r="S184" s="1"/>
      <c r="T184" s="1"/>
      <c r="U184" s="43" t="str">
        <f t="shared" ca="1" si="7"/>
        <v>105,..,105</v>
      </c>
      <c r="V184" s="43">
        <f t="shared" ca="1" si="8"/>
        <v>105</v>
      </c>
      <c r="W184" s="43">
        <f t="shared" ca="1" si="9"/>
        <v>105</v>
      </c>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c r="XFD184" s="1"/>
    </row>
    <row r="185" spans="1:151 16227:16384" s="11" customFormat="1" ht="20.25" customHeight="1" x14ac:dyDescent="0.25">
      <c r="A185" s="110"/>
      <c r="B185" s="112"/>
      <c r="C185" s="99" t="s">
        <v>224</v>
      </c>
      <c r="D185" s="100"/>
      <c r="E185" s="19" t="s">
        <v>215</v>
      </c>
      <c r="F185" s="99">
        <f>(57.8+4.87)*10.764</f>
        <v>674.57987999999989</v>
      </c>
      <c r="G185" s="100"/>
      <c r="H185" s="19">
        <v>0</v>
      </c>
      <c r="I185" s="19">
        <f t="shared" si="6"/>
        <v>1079.3278079999998</v>
      </c>
      <c r="J185" s="1"/>
      <c r="K185" s="1"/>
      <c r="L185" s="1"/>
      <c r="M185" s="1"/>
      <c r="N185" s="1"/>
      <c r="O185" s="1"/>
      <c r="P185" s="1"/>
      <c r="Q185" s="1"/>
      <c r="R185" s="1"/>
      <c r="S185" s="1"/>
      <c r="T185" s="1"/>
      <c r="U185" s="43" t="str">
        <f t="shared" ca="1" si="7"/>
        <v>106,..,106</v>
      </c>
      <c r="V185" s="43">
        <f t="shared" ca="1" si="8"/>
        <v>106</v>
      </c>
      <c r="W185" s="43">
        <f t="shared" ca="1" si="9"/>
        <v>106</v>
      </c>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c r="XFD185" s="1"/>
    </row>
    <row r="186" spans="1:151 16227:16384" s="11" customFormat="1" ht="20.25" customHeight="1" x14ac:dyDescent="0.25">
      <c r="A186" s="110"/>
      <c r="B186" s="112"/>
      <c r="C186" s="99" t="s">
        <v>225</v>
      </c>
      <c r="D186" s="100"/>
      <c r="E186" s="19" t="s">
        <v>215</v>
      </c>
      <c r="F186" s="99">
        <f>(57.8+4.87)*10.764</f>
        <v>674.57987999999989</v>
      </c>
      <c r="G186" s="100"/>
      <c r="H186" s="19">
        <v>0</v>
      </c>
      <c r="I186" s="19">
        <f t="shared" si="6"/>
        <v>1079.3278079999998</v>
      </c>
      <c r="J186" s="1"/>
      <c r="K186" s="1"/>
      <c r="L186" s="1"/>
      <c r="M186" s="1"/>
      <c r="N186" s="1"/>
      <c r="O186" s="1"/>
      <c r="P186" s="1"/>
      <c r="Q186" s="1"/>
      <c r="R186" s="1"/>
      <c r="S186" s="1"/>
      <c r="T186" s="1"/>
      <c r="U186" s="43" t="str">
        <f t="shared" ca="1" si="7"/>
        <v>107,..,107</v>
      </c>
      <c r="V186" s="43">
        <f t="shared" ca="1" si="8"/>
        <v>107</v>
      </c>
      <c r="W186" s="43">
        <f t="shared" ca="1" si="9"/>
        <v>107</v>
      </c>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c r="XFD186" s="1"/>
    </row>
    <row r="187" spans="1:151 16227:16384" s="11" customFormat="1" ht="20.25" customHeight="1" x14ac:dyDescent="0.25">
      <c r="A187" s="113"/>
      <c r="B187" s="115"/>
      <c r="C187" s="99" t="s">
        <v>226</v>
      </c>
      <c r="D187" s="100"/>
      <c r="E187" s="19" t="s">
        <v>218</v>
      </c>
      <c r="F187" s="99">
        <f>(81.13+4.69)*10.764</f>
        <v>923.76647999999989</v>
      </c>
      <c r="G187" s="100"/>
      <c r="H187" s="19">
        <v>0</v>
      </c>
      <c r="I187" s="19">
        <f t="shared" si="6"/>
        <v>1478.0263679999998</v>
      </c>
      <c r="J187" s="1"/>
      <c r="K187" s="1"/>
      <c r="L187" s="1"/>
      <c r="M187" s="1"/>
      <c r="N187" s="1"/>
      <c r="O187" s="1"/>
      <c r="P187" s="1"/>
      <c r="Q187" s="1"/>
      <c r="R187" s="1"/>
      <c r="S187" s="1"/>
      <c r="T187" s="1"/>
      <c r="U187" s="43" t="str">
        <f t="shared" ca="1" si="7"/>
        <v>108,..,108</v>
      </c>
      <c r="V187" s="43">
        <f t="shared" ca="1" si="8"/>
        <v>108</v>
      </c>
      <c r="W187" s="43">
        <f t="shared" ca="1" si="9"/>
        <v>108</v>
      </c>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c r="XFD187" s="1"/>
    </row>
    <row r="188" spans="1:151 16227:16384" s="11" customFormat="1" ht="20.25" x14ac:dyDescent="0.25">
      <c r="A188" s="102" t="s">
        <v>228</v>
      </c>
      <c r="B188" s="103"/>
      <c r="C188" s="103"/>
      <c r="D188" s="103"/>
      <c r="E188" s="103"/>
      <c r="F188" s="103"/>
      <c r="G188" s="103"/>
      <c r="H188" s="103"/>
      <c r="I188" s="104"/>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c r="XFD188" s="1"/>
    </row>
    <row r="189" spans="1:151 16227:16384" s="11" customFormat="1" ht="20.25" customHeight="1" x14ac:dyDescent="0.25">
      <c r="A189" s="107" t="str">
        <f>A188</f>
        <v>2nd, 7th, 12th, 17th, 22nd &amp; 27th Floor (Part Refuge Area)</v>
      </c>
      <c r="B189" s="109"/>
      <c r="C189" s="99" t="s">
        <v>227</v>
      </c>
      <c r="D189" s="100"/>
      <c r="E189" s="19" t="s">
        <v>215</v>
      </c>
      <c r="F189" s="99">
        <f>(56.74+4.7)*10.764</f>
        <v>661.34015999999997</v>
      </c>
      <c r="G189" s="100"/>
      <c r="H189" s="19">
        <v>0</v>
      </c>
      <c r="I189" s="19">
        <f>F189*(($I$167)+1)+H189</f>
        <v>1058.144256</v>
      </c>
      <c r="J189" s="1"/>
      <c r="K189" s="1"/>
      <c r="L189" s="1"/>
      <c r="M189" s="1"/>
      <c r="N189" s="1"/>
      <c r="O189" s="1"/>
      <c r="P189" s="1"/>
      <c r="Q189" s="1"/>
      <c r="R189" s="1"/>
      <c r="S189" s="1"/>
      <c r="T189" s="1"/>
      <c r="U189" s="43" t="str">
        <f t="shared" ref="U189:U196" ca="1" si="10">V189&amp;""&amp;",..,"&amp;""&amp;W189</f>
        <v>2701,..,2701</v>
      </c>
      <c r="V189" s="43">
        <f ca="1">(SUMPRODUCT(MID(0&amp;(LEFT(A188,SUM(LEN(A188)-LEN(SUBSTITUTE(A188,{"0","1","2","3"},""))))), LARGE(INDEX(ISNUMBER(--MID((LEFT(A188,SUM(LEN(A188)-LEN(SUBSTITUTE(A188,{"0","1","2","3"},""))))), ROW(INDIRECT("1:"&amp;LEN((LEFT(A188,SUM(LEN(A188)-LEN(SUBSTITUTE(A188,{"0","1","2","3"},"")))))))), 1)) * ROW(INDIRECT("1:"&amp;LEN((LEFT(A188,SUM(LEN(A188)-LEN(SUBSTITUTE(A188,{"0","1","2","3"},"")))))))), 0), ROW(INDIRECT("1:"&amp;LEN((LEFT(A188,SUM(LEN(A188)-LEN(SUBSTITUTE(A188,{"0","1","2","3"},"")))))))))+1, 1) * 10^ROW(INDIRECT("1:"&amp;LEN((LEFT(A188,SUM(LEN(A188)-LEN(SUBSTITUTE(A188,{"0","1","2","3"},""))))))))/10))*100+1</f>
        <v>2701</v>
      </c>
      <c r="W189" s="43">
        <f ca="1">(SUMPRODUCT(MID(0&amp;(--TRIM(RIGHT(SUBSTITUTE(LEFT(A188,_xlfn.AGGREGATE(16,6,FIND({0,1,2,3,4,5,6,7,8,9},A188,ROW(INDIRECT("1:"&amp;LEN(A188)))),1))," ",REPT(" ",LEN(A188))),LEN(A188)))), LARGE(INDEX(ISNUMBER(--MID((--TRIM(RIGHT(SUBSTITUTE(LEFT(A188,_xlfn.AGGREGATE(16,6,FIND({0,1,2,3,4,5,6,7,8,9},A188,ROW(INDIRECT("1:"&amp;LEN(A188)))),1))," ",REPT(" ",LEN(A188))),LEN(A188)))), ROW(INDIRECT("1:"&amp;LEN((--TRIM(RIGHT(SUBSTITUTE(LEFT(A188,_xlfn.AGGREGATE(16,6,FIND({0,1,2,3,4,5,6,7,8,9},A188,ROW(INDIRECT("1:"&amp;LEN(A188)))),1))," ",REPT(" ",LEN(A188))),LEN(A188))))))), 1)) * ROW(INDIRECT("1:"&amp;LEN((--TRIM(RIGHT(SUBSTITUTE(LEFT(A188,_xlfn.AGGREGATE(16,6,FIND({0,1,2,3,4,5,6,7,8,9},A188,ROW(INDIRECT("1:"&amp;LEN(A188)))),1))," ",REPT(" ",LEN(A188))),LEN(A188))))))), 0), ROW(INDIRECT("1:"&amp;LEN((--TRIM(RIGHT(SUBSTITUTE(LEFT(A188,_xlfn.AGGREGATE(16,6,FIND({0,1,2,3,4,5,6,7,8,9},A188,ROW(INDIRECT("1:"&amp;LEN(A188)))),1))," ",REPT(" ",LEN(A188))),LEN(A188))))))))+1, 1) * 10^ROW(INDIRECT("1:"&amp;LEN((--TRIM(RIGHT(SUBSTITUTE(LEFT(A188,_xlfn.AGGREGATE(16,6,FIND({0,1,2,3,4,5,6,7,8,9},A188,ROW(INDIRECT("1:"&amp;LEN(A188)))),1))," ",REPT(" ",LEN(A188))),LEN(A188)))))))/10))*100+1</f>
        <v>2701</v>
      </c>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c r="XFD189" s="1"/>
    </row>
    <row r="190" spans="1:151 16227:16384" s="11" customFormat="1" ht="20.25" customHeight="1" x14ac:dyDescent="0.25">
      <c r="A190" s="110"/>
      <c r="B190" s="112"/>
      <c r="C190" s="101">
        <v>2</v>
      </c>
      <c r="D190" s="101"/>
      <c r="E190" s="99" t="s">
        <v>229</v>
      </c>
      <c r="F190" s="105"/>
      <c r="G190" s="105"/>
      <c r="H190" s="105"/>
      <c r="I190" s="100"/>
      <c r="J190" s="1" t="s">
        <v>217</v>
      </c>
      <c r="K190" s="1"/>
      <c r="L190" s="1"/>
      <c r="M190" s="1"/>
      <c r="N190" s="1"/>
      <c r="O190" s="1"/>
      <c r="P190" s="1"/>
      <c r="Q190" s="1"/>
      <c r="R190" s="1"/>
      <c r="S190" s="1"/>
      <c r="T190" s="1"/>
      <c r="U190" s="1" t="str">
        <f t="shared" ca="1" si="10"/>
        <v>2702,..,2702</v>
      </c>
      <c r="V190" s="1">
        <f ca="1">V189+1</f>
        <v>2702</v>
      </c>
      <c r="W190" s="1">
        <f ca="1">W189+1</f>
        <v>2702</v>
      </c>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c r="XFD190" s="1"/>
    </row>
    <row r="191" spans="1:151 16227:16384" s="11" customFormat="1" ht="20.25" customHeight="1" x14ac:dyDescent="0.25">
      <c r="A191" s="110"/>
      <c r="B191" s="112"/>
      <c r="C191" s="99" t="s">
        <v>221</v>
      </c>
      <c r="D191" s="100"/>
      <c r="E191" s="19" t="s">
        <v>219</v>
      </c>
      <c r="F191" s="99">
        <f>(45.76)*10.764</f>
        <v>492.56063999999992</v>
      </c>
      <c r="G191" s="100"/>
      <c r="H191" s="19">
        <v>0</v>
      </c>
      <c r="I191" s="19">
        <f t="shared" ref="I191:I196" si="11">F191*(($I$167)+1)+H191</f>
        <v>788.09702399999992</v>
      </c>
      <c r="J191" s="1"/>
      <c r="K191" s="1"/>
      <c r="L191" s="1"/>
      <c r="M191" s="1"/>
      <c r="N191" s="1"/>
      <c r="O191" s="1"/>
      <c r="P191" s="1"/>
      <c r="Q191" s="1"/>
      <c r="R191" s="1"/>
      <c r="S191" s="1"/>
      <c r="T191" s="1"/>
      <c r="U191" s="43" t="str">
        <f t="shared" ca="1" si="10"/>
        <v>2703,..,2703</v>
      </c>
      <c r="V191" s="43">
        <f t="shared" ref="V191:W196" ca="1" si="12">V190+1</f>
        <v>2703</v>
      </c>
      <c r="W191" s="43">
        <f t="shared" ca="1" si="12"/>
        <v>2703</v>
      </c>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c r="XFD191" s="1"/>
    </row>
    <row r="192" spans="1:151 16227:16384" s="11" customFormat="1" ht="20.25" customHeight="1" x14ac:dyDescent="0.25">
      <c r="A192" s="110"/>
      <c r="B192" s="112"/>
      <c r="C192" s="99" t="s">
        <v>222</v>
      </c>
      <c r="D192" s="100"/>
      <c r="E192" s="19" t="s">
        <v>215</v>
      </c>
      <c r="F192" s="99">
        <f>(56.74+4.7)*10.764</f>
        <v>661.34015999999997</v>
      </c>
      <c r="G192" s="100"/>
      <c r="H192" s="19">
        <v>0</v>
      </c>
      <c r="I192" s="19">
        <f t="shared" si="11"/>
        <v>1058.144256</v>
      </c>
      <c r="J192" s="1"/>
      <c r="K192" s="1"/>
      <c r="L192" s="1"/>
      <c r="M192" s="1"/>
      <c r="N192" s="1"/>
      <c r="O192" s="1"/>
      <c r="P192" s="1"/>
      <c r="Q192" s="1"/>
      <c r="R192" s="1"/>
      <c r="S192" s="1"/>
      <c r="T192" s="1"/>
      <c r="U192" s="43" t="str">
        <f t="shared" ca="1" si="10"/>
        <v>2704,..,2704</v>
      </c>
      <c r="V192" s="43">
        <f t="shared" ca="1" si="12"/>
        <v>2704</v>
      </c>
      <c r="W192" s="43">
        <f t="shared" ca="1" si="12"/>
        <v>2704</v>
      </c>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c r="XFD192" s="1"/>
    </row>
    <row r="193" spans="1:151 16227:16384" s="11" customFormat="1" ht="20.25" customHeight="1" x14ac:dyDescent="0.25">
      <c r="A193" s="110"/>
      <c r="B193" s="112"/>
      <c r="C193" s="99" t="s">
        <v>223</v>
      </c>
      <c r="D193" s="100"/>
      <c r="E193" s="19" t="s">
        <v>218</v>
      </c>
      <c r="F193" s="99">
        <f>(81.13+4.69)*10.764</f>
        <v>923.76647999999989</v>
      </c>
      <c r="G193" s="100"/>
      <c r="H193" s="19">
        <v>0</v>
      </c>
      <c r="I193" s="19">
        <f t="shared" si="11"/>
        <v>1478.0263679999998</v>
      </c>
      <c r="J193" s="1"/>
      <c r="K193" s="1"/>
      <c r="L193" s="1"/>
      <c r="M193" s="1"/>
      <c r="N193" s="1"/>
      <c r="O193" s="1"/>
      <c r="P193" s="1"/>
      <c r="Q193" s="1"/>
      <c r="R193" s="1"/>
      <c r="S193" s="1"/>
      <c r="T193" s="1"/>
      <c r="U193" s="43" t="str">
        <f t="shared" ca="1" si="10"/>
        <v>2705,..,2705</v>
      </c>
      <c r="V193" s="43">
        <f t="shared" ca="1" si="12"/>
        <v>2705</v>
      </c>
      <c r="W193" s="43">
        <f t="shared" ca="1" si="12"/>
        <v>2705</v>
      </c>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c r="XFD193" s="1"/>
    </row>
    <row r="194" spans="1:151 16227:16384" s="11" customFormat="1" ht="20.25" customHeight="1" x14ac:dyDescent="0.25">
      <c r="A194" s="110"/>
      <c r="B194" s="112"/>
      <c r="C194" s="99" t="s">
        <v>224</v>
      </c>
      <c r="D194" s="100"/>
      <c r="E194" s="19" t="s">
        <v>215</v>
      </c>
      <c r="F194" s="99">
        <f>(57.8+4.87)*10.764</f>
        <v>674.57987999999989</v>
      </c>
      <c r="G194" s="100"/>
      <c r="H194" s="19">
        <v>0</v>
      </c>
      <c r="I194" s="19">
        <f t="shared" si="11"/>
        <v>1079.3278079999998</v>
      </c>
      <c r="J194" s="1"/>
      <c r="K194" s="1"/>
      <c r="L194" s="1"/>
      <c r="M194" s="1"/>
      <c r="N194" s="1"/>
      <c r="O194" s="1"/>
      <c r="P194" s="1"/>
      <c r="Q194" s="1"/>
      <c r="R194" s="1"/>
      <c r="S194" s="1"/>
      <c r="T194" s="1"/>
      <c r="U194" s="43" t="str">
        <f t="shared" ca="1" si="10"/>
        <v>2706,..,2706</v>
      </c>
      <c r="V194" s="43">
        <f t="shared" ca="1" si="12"/>
        <v>2706</v>
      </c>
      <c r="W194" s="43">
        <f t="shared" ca="1" si="12"/>
        <v>2706</v>
      </c>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c r="XFD194" s="1"/>
    </row>
    <row r="195" spans="1:151 16227:16384" s="11" customFormat="1" ht="20.25" customHeight="1" x14ac:dyDescent="0.25">
      <c r="A195" s="110"/>
      <c r="B195" s="112"/>
      <c r="C195" s="99" t="s">
        <v>225</v>
      </c>
      <c r="D195" s="100"/>
      <c r="E195" s="19" t="s">
        <v>215</v>
      </c>
      <c r="F195" s="99">
        <f>(57.8+4.87)*10.764</f>
        <v>674.57987999999989</v>
      </c>
      <c r="G195" s="100"/>
      <c r="H195" s="19">
        <v>0</v>
      </c>
      <c r="I195" s="19">
        <f t="shared" si="11"/>
        <v>1079.3278079999998</v>
      </c>
      <c r="J195" s="1"/>
      <c r="K195" s="1"/>
      <c r="L195" s="1"/>
      <c r="M195" s="1"/>
      <c r="N195" s="1"/>
      <c r="O195" s="1"/>
      <c r="P195" s="1"/>
      <c r="Q195" s="1"/>
      <c r="R195" s="1"/>
      <c r="S195" s="1"/>
      <c r="T195" s="1"/>
      <c r="U195" s="43" t="str">
        <f t="shared" ca="1" si="10"/>
        <v>2707,..,2707</v>
      </c>
      <c r="V195" s="43">
        <f t="shared" ca="1" si="12"/>
        <v>2707</v>
      </c>
      <c r="W195" s="43">
        <f t="shared" ca="1" si="12"/>
        <v>2707</v>
      </c>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c r="XFD195" s="1"/>
    </row>
    <row r="196" spans="1:151 16227:16384" s="11" customFormat="1" ht="20.25" customHeight="1" x14ac:dyDescent="0.25">
      <c r="A196" s="113"/>
      <c r="B196" s="115"/>
      <c r="C196" s="99" t="s">
        <v>226</v>
      </c>
      <c r="D196" s="100"/>
      <c r="E196" s="19" t="s">
        <v>218</v>
      </c>
      <c r="F196" s="99">
        <f>(81.13+4.69)*10.764</f>
        <v>923.76647999999989</v>
      </c>
      <c r="G196" s="100"/>
      <c r="H196" s="19">
        <v>0</v>
      </c>
      <c r="I196" s="19">
        <f t="shared" si="11"/>
        <v>1478.0263679999998</v>
      </c>
      <c r="J196" s="1"/>
      <c r="K196" s="1"/>
      <c r="L196" s="1"/>
      <c r="M196" s="1"/>
      <c r="N196" s="1"/>
      <c r="O196" s="1"/>
      <c r="P196" s="1"/>
      <c r="Q196" s="1"/>
      <c r="R196" s="1"/>
      <c r="S196" s="1"/>
      <c r="T196" s="1"/>
      <c r="U196" s="43" t="str">
        <f t="shared" ca="1" si="10"/>
        <v>2708,..,2708</v>
      </c>
      <c r="V196" s="43">
        <f t="shared" ca="1" si="12"/>
        <v>2708</v>
      </c>
      <c r="W196" s="43">
        <f t="shared" ca="1" si="12"/>
        <v>2708</v>
      </c>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c r="XFD196" s="1"/>
    </row>
    <row r="197" spans="1:151 16227:16384" s="11" customFormat="1" ht="20.25" x14ac:dyDescent="0.25">
      <c r="A197" s="102" t="s">
        <v>230</v>
      </c>
      <c r="B197" s="103"/>
      <c r="C197" s="103"/>
      <c r="D197" s="103"/>
      <c r="E197" s="103"/>
      <c r="F197" s="103"/>
      <c r="G197" s="103"/>
      <c r="H197" s="103"/>
      <c r="I197" s="104"/>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c r="XFD197" s="1"/>
    </row>
    <row r="198" spans="1:151 16227:16384" s="11" customFormat="1" ht="20.25" customHeight="1" x14ac:dyDescent="0.25">
      <c r="A198" s="107" t="str">
        <f>A197</f>
        <v>3rd to 6th, 8th to 11th, 13th to 16th, 18th to 21st, 23rd to 26th Floor</v>
      </c>
      <c r="B198" s="109"/>
      <c r="C198" s="99" t="s">
        <v>227</v>
      </c>
      <c r="D198" s="100"/>
      <c r="E198" s="19" t="s">
        <v>215</v>
      </c>
      <c r="F198" s="99">
        <f>(56.74+4.7)*10.764</f>
        <v>661.34015999999997</v>
      </c>
      <c r="G198" s="100"/>
      <c r="H198" s="19">
        <v>0</v>
      </c>
      <c r="I198" s="19">
        <f t="shared" ref="I198:I205" si="13">F198*(($I$167)+1)+H198</f>
        <v>1058.144256</v>
      </c>
      <c r="J198" s="1"/>
      <c r="K198" s="1"/>
      <c r="L198" s="1"/>
      <c r="M198" s="1"/>
      <c r="N198" s="1"/>
      <c r="O198" s="1"/>
      <c r="P198" s="1"/>
      <c r="Q198" s="1"/>
      <c r="R198" s="1"/>
      <c r="S198" s="1"/>
      <c r="T198" s="1"/>
      <c r="U198" s="43" t="str">
        <f t="shared" ref="U198:U205" ca="1" si="14">V198&amp;""&amp;",..,"&amp;""&amp;W198</f>
        <v>3601,..,2601</v>
      </c>
      <c r="V198" s="43">
        <f ca="1">(SUMPRODUCT(MID(0&amp;(LEFT(A197,SUM(LEN(A197)-LEN(SUBSTITUTE(A197,{"0","1","2","3"},""))))), LARGE(INDEX(ISNUMBER(--MID((LEFT(A197,SUM(LEN(A197)-LEN(SUBSTITUTE(A197,{"0","1","2","3"},""))))), ROW(INDIRECT("1:"&amp;LEN((LEFT(A197,SUM(LEN(A197)-LEN(SUBSTITUTE(A197,{"0","1","2","3"},"")))))))), 1)) * ROW(INDIRECT("1:"&amp;LEN((LEFT(A197,SUM(LEN(A197)-LEN(SUBSTITUTE(A197,{"0","1","2","3"},"")))))))), 0), ROW(INDIRECT("1:"&amp;LEN((LEFT(A197,SUM(LEN(A197)-LEN(SUBSTITUTE(A197,{"0","1","2","3"},"")))))))))+1, 1) * 10^ROW(INDIRECT("1:"&amp;LEN((LEFT(A197,SUM(LEN(A197)-LEN(SUBSTITUTE(A197,{"0","1","2","3"},""))))))))/10))*100+1</f>
        <v>3601</v>
      </c>
      <c r="W198" s="43">
        <f ca="1">(SUMPRODUCT(MID(0&amp;(--TRIM(RIGHT(SUBSTITUTE(LEFT(A197,_xlfn.AGGREGATE(16,6,FIND({0,1,2,3,4,5,6,7,8,9},A197,ROW(INDIRECT("1:"&amp;LEN(A197)))),1))," ",REPT(" ",LEN(A197))),LEN(A197)))), LARGE(INDEX(ISNUMBER(--MID((--TRIM(RIGHT(SUBSTITUTE(LEFT(A197,_xlfn.AGGREGATE(16,6,FIND({0,1,2,3,4,5,6,7,8,9},A197,ROW(INDIRECT("1:"&amp;LEN(A197)))),1))," ",REPT(" ",LEN(A197))),LEN(A197)))), ROW(INDIRECT("1:"&amp;LEN((--TRIM(RIGHT(SUBSTITUTE(LEFT(A197,_xlfn.AGGREGATE(16,6,FIND({0,1,2,3,4,5,6,7,8,9},A197,ROW(INDIRECT("1:"&amp;LEN(A197)))),1))," ",REPT(" ",LEN(A197))),LEN(A197))))))), 1)) * ROW(INDIRECT("1:"&amp;LEN((--TRIM(RIGHT(SUBSTITUTE(LEFT(A197,_xlfn.AGGREGATE(16,6,FIND({0,1,2,3,4,5,6,7,8,9},A197,ROW(INDIRECT("1:"&amp;LEN(A197)))),1))," ",REPT(" ",LEN(A197))),LEN(A197))))))), 0), ROW(INDIRECT("1:"&amp;LEN((--TRIM(RIGHT(SUBSTITUTE(LEFT(A197,_xlfn.AGGREGATE(16,6,FIND({0,1,2,3,4,5,6,7,8,9},A197,ROW(INDIRECT("1:"&amp;LEN(A197)))),1))," ",REPT(" ",LEN(A197))),LEN(A197))))))))+1, 1) * 10^ROW(INDIRECT("1:"&amp;LEN((--TRIM(RIGHT(SUBSTITUTE(LEFT(A197,_xlfn.AGGREGATE(16,6,FIND({0,1,2,3,4,5,6,7,8,9},A197,ROW(INDIRECT("1:"&amp;LEN(A197)))),1))," ",REPT(" ",LEN(A197))),LEN(A197)))))))/10))*100+1</f>
        <v>2601</v>
      </c>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c r="XFD198" s="1"/>
    </row>
    <row r="199" spans="1:151 16227:16384" s="11" customFormat="1" ht="20.25" customHeight="1" x14ac:dyDescent="0.25">
      <c r="A199" s="110"/>
      <c r="B199" s="112"/>
      <c r="C199" s="99" t="s">
        <v>220</v>
      </c>
      <c r="D199" s="100"/>
      <c r="E199" s="19" t="s">
        <v>219</v>
      </c>
      <c r="F199" s="99">
        <f>(45.76)*10.764</f>
        <v>492.56063999999992</v>
      </c>
      <c r="G199" s="100"/>
      <c r="H199" s="19">
        <v>0</v>
      </c>
      <c r="I199" s="19">
        <f t="shared" si="13"/>
        <v>788.09702399999992</v>
      </c>
      <c r="J199" s="1" t="s">
        <v>217</v>
      </c>
      <c r="K199" s="1"/>
      <c r="L199" s="1"/>
      <c r="M199" s="1"/>
      <c r="N199" s="1"/>
      <c r="O199" s="1"/>
      <c r="P199" s="1"/>
      <c r="Q199" s="1"/>
      <c r="R199" s="1"/>
      <c r="S199" s="1"/>
      <c r="T199" s="1"/>
      <c r="U199" s="43" t="str">
        <f t="shared" ca="1" si="14"/>
        <v>3602,..,2602</v>
      </c>
      <c r="V199" s="43">
        <f ca="1">V198+1</f>
        <v>3602</v>
      </c>
      <c r="W199" s="43">
        <f ca="1">W198+1</f>
        <v>2602</v>
      </c>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c r="XFD199" s="1"/>
    </row>
    <row r="200" spans="1:151 16227:16384" s="11" customFormat="1" ht="20.25" customHeight="1" x14ac:dyDescent="0.25">
      <c r="A200" s="110"/>
      <c r="B200" s="112"/>
      <c r="C200" s="99" t="s">
        <v>221</v>
      </c>
      <c r="D200" s="100"/>
      <c r="E200" s="19" t="s">
        <v>219</v>
      </c>
      <c r="F200" s="99">
        <f>(45.76)*10.764</f>
        <v>492.56063999999992</v>
      </c>
      <c r="G200" s="100"/>
      <c r="H200" s="19">
        <v>0</v>
      </c>
      <c r="I200" s="19">
        <f t="shared" si="13"/>
        <v>788.09702399999992</v>
      </c>
      <c r="J200" s="1"/>
      <c r="K200" s="1"/>
      <c r="L200" s="1"/>
      <c r="M200" s="1"/>
      <c r="N200" s="1"/>
      <c r="O200" s="1"/>
      <c r="P200" s="1"/>
      <c r="Q200" s="1"/>
      <c r="R200" s="1"/>
      <c r="S200" s="1"/>
      <c r="T200" s="1"/>
      <c r="U200" s="43" t="str">
        <f t="shared" ca="1" si="14"/>
        <v>3603,..,2603</v>
      </c>
      <c r="V200" s="43">
        <f t="shared" ref="V200:W200" ca="1" si="15">V199+1</f>
        <v>3603</v>
      </c>
      <c r="W200" s="43">
        <f t="shared" ca="1" si="15"/>
        <v>2603</v>
      </c>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c r="XFD200" s="1"/>
    </row>
    <row r="201" spans="1:151 16227:16384" s="11" customFormat="1" ht="20.25" customHeight="1" x14ac:dyDescent="0.25">
      <c r="A201" s="110"/>
      <c r="B201" s="112"/>
      <c r="C201" s="99" t="s">
        <v>222</v>
      </c>
      <c r="D201" s="100"/>
      <c r="E201" s="19" t="s">
        <v>215</v>
      </c>
      <c r="F201" s="99">
        <f>(56.74+4.7)*10.764</f>
        <v>661.34015999999997</v>
      </c>
      <c r="G201" s="100"/>
      <c r="H201" s="19">
        <v>0</v>
      </c>
      <c r="I201" s="19">
        <f t="shared" si="13"/>
        <v>1058.144256</v>
      </c>
      <c r="J201" s="1"/>
      <c r="K201" s="1"/>
      <c r="L201" s="1"/>
      <c r="M201" s="1"/>
      <c r="N201" s="1"/>
      <c r="O201" s="1"/>
      <c r="P201" s="1"/>
      <c r="Q201" s="1"/>
      <c r="R201" s="1"/>
      <c r="S201" s="1"/>
      <c r="T201" s="1"/>
      <c r="U201" s="43" t="str">
        <f t="shared" ca="1" si="14"/>
        <v>3604,..,2604</v>
      </c>
      <c r="V201" s="43">
        <f t="shared" ref="V201:W201" ca="1" si="16">V200+1</f>
        <v>3604</v>
      </c>
      <c r="W201" s="43">
        <f t="shared" ca="1" si="16"/>
        <v>2604</v>
      </c>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c r="XFD201" s="1"/>
    </row>
    <row r="202" spans="1:151 16227:16384" s="11" customFormat="1" ht="20.25" customHeight="1" x14ac:dyDescent="0.25">
      <c r="A202" s="110"/>
      <c r="B202" s="112"/>
      <c r="C202" s="99" t="s">
        <v>223</v>
      </c>
      <c r="D202" s="100"/>
      <c r="E202" s="19" t="s">
        <v>218</v>
      </c>
      <c r="F202" s="99">
        <f>(81.13+4.69)*10.764</f>
        <v>923.76647999999989</v>
      </c>
      <c r="G202" s="100"/>
      <c r="H202" s="19">
        <v>0</v>
      </c>
      <c r="I202" s="19">
        <f t="shared" si="13"/>
        <v>1478.0263679999998</v>
      </c>
      <c r="J202" s="1"/>
      <c r="K202" s="1"/>
      <c r="L202" s="1"/>
      <c r="M202" s="1"/>
      <c r="N202" s="1"/>
      <c r="O202" s="1"/>
      <c r="P202" s="1"/>
      <c r="Q202" s="1"/>
      <c r="R202" s="1"/>
      <c r="S202" s="1"/>
      <c r="T202" s="1"/>
      <c r="U202" s="43" t="str">
        <f t="shared" ca="1" si="14"/>
        <v>3605,..,2605</v>
      </c>
      <c r="V202" s="43">
        <f t="shared" ref="V202:W202" ca="1" si="17">V201+1</f>
        <v>3605</v>
      </c>
      <c r="W202" s="43">
        <f t="shared" ca="1" si="17"/>
        <v>2605</v>
      </c>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c r="XFD202" s="1"/>
    </row>
    <row r="203" spans="1:151 16227:16384" s="11" customFormat="1" ht="20.25" customHeight="1" x14ac:dyDescent="0.25">
      <c r="A203" s="110"/>
      <c r="B203" s="112"/>
      <c r="C203" s="99" t="s">
        <v>224</v>
      </c>
      <c r="D203" s="100"/>
      <c r="E203" s="19" t="s">
        <v>215</v>
      </c>
      <c r="F203" s="99">
        <f>(57.8+4.87)*10.764</f>
        <v>674.57987999999989</v>
      </c>
      <c r="G203" s="100"/>
      <c r="H203" s="19">
        <v>0</v>
      </c>
      <c r="I203" s="19">
        <f t="shared" si="13"/>
        <v>1079.3278079999998</v>
      </c>
      <c r="J203" s="1"/>
      <c r="K203" s="1"/>
      <c r="L203" s="1"/>
      <c r="M203" s="1"/>
      <c r="N203" s="1"/>
      <c r="O203" s="1"/>
      <c r="P203" s="1"/>
      <c r="Q203" s="1"/>
      <c r="R203" s="1"/>
      <c r="S203" s="1"/>
      <c r="T203" s="1"/>
      <c r="U203" s="43" t="str">
        <f t="shared" ca="1" si="14"/>
        <v>3606,..,2606</v>
      </c>
      <c r="V203" s="43">
        <f t="shared" ref="V203:W203" ca="1" si="18">V202+1</f>
        <v>3606</v>
      </c>
      <c r="W203" s="43">
        <f t="shared" ca="1" si="18"/>
        <v>2606</v>
      </c>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c r="XFD203" s="1"/>
    </row>
    <row r="204" spans="1:151 16227:16384" s="11" customFormat="1" ht="20.25" customHeight="1" x14ac:dyDescent="0.25">
      <c r="A204" s="110"/>
      <c r="B204" s="112"/>
      <c r="C204" s="99" t="s">
        <v>225</v>
      </c>
      <c r="D204" s="100"/>
      <c r="E204" s="19" t="s">
        <v>215</v>
      </c>
      <c r="F204" s="99">
        <f>(57.8+4.87)*10.764</f>
        <v>674.57987999999989</v>
      </c>
      <c r="G204" s="100"/>
      <c r="H204" s="19">
        <v>0</v>
      </c>
      <c r="I204" s="19">
        <f t="shared" si="13"/>
        <v>1079.3278079999998</v>
      </c>
      <c r="J204" s="1"/>
      <c r="K204" s="1"/>
      <c r="L204" s="1"/>
      <c r="M204" s="1"/>
      <c r="N204" s="1"/>
      <c r="O204" s="1"/>
      <c r="P204" s="1"/>
      <c r="Q204" s="1"/>
      <c r="R204" s="1"/>
      <c r="S204" s="1"/>
      <c r="T204" s="1"/>
      <c r="U204" s="43" t="str">
        <f t="shared" ca="1" si="14"/>
        <v>3607,..,2607</v>
      </c>
      <c r="V204" s="43">
        <f t="shared" ref="V204:W204" ca="1" si="19">V203+1</f>
        <v>3607</v>
      </c>
      <c r="W204" s="43">
        <f t="shared" ca="1" si="19"/>
        <v>2607</v>
      </c>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c r="XFD204" s="1"/>
    </row>
    <row r="205" spans="1:151 16227:16384" s="11" customFormat="1" ht="20.25" customHeight="1" x14ac:dyDescent="0.25">
      <c r="A205" s="113"/>
      <c r="B205" s="115"/>
      <c r="C205" s="99" t="s">
        <v>226</v>
      </c>
      <c r="D205" s="100"/>
      <c r="E205" s="19" t="s">
        <v>218</v>
      </c>
      <c r="F205" s="99">
        <f>(81.13+4.69)*10.764</f>
        <v>923.76647999999989</v>
      </c>
      <c r="G205" s="100"/>
      <c r="H205" s="19">
        <v>0</v>
      </c>
      <c r="I205" s="19">
        <f t="shared" si="13"/>
        <v>1478.0263679999998</v>
      </c>
      <c r="J205" s="1"/>
      <c r="K205" s="1"/>
      <c r="L205" s="1"/>
      <c r="M205" s="1"/>
      <c r="N205" s="1"/>
      <c r="O205" s="1"/>
      <c r="P205" s="1"/>
      <c r="Q205" s="1"/>
      <c r="R205" s="1"/>
      <c r="S205" s="1"/>
      <c r="T205" s="1"/>
      <c r="U205" s="43" t="str">
        <f t="shared" ca="1" si="14"/>
        <v>3608,..,2608</v>
      </c>
      <c r="V205" s="43">
        <f t="shared" ref="V205:W205" ca="1" si="20">V204+1</f>
        <v>3608</v>
      </c>
      <c r="W205" s="43">
        <f t="shared" ca="1" si="20"/>
        <v>2608</v>
      </c>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c r="XFD205" s="1"/>
    </row>
    <row r="206" spans="1:151 16227:16384" s="11" customFormat="1" ht="20.25" x14ac:dyDescent="0.25">
      <c r="A206" s="102" t="s">
        <v>231</v>
      </c>
      <c r="B206" s="103"/>
      <c r="C206" s="103"/>
      <c r="D206" s="103"/>
      <c r="E206" s="103"/>
      <c r="F206" s="103"/>
      <c r="G206" s="103"/>
      <c r="H206" s="103"/>
      <c r="I206" s="104"/>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c r="XFD206" s="1"/>
    </row>
    <row r="207" spans="1:151 16227:16384" s="11" customFormat="1" ht="20.25" customHeight="1" x14ac:dyDescent="0.25">
      <c r="A207" s="107" t="str">
        <f>A206</f>
        <v>28th Floor</v>
      </c>
      <c r="B207" s="109"/>
      <c r="C207" s="99" t="s">
        <v>227</v>
      </c>
      <c r="D207" s="100"/>
      <c r="E207" s="19" t="s">
        <v>215</v>
      </c>
      <c r="F207" s="99">
        <f>(56.74+4.7)*10.764</f>
        <v>661.34015999999997</v>
      </c>
      <c r="G207" s="100"/>
      <c r="H207" s="19">
        <v>0</v>
      </c>
      <c r="I207" s="19">
        <f t="shared" ref="I207:I214" si="21">F207*(($I$167)+1)+H207</f>
        <v>1058.144256</v>
      </c>
      <c r="J207" s="1"/>
      <c r="K207" s="1"/>
      <c r="L207" s="1"/>
      <c r="M207" s="1"/>
      <c r="N207" s="1"/>
      <c r="O207" s="1"/>
      <c r="P207" s="1"/>
      <c r="Q207" s="1"/>
      <c r="R207" s="1"/>
      <c r="S207" s="1"/>
      <c r="T207" s="1"/>
      <c r="U207" s="43" t="str">
        <f t="shared" ref="U207:U214" ca="1" si="22">V207&amp;""&amp;",..,"&amp;""&amp;W207</f>
        <v>201,..,2801</v>
      </c>
      <c r="V207" s="43">
        <f ca="1">(SUMPRODUCT(MID(0&amp;(LEFT(A206,SUM(LEN(A206)-LEN(SUBSTITUTE(A206,{"0","1","2","3"},""))))), LARGE(INDEX(ISNUMBER(--MID((LEFT(A206,SUM(LEN(A206)-LEN(SUBSTITUTE(A206,{"0","1","2","3"},""))))), ROW(INDIRECT("1:"&amp;LEN((LEFT(A206,SUM(LEN(A206)-LEN(SUBSTITUTE(A206,{"0","1","2","3"},"")))))))), 1)) * ROW(INDIRECT("1:"&amp;LEN((LEFT(A206,SUM(LEN(A206)-LEN(SUBSTITUTE(A206,{"0","1","2","3"},"")))))))), 0), ROW(INDIRECT("1:"&amp;LEN((LEFT(A206,SUM(LEN(A206)-LEN(SUBSTITUTE(A206,{"0","1","2","3"},"")))))))))+1, 1) * 10^ROW(INDIRECT("1:"&amp;LEN((LEFT(A206,SUM(LEN(A206)-LEN(SUBSTITUTE(A206,{"0","1","2","3"},""))))))))/10))*100+1</f>
        <v>201</v>
      </c>
      <c r="W207" s="43">
        <f ca="1">(SUMPRODUCT(MID(0&amp;(--TRIM(RIGHT(SUBSTITUTE(LEFT(A206,_xlfn.AGGREGATE(16,6,FIND({0,1,2,3,4,5,6,7,8,9},A206,ROW(INDIRECT("1:"&amp;LEN(A206)))),1))," ",REPT(" ",LEN(A206))),LEN(A206)))), LARGE(INDEX(ISNUMBER(--MID((--TRIM(RIGHT(SUBSTITUTE(LEFT(A206,_xlfn.AGGREGATE(16,6,FIND({0,1,2,3,4,5,6,7,8,9},A206,ROW(INDIRECT("1:"&amp;LEN(A206)))),1))," ",REPT(" ",LEN(A206))),LEN(A206)))), ROW(INDIRECT("1:"&amp;LEN((--TRIM(RIGHT(SUBSTITUTE(LEFT(A206,_xlfn.AGGREGATE(16,6,FIND({0,1,2,3,4,5,6,7,8,9},A206,ROW(INDIRECT("1:"&amp;LEN(A206)))),1))," ",REPT(" ",LEN(A206))),LEN(A206))))))), 1)) * ROW(INDIRECT("1:"&amp;LEN((--TRIM(RIGHT(SUBSTITUTE(LEFT(A206,_xlfn.AGGREGATE(16,6,FIND({0,1,2,3,4,5,6,7,8,9},A206,ROW(INDIRECT("1:"&amp;LEN(A206)))),1))," ",REPT(" ",LEN(A206))),LEN(A206))))))), 0), ROW(INDIRECT("1:"&amp;LEN((--TRIM(RIGHT(SUBSTITUTE(LEFT(A206,_xlfn.AGGREGATE(16,6,FIND({0,1,2,3,4,5,6,7,8,9},A206,ROW(INDIRECT("1:"&amp;LEN(A206)))),1))," ",REPT(" ",LEN(A206))),LEN(A206))))))))+1, 1) * 10^ROW(INDIRECT("1:"&amp;LEN((--TRIM(RIGHT(SUBSTITUTE(LEFT(A206,_xlfn.AGGREGATE(16,6,FIND({0,1,2,3,4,5,6,7,8,9},A206,ROW(INDIRECT("1:"&amp;LEN(A206)))),1))," ",REPT(" ",LEN(A206))),LEN(A206)))))))/10))*100+1</f>
        <v>2801</v>
      </c>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c r="XFD207" s="1"/>
    </row>
    <row r="208" spans="1:151 16227:16384" s="11" customFormat="1" ht="20.25" customHeight="1" x14ac:dyDescent="0.25">
      <c r="A208" s="110"/>
      <c r="B208" s="112"/>
      <c r="C208" s="99" t="s">
        <v>220</v>
      </c>
      <c r="D208" s="100"/>
      <c r="E208" s="19" t="s">
        <v>219</v>
      </c>
      <c r="F208" s="99">
        <f>(45.76)*10.764</f>
        <v>492.56063999999992</v>
      </c>
      <c r="G208" s="100"/>
      <c r="H208" s="19">
        <v>0</v>
      </c>
      <c r="I208" s="19">
        <f t="shared" si="21"/>
        <v>788.09702399999992</v>
      </c>
      <c r="J208" s="1" t="s">
        <v>217</v>
      </c>
      <c r="K208" s="1"/>
      <c r="L208" s="1"/>
      <c r="M208" s="1"/>
      <c r="N208" s="1"/>
      <c r="O208" s="1"/>
      <c r="P208" s="1"/>
      <c r="Q208" s="1"/>
      <c r="R208" s="1"/>
      <c r="S208" s="1"/>
      <c r="T208" s="1"/>
      <c r="U208" s="43" t="str">
        <f t="shared" ca="1" si="22"/>
        <v>202,..,2802</v>
      </c>
      <c r="V208" s="43">
        <f ca="1">V207+1</f>
        <v>202</v>
      </c>
      <c r="W208" s="43">
        <f ca="1">W207+1</f>
        <v>2802</v>
      </c>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c r="XFD208" s="1"/>
    </row>
    <row r="209" spans="1:151 16227:16384" s="11" customFormat="1" ht="20.25" customHeight="1" x14ac:dyDescent="0.25">
      <c r="A209" s="110"/>
      <c r="B209" s="112"/>
      <c r="C209" s="99" t="s">
        <v>232</v>
      </c>
      <c r="D209" s="100"/>
      <c r="E209" s="19" t="s">
        <v>219</v>
      </c>
      <c r="F209" s="99">
        <f>(45.76)*10.764</f>
        <v>492.56063999999992</v>
      </c>
      <c r="G209" s="100"/>
      <c r="H209" s="19">
        <v>0</v>
      </c>
      <c r="I209" s="19">
        <f t="shared" si="21"/>
        <v>788.09702399999992</v>
      </c>
      <c r="J209" s="1"/>
      <c r="K209" s="1"/>
      <c r="L209" s="1"/>
      <c r="M209" s="1"/>
      <c r="N209" s="1"/>
      <c r="O209" s="1"/>
      <c r="P209" s="1"/>
      <c r="Q209" s="1"/>
      <c r="R209" s="1"/>
      <c r="S209" s="1"/>
      <c r="T209" s="1"/>
      <c r="U209" s="43" t="str">
        <f t="shared" ca="1" si="22"/>
        <v>203,..,2803</v>
      </c>
      <c r="V209" s="43">
        <f t="shared" ref="V209:W209" ca="1" si="23">V208+1</f>
        <v>203</v>
      </c>
      <c r="W209" s="43">
        <f t="shared" ca="1" si="23"/>
        <v>2803</v>
      </c>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c r="XFD209" s="1"/>
    </row>
    <row r="210" spans="1:151 16227:16384" s="11" customFormat="1" ht="20.25" customHeight="1" x14ac:dyDescent="0.25">
      <c r="A210" s="110"/>
      <c r="B210" s="112"/>
      <c r="C210" s="99" t="s">
        <v>222</v>
      </c>
      <c r="D210" s="100"/>
      <c r="E210" s="19" t="s">
        <v>215</v>
      </c>
      <c r="F210" s="99">
        <f>(56.74+4.7)*10.764</f>
        <v>661.34015999999997</v>
      </c>
      <c r="G210" s="100"/>
      <c r="H210" s="19">
        <v>0</v>
      </c>
      <c r="I210" s="19">
        <f t="shared" si="21"/>
        <v>1058.144256</v>
      </c>
      <c r="J210" s="1"/>
      <c r="K210" s="1"/>
      <c r="L210" s="1"/>
      <c r="M210" s="1"/>
      <c r="N210" s="1"/>
      <c r="O210" s="1"/>
      <c r="P210" s="1"/>
      <c r="Q210" s="1"/>
      <c r="R210" s="1"/>
      <c r="S210" s="1"/>
      <c r="T210" s="1"/>
      <c r="U210" s="43" t="str">
        <f t="shared" ca="1" si="22"/>
        <v>204,..,2804</v>
      </c>
      <c r="V210" s="43">
        <f t="shared" ref="V210:W210" ca="1" si="24">V209+1</f>
        <v>204</v>
      </c>
      <c r="W210" s="43">
        <f t="shared" ca="1" si="24"/>
        <v>2804</v>
      </c>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c r="XFD210" s="1"/>
    </row>
    <row r="211" spans="1:151 16227:16384" s="11" customFormat="1" ht="20.25" customHeight="1" x14ac:dyDescent="0.25">
      <c r="A211" s="110"/>
      <c r="B211" s="112"/>
      <c r="C211" s="99" t="s">
        <v>223</v>
      </c>
      <c r="D211" s="100"/>
      <c r="E211" s="19" t="s">
        <v>218</v>
      </c>
      <c r="F211" s="99">
        <f>(81.13+4.69)*10.764</f>
        <v>923.76647999999989</v>
      </c>
      <c r="G211" s="100"/>
      <c r="H211" s="19">
        <v>0</v>
      </c>
      <c r="I211" s="19">
        <f t="shared" si="21"/>
        <v>1478.0263679999998</v>
      </c>
      <c r="J211" s="1"/>
      <c r="K211" s="1"/>
      <c r="L211" s="1"/>
      <c r="M211" s="1"/>
      <c r="N211" s="1"/>
      <c r="O211" s="1"/>
      <c r="P211" s="1"/>
      <c r="Q211" s="1"/>
      <c r="R211" s="1"/>
      <c r="S211" s="1"/>
      <c r="T211" s="1"/>
      <c r="U211" s="43" t="str">
        <f t="shared" ca="1" si="22"/>
        <v>205,..,2805</v>
      </c>
      <c r="V211" s="43">
        <f t="shared" ref="V211:W211" ca="1" si="25">V210+1</f>
        <v>205</v>
      </c>
      <c r="W211" s="43">
        <f t="shared" ca="1" si="25"/>
        <v>2805</v>
      </c>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c r="XFD211" s="1"/>
    </row>
    <row r="212" spans="1:151 16227:16384" s="11" customFormat="1" ht="20.25" customHeight="1" x14ac:dyDescent="0.25">
      <c r="A212" s="110"/>
      <c r="B212" s="112"/>
      <c r="C212" s="99" t="s">
        <v>224</v>
      </c>
      <c r="D212" s="100"/>
      <c r="E212" s="19" t="s">
        <v>215</v>
      </c>
      <c r="F212" s="99">
        <f>(57.8+4.87)*10.764</f>
        <v>674.57987999999989</v>
      </c>
      <c r="G212" s="100"/>
      <c r="H212" s="19">
        <v>0</v>
      </c>
      <c r="I212" s="19">
        <f t="shared" si="21"/>
        <v>1079.3278079999998</v>
      </c>
      <c r="J212" s="1"/>
      <c r="K212" s="1"/>
      <c r="L212" s="1"/>
      <c r="M212" s="1"/>
      <c r="N212" s="1"/>
      <c r="O212" s="1"/>
      <c r="P212" s="1"/>
      <c r="Q212" s="1"/>
      <c r="R212" s="1"/>
      <c r="S212" s="1"/>
      <c r="T212" s="1"/>
      <c r="U212" s="43" t="str">
        <f t="shared" ca="1" si="22"/>
        <v>206,..,2806</v>
      </c>
      <c r="V212" s="43">
        <f t="shared" ref="V212:W212" ca="1" si="26">V211+1</f>
        <v>206</v>
      </c>
      <c r="W212" s="43">
        <f t="shared" ca="1" si="26"/>
        <v>2806</v>
      </c>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c r="XFD212" s="1"/>
    </row>
    <row r="213" spans="1:151 16227:16384" s="11" customFormat="1" ht="20.25" customHeight="1" x14ac:dyDescent="0.25">
      <c r="A213" s="110"/>
      <c r="B213" s="112"/>
      <c r="C213" s="99" t="s">
        <v>225</v>
      </c>
      <c r="D213" s="100"/>
      <c r="E213" s="19" t="s">
        <v>215</v>
      </c>
      <c r="F213" s="99">
        <f>(57.8+4.87)*10.764</f>
        <v>674.57987999999989</v>
      </c>
      <c r="G213" s="100"/>
      <c r="H213" s="19">
        <v>0</v>
      </c>
      <c r="I213" s="19">
        <f t="shared" si="21"/>
        <v>1079.3278079999998</v>
      </c>
      <c r="J213" s="1"/>
      <c r="K213" s="1"/>
      <c r="L213" s="1"/>
      <c r="M213" s="1"/>
      <c r="N213" s="1"/>
      <c r="O213" s="1"/>
      <c r="P213" s="1"/>
      <c r="Q213" s="1"/>
      <c r="R213" s="1"/>
      <c r="S213" s="1"/>
      <c r="T213" s="1"/>
      <c r="U213" s="43" t="str">
        <f t="shared" ca="1" si="22"/>
        <v>207,..,2807</v>
      </c>
      <c r="V213" s="43">
        <f t="shared" ref="V213:W213" ca="1" si="27">V212+1</f>
        <v>207</v>
      </c>
      <c r="W213" s="43">
        <f t="shared" ca="1" si="27"/>
        <v>2807</v>
      </c>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c r="XFD213" s="1"/>
    </row>
    <row r="214" spans="1:151 16227:16384" s="11" customFormat="1" ht="20.25" customHeight="1" x14ac:dyDescent="0.25">
      <c r="A214" s="113"/>
      <c r="B214" s="115"/>
      <c r="C214" s="99" t="s">
        <v>226</v>
      </c>
      <c r="D214" s="100"/>
      <c r="E214" s="19" t="s">
        <v>218</v>
      </c>
      <c r="F214" s="99">
        <f>(81.13+4.69)*10.764</f>
        <v>923.76647999999989</v>
      </c>
      <c r="G214" s="100"/>
      <c r="H214" s="19">
        <v>0</v>
      </c>
      <c r="I214" s="19">
        <f t="shared" si="21"/>
        <v>1478.0263679999998</v>
      </c>
      <c r="J214" s="1"/>
      <c r="K214" s="1"/>
      <c r="L214" s="1"/>
      <c r="M214" s="1"/>
      <c r="N214" s="1"/>
      <c r="O214" s="1"/>
      <c r="P214" s="1"/>
      <c r="Q214" s="1"/>
      <c r="R214" s="1"/>
      <c r="S214" s="1"/>
      <c r="T214" s="1"/>
      <c r="U214" s="43" t="str">
        <f t="shared" ca="1" si="22"/>
        <v>208,..,2808</v>
      </c>
      <c r="V214" s="43">
        <f t="shared" ref="V214:W214" ca="1" si="28">V213+1</f>
        <v>208</v>
      </c>
      <c r="W214" s="43">
        <f t="shared" ca="1" si="28"/>
        <v>2808</v>
      </c>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c r="XFD214" s="1"/>
    </row>
    <row r="215" spans="1:151 16227:16384" s="11" customFormat="1" ht="20.25" x14ac:dyDescent="0.25">
      <c r="A215" s="102" t="s">
        <v>234</v>
      </c>
      <c r="B215" s="103"/>
      <c r="C215" s="103"/>
      <c r="D215" s="103"/>
      <c r="E215" s="103"/>
      <c r="F215" s="103"/>
      <c r="G215" s="103"/>
      <c r="H215" s="103"/>
      <c r="I215" s="104"/>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c r="XFD215" s="1"/>
    </row>
    <row r="216" spans="1:151 16227:16384" s="11" customFormat="1" ht="20.25" customHeight="1" x14ac:dyDescent="0.25">
      <c r="A216" s="107" t="str">
        <f>A215</f>
        <v>29th Floor</v>
      </c>
      <c r="B216" s="109"/>
      <c r="C216" s="99" t="s">
        <v>227</v>
      </c>
      <c r="D216" s="100"/>
      <c r="E216" s="19" t="s">
        <v>215</v>
      </c>
      <c r="F216" s="99">
        <f>(56.74+4.7)*10.764</f>
        <v>661.34015999999997</v>
      </c>
      <c r="G216" s="100"/>
      <c r="H216" s="19">
        <v>0</v>
      </c>
      <c r="I216" s="19">
        <f t="shared" ref="I216:I223" si="29">F216*(($I$167)+1)+H216</f>
        <v>1058.144256</v>
      </c>
      <c r="J216" s="1"/>
      <c r="K216" s="1"/>
      <c r="L216" s="1"/>
      <c r="M216" s="1"/>
      <c r="N216" s="1"/>
      <c r="O216" s="1"/>
      <c r="P216" s="1"/>
      <c r="Q216" s="1"/>
      <c r="R216" s="1"/>
      <c r="S216" s="1"/>
      <c r="T216" s="1"/>
      <c r="U216" s="43" t="str">
        <f t="shared" ref="U216:U223" ca="1" si="30">V216&amp;""&amp;",..,"&amp;""&amp;W216</f>
        <v>201,..,2901</v>
      </c>
      <c r="V216" s="43">
        <f ca="1">(SUMPRODUCT(MID(0&amp;(LEFT(A215,SUM(LEN(A215)-LEN(SUBSTITUTE(A215,{"0","1","2","3"},""))))), LARGE(INDEX(ISNUMBER(--MID((LEFT(A215,SUM(LEN(A215)-LEN(SUBSTITUTE(A215,{"0","1","2","3"},""))))), ROW(INDIRECT("1:"&amp;LEN((LEFT(A215,SUM(LEN(A215)-LEN(SUBSTITUTE(A215,{"0","1","2","3"},"")))))))), 1)) * ROW(INDIRECT("1:"&amp;LEN((LEFT(A215,SUM(LEN(A215)-LEN(SUBSTITUTE(A215,{"0","1","2","3"},"")))))))), 0), ROW(INDIRECT("1:"&amp;LEN((LEFT(A215,SUM(LEN(A215)-LEN(SUBSTITUTE(A215,{"0","1","2","3"},"")))))))))+1, 1) * 10^ROW(INDIRECT("1:"&amp;LEN((LEFT(A215,SUM(LEN(A215)-LEN(SUBSTITUTE(A215,{"0","1","2","3"},""))))))))/10))*100+1</f>
        <v>201</v>
      </c>
      <c r="W216" s="43">
        <f ca="1">(SUMPRODUCT(MID(0&amp;(--TRIM(RIGHT(SUBSTITUTE(LEFT(A215,_xlfn.AGGREGATE(16,6,FIND({0,1,2,3,4,5,6,7,8,9},A215,ROW(INDIRECT("1:"&amp;LEN(A215)))),1))," ",REPT(" ",LEN(A215))),LEN(A215)))), LARGE(INDEX(ISNUMBER(--MID((--TRIM(RIGHT(SUBSTITUTE(LEFT(A215,_xlfn.AGGREGATE(16,6,FIND({0,1,2,3,4,5,6,7,8,9},A215,ROW(INDIRECT("1:"&amp;LEN(A215)))),1))," ",REPT(" ",LEN(A215))),LEN(A215)))), ROW(INDIRECT("1:"&amp;LEN((--TRIM(RIGHT(SUBSTITUTE(LEFT(A215,_xlfn.AGGREGATE(16,6,FIND({0,1,2,3,4,5,6,7,8,9},A215,ROW(INDIRECT("1:"&amp;LEN(A215)))),1))," ",REPT(" ",LEN(A215))),LEN(A215))))))), 1)) * ROW(INDIRECT("1:"&amp;LEN((--TRIM(RIGHT(SUBSTITUTE(LEFT(A215,_xlfn.AGGREGATE(16,6,FIND({0,1,2,3,4,5,6,7,8,9},A215,ROW(INDIRECT("1:"&amp;LEN(A215)))),1))," ",REPT(" ",LEN(A215))),LEN(A215))))))), 0), ROW(INDIRECT("1:"&amp;LEN((--TRIM(RIGHT(SUBSTITUTE(LEFT(A215,_xlfn.AGGREGATE(16,6,FIND({0,1,2,3,4,5,6,7,8,9},A215,ROW(INDIRECT("1:"&amp;LEN(A215)))),1))," ",REPT(" ",LEN(A215))),LEN(A215))))))))+1, 1) * 10^ROW(INDIRECT("1:"&amp;LEN((--TRIM(RIGHT(SUBSTITUTE(LEFT(A215,_xlfn.AGGREGATE(16,6,FIND({0,1,2,3,4,5,6,7,8,9},A215,ROW(INDIRECT("1:"&amp;LEN(A215)))),1))," ",REPT(" ",LEN(A215))),LEN(A215)))))))/10))*100+1</f>
        <v>2901</v>
      </c>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c r="XFD216" s="1"/>
    </row>
    <row r="217" spans="1:151 16227:16384" s="11" customFormat="1" ht="20.25" customHeight="1" x14ac:dyDescent="0.25">
      <c r="A217" s="110"/>
      <c r="B217" s="112"/>
      <c r="C217" s="99" t="s">
        <v>235</v>
      </c>
      <c r="D217" s="100"/>
      <c r="E217" s="19" t="s">
        <v>219</v>
      </c>
      <c r="F217" s="99">
        <f>(45.76)*10.764</f>
        <v>492.56063999999992</v>
      </c>
      <c r="G217" s="100"/>
      <c r="H217" s="19">
        <v>0</v>
      </c>
      <c r="I217" s="19">
        <f t="shared" si="29"/>
        <v>788.09702399999992</v>
      </c>
      <c r="J217" s="1" t="s">
        <v>217</v>
      </c>
      <c r="K217" s="1"/>
      <c r="L217" s="1"/>
      <c r="M217" s="1"/>
      <c r="N217" s="1"/>
      <c r="O217" s="1"/>
      <c r="P217" s="1"/>
      <c r="Q217" s="1"/>
      <c r="R217" s="1"/>
      <c r="S217" s="1"/>
      <c r="T217" s="1"/>
      <c r="U217" s="43" t="str">
        <f t="shared" ca="1" si="30"/>
        <v>202,..,2902</v>
      </c>
      <c r="V217" s="43">
        <f ca="1">V216+1</f>
        <v>202</v>
      </c>
      <c r="W217" s="43">
        <f ca="1">W216+1</f>
        <v>2902</v>
      </c>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c r="XFD217" s="1"/>
    </row>
    <row r="218" spans="1:151 16227:16384" s="11" customFormat="1" ht="20.25" customHeight="1" x14ac:dyDescent="0.25">
      <c r="A218" s="110"/>
      <c r="B218" s="112"/>
      <c r="C218" s="99" t="s">
        <v>232</v>
      </c>
      <c r="D218" s="100"/>
      <c r="E218" s="19" t="s">
        <v>219</v>
      </c>
      <c r="F218" s="99">
        <f>(45.76)*10.764</f>
        <v>492.56063999999992</v>
      </c>
      <c r="G218" s="100"/>
      <c r="H218" s="19">
        <v>0</v>
      </c>
      <c r="I218" s="19">
        <f t="shared" si="29"/>
        <v>788.09702399999992</v>
      </c>
      <c r="J218" s="1"/>
      <c r="K218" s="1"/>
      <c r="L218" s="1"/>
      <c r="M218" s="1"/>
      <c r="N218" s="1"/>
      <c r="O218" s="1"/>
      <c r="P218" s="1"/>
      <c r="Q218" s="1"/>
      <c r="R218" s="1"/>
      <c r="S218" s="1"/>
      <c r="T218" s="1"/>
      <c r="U218" s="43" t="str">
        <f t="shared" ca="1" si="30"/>
        <v>203,..,2903</v>
      </c>
      <c r="V218" s="43">
        <f t="shared" ref="V218:W218" ca="1" si="31">V217+1</f>
        <v>203</v>
      </c>
      <c r="W218" s="43">
        <f t="shared" ca="1" si="31"/>
        <v>2903</v>
      </c>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c r="XFD218" s="1"/>
    </row>
    <row r="219" spans="1:151 16227:16384" s="11" customFormat="1" ht="20.25" customHeight="1" x14ac:dyDescent="0.25">
      <c r="A219" s="110"/>
      <c r="B219" s="112"/>
      <c r="C219" s="99" t="s">
        <v>222</v>
      </c>
      <c r="D219" s="100"/>
      <c r="E219" s="19" t="s">
        <v>215</v>
      </c>
      <c r="F219" s="99">
        <f>(56.74+4.7)*10.764</f>
        <v>661.34015999999997</v>
      </c>
      <c r="G219" s="100"/>
      <c r="H219" s="19">
        <v>0</v>
      </c>
      <c r="I219" s="19">
        <f t="shared" si="29"/>
        <v>1058.144256</v>
      </c>
      <c r="J219" s="1"/>
      <c r="K219" s="1"/>
      <c r="L219" s="1"/>
      <c r="M219" s="1"/>
      <c r="N219" s="1"/>
      <c r="O219" s="1"/>
      <c r="P219" s="1"/>
      <c r="Q219" s="1"/>
      <c r="R219" s="1"/>
      <c r="S219" s="1"/>
      <c r="T219" s="1"/>
      <c r="U219" s="43" t="str">
        <f t="shared" ca="1" si="30"/>
        <v>204,..,2904</v>
      </c>
      <c r="V219" s="43">
        <f t="shared" ref="V219:W219" ca="1" si="32">V218+1</f>
        <v>204</v>
      </c>
      <c r="W219" s="43">
        <f t="shared" ca="1" si="32"/>
        <v>2904</v>
      </c>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c r="XFD219" s="1"/>
    </row>
    <row r="220" spans="1:151 16227:16384" s="11" customFormat="1" ht="20.25" customHeight="1" x14ac:dyDescent="0.25">
      <c r="A220" s="110"/>
      <c r="B220" s="112"/>
      <c r="C220" s="99" t="s">
        <v>223</v>
      </c>
      <c r="D220" s="100"/>
      <c r="E220" s="19" t="s">
        <v>218</v>
      </c>
      <c r="F220" s="99">
        <f>(81.13+4.69)*10.764</f>
        <v>923.76647999999989</v>
      </c>
      <c r="G220" s="100"/>
      <c r="H220" s="19">
        <v>0</v>
      </c>
      <c r="I220" s="19">
        <f t="shared" si="29"/>
        <v>1478.0263679999998</v>
      </c>
      <c r="J220" s="1"/>
      <c r="K220" s="1"/>
      <c r="L220" s="1"/>
      <c r="M220" s="1"/>
      <c r="N220" s="1"/>
      <c r="O220" s="1"/>
      <c r="P220" s="1"/>
      <c r="Q220" s="1"/>
      <c r="R220" s="1"/>
      <c r="S220" s="1"/>
      <c r="T220" s="1"/>
      <c r="U220" s="43" t="str">
        <f t="shared" ca="1" si="30"/>
        <v>205,..,2905</v>
      </c>
      <c r="V220" s="43">
        <f t="shared" ref="V220:W220" ca="1" si="33">V219+1</f>
        <v>205</v>
      </c>
      <c r="W220" s="43">
        <f t="shared" ca="1" si="33"/>
        <v>2905</v>
      </c>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c r="XFD220" s="1"/>
    </row>
    <row r="221" spans="1:151 16227:16384" s="11" customFormat="1" ht="20.25" customHeight="1" x14ac:dyDescent="0.25">
      <c r="A221" s="110"/>
      <c r="B221" s="112"/>
      <c r="C221" s="99" t="s">
        <v>224</v>
      </c>
      <c r="D221" s="100"/>
      <c r="E221" s="19" t="s">
        <v>215</v>
      </c>
      <c r="F221" s="99">
        <f>(57.8+4.87)*10.764</f>
        <v>674.57987999999989</v>
      </c>
      <c r="G221" s="100"/>
      <c r="H221" s="19">
        <v>0</v>
      </c>
      <c r="I221" s="19">
        <f t="shared" si="29"/>
        <v>1079.3278079999998</v>
      </c>
      <c r="J221" s="1"/>
      <c r="K221" s="1"/>
      <c r="L221" s="1"/>
      <c r="M221" s="1"/>
      <c r="N221" s="1"/>
      <c r="O221" s="1"/>
      <c r="P221" s="1"/>
      <c r="Q221" s="1"/>
      <c r="R221" s="1"/>
      <c r="S221" s="1"/>
      <c r="T221" s="1"/>
      <c r="U221" s="43" t="str">
        <f t="shared" ca="1" si="30"/>
        <v>206,..,2906</v>
      </c>
      <c r="V221" s="43">
        <f t="shared" ref="V221:W221" ca="1" si="34">V220+1</f>
        <v>206</v>
      </c>
      <c r="W221" s="43">
        <f t="shared" ca="1" si="34"/>
        <v>2906</v>
      </c>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c r="XFD221" s="1"/>
    </row>
    <row r="222" spans="1:151 16227:16384" s="11" customFormat="1" ht="20.25" customHeight="1" x14ac:dyDescent="0.25">
      <c r="A222" s="110"/>
      <c r="B222" s="112"/>
      <c r="C222" s="99" t="s">
        <v>225</v>
      </c>
      <c r="D222" s="100"/>
      <c r="E222" s="19" t="s">
        <v>215</v>
      </c>
      <c r="F222" s="99">
        <f>(57.8+4.87)*10.764</f>
        <v>674.57987999999989</v>
      </c>
      <c r="G222" s="100"/>
      <c r="H222" s="19">
        <v>0</v>
      </c>
      <c r="I222" s="19">
        <f t="shared" si="29"/>
        <v>1079.3278079999998</v>
      </c>
      <c r="J222" s="1"/>
      <c r="K222" s="1"/>
      <c r="L222" s="1"/>
      <c r="M222" s="1"/>
      <c r="N222" s="1"/>
      <c r="O222" s="1"/>
      <c r="P222" s="1"/>
      <c r="Q222" s="1"/>
      <c r="R222" s="1"/>
      <c r="S222" s="1"/>
      <c r="T222" s="1"/>
      <c r="U222" s="43" t="str">
        <f t="shared" ca="1" si="30"/>
        <v>207,..,2907</v>
      </c>
      <c r="V222" s="43">
        <f t="shared" ref="V222:W222" ca="1" si="35">V221+1</f>
        <v>207</v>
      </c>
      <c r="W222" s="43">
        <f t="shared" ca="1" si="35"/>
        <v>2907</v>
      </c>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c r="XFD222" s="1"/>
    </row>
    <row r="223" spans="1:151 16227:16384" s="11" customFormat="1" ht="20.25" customHeight="1" x14ac:dyDescent="0.25">
      <c r="A223" s="113"/>
      <c r="B223" s="115"/>
      <c r="C223" s="99" t="s">
        <v>226</v>
      </c>
      <c r="D223" s="100"/>
      <c r="E223" s="19" t="s">
        <v>218</v>
      </c>
      <c r="F223" s="99">
        <f>(81.13+4.69)*10.764</f>
        <v>923.76647999999989</v>
      </c>
      <c r="G223" s="100"/>
      <c r="H223" s="19">
        <v>0</v>
      </c>
      <c r="I223" s="19">
        <f t="shared" si="29"/>
        <v>1478.0263679999998</v>
      </c>
      <c r="J223" s="1"/>
      <c r="K223" s="1"/>
      <c r="L223" s="1"/>
      <c r="M223" s="1"/>
      <c r="N223" s="1"/>
      <c r="O223" s="1"/>
      <c r="P223" s="1"/>
      <c r="Q223" s="1"/>
      <c r="R223" s="1"/>
      <c r="S223" s="1"/>
      <c r="T223" s="1"/>
      <c r="U223" s="43" t="str">
        <f t="shared" ca="1" si="30"/>
        <v>208,..,2908</v>
      </c>
      <c r="V223" s="43">
        <f t="shared" ref="V223:W223" ca="1" si="36">V222+1</f>
        <v>208</v>
      </c>
      <c r="W223" s="43">
        <f t="shared" ca="1" si="36"/>
        <v>2908</v>
      </c>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c r="XFD223" s="1"/>
    </row>
    <row r="224" spans="1:151 16227:16384" s="11" customFormat="1" ht="20.25" x14ac:dyDescent="0.25">
      <c r="A224" s="102" t="s">
        <v>239</v>
      </c>
      <c r="B224" s="103"/>
      <c r="C224" s="103"/>
      <c r="D224" s="103"/>
      <c r="E224" s="103"/>
      <c r="F224" s="103"/>
      <c r="G224" s="103"/>
      <c r="H224" s="103"/>
      <c r="I224" s="106"/>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c r="XFD224" s="1"/>
    </row>
    <row r="225" spans="1:151 16227:16384" s="11" customFormat="1" ht="20.25" x14ac:dyDescent="0.25">
      <c r="A225" s="102" t="s">
        <v>213</v>
      </c>
      <c r="B225" s="103"/>
      <c r="C225" s="103"/>
      <c r="D225" s="103"/>
      <c r="E225" s="103"/>
      <c r="F225" s="103"/>
      <c r="G225" s="103"/>
      <c r="H225" s="103"/>
      <c r="I225" s="106"/>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c r="XFD225" s="1"/>
    </row>
    <row r="226" spans="1:151 16227:16384" s="11" customFormat="1" ht="20.25" x14ac:dyDescent="0.25">
      <c r="A226" s="102" t="s">
        <v>214</v>
      </c>
      <c r="B226" s="103"/>
      <c r="C226" s="103"/>
      <c r="D226" s="103"/>
      <c r="E226" s="103"/>
      <c r="F226" s="103"/>
      <c r="G226" s="103"/>
      <c r="H226" s="103"/>
      <c r="I226" s="106"/>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c r="XFD226" s="1"/>
    </row>
    <row r="227" spans="1:151 16227:16384" s="11" customFormat="1" ht="20.25" customHeight="1" x14ac:dyDescent="0.25">
      <c r="A227" s="107" t="str">
        <f>A226</f>
        <v>4th Podium Floor For Parking &amp; Residential</v>
      </c>
      <c r="B227" s="109"/>
      <c r="C227" s="101">
        <v>1</v>
      </c>
      <c r="D227" s="101"/>
      <c r="E227" s="107" t="s">
        <v>216</v>
      </c>
      <c r="F227" s="108"/>
      <c r="G227" s="108"/>
      <c r="H227" s="108"/>
      <c r="I227" s="109"/>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c r="XFD227" s="1"/>
    </row>
    <row r="228" spans="1:151 16227:16384" s="11" customFormat="1" ht="20.25" customHeight="1" x14ac:dyDescent="0.25">
      <c r="A228" s="110"/>
      <c r="B228" s="112"/>
      <c r="C228" s="101">
        <v>2</v>
      </c>
      <c r="D228" s="101"/>
      <c r="E228" s="110"/>
      <c r="F228" s="111"/>
      <c r="G228" s="111"/>
      <c r="H228" s="111"/>
      <c r="I228" s="112"/>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c r="XFD228" s="1"/>
    </row>
    <row r="229" spans="1:151 16227:16384" s="11" customFormat="1" ht="20.25" customHeight="1" x14ac:dyDescent="0.25">
      <c r="A229" s="110"/>
      <c r="B229" s="112"/>
      <c r="C229" s="101">
        <v>3</v>
      </c>
      <c r="D229" s="101"/>
      <c r="E229" s="110"/>
      <c r="F229" s="111"/>
      <c r="G229" s="111"/>
      <c r="H229" s="111"/>
      <c r="I229" s="112"/>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c r="XFD229" s="1"/>
    </row>
    <row r="230" spans="1:151 16227:16384" s="11" customFormat="1" ht="20.25" customHeight="1" x14ac:dyDescent="0.25">
      <c r="A230" s="110"/>
      <c r="B230" s="112"/>
      <c r="C230" s="101">
        <v>4</v>
      </c>
      <c r="D230" s="101"/>
      <c r="E230" s="113"/>
      <c r="F230" s="114"/>
      <c r="G230" s="114"/>
      <c r="H230" s="114"/>
      <c r="I230" s="115"/>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c r="XFD230" s="1"/>
    </row>
    <row r="231" spans="1:151 16227:16384" s="11" customFormat="1" ht="20.25" customHeight="1" x14ac:dyDescent="0.25">
      <c r="A231" s="110"/>
      <c r="B231" s="112"/>
      <c r="C231" s="101" t="s">
        <v>223</v>
      </c>
      <c r="D231" s="101"/>
      <c r="E231" s="19" t="s">
        <v>215</v>
      </c>
      <c r="F231" s="99">
        <f>(65.24+4.69)*10.764</f>
        <v>752.72651999999982</v>
      </c>
      <c r="G231" s="100"/>
      <c r="H231" s="19">
        <v>0</v>
      </c>
      <c r="I231" s="19">
        <f t="shared" ref="I231:I234" si="37">F231*(($I$167)+1)+H231</f>
        <v>1204.3624319999997</v>
      </c>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c r="XFD231" s="1"/>
    </row>
    <row r="232" spans="1:151 16227:16384" s="11" customFormat="1" ht="20.25" customHeight="1" x14ac:dyDescent="0.25">
      <c r="A232" s="110"/>
      <c r="B232" s="112"/>
      <c r="C232" s="101" t="s">
        <v>224</v>
      </c>
      <c r="D232" s="101"/>
      <c r="E232" s="19" t="s">
        <v>215</v>
      </c>
      <c r="F232" s="99">
        <f>(56.43+4.87)*10.764</f>
        <v>659.83319999999992</v>
      </c>
      <c r="G232" s="100"/>
      <c r="H232" s="19">
        <v>0</v>
      </c>
      <c r="I232" s="19">
        <f t="shared" si="37"/>
        <v>1055.7331199999999</v>
      </c>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c r="XFD232" s="1"/>
    </row>
    <row r="233" spans="1:151 16227:16384" s="11" customFormat="1" ht="20.25" customHeight="1" x14ac:dyDescent="0.25">
      <c r="A233" s="110"/>
      <c r="B233" s="112"/>
      <c r="C233" s="101" t="s">
        <v>225</v>
      </c>
      <c r="D233" s="101"/>
      <c r="E233" s="19" t="s">
        <v>215</v>
      </c>
      <c r="F233" s="99">
        <f>(56.43+4.87)*10.764</f>
        <v>659.83319999999992</v>
      </c>
      <c r="G233" s="100"/>
      <c r="H233" s="19">
        <v>0</v>
      </c>
      <c r="I233" s="19">
        <f t="shared" si="37"/>
        <v>1055.7331199999999</v>
      </c>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c r="XFD233" s="1"/>
    </row>
    <row r="234" spans="1:151 16227:16384" s="11" customFormat="1" ht="20.25" customHeight="1" x14ac:dyDescent="0.25">
      <c r="A234" s="113"/>
      <c r="B234" s="115"/>
      <c r="C234" s="101" t="s">
        <v>226</v>
      </c>
      <c r="D234" s="101"/>
      <c r="E234" s="19" t="s">
        <v>215</v>
      </c>
      <c r="F234" s="99">
        <f>(65.24+4.69)*10.764</f>
        <v>752.72651999999982</v>
      </c>
      <c r="G234" s="100"/>
      <c r="H234" s="19">
        <v>0</v>
      </c>
      <c r="I234" s="19">
        <f t="shared" si="37"/>
        <v>1204.3624319999997</v>
      </c>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1"/>
      <c r="XFD234" s="1"/>
    </row>
    <row r="235" spans="1:151 16227:16384" s="11" customFormat="1" ht="20.25" x14ac:dyDescent="0.25">
      <c r="A235" s="102" t="s">
        <v>161</v>
      </c>
      <c r="B235" s="103"/>
      <c r="C235" s="103"/>
      <c r="D235" s="103"/>
      <c r="E235" s="103"/>
      <c r="F235" s="103"/>
      <c r="G235" s="103"/>
      <c r="H235" s="103"/>
      <c r="I235" s="104"/>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c r="XEZ235" s="1"/>
      <c r="XFA235" s="1"/>
      <c r="XFB235" s="1"/>
      <c r="XFC235" s="1"/>
      <c r="XFD235" s="1"/>
    </row>
    <row r="236" spans="1:151 16227:16384" s="11" customFormat="1" ht="20.25" customHeight="1" x14ac:dyDescent="0.25">
      <c r="A236" s="107" t="str">
        <f>A235</f>
        <v>1st Floor</v>
      </c>
      <c r="B236" s="109"/>
      <c r="C236" s="99" t="s">
        <v>227</v>
      </c>
      <c r="D236" s="100"/>
      <c r="E236" s="19" t="s">
        <v>215</v>
      </c>
      <c r="F236" s="99">
        <f>(56.74+4.7)*10.764</f>
        <v>661.34015999999997</v>
      </c>
      <c r="G236" s="100"/>
      <c r="H236" s="19">
        <v>0</v>
      </c>
      <c r="I236" s="19">
        <f t="shared" ref="I236:I243" si="38">F236*(($I$167)+1)+H236</f>
        <v>1058.144256</v>
      </c>
      <c r="J236" s="1">
        <f>8800000/F236</f>
        <v>13306.314257401214</v>
      </c>
      <c r="K236" s="1"/>
      <c r="L236" s="1"/>
      <c r="M236" s="1"/>
      <c r="N236" s="1"/>
      <c r="O236" s="1"/>
      <c r="P236" s="1"/>
      <c r="Q236" s="1"/>
      <c r="R236" s="1"/>
      <c r="S236" s="1"/>
      <c r="T236" s="1"/>
      <c r="U236" s="43" t="str">
        <f t="shared" ref="U236:U243" ca="1" si="39">V236&amp;""&amp;",..,"&amp;""&amp;W236</f>
        <v>101,..,101</v>
      </c>
      <c r="V236" s="43">
        <f ca="1">(SUMPRODUCT(MID(0&amp;(LEFT(A235,SUM(LEN(A235)-LEN(SUBSTITUTE(A235,{"0","1","2","3"},""))))), LARGE(INDEX(ISNUMBER(--MID((LEFT(A235,SUM(LEN(A235)-LEN(SUBSTITUTE(A235,{"0","1","2","3"},""))))), ROW(INDIRECT("1:"&amp;LEN((LEFT(A235,SUM(LEN(A235)-LEN(SUBSTITUTE(A235,{"0","1","2","3"},"")))))))), 1)) * ROW(INDIRECT("1:"&amp;LEN((LEFT(A235,SUM(LEN(A235)-LEN(SUBSTITUTE(A235,{"0","1","2","3"},"")))))))), 0), ROW(INDIRECT("1:"&amp;LEN((LEFT(A235,SUM(LEN(A235)-LEN(SUBSTITUTE(A235,{"0","1","2","3"},"")))))))))+1, 1) * 10^ROW(INDIRECT("1:"&amp;LEN((LEFT(A235,SUM(LEN(A235)-LEN(SUBSTITUTE(A235,{"0","1","2","3"},""))))))))/10))*100+1</f>
        <v>101</v>
      </c>
      <c r="W236" s="43">
        <f ca="1">(SUMPRODUCT(MID(0&amp;(--TRIM(RIGHT(SUBSTITUTE(LEFT(A235,_xlfn.AGGREGATE(16,6,FIND({0,1,2,3,4,5,6,7,8,9},A235,ROW(INDIRECT("1:"&amp;LEN(A235)))),1))," ",REPT(" ",LEN(A235))),LEN(A235)))), LARGE(INDEX(ISNUMBER(--MID((--TRIM(RIGHT(SUBSTITUTE(LEFT(A235,_xlfn.AGGREGATE(16,6,FIND({0,1,2,3,4,5,6,7,8,9},A235,ROW(INDIRECT("1:"&amp;LEN(A235)))),1))," ",REPT(" ",LEN(A235))),LEN(A235)))), ROW(INDIRECT("1:"&amp;LEN((--TRIM(RIGHT(SUBSTITUTE(LEFT(A235,_xlfn.AGGREGATE(16,6,FIND({0,1,2,3,4,5,6,7,8,9},A235,ROW(INDIRECT("1:"&amp;LEN(A235)))),1))," ",REPT(" ",LEN(A235))),LEN(A235))))))), 1)) * ROW(INDIRECT("1:"&amp;LEN((--TRIM(RIGHT(SUBSTITUTE(LEFT(A235,_xlfn.AGGREGATE(16,6,FIND({0,1,2,3,4,5,6,7,8,9},A235,ROW(INDIRECT("1:"&amp;LEN(A235)))),1))," ",REPT(" ",LEN(A235))),LEN(A235))))))), 0), ROW(INDIRECT("1:"&amp;LEN((--TRIM(RIGHT(SUBSTITUTE(LEFT(A235,_xlfn.AGGREGATE(16,6,FIND({0,1,2,3,4,5,6,7,8,9},A235,ROW(INDIRECT("1:"&amp;LEN(A235)))),1))," ",REPT(" ",LEN(A235))),LEN(A235))))))))+1, 1) * 10^ROW(INDIRECT("1:"&amp;LEN((--TRIM(RIGHT(SUBSTITUTE(LEFT(A235,_xlfn.AGGREGATE(16,6,FIND({0,1,2,3,4,5,6,7,8,9},A235,ROW(INDIRECT("1:"&amp;LEN(A235)))),1))," ",REPT(" ",LEN(A235))),LEN(A235)))))))/10))*100+1</f>
        <v>101</v>
      </c>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c r="XFB236" s="1"/>
      <c r="XFC236" s="1"/>
      <c r="XFD236" s="1"/>
    </row>
    <row r="237" spans="1:151 16227:16384" s="11" customFormat="1" ht="20.25" customHeight="1" x14ac:dyDescent="0.25">
      <c r="A237" s="110"/>
      <c r="B237" s="112"/>
      <c r="C237" s="99" t="s">
        <v>235</v>
      </c>
      <c r="D237" s="100"/>
      <c r="E237" s="19" t="s">
        <v>219</v>
      </c>
      <c r="F237" s="99">
        <f>(49.37+4.57)*10.764</f>
        <v>580.61015999999995</v>
      </c>
      <c r="G237" s="100"/>
      <c r="H237" s="19">
        <v>0</v>
      </c>
      <c r="I237" s="19">
        <f t="shared" si="38"/>
        <v>928.97625599999992</v>
      </c>
      <c r="J237" s="1"/>
      <c r="K237" s="1"/>
      <c r="L237" s="1"/>
      <c r="M237" s="1"/>
      <c r="N237" s="1"/>
      <c r="O237" s="1"/>
      <c r="P237" s="1"/>
      <c r="Q237" s="1"/>
      <c r="R237" s="1"/>
      <c r="S237" s="1"/>
      <c r="T237" s="1"/>
      <c r="U237" s="43" t="str">
        <f t="shared" ca="1" si="39"/>
        <v>102,..,102</v>
      </c>
      <c r="V237" s="43">
        <f ca="1">V236+1</f>
        <v>102</v>
      </c>
      <c r="W237" s="43">
        <f ca="1">W236+1</f>
        <v>102</v>
      </c>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c r="XFA237" s="1"/>
      <c r="XFB237" s="1"/>
      <c r="XFC237" s="1"/>
      <c r="XFD237" s="1"/>
    </row>
    <row r="238" spans="1:151 16227:16384" s="11" customFormat="1" ht="20.25" customHeight="1" x14ac:dyDescent="0.25">
      <c r="A238" s="110"/>
      <c r="B238" s="112"/>
      <c r="C238" s="99" t="s">
        <v>232</v>
      </c>
      <c r="D238" s="100"/>
      <c r="E238" s="19" t="s">
        <v>219</v>
      </c>
      <c r="F238" s="99">
        <f>(49.37+4.57)*10.764</f>
        <v>580.61015999999995</v>
      </c>
      <c r="G238" s="100"/>
      <c r="H238" s="19">
        <v>0</v>
      </c>
      <c r="I238" s="19">
        <f t="shared" si="38"/>
        <v>928.97625599999992</v>
      </c>
      <c r="J238" s="1"/>
      <c r="K238" s="1"/>
      <c r="L238" s="1"/>
      <c r="M238" s="1"/>
      <c r="N238" s="1"/>
      <c r="O238" s="1"/>
      <c r="P238" s="1"/>
      <c r="Q238" s="1"/>
      <c r="R238" s="1"/>
      <c r="S238" s="1"/>
      <c r="T238" s="1"/>
      <c r="U238" s="43" t="str">
        <f t="shared" ca="1" si="39"/>
        <v>103,..,103</v>
      </c>
      <c r="V238" s="43">
        <f t="shared" ref="V238:W243" ca="1" si="40">V237+1</f>
        <v>103</v>
      </c>
      <c r="W238" s="43">
        <f t="shared" ca="1" si="40"/>
        <v>103</v>
      </c>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c r="XEY238" s="1"/>
      <c r="XEZ238" s="1"/>
      <c r="XFA238" s="1"/>
      <c r="XFB238" s="1"/>
      <c r="XFC238" s="1"/>
      <c r="XFD238" s="1"/>
    </row>
    <row r="239" spans="1:151 16227:16384" s="11" customFormat="1" ht="20.25" customHeight="1" x14ac:dyDescent="0.25">
      <c r="A239" s="110"/>
      <c r="B239" s="112"/>
      <c r="C239" s="99" t="s">
        <v>222</v>
      </c>
      <c r="D239" s="100"/>
      <c r="E239" s="19" t="s">
        <v>215</v>
      </c>
      <c r="F239" s="99">
        <f>(56.74+4.7)*10.764</f>
        <v>661.34015999999997</v>
      </c>
      <c r="G239" s="100"/>
      <c r="H239" s="19">
        <v>0</v>
      </c>
      <c r="I239" s="19">
        <f t="shared" si="38"/>
        <v>1058.144256</v>
      </c>
      <c r="J239" s="1"/>
      <c r="K239" s="1"/>
      <c r="L239" s="1"/>
      <c r="M239" s="1"/>
      <c r="N239" s="1"/>
      <c r="O239" s="1"/>
      <c r="P239" s="1"/>
      <c r="Q239" s="1"/>
      <c r="R239" s="1"/>
      <c r="S239" s="1"/>
      <c r="T239" s="1"/>
      <c r="U239" s="43" t="str">
        <f t="shared" ca="1" si="39"/>
        <v>104,..,104</v>
      </c>
      <c r="V239" s="43">
        <f t="shared" ca="1" si="40"/>
        <v>104</v>
      </c>
      <c r="W239" s="43">
        <f t="shared" ca="1" si="40"/>
        <v>104</v>
      </c>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c r="XEY239" s="1"/>
      <c r="XEZ239" s="1"/>
      <c r="XFA239" s="1"/>
      <c r="XFB239" s="1"/>
      <c r="XFC239" s="1"/>
      <c r="XFD239" s="1"/>
    </row>
    <row r="240" spans="1:151 16227:16384" s="11" customFormat="1" ht="20.25" customHeight="1" x14ac:dyDescent="0.25">
      <c r="A240" s="110"/>
      <c r="B240" s="112"/>
      <c r="C240" s="99" t="s">
        <v>223</v>
      </c>
      <c r="D240" s="100"/>
      <c r="E240" s="19" t="s">
        <v>218</v>
      </c>
      <c r="F240" s="99">
        <f>(81.13+4.69)*10.764</f>
        <v>923.76647999999989</v>
      </c>
      <c r="G240" s="100"/>
      <c r="H240" s="19">
        <v>0</v>
      </c>
      <c r="I240" s="19">
        <f t="shared" si="38"/>
        <v>1478.0263679999998</v>
      </c>
      <c r="J240" s="1">
        <f>13500000/F240</f>
        <v>14614.08298772651</v>
      </c>
      <c r="K240" s="1"/>
      <c r="L240" s="1"/>
      <c r="M240" s="1"/>
      <c r="N240" s="1"/>
      <c r="O240" s="1"/>
      <c r="P240" s="1"/>
      <c r="Q240" s="1"/>
      <c r="R240" s="1"/>
      <c r="S240" s="1"/>
      <c r="T240" s="1"/>
      <c r="U240" s="43" t="str">
        <f t="shared" ca="1" si="39"/>
        <v>105,..,105</v>
      </c>
      <c r="V240" s="43">
        <f t="shared" ca="1" si="40"/>
        <v>105</v>
      </c>
      <c r="W240" s="43">
        <f t="shared" ca="1" si="40"/>
        <v>105</v>
      </c>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c r="XFB240" s="1"/>
      <c r="XFC240" s="1"/>
      <c r="XFD240" s="1"/>
    </row>
    <row r="241" spans="1:151 16227:16384" s="11" customFormat="1" ht="20.25" customHeight="1" x14ac:dyDescent="0.25">
      <c r="A241" s="110"/>
      <c r="B241" s="112"/>
      <c r="C241" s="99" t="s">
        <v>224</v>
      </c>
      <c r="D241" s="100"/>
      <c r="E241" s="19" t="s">
        <v>215</v>
      </c>
      <c r="F241" s="99">
        <f>(56.43+4.87)*10.764</f>
        <v>659.83319999999992</v>
      </c>
      <c r="G241" s="100"/>
      <c r="H241" s="19">
        <v>0</v>
      </c>
      <c r="I241" s="19">
        <f t="shared" si="38"/>
        <v>1055.7331199999999</v>
      </c>
      <c r="J241" s="1"/>
      <c r="K241" s="1"/>
      <c r="L241" s="1"/>
      <c r="M241" s="1"/>
      <c r="N241" s="1"/>
      <c r="O241" s="1"/>
      <c r="P241" s="1"/>
      <c r="Q241" s="1"/>
      <c r="R241" s="1"/>
      <c r="S241" s="1"/>
      <c r="T241" s="1"/>
      <c r="U241" s="43" t="str">
        <f t="shared" ca="1" si="39"/>
        <v>106,..,106</v>
      </c>
      <c r="V241" s="43">
        <f t="shared" ca="1" si="40"/>
        <v>106</v>
      </c>
      <c r="W241" s="43">
        <f t="shared" ca="1" si="40"/>
        <v>106</v>
      </c>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c r="XFB241" s="1"/>
      <c r="XFC241" s="1"/>
      <c r="XFD241" s="1"/>
    </row>
    <row r="242" spans="1:151 16227:16384" s="11" customFormat="1" ht="20.25" customHeight="1" x14ac:dyDescent="0.25">
      <c r="A242" s="110"/>
      <c r="B242" s="112"/>
      <c r="C242" s="99" t="s">
        <v>225</v>
      </c>
      <c r="D242" s="100"/>
      <c r="E242" s="19" t="s">
        <v>215</v>
      </c>
      <c r="F242" s="99">
        <f>(56.43+4.87)*10.764</f>
        <v>659.83319999999992</v>
      </c>
      <c r="G242" s="100"/>
      <c r="H242" s="19">
        <v>0</v>
      </c>
      <c r="I242" s="19">
        <f t="shared" si="38"/>
        <v>1055.7331199999999</v>
      </c>
      <c r="J242" s="1"/>
      <c r="K242" s="1"/>
      <c r="L242" s="1"/>
      <c r="M242" s="1"/>
      <c r="N242" s="1"/>
      <c r="O242" s="1"/>
      <c r="P242" s="1"/>
      <c r="Q242" s="1"/>
      <c r="R242" s="1"/>
      <c r="S242" s="1"/>
      <c r="T242" s="1"/>
      <c r="U242" s="43" t="str">
        <f t="shared" ca="1" si="39"/>
        <v>107,..,107</v>
      </c>
      <c r="V242" s="43">
        <f t="shared" ca="1" si="40"/>
        <v>107</v>
      </c>
      <c r="W242" s="43">
        <f t="shared" ca="1" si="40"/>
        <v>107</v>
      </c>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c r="XEW242" s="1"/>
      <c r="XEX242" s="1"/>
      <c r="XEY242" s="1"/>
      <c r="XEZ242" s="1"/>
      <c r="XFA242" s="1"/>
      <c r="XFB242" s="1"/>
      <c r="XFC242" s="1"/>
      <c r="XFD242" s="1"/>
    </row>
    <row r="243" spans="1:151 16227:16384" s="11" customFormat="1" ht="20.25" customHeight="1" x14ac:dyDescent="0.25">
      <c r="A243" s="113"/>
      <c r="B243" s="115"/>
      <c r="C243" s="99" t="s">
        <v>226</v>
      </c>
      <c r="D243" s="100"/>
      <c r="E243" s="19" t="s">
        <v>215</v>
      </c>
      <c r="F243" s="99">
        <f>(65.24+4.69)*10.764</f>
        <v>752.72651999999982</v>
      </c>
      <c r="G243" s="100"/>
      <c r="H243" s="19">
        <v>0</v>
      </c>
      <c r="I243" s="19">
        <f t="shared" si="38"/>
        <v>1204.3624319999997</v>
      </c>
      <c r="J243" s="1"/>
      <c r="K243" s="1"/>
      <c r="L243" s="1"/>
      <c r="M243" s="1"/>
      <c r="N243" s="1"/>
      <c r="O243" s="1"/>
      <c r="P243" s="1"/>
      <c r="Q243" s="1"/>
      <c r="R243" s="1"/>
      <c r="S243" s="1"/>
      <c r="T243" s="1"/>
      <c r="U243" s="43" t="str">
        <f t="shared" ca="1" si="39"/>
        <v>108,..,108</v>
      </c>
      <c r="V243" s="43">
        <f t="shared" ca="1" si="40"/>
        <v>108</v>
      </c>
      <c r="W243" s="43">
        <f t="shared" ca="1" si="40"/>
        <v>108</v>
      </c>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c r="XEW243" s="1"/>
      <c r="XEX243" s="1"/>
      <c r="XEY243" s="1"/>
      <c r="XEZ243" s="1"/>
      <c r="XFA243" s="1"/>
      <c r="XFB243" s="1"/>
      <c r="XFC243" s="1"/>
      <c r="XFD243" s="1"/>
    </row>
    <row r="244" spans="1:151 16227:16384" s="11" customFormat="1" ht="20.25" x14ac:dyDescent="0.25">
      <c r="A244" s="102" t="s">
        <v>228</v>
      </c>
      <c r="B244" s="103"/>
      <c r="C244" s="103"/>
      <c r="D244" s="103"/>
      <c r="E244" s="103"/>
      <c r="F244" s="103"/>
      <c r="G244" s="103"/>
      <c r="H244" s="103"/>
      <c r="I244" s="104"/>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c r="XEW244" s="1"/>
      <c r="XEX244" s="1"/>
      <c r="XEY244" s="1"/>
      <c r="XEZ244" s="1"/>
      <c r="XFA244" s="1"/>
      <c r="XFB244" s="1"/>
      <c r="XFC244" s="1"/>
      <c r="XFD244" s="1"/>
    </row>
    <row r="245" spans="1:151 16227:16384" s="11" customFormat="1" ht="20.25" customHeight="1" x14ac:dyDescent="0.25">
      <c r="A245" s="107" t="str">
        <f>A244</f>
        <v>2nd, 7th, 12th, 17th, 22nd &amp; 27th Floor (Part Refuge Area)</v>
      </c>
      <c r="B245" s="109"/>
      <c r="C245" s="99" t="s">
        <v>227</v>
      </c>
      <c r="D245" s="100"/>
      <c r="E245" s="19" t="s">
        <v>215</v>
      </c>
      <c r="F245" s="99">
        <f>(56.74+4.7)*10.764</f>
        <v>661.34015999999997</v>
      </c>
      <c r="G245" s="100"/>
      <c r="H245" s="19">
        <v>0</v>
      </c>
      <c r="I245" s="19">
        <f>F245*(($I$167)+1)+H245</f>
        <v>1058.144256</v>
      </c>
      <c r="J245" s="1"/>
      <c r="K245" s="1"/>
      <c r="L245" s="1"/>
      <c r="M245" s="1"/>
      <c r="N245" s="1"/>
      <c r="O245" s="1"/>
      <c r="P245" s="1"/>
      <c r="Q245" s="1"/>
      <c r="R245" s="1"/>
      <c r="S245" s="1"/>
      <c r="T245" s="1"/>
      <c r="U245" s="43" t="str">
        <f t="shared" ref="U245:U252" ca="1" si="41">V245&amp;""&amp;",..,"&amp;""&amp;W245</f>
        <v>2701,..,2701</v>
      </c>
      <c r="V245" s="43">
        <f ca="1">(SUMPRODUCT(MID(0&amp;(LEFT(A244,SUM(LEN(A244)-LEN(SUBSTITUTE(A244,{"0","1","2","3"},""))))), LARGE(INDEX(ISNUMBER(--MID((LEFT(A244,SUM(LEN(A244)-LEN(SUBSTITUTE(A244,{"0","1","2","3"},""))))), ROW(INDIRECT("1:"&amp;LEN((LEFT(A244,SUM(LEN(A244)-LEN(SUBSTITUTE(A244,{"0","1","2","3"},"")))))))), 1)) * ROW(INDIRECT("1:"&amp;LEN((LEFT(A244,SUM(LEN(A244)-LEN(SUBSTITUTE(A244,{"0","1","2","3"},"")))))))), 0), ROW(INDIRECT("1:"&amp;LEN((LEFT(A244,SUM(LEN(A244)-LEN(SUBSTITUTE(A244,{"0","1","2","3"},"")))))))))+1, 1) * 10^ROW(INDIRECT("1:"&amp;LEN((LEFT(A244,SUM(LEN(A244)-LEN(SUBSTITUTE(A244,{"0","1","2","3"},""))))))))/10))*100+1</f>
        <v>2701</v>
      </c>
      <c r="W245" s="43">
        <f ca="1">(SUMPRODUCT(MID(0&amp;(--TRIM(RIGHT(SUBSTITUTE(LEFT(A244,_xlfn.AGGREGATE(16,6,FIND({0,1,2,3,4,5,6,7,8,9},A244,ROW(INDIRECT("1:"&amp;LEN(A244)))),1))," ",REPT(" ",LEN(A244))),LEN(A244)))), LARGE(INDEX(ISNUMBER(--MID((--TRIM(RIGHT(SUBSTITUTE(LEFT(A244,_xlfn.AGGREGATE(16,6,FIND({0,1,2,3,4,5,6,7,8,9},A244,ROW(INDIRECT("1:"&amp;LEN(A244)))),1))," ",REPT(" ",LEN(A244))),LEN(A244)))), ROW(INDIRECT("1:"&amp;LEN((--TRIM(RIGHT(SUBSTITUTE(LEFT(A244,_xlfn.AGGREGATE(16,6,FIND({0,1,2,3,4,5,6,7,8,9},A244,ROW(INDIRECT("1:"&amp;LEN(A244)))),1))," ",REPT(" ",LEN(A244))),LEN(A244))))))), 1)) * ROW(INDIRECT("1:"&amp;LEN((--TRIM(RIGHT(SUBSTITUTE(LEFT(A244,_xlfn.AGGREGATE(16,6,FIND({0,1,2,3,4,5,6,7,8,9},A244,ROW(INDIRECT("1:"&amp;LEN(A244)))),1))," ",REPT(" ",LEN(A244))),LEN(A244))))))), 0), ROW(INDIRECT("1:"&amp;LEN((--TRIM(RIGHT(SUBSTITUTE(LEFT(A244,_xlfn.AGGREGATE(16,6,FIND({0,1,2,3,4,5,6,7,8,9},A244,ROW(INDIRECT("1:"&amp;LEN(A244)))),1))," ",REPT(" ",LEN(A244))),LEN(A244))))))))+1, 1) * 10^ROW(INDIRECT("1:"&amp;LEN((--TRIM(RIGHT(SUBSTITUTE(LEFT(A244,_xlfn.AGGREGATE(16,6,FIND({0,1,2,3,4,5,6,7,8,9},A244,ROW(INDIRECT("1:"&amp;LEN(A244)))),1))," ",REPT(" ",LEN(A244))),LEN(A244)))))))/10))*100+1</f>
        <v>2701</v>
      </c>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WZC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c r="XEV245" s="1"/>
      <c r="XEW245" s="1"/>
      <c r="XEX245" s="1"/>
      <c r="XEY245" s="1"/>
      <c r="XEZ245" s="1"/>
      <c r="XFA245" s="1"/>
      <c r="XFB245" s="1"/>
      <c r="XFC245" s="1"/>
      <c r="XFD245" s="1"/>
    </row>
    <row r="246" spans="1:151 16227:16384" s="11" customFormat="1" ht="20.25" customHeight="1" x14ac:dyDescent="0.25">
      <c r="A246" s="110"/>
      <c r="B246" s="112"/>
      <c r="C246" s="101">
        <v>2</v>
      </c>
      <c r="D246" s="101"/>
      <c r="E246" s="99" t="s">
        <v>229</v>
      </c>
      <c r="F246" s="105"/>
      <c r="G246" s="105"/>
      <c r="H246" s="105"/>
      <c r="I246" s="100"/>
      <c r="J246" s="1" t="s">
        <v>217</v>
      </c>
      <c r="K246" s="1"/>
      <c r="L246" s="1"/>
      <c r="M246" s="1"/>
      <c r="N246" s="1"/>
      <c r="O246" s="1"/>
      <c r="P246" s="1"/>
      <c r="Q246" s="1"/>
      <c r="R246" s="1"/>
      <c r="S246" s="1"/>
      <c r="T246" s="1"/>
      <c r="U246" s="1" t="str">
        <f t="shared" ca="1" si="41"/>
        <v>2702,..,2702</v>
      </c>
      <c r="V246" s="1">
        <f ca="1">V245+1</f>
        <v>2702</v>
      </c>
      <c r="W246" s="1">
        <f ca="1">W245+1</f>
        <v>2702</v>
      </c>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WZC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c r="XEV246" s="1"/>
      <c r="XEW246" s="1"/>
      <c r="XEX246" s="1"/>
      <c r="XEY246" s="1"/>
      <c r="XEZ246" s="1"/>
      <c r="XFA246" s="1"/>
      <c r="XFB246" s="1"/>
      <c r="XFC246" s="1"/>
      <c r="XFD246" s="1"/>
    </row>
    <row r="247" spans="1:151 16227:16384" s="11" customFormat="1" ht="20.25" customHeight="1" x14ac:dyDescent="0.25">
      <c r="A247" s="110"/>
      <c r="B247" s="112"/>
      <c r="C247" s="99" t="s">
        <v>232</v>
      </c>
      <c r="D247" s="100"/>
      <c r="E247" s="19" t="s">
        <v>219</v>
      </c>
      <c r="F247" s="99">
        <f>(49.37+4.57)*10.764</f>
        <v>580.61015999999995</v>
      </c>
      <c r="G247" s="100"/>
      <c r="H247" s="19">
        <v>0</v>
      </c>
      <c r="I247" s="19">
        <f t="shared" ref="I247:I252" si="42">F247*(($I$167)+1)+H247</f>
        <v>928.97625599999992</v>
      </c>
      <c r="J247" s="1"/>
      <c r="K247" s="1"/>
      <c r="L247" s="1"/>
      <c r="M247" s="1"/>
      <c r="N247" s="1"/>
      <c r="O247" s="1"/>
      <c r="P247" s="1"/>
      <c r="Q247" s="1"/>
      <c r="R247" s="1"/>
      <c r="S247" s="1"/>
      <c r="T247" s="1"/>
      <c r="U247" s="43" t="str">
        <f t="shared" ca="1" si="41"/>
        <v>2703,..,2703</v>
      </c>
      <c r="V247" s="43">
        <f t="shared" ref="V247:W247" ca="1" si="43">V246+1</f>
        <v>2703</v>
      </c>
      <c r="W247" s="43">
        <f t="shared" ca="1" si="43"/>
        <v>2703</v>
      </c>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WZC247" s="1"/>
      <c r="WZD247" s="1"/>
      <c r="WZE247" s="1"/>
      <c r="WZF247" s="1"/>
      <c r="WZG247" s="1"/>
      <c r="WZH247" s="1"/>
      <c r="WZI247" s="1"/>
      <c r="WZJ247" s="1"/>
      <c r="WZK247" s="1"/>
      <c r="WZL247" s="1"/>
      <c r="WZM247" s="1"/>
      <c r="WZN247" s="1"/>
      <c r="WZO247" s="1"/>
      <c r="WZP247" s="1"/>
      <c r="WZQ247" s="1"/>
      <c r="WZR247" s="1"/>
      <c r="WZS247" s="1"/>
      <c r="WZT247" s="1"/>
      <c r="WZU247" s="1"/>
      <c r="WZV247" s="1"/>
      <c r="WZW247" s="1"/>
      <c r="WZX247" s="1"/>
      <c r="WZY247" s="1"/>
      <c r="WZZ247" s="1"/>
      <c r="XAA247" s="1"/>
      <c r="XAB247" s="1"/>
      <c r="XAC247" s="1"/>
      <c r="XAD247" s="1"/>
      <c r="XAE247" s="1"/>
      <c r="XAF247" s="1"/>
      <c r="XAG247" s="1"/>
      <c r="XAH247" s="1"/>
      <c r="XAI247" s="1"/>
      <c r="XAJ247" s="1"/>
      <c r="XAK247" s="1"/>
      <c r="XAL247" s="1"/>
      <c r="XAM247" s="1"/>
      <c r="XAN247" s="1"/>
      <c r="XAO247" s="1"/>
      <c r="XAP247" s="1"/>
      <c r="XAQ247" s="1"/>
      <c r="XAR247" s="1"/>
      <c r="XAS247" s="1"/>
      <c r="XAT247" s="1"/>
      <c r="XAU247" s="1"/>
      <c r="XAV247" s="1"/>
      <c r="XAW247" s="1"/>
      <c r="XAX247" s="1"/>
      <c r="XAY247" s="1"/>
      <c r="XAZ247" s="1"/>
      <c r="XBA247" s="1"/>
      <c r="XBB247" s="1"/>
      <c r="XBC247" s="1"/>
      <c r="XBD247" s="1"/>
      <c r="XBE247" s="1"/>
      <c r="XBF247" s="1"/>
      <c r="XBG247" s="1"/>
      <c r="XBH247" s="1"/>
      <c r="XBI247" s="1"/>
      <c r="XBJ247" s="1"/>
      <c r="XBK247" s="1"/>
      <c r="XBL247" s="1"/>
      <c r="XBM247" s="1"/>
      <c r="XBN247" s="1"/>
      <c r="XBO247" s="1"/>
      <c r="XBP247" s="1"/>
      <c r="XBQ247" s="1"/>
      <c r="XBR247" s="1"/>
      <c r="XBS247" s="1"/>
      <c r="XBT247" s="1"/>
      <c r="XBU247" s="1"/>
      <c r="XBV247" s="1"/>
      <c r="XBW247" s="1"/>
      <c r="XBX247" s="1"/>
      <c r="XBY247" s="1"/>
      <c r="XBZ247" s="1"/>
      <c r="XCA247" s="1"/>
      <c r="XCB247" s="1"/>
      <c r="XCC247" s="1"/>
      <c r="XCD247" s="1"/>
      <c r="XCE247" s="1"/>
      <c r="XCF247" s="1"/>
      <c r="XCG247" s="1"/>
      <c r="XCH247" s="1"/>
      <c r="XCI247" s="1"/>
      <c r="XCJ247" s="1"/>
      <c r="XCK247" s="1"/>
      <c r="XCL247" s="1"/>
      <c r="XCM247" s="1"/>
      <c r="XCN247" s="1"/>
      <c r="XCO247" s="1"/>
      <c r="XCP247" s="1"/>
      <c r="XCQ247" s="1"/>
      <c r="XCR247" s="1"/>
      <c r="XCS247" s="1"/>
      <c r="XCT247" s="1"/>
      <c r="XCU247" s="1"/>
      <c r="XCV247" s="1"/>
      <c r="XCW247" s="1"/>
      <c r="XCX247" s="1"/>
      <c r="XCY247" s="1"/>
      <c r="XCZ247" s="1"/>
      <c r="XDA247" s="1"/>
      <c r="XDB247" s="1"/>
      <c r="XDC247" s="1"/>
      <c r="XDD247" s="1"/>
      <c r="XDE247" s="1"/>
      <c r="XDF247" s="1"/>
      <c r="XDG247" s="1"/>
      <c r="XDH247" s="1"/>
      <c r="XDI247" s="1"/>
      <c r="XDJ247" s="1"/>
      <c r="XDK247" s="1"/>
      <c r="XDL247" s="1"/>
      <c r="XDM247" s="1"/>
      <c r="XDN247" s="1"/>
      <c r="XDO247" s="1"/>
      <c r="XDP247" s="1"/>
      <c r="XDQ247" s="1"/>
      <c r="XDR247" s="1"/>
      <c r="XDS247" s="1"/>
      <c r="XDT247" s="1"/>
      <c r="XDU247" s="1"/>
      <c r="XDV247" s="1"/>
      <c r="XDW247" s="1"/>
      <c r="XDX247" s="1"/>
      <c r="XDY247" s="1"/>
      <c r="XDZ247" s="1"/>
      <c r="XEA247" s="1"/>
      <c r="XEB247" s="1"/>
      <c r="XEC247" s="1"/>
      <c r="XED247" s="1"/>
      <c r="XEE247" s="1"/>
      <c r="XEF247" s="1"/>
      <c r="XEG247" s="1"/>
      <c r="XEH247" s="1"/>
      <c r="XEI247" s="1"/>
      <c r="XEJ247" s="1"/>
      <c r="XEK247" s="1"/>
      <c r="XEL247" s="1"/>
      <c r="XEM247" s="1"/>
      <c r="XEN247" s="1"/>
      <c r="XEO247" s="1"/>
      <c r="XEP247" s="1"/>
      <c r="XEQ247" s="1"/>
      <c r="XER247" s="1"/>
      <c r="XES247" s="1"/>
      <c r="XET247" s="1"/>
      <c r="XEU247" s="1"/>
      <c r="XEV247" s="1"/>
      <c r="XEW247" s="1"/>
      <c r="XEX247" s="1"/>
      <c r="XEY247" s="1"/>
      <c r="XEZ247" s="1"/>
      <c r="XFA247" s="1"/>
      <c r="XFB247" s="1"/>
      <c r="XFC247" s="1"/>
      <c r="XFD247" s="1"/>
    </row>
    <row r="248" spans="1:151 16227:16384" s="11" customFormat="1" ht="20.25" customHeight="1" x14ac:dyDescent="0.25">
      <c r="A248" s="110"/>
      <c r="B248" s="112"/>
      <c r="C248" s="99" t="s">
        <v>222</v>
      </c>
      <c r="D248" s="100"/>
      <c r="E248" s="19" t="s">
        <v>215</v>
      </c>
      <c r="F248" s="99">
        <f>(56.74+4.71)*10.764</f>
        <v>661.44780000000003</v>
      </c>
      <c r="G248" s="100"/>
      <c r="H248" s="19">
        <v>0</v>
      </c>
      <c r="I248" s="19">
        <f t="shared" si="42"/>
        <v>1058.3164800000002</v>
      </c>
      <c r="J248" s="1"/>
      <c r="K248" s="1"/>
      <c r="L248" s="1"/>
      <c r="M248" s="1"/>
      <c r="N248" s="1"/>
      <c r="O248" s="1"/>
      <c r="P248" s="1"/>
      <c r="Q248" s="1"/>
      <c r="R248" s="1"/>
      <c r="S248" s="1"/>
      <c r="T248" s="1"/>
      <c r="U248" s="43" t="str">
        <f t="shared" ca="1" si="41"/>
        <v>2704,..,2704</v>
      </c>
      <c r="V248" s="43">
        <f t="shared" ref="V248:W248" ca="1" si="44">V247+1</f>
        <v>2704</v>
      </c>
      <c r="W248" s="43">
        <f t="shared" ca="1" si="44"/>
        <v>2704</v>
      </c>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c r="XEG248" s="1"/>
      <c r="XEH248" s="1"/>
      <c r="XEI248" s="1"/>
      <c r="XEJ248" s="1"/>
      <c r="XEK248" s="1"/>
      <c r="XEL248" s="1"/>
      <c r="XEM248" s="1"/>
      <c r="XEN248" s="1"/>
      <c r="XEO248" s="1"/>
      <c r="XEP248" s="1"/>
      <c r="XEQ248" s="1"/>
      <c r="XER248" s="1"/>
      <c r="XES248" s="1"/>
      <c r="XET248" s="1"/>
      <c r="XEU248" s="1"/>
      <c r="XEV248" s="1"/>
      <c r="XEW248" s="1"/>
      <c r="XEX248" s="1"/>
      <c r="XEY248" s="1"/>
      <c r="XEZ248" s="1"/>
      <c r="XFA248" s="1"/>
      <c r="XFB248" s="1"/>
      <c r="XFC248" s="1"/>
      <c r="XFD248" s="1"/>
    </row>
    <row r="249" spans="1:151 16227:16384" s="11" customFormat="1" ht="20.25" customHeight="1" x14ac:dyDescent="0.25">
      <c r="A249" s="110"/>
      <c r="B249" s="112"/>
      <c r="C249" s="99" t="s">
        <v>223</v>
      </c>
      <c r="D249" s="100"/>
      <c r="E249" s="19" t="s">
        <v>218</v>
      </c>
      <c r="F249" s="99">
        <f>(81.13+4.69)*10.764</f>
        <v>923.76647999999989</v>
      </c>
      <c r="G249" s="100"/>
      <c r="H249" s="19">
        <v>0</v>
      </c>
      <c r="I249" s="19">
        <f t="shared" si="42"/>
        <v>1478.0263679999998</v>
      </c>
      <c r="J249" s="1"/>
      <c r="K249" s="1"/>
      <c r="L249" s="1"/>
      <c r="M249" s="1"/>
      <c r="N249" s="1"/>
      <c r="O249" s="1"/>
      <c r="P249" s="1"/>
      <c r="Q249" s="1"/>
      <c r="R249" s="1"/>
      <c r="S249" s="1"/>
      <c r="T249" s="1"/>
      <c r="U249" s="43" t="str">
        <f t="shared" ca="1" si="41"/>
        <v>2705,..,2705</v>
      </c>
      <c r="V249" s="43">
        <f t="shared" ref="V249:W249" ca="1" si="45">V248+1</f>
        <v>2705</v>
      </c>
      <c r="W249" s="43">
        <f t="shared" ca="1" si="45"/>
        <v>2705</v>
      </c>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WZC249" s="1"/>
      <c r="WZD249" s="1"/>
      <c r="WZE249" s="1"/>
      <c r="WZF249" s="1"/>
      <c r="WZG249" s="1"/>
      <c r="WZH249" s="1"/>
      <c r="WZI249" s="1"/>
      <c r="WZJ249" s="1"/>
      <c r="WZK249" s="1"/>
      <c r="WZL249" s="1"/>
      <c r="WZM249" s="1"/>
      <c r="WZN249" s="1"/>
      <c r="WZO249" s="1"/>
      <c r="WZP249" s="1"/>
      <c r="WZQ249" s="1"/>
      <c r="WZR249" s="1"/>
      <c r="WZS249" s="1"/>
      <c r="WZT249" s="1"/>
      <c r="WZU249" s="1"/>
      <c r="WZV249" s="1"/>
      <c r="WZW249" s="1"/>
      <c r="WZX249" s="1"/>
      <c r="WZY249" s="1"/>
      <c r="WZZ249" s="1"/>
      <c r="XAA249" s="1"/>
      <c r="XAB249" s="1"/>
      <c r="XAC249" s="1"/>
      <c r="XAD249" s="1"/>
      <c r="XAE249" s="1"/>
      <c r="XAF249" s="1"/>
      <c r="XAG249" s="1"/>
      <c r="XAH249" s="1"/>
      <c r="XAI249" s="1"/>
      <c r="XAJ249" s="1"/>
      <c r="XAK249" s="1"/>
      <c r="XAL249" s="1"/>
      <c r="XAM249" s="1"/>
      <c r="XAN249" s="1"/>
      <c r="XAO249" s="1"/>
      <c r="XAP249" s="1"/>
      <c r="XAQ249" s="1"/>
      <c r="XAR249" s="1"/>
      <c r="XAS249" s="1"/>
      <c r="XAT249" s="1"/>
      <c r="XAU249" s="1"/>
      <c r="XAV249" s="1"/>
      <c r="XAW249" s="1"/>
      <c r="XAX249" s="1"/>
      <c r="XAY249" s="1"/>
      <c r="XAZ249" s="1"/>
      <c r="XBA249" s="1"/>
      <c r="XBB249" s="1"/>
      <c r="XBC249" s="1"/>
      <c r="XBD249" s="1"/>
      <c r="XBE249" s="1"/>
      <c r="XBF249" s="1"/>
      <c r="XBG249" s="1"/>
      <c r="XBH249" s="1"/>
      <c r="XBI249" s="1"/>
      <c r="XBJ249" s="1"/>
      <c r="XBK249" s="1"/>
      <c r="XBL249" s="1"/>
      <c r="XBM249" s="1"/>
      <c r="XBN249" s="1"/>
      <c r="XBO249" s="1"/>
      <c r="XBP249" s="1"/>
      <c r="XBQ249" s="1"/>
      <c r="XBR249" s="1"/>
      <c r="XBS249" s="1"/>
      <c r="XBT249" s="1"/>
      <c r="XBU249" s="1"/>
      <c r="XBV249" s="1"/>
      <c r="XBW249" s="1"/>
      <c r="XBX249" s="1"/>
      <c r="XBY249" s="1"/>
      <c r="XBZ249" s="1"/>
      <c r="XCA249" s="1"/>
      <c r="XCB249" s="1"/>
      <c r="XCC249" s="1"/>
      <c r="XCD249" s="1"/>
      <c r="XCE249" s="1"/>
      <c r="XCF249" s="1"/>
      <c r="XCG249" s="1"/>
      <c r="XCH249" s="1"/>
      <c r="XCI249" s="1"/>
      <c r="XCJ249" s="1"/>
      <c r="XCK249" s="1"/>
      <c r="XCL249" s="1"/>
      <c r="XCM249" s="1"/>
      <c r="XCN249" s="1"/>
      <c r="XCO249" s="1"/>
      <c r="XCP249" s="1"/>
      <c r="XCQ249" s="1"/>
      <c r="XCR249" s="1"/>
      <c r="XCS249" s="1"/>
      <c r="XCT249" s="1"/>
      <c r="XCU249" s="1"/>
      <c r="XCV249" s="1"/>
      <c r="XCW249" s="1"/>
      <c r="XCX249" s="1"/>
      <c r="XCY249" s="1"/>
      <c r="XCZ249" s="1"/>
      <c r="XDA249" s="1"/>
      <c r="XDB249" s="1"/>
      <c r="XDC249" s="1"/>
      <c r="XDD249" s="1"/>
      <c r="XDE249" s="1"/>
      <c r="XDF249" s="1"/>
      <c r="XDG249" s="1"/>
      <c r="XDH249" s="1"/>
      <c r="XDI249" s="1"/>
      <c r="XDJ249" s="1"/>
      <c r="XDK249" s="1"/>
      <c r="XDL249" s="1"/>
      <c r="XDM249" s="1"/>
      <c r="XDN249" s="1"/>
      <c r="XDO249" s="1"/>
      <c r="XDP249" s="1"/>
      <c r="XDQ249" s="1"/>
      <c r="XDR249" s="1"/>
      <c r="XDS249" s="1"/>
      <c r="XDT249" s="1"/>
      <c r="XDU249" s="1"/>
      <c r="XDV249" s="1"/>
      <c r="XDW249" s="1"/>
      <c r="XDX249" s="1"/>
      <c r="XDY249" s="1"/>
      <c r="XDZ249" s="1"/>
      <c r="XEA249" s="1"/>
      <c r="XEB249" s="1"/>
      <c r="XEC249" s="1"/>
      <c r="XED249" s="1"/>
      <c r="XEE249" s="1"/>
      <c r="XEF249" s="1"/>
      <c r="XEG249" s="1"/>
      <c r="XEH249" s="1"/>
      <c r="XEI249" s="1"/>
      <c r="XEJ249" s="1"/>
      <c r="XEK249" s="1"/>
      <c r="XEL249" s="1"/>
      <c r="XEM249" s="1"/>
      <c r="XEN249" s="1"/>
      <c r="XEO249" s="1"/>
      <c r="XEP249" s="1"/>
      <c r="XEQ249" s="1"/>
      <c r="XER249" s="1"/>
      <c r="XES249" s="1"/>
      <c r="XET249" s="1"/>
      <c r="XEU249" s="1"/>
      <c r="XEV249" s="1"/>
      <c r="XEW249" s="1"/>
      <c r="XEX249" s="1"/>
      <c r="XEY249" s="1"/>
      <c r="XEZ249" s="1"/>
      <c r="XFA249" s="1"/>
      <c r="XFB249" s="1"/>
      <c r="XFC249" s="1"/>
      <c r="XFD249" s="1"/>
    </row>
    <row r="250" spans="1:151 16227:16384" s="11" customFormat="1" ht="20.25" customHeight="1" x14ac:dyDescent="0.25">
      <c r="A250" s="110"/>
      <c r="B250" s="112"/>
      <c r="C250" s="99" t="s">
        <v>224</v>
      </c>
      <c r="D250" s="100"/>
      <c r="E250" s="19" t="s">
        <v>215</v>
      </c>
      <c r="F250" s="99">
        <f>(56.43+4.87)*10.764</f>
        <v>659.83319999999992</v>
      </c>
      <c r="G250" s="100"/>
      <c r="H250" s="19">
        <v>0</v>
      </c>
      <c r="I250" s="19">
        <f t="shared" si="42"/>
        <v>1055.7331199999999</v>
      </c>
      <c r="J250" s="1"/>
      <c r="K250" s="1"/>
      <c r="L250" s="1"/>
      <c r="M250" s="1"/>
      <c r="N250" s="1"/>
      <c r="O250" s="1"/>
      <c r="P250" s="1"/>
      <c r="Q250" s="1"/>
      <c r="R250" s="1"/>
      <c r="S250" s="1"/>
      <c r="T250" s="1"/>
      <c r="U250" s="43" t="str">
        <f t="shared" ca="1" si="41"/>
        <v>2706,..,2706</v>
      </c>
      <c r="V250" s="43">
        <f t="shared" ref="V250:W250" ca="1" si="46">V249+1</f>
        <v>2706</v>
      </c>
      <c r="W250" s="43">
        <f t="shared" ca="1" si="46"/>
        <v>2706</v>
      </c>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WZC250" s="1"/>
      <c r="WZD250" s="1"/>
      <c r="WZE250" s="1"/>
      <c r="WZF250" s="1"/>
      <c r="WZG250" s="1"/>
      <c r="WZH250" s="1"/>
      <c r="WZI250" s="1"/>
      <c r="WZJ250" s="1"/>
      <c r="WZK250" s="1"/>
      <c r="WZL250" s="1"/>
      <c r="WZM250" s="1"/>
      <c r="WZN250" s="1"/>
      <c r="WZO250" s="1"/>
      <c r="WZP250" s="1"/>
      <c r="WZQ250" s="1"/>
      <c r="WZR250" s="1"/>
      <c r="WZS250" s="1"/>
      <c r="WZT250" s="1"/>
      <c r="WZU250" s="1"/>
      <c r="WZV250" s="1"/>
      <c r="WZW250" s="1"/>
      <c r="WZX250" s="1"/>
      <c r="WZY250" s="1"/>
      <c r="WZZ250" s="1"/>
      <c r="XAA250" s="1"/>
      <c r="XAB250" s="1"/>
      <c r="XAC250" s="1"/>
      <c r="XAD250" s="1"/>
      <c r="XAE250" s="1"/>
      <c r="XAF250" s="1"/>
      <c r="XAG250" s="1"/>
      <c r="XAH250" s="1"/>
      <c r="XAI250" s="1"/>
      <c r="XAJ250" s="1"/>
      <c r="XAK250" s="1"/>
      <c r="XAL250" s="1"/>
      <c r="XAM250" s="1"/>
      <c r="XAN250" s="1"/>
      <c r="XAO250" s="1"/>
      <c r="XAP250" s="1"/>
      <c r="XAQ250" s="1"/>
      <c r="XAR250" s="1"/>
      <c r="XAS250" s="1"/>
      <c r="XAT250" s="1"/>
      <c r="XAU250" s="1"/>
      <c r="XAV250" s="1"/>
      <c r="XAW250" s="1"/>
      <c r="XAX250" s="1"/>
      <c r="XAY250" s="1"/>
      <c r="XAZ250" s="1"/>
      <c r="XBA250" s="1"/>
      <c r="XBB250" s="1"/>
      <c r="XBC250" s="1"/>
      <c r="XBD250" s="1"/>
      <c r="XBE250" s="1"/>
      <c r="XBF250" s="1"/>
      <c r="XBG250" s="1"/>
      <c r="XBH250" s="1"/>
      <c r="XBI250" s="1"/>
      <c r="XBJ250" s="1"/>
      <c r="XBK250" s="1"/>
      <c r="XBL250" s="1"/>
      <c r="XBM250" s="1"/>
      <c r="XBN250" s="1"/>
      <c r="XBO250" s="1"/>
      <c r="XBP250" s="1"/>
      <c r="XBQ250" s="1"/>
      <c r="XBR250" s="1"/>
      <c r="XBS250" s="1"/>
      <c r="XBT250" s="1"/>
      <c r="XBU250" s="1"/>
      <c r="XBV250" s="1"/>
      <c r="XBW250" s="1"/>
      <c r="XBX250" s="1"/>
      <c r="XBY250" s="1"/>
      <c r="XBZ250" s="1"/>
      <c r="XCA250" s="1"/>
      <c r="XCB250" s="1"/>
      <c r="XCC250" s="1"/>
      <c r="XCD250" s="1"/>
      <c r="XCE250" s="1"/>
      <c r="XCF250" s="1"/>
      <c r="XCG250" s="1"/>
      <c r="XCH250" s="1"/>
      <c r="XCI250" s="1"/>
      <c r="XCJ250" s="1"/>
      <c r="XCK250" s="1"/>
      <c r="XCL250" s="1"/>
      <c r="XCM250" s="1"/>
      <c r="XCN250" s="1"/>
      <c r="XCO250" s="1"/>
      <c r="XCP250" s="1"/>
      <c r="XCQ250" s="1"/>
      <c r="XCR250" s="1"/>
      <c r="XCS250" s="1"/>
      <c r="XCT250" s="1"/>
      <c r="XCU250" s="1"/>
      <c r="XCV250" s="1"/>
      <c r="XCW250" s="1"/>
      <c r="XCX250" s="1"/>
      <c r="XCY250" s="1"/>
      <c r="XCZ250" s="1"/>
      <c r="XDA250" s="1"/>
      <c r="XDB250" s="1"/>
      <c r="XDC250" s="1"/>
      <c r="XDD250" s="1"/>
      <c r="XDE250" s="1"/>
      <c r="XDF250" s="1"/>
      <c r="XDG250" s="1"/>
      <c r="XDH250" s="1"/>
      <c r="XDI250" s="1"/>
      <c r="XDJ250" s="1"/>
      <c r="XDK250" s="1"/>
      <c r="XDL250" s="1"/>
      <c r="XDM250" s="1"/>
      <c r="XDN250" s="1"/>
      <c r="XDO250" s="1"/>
      <c r="XDP250" s="1"/>
      <c r="XDQ250" s="1"/>
      <c r="XDR250" s="1"/>
      <c r="XDS250" s="1"/>
      <c r="XDT250" s="1"/>
      <c r="XDU250" s="1"/>
      <c r="XDV250" s="1"/>
      <c r="XDW250" s="1"/>
      <c r="XDX250" s="1"/>
      <c r="XDY250" s="1"/>
      <c r="XDZ250" s="1"/>
      <c r="XEA250" s="1"/>
      <c r="XEB250" s="1"/>
      <c r="XEC250" s="1"/>
      <c r="XED250" s="1"/>
      <c r="XEE250" s="1"/>
      <c r="XEF250" s="1"/>
      <c r="XEG250" s="1"/>
      <c r="XEH250" s="1"/>
      <c r="XEI250" s="1"/>
      <c r="XEJ250" s="1"/>
      <c r="XEK250" s="1"/>
      <c r="XEL250" s="1"/>
      <c r="XEM250" s="1"/>
      <c r="XEN250" s="1"/>
      <c r="XEO250" s="1"/>
      <c r="XEP250" s="1"/>
      <c r="XEQ250" s="1"/>
      <c r="XER250" s="1"/>
      <c r="XES250" s="1"/>
      <c r="XET250" s="1"/>
      <c r="XEU250" s="1"/>
      <c r="XEV250" s="1"/>
      <c r="XEW250" s="1"/>
      <c r="XEX250" s="1"/>
      <c r="XEY250" s="1"/>
      <c r="XEZ250" s="1"/>
      <c r="XFA250" s="1"/>
      <c r="XFB250" s="1"/>
      <c r="XFC250" s="1"/>
      <c r="XFD250" s="1"/>
    </row>
    <row r="251" spans="1:151 16227:16384" s="11" customFormat="1" ht="20.25" customHeight="1" x14ac:dyDescent="0.25">
      <c r="A251" s="110"/>
      <c r="B251" s="112"/>
      <c r="C251" s="99" t="s">
        <v>225</v>
      </c>
      <c r="D251" s="100"/>
      <c r="E251" s="19" t="s">
        <v>215</v>
      </c>
      <c r="F251" s="99">
        <f>(56.43+4.87)*10.764</f>
        <v>659.83319999999992</v>
      </c>
      <c r="G251" s="100"/>
      <c r="H251" s="19">
        <v>0</v>
      </c>
      <c r="I251" s="19">
        <f t="shared" si="42"/>
        <v>1055.7331199999999</v>
      </c>
      <c r="J251" s="1"/>
      <c r="K251" s="1"/>
      <c r="L251" s="1"/>
      <c r="M251" s="1"/>
      <c r="N251" s="1"/>
      <c r="O251" s="1"/>
      <c r="P251" s="1"/>
      <c r="Q251" s="1"/>
      <c r="R251" s="1"/>
      <c r="S251" s="1"/>
      <c r="T251" s="1"/>
      <c r="U251" s="43" t="str">
        <f t="shared" ca="1" si="41"/>
        <v>2707,..,2707</v>
      </c>
      <c r="V251" s="43">
        <f t="shared" ref="V251:W251" ca="1" si="47">V250+1</f>
        <v>2707</v>
      </c>
      <c r="W251" s="43">
        <f t="shared" ca="1" si="47"/>
        <v>2707</v>
      </c>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WZC251" s="1"/>
      <c r="WZD251" s="1"/>
      <c r="WZE251" s="1"/>
      <c r="WZF251" s="1"/>
      <c r="WZG251" s="1"/>
      <c r="WZH251" s="1"/>
      <c r="WZI251" s="1"/>
      <c r="WZJ251" s="1"/>
      <c r="WZK251" s="1"/>
      <c r="WZL251" s="1"/>
      <c r="WZM251" s="1"/>
      <c r="WZN251" s="1"/>
      <c r="WZO251" s="1"/>
      <c r="WZP251" s="1"/>
      <c r="WZQ251" s="1"/>
      <c r="WZR251" s="1"/>
      <c r="WZS251" s="1"/>
      <c r="WZT251" s="1"/>
      <c r="WZU251" s="1"/>
      <c r="WZV251" s="1"/>
      <c r="WZW251" s="1"/>
      <c r="WZX251" s="1"/>
      <c r="WZY251" s="1"/>
      <c r="WZZ251" s="1"/>
      <c r="XAA251" s="1"/>
      <c r="XAB251" s="1"/>
      <c r="XAC251" s="1"/>
      <c r="XAD251" s="1"/>
      <c r="XAE251" s="1"/>
      <c r="XAF251" s="1"/>
      <c r="XAG251" s="1"/>
      <c r="XAH251" s="1"/>
      <c r="XAI251" s="1"/>
      <c r="XAJ251" s="1"/>
      <c r="XAK251" s="1"/>
      <c r="XAL251" s="1"/>
      <c r="XAM251" s="1"/>
      <c r="XAN251" s="1"/>
      <c r="XAO251" s="1"/>
      <c r="XAP251" s="1"/>
      <c r="XAQ251" s="1"/>
      <c r="XAR251" s="1"/>
      <c r="XAS251" s="1"/>
      <c r="XAT251" s="1"/>
      <c r="XAU251" s="1"/>
      <c r="XAV251" s="1"/>
      <c r="XAW251" s="1"/>
      <c r="XAX251" s="1"/>
      <c r="XAY251" s="1"/>
      <c r="XAZ251" s="1"/>
      <c r="XBA251" s="1"/>
      <c r="XBB251" s="1"/>
      <c r="XBC251" s="1"/>
      <c r="XBD251" s="1"/>
      <c r="XBE251" s="1"/>
      <c r="XBF251" s="1"/>
      <c r="XBG251" s="1"/>
      <c r="XBH251" s="1"/>
      <c r="XBI251" s="1"/>
      <c r="XBJ251" s="1"/>
      <c r="XBK251" s="1"/>
      <c r="XBL251" s="1"/>
      <c r="XBM251" s="1"/>
      <c r="XBN251" s="1"/>
      <c r="XBO251" s="1"/>
      <c r="XBP251" s="1"/>
      <c r="XBQ251" s="1"/>
      <c r="XBR251" s="1"/>
      <c r="XBS251" s="1"/>
      <c r="XBT251" s="1"/>
      <c r="XBU251" s="1"/>
      <c r="XBV251" s="1"/>
      <c r="XBW251" s="1"/>
      <c r="XBX251" s="1"/>
      <c r="XBY251" s="1"/>
      <c r="XBZ251" s="1"/>
      <c r="XCA251" s="1"/>
      <c r="XCB251" s="1"/>
      <c r="XCC251" s="1"/>
      <c r="XCD251" s="1"/>
      <c r="XCE251" s="1"/>
      <c r="XCF251" s="1"/>
      <c r="XCG251" s="1"/>
      <c r="XCH251" s="1"/>
      <c r="XCI251" s="1"/>
      <c r="XCJ251" s="1"/>
      <c r="XCK251" s="1"/>
      <c r="XCL251" s="1"/>
      <c r="XCM251" s="1"/>
      <c r="XCN251" s="1"/>
      <c r="XCO251" s="1"/>
      <c r="XCP251" s="1"/>
      <c r="XCQ251" s="1"/>
      <c r="XCR251" s="1"/>
      <c r="XCS251" s="1"/>
      <c r="XCT251" s="1"/>
      <c r="XCU251" s="1"/>
      <c r="XCV251" s="1"/>
      <c r="XCW251" s="1"/>
      <c r="XCX251" s="1"/>
      <c r="XCY251" s="1"/>
      <c r="XCZ251" s="1"/>
      <c r="XDA251" s="1"/>
      <c r="XDB251" s="1"/>
      <c r="XDC251" s="1"/>
      <c r="XDD251" s="1"/>
      <c r="XDE251" s="1"/>
      <c r="XDF251" s="1"/>
      <c r="XDG251" s="1"/>
      <c r="XDH251" s="1"/>
      <c r="XDI251" s="1"/>
      <c r="XDJ251" s="1"/>
      <c r="XDK251" s="1"/>
      <c r="XDL251" s="1"/>
      <c r="XDM251" s="1"/>
      <c r="XDN251" s="1"/>
      <c r="XDO251" s="1"/>
      <c r="XDP251" s="1"/>
      <c r="XDQ251" s="1"/>
      <c r="XDR251" s="1"/>
      <c r="XDS251" s="1"/>
      <c r="XDT251" s="1"/>
      <c r="XDU251" s="1"/>
      <c r="XDV251" s="1"/>
      <c r="XDW251" s="1"/>
      <c r="XDX251" s="1"/>
      <c r="XDY251" s="1"/>
      <c r="XDZ251" s="1"/>
      <c r="XEA251" s="1"/>
      <c r="XEB251" s="1"/>
      <c r="XEC251" s="1"/>
      <c r="XED251" s="1"/>
      <c r="XEE251" s="1"/>
      <c r="XEF251" s="1"/>
      <c r="XEG251" s="1"/>
      <c r="XEH251" s="1"/>
      <c r="XEI251" s="1"/>
      <c r="XEJ251" s="1"/>
      <c r="XEK251" s="1"/>
      <c r="XEL251" s="1"/>
      <c r="XEM251" s="1"/>
      <c r="XEN251" s="1"/>
      <c r="XEO251" s="1"/>
      <c r="XEP251" s="1"/>
      <c r="XEQ251" s="1"/>
      <c r="XER251" s="1"/>
      <c r="XES251" s="1"/>
      <c r="XET251" s="1"/>
      <c r="XEU251" s="1"/>
      <c r="XEV251" s="1"/>
      <c r="XEW251" s="1"/>
      <c r="XEX251" s="1"/>
      <c r="XEY251" s="1"/>
      <c r="XEZ251" s="1"/>
      <c r="XFA251" s="1"/>
      <c r="XFB251" s="1"/>
      <c r="XFC251" s="1"/>
      <c r="XFD251" s="1"/>
    </row>
    <row r="252" spans="1:151 16227:16384" s="11" customFormat="1" ht="20.25" customHeight="1" x14ac:dyDescent="0.25">
      <c r="A252" s="113"/>
      <c r="B252" s="115"/>
      <c r="C252" s="99" t="s">
        <v>226</v>
      </c>
      <c r="D252" s="100"/>
      <c r="E252" s="19" t="s">
        <v>218</v>
      </c>
      <c r="F252" s="99">
        <f>(81.13+4.69)*10.764</f>
        <v>923.76647999999989</v>
      </c>
      <c r="G252" s="100"/>
      <c r="H252" s="19">
        <v>0</v>
      </c>
      <c r="I252" s="19">
        <f t="shared" si="42"/>
        <v>1478.0263679999998</v>
      </c>
      <c r="J252" s="1"/>
      <c r="K252" s="1"/>
      <c r="L252" s="1"/>
      <c r="M252" s="1"/>
      <c r="N252" s="1"/>
      <c r="O252" s="1"/>
      <c r="P252" s="1"/>
      <c r="Q252" s="1"/>
      <c r="R252" s="1"/>
      <c r="S252" s="1"/>
      <c r="T252" s="1"/>
      <c r="U252" s="43" t="str">
        <f t="shared" ca="1" si="41"/>
        <v>2708,..,2708</v>
      </c>
      <c r="V252" s="43">
        <f t="shared" ref="V252:W252" ca="1" si="48">V251+1</f>
        <v>2708</v>
      </c>
      <c r="W252" s="43">
        <f t="shared" ca="1" si="48"/>
        <v>2708</v>
      </c>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WZC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c r="XEV252" s="1"/>
      <c r="XEW252" s="1"/>
      <c r="XEX252" s="1"/>
      <c r="XEY252" s="1"/>
      <c r="XEZ252" s="1"/>
      <c r="XFA252" s="1"/>
      <c r="XFB252" s="1"/>
      <c r="XFC252" s="1"/>
      <c r="XFD252" s="1"/>
    </row>
    <row r="253" spans="1:151 16227:16384" s="11" customFormat="1" ht="20.25" x14ac:dyDescent="0.25">
      <c r="A253" s="102" t="s">
        <v>242</v>
      </c>
      <c r="B253" s="103"/>
      <c r="C253" s="103"/>
      <c r="D253" s="103"/>
      <c r="E253" s="103"/>
      <c r="F253" s="103"/>
      <c r="G253" s="103"/>
      <c r="H253" s="103"/>
      <c r="I253" s="104"/>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WZC253" s="1"/>
      <c r="WZD253" s="1"/>
      <c r="WZE253" s="1"/>
      <c r="WZF253" s="1"/>
      <c r="WZG253" s="1"/>
      <c r="WZH253" s="1"/>
      <c r="WZI253" s="1"/>
      <c r="WZJ253" s="1"/>
      <c r="WZK253" s="1"/>
      <c r="WZL253" s="1"/>
      <c r="WZM253" s="1"/>
      <c r="WZN253" s="1"/>
      <c r="WZO253" s="1"/>
      <c r="WZP253" s="1"/>
      <c r="WZQ253" s="1"/>
      <c r="WZR253" s="1"/>
      <c r="WZS253" s="1"/>
      <c r="WZT253" s="1"/>
      <c r="WZU253" s="1"/>
      <c r="WZV253" s="1"/>
      <c r="WZW253" s="1"/>
      <c r="WZX253" s="1"/>
      <c r="WZY253" s="1"/>
      <c r="WZZ253" s="1"/>
      <c r="XAA253" s="1"/>
      <c r="XAB253" s="1"/>
      <c r="XAC253" s="1"/>
      <c r="XAD253" s="1"/>
      <c r="XAE253" s="1"/>
      <c r="XAF253" s="1"/>
      <c r="XAG253" s="1"/>
      <c r="XAH253" s="1"/>
      <c r="XAI253" s="1"/>
      <c r="XAJ253" s="1"/>
      <c r="XAK253" s="1"/>
      <c r="XAL253" s="1"/>
      <c r="XAM253" s="1"/>
      <c r="XAN253" s="1"/>
      <c r="XAO253" s="1"/>
      <c r="XAP253" s="1"/>
      <c r="XAQ253" s="1"/>
      <c r="XAR253" s="1"/>
      <c r="XAS253" s="1"/>
      <c r="XAT253" s="1"/>
      <c r="XAU253" s="1"/>
      <c r="XAV253" s="1"/>
      <c r="XAW253" s="1"/>
      <c r="XAX253" s="1"/>
      <c r="XAY253" s="1"/>
      <c r="XAZ253" s="1"/>
      <c r="XBA253" s="1"/>
      <c r="XBB253" s="1"/>
      <c r="XBC253" s="1"/>
      <c r="XBD253" s="1"/>
      <c r="XBE253" s="1"/>
      <c r="XBF253" s="1"/>
      <c r="XBG253" s="1"/>
      <c r="XBH253" s="1"/>
      <c r="XBI253" s="1"/>
      <c r="XBJ253" s="1"/>
      <c r="XBK253" s="1"/>
      <c r="XBL253" s="1"/>
      <c r="XBM253" s="1"/>
      <c r="XBN253" s="1"/>
      <c r="XBO253" s="1"/>
      <c r="XBP253" s="1"/>
      <c r="XBQ253" s="1"/>
      <c r="XBR253" s="1"/>
      <c r="XBS253" s="1"/>
      <c r="XBT253" s="1"/>
      <c r="XBU253" s="1"/>
      <c r="XBV253" s="1"/>
      <c r="XBW253" s="1"/>
      <c r="XBX253" s="1"/>
      <c r="XBY253" s="1"/>
      <c r="XBZ253" s="1"/>
      <c r="XCA253" s="1"/>
      <c r="XCB253" s="1"/>
      <c r="XCC253" s="1"/>
      <c r="XCD253" s="1"/>
      <c r="XCE253" s="1"/>
      <c r="XCF253" s="1"/>
      <c r="XCG253" s="1"/>
      <c r="XCH253" s="1"/>
      <c r="XCI253" s="1"/>
      <c r="XCJ253" s="1"/>
      <c r="XCK253" s="1"/>
      <c r="XCL253" s="1"/>
      <c r="XCM253" s="1"/>
      <c r="XCN253" s="1"/>
      <c r="XCO253" s="1"/>
      <c r="XCP253" s="1"/>
      <c r="XCQ253" s="1"/>
      <c r="XCR253" s="1"/>
      <c r="XCS253" s="1"/>
      <c r="XCT253" s="1"/>
      <c r="XCU253" s="1"/>
      <c r="XCV253" s="1"/>
      <c r="XCW253" s="1"/>
      <c r="XCX253" s="1"/>
      <c r="XCY253" s="1"/>
      <c r="XCZ253" s="1"/>
      <c r="XDA253" s="1"/>
      <c r="XDB253" s="1"/>
      <c r="XDC253" s="1"/>
      <c r="XDD253" s="1"/>
      <c r="XDE253" s="1"/>
      <c r="XDF253" s="1"/>
      <c r="XDG253" s="1"/>
      <c r="XDH253" s="1"/>
      <c r="XDI253" s="1"/>
      <c r="XDJ253" s="1"/>
      <c r="XDK253" s="1"/>
      <c r="XDL253" s="1"/>
      <c r="XDM253" s="1"/>
      <c r="XDN253" s="1"/>
      <c r="XDO253" s="1"/>
      <c r="XDP253" s="1"/>
      <c r="XDQ253" s="1"/>
      <c r="XDR253" s="1"/>
      <c r="XDS253" s="1"/>
      <c r="XDT253" s="1"/>
      <c r="XDU253" s="1"/>
      <c r="XDV253" s="1"/>
      <c r="XDW253" s="1"/>
      <c r="XDX253" s="1"/>
      <c r="XDY253" s="1"/>
      <c r="XDZ253" s="1"/>
      <c r="XEA253" s="1"/>
      <c r="XEB253" s="1"/>
      <c r="XEC253" s="1"/>
      <c r="XED253" s="1"/>
      <c r="XEE253" s="1"/>
      <c r="XEF253" s="1"/>
      <c r="XEG253" s="1"/>
      <c r="XEH253" s="1"/>
      <c r="XEI253" s="1"/>
      <c r="XEJ253" s="1"/>
      <c r="XEK253" s="1"/>
      <c r="XEL253" s="1"/>
      <c r="XEM253" s="1"/>
      <c r="XEN253" s="1"/>
      <c r="XEO253" s="1"/>
      <c r="XEP253" s="1"/>
      <c r="XEQ253" s="1"/>
      <c r="XER253" s="1"/>
      <c r="XES253" s="1"/>
      <c r="XET253" s="1"/>
      <c r="XEU253" s="1"/>
      <c r="XEV253" s="1"/>
      <c r="XEW253" s="1"/>
      <c r="XEX253" s="1"/>
      <c r="XEY253" s="1"/>
      <c r="XEZ253" s="1"/>
      <c r="XFA253" s="1"/>
      <c r="XFB253" s="1"/>
      <c r="XFC253" s="1"/>
      <c r="XFD253" s="1"/>
    </row>
    <row r="254" spans="1:151 16227:16384" s="11" customFormat="1" ht="20.25" customHeight="1" x14ac:dyDescent="0.25">
      <c r="A254" s="107" t="str">
        <f>A253</f>
        <v>3rd to 6th, 8th to 11th, 13th to 16th, 18th to 21st, 23rd to 26th, 28th &amp; 29th Floor</v>
      </c>
      <c r="B254" s="109"/>
      <c r="C254" s="99" t="s">
        <v>227</v>
      </c>
      <c r="D254" s="100"/>
      <c r="E254" s="19" t="s">
        <v>215</v>
      </c>
      <c r="F254" s="99">
        <f>(56.74+4.7)*10.764</f>
        <v>661.34015999999997</v>
      </c>
      <c r="G254" s="100"/>
      <c r="H254" s="19">
        <v>0</v>
      </c>
      <c r="I254" s="19">
        <f t="shared" ref="I254:I261" si="49">F254*(($I$167)+1)+H254</f>
        <v>1058.144256</v>
      </c>
      <c r="J254" s="1"/>
      <c r="K254" s="1"/>
      <c r="L254" s="1"/>
      <c r="M254" s="1"/>
      <c r="N254" s="1"/>
      <c r="O254" s="1"/>
      <c r="P254" s="1"/>
      <c r="Q254" s="1"/>
      <c r="R254" s="1"/>
      <c r="S254" s="1"/>
      <c r="T254" s="1"/>
      <c r="U254" s="43" t="str">
        <f t="shared" ref="U254:U261" ca="1" si="50">V254&amp;""&amp;",..,"&amp;""&amp;W254</f>
        <v>36801,..,2901</v>
      </c>
      <c r="V254" s="43">
        <f ca="1">(SUMPRODUCT(MID(0&amp;(LEFT(A253,SUM(LEN(A253)-LEN(SUBSTITUTE(A253,{"0","1","2","3"},""))))), LARGE(INDEX(ISNUMBER(--MID((LEFT(A253,SUM(LEN(A253)-LEN(SUBSTITUTE(A253,{"0","1","2","3"},""))))), ROW(INDIRECT("1:"&amp;LEN((LEFT(A253,SUM(LEN(A253)-LEN(SUBSTITUTE(A253,{"0","1","2","3"},"")))))))), 1)) * ROW(INDIRECT("1:"&amp;LEN((LEFT(A253,SUM(LEN(A253)-LEN(SUBSTITUTE(A253,{"0","1","2","3"},"")))))))), 0), ROW(INDIRECT("1:"&amp;LEN((LEFT(A253,SUM(LEN(A253)-LEN(SUBSTITUTE(A253,{"0","1","2","3"},"")))))))))+1, 1) * 10^ROW(INDIRECT("1:"&amp;LEN((LEFT(A253,SUM(LEN(A253)-LEN(SUBSTITUTE(A253,{"0","1","2","3"},""))))))))/10))*100+1</f>
        <v>36801</v>
      </c>
      <c r="W254" s="43">
        <f ca="1">(SUMPRODUCT(MID(0&amp;(--TRIM(RIGHT(SUBSTITUTE(LEFT(A253,_xlfn.AGGREGATE(16,6,FIND({0,1,2,3,4,5,6,7,8,9},A253,ROW(INDIRECT("1:"&amp;LEN(A253)))),1))," ",REPT(" ",LEN(A253))),LEN(A253)))), LARGE(INDEX(ISNUMBER(--MID((--TRIM(RIGHT(SUBSTITUTE(LEFT(A253,_xlfn.AGGREGATE(16,6,FIND({0,1,2,3,4,5,6,7,8,9},A253,ROW(INDIRECT("1:"&amp;LEN(A253)))),1))," ",REPT(" ",LEN(A253))),LEN(A253)))), ROW(INDIRECT("1:"&amp;LEN((--TRIM(RIGHT(SUBSTITUTE(LEFT(A253,_xlfn.AGGREGATE(16,6,FIND({0,1,2,3,4,5,6,7,8,9},A253,ROW(INDIRECT("1:"&amp;LEN(A253)))),1))," ",REPT(" ",LEN(A253))),LEN(A253))))))), 1)) * ROW(INDIRECT("1:"&amp;LEN((--TRIM(RIGHT(SUBSTITUTE(LEFT(A253,_xlfn.AGGREGATE(16,6,FIND({0,1,2,3,4,5,6,7,8,9},A253,ROW(INDIRECT("1:"&amp;LEN(A253)))),1))," ",REPT(" ",LEN(A253))),LEN(A253))))))), 0), ROW(INDIRECT("1:"&amp;LEN((--TRIM(RIGHT(SUBSTITUTE(LEFT(A253,_xlfn.AGGREGATE(16,6,FIND({0,1,2,3,4,5,6,7,8,9},A253,ROW(INDIRECT("1:"&amp;LEN(A253)))),1))," ",REPT(" ",LEN(A253))),LEN(A253))))))))+1, 1) * 10^ROW(INDIRECT("1:"&amp;LEN((--TRIM(RIGHT(SUBSTITUTE(LEFT(A253,_xlfn.AGGREGATE(16,6,FIND({0,1,2,3,4,5,6,7,8,9},A253,ROW(INDIRECT("1:"&amp;LEN(A253)))),1))," ",REPT(" ",LEN(A253))),LEN(A253)))))))/10))*100+1</f>
        <v>2901</v>
      </c>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WZC254" s="1"/>
      <c r="WZD254" s="1"/>
      <c r="WZE254" s="1"/>
      <c r="WZF254" s="1"/>
      <c r="WZG254" s="1"/>
      <c r="WZH254" s="1"/>
      <c r="WZI254" s="1"/>
      <c r="WZJ254" s="1"/>
      <c r="WZK254" s="1"/>
      <c r="WZL254" s="1"/>
      <c r="WZM254" s="1"/>
      <c r="WZN254" s="1"/>
      <c r="WZO254" s="1"/>
      <c r="WZP254" s="1"/>
      <c r="WZQ254" s="1"/>
      <c r="WZR254" s="1"/>
      <c r="WZS254" s="1"/>
      <c r="WZT254" s="1"/>
      <c r="WZU254" s="1"/>
      <c r="WZV254" s="1"/>
      <c r="WZW254" s="1"/>
      <c r="WZX254" s="1"/>
      <c r="WZY254" s="1"/>
      <c r="WZZ254" s="1"/>
      <c r="XAA254" s="1"/>
      <c r="XAB254" s="1"/>
      <c r="XAC254" s="1"/>
      <c r="XAD254" s="1"/>
      <c r="XAE254" s="1"/>
      <c r="XAF254" s="1"/>
      <c r="XAG254" s="1"/>
      <c r="XAH254" s="1"/>
      <c r="XAI254" s="1"/>
      <c r="XAJ254" s="1"/>
      <c r="XAK254" s="1"/>
      <c r="XAL254" s="1"/>
      <c r="XAM254" s="1"/>
      <c r="XAN254" s="1"/>
      <c r="XAO254" s="1"/>
      <c r="XAP254" s="1"/>
      <c r="XAQ254" s="1"/>
      <c r="XAR254" s="1"/>
      <c r="XAS254" s="1"/>
      <c r="XAT254" s="1"/>
      <c r="XAU254" s="1"/>
      <c r="XAV254" s="1"/>
      <c r="XAW254" s="1"/>
      <c r="XAX254" s="1"/>
      <c r="XAY254" s="1"/>
      <c r="XAZ254" s="1"/>
      <c r="XBA254" s="1"/>
      <c r="XBB254" s="1"/>
      <c r="XBC254" s="1"/>
      <c r="XBD254" s="1"/>
      <c r="XBE254" s="1"/>
      <c r="XBF254" s="1"/>
      <c r="XBG254" s="1"/>
      <c r="XBH254" s="1"/>
      <c r="XBI254" s="1"/>
      <c r="XBJ254" s="1"/>
      <c r="XBK254" s="1"/>
      <c r="XBL254" s="1"/>
      <c r="XBM254" s="1"/>
      <c r="XBN254" s="1"/>
      <c r="XBO254" s="1"/>
      <c r="XBP254" s="1"/>
      <c r="XBQ254" s="1"/>
      <c r="XBR254" s="1"/>
      <c r="XBS254" s="1"/>
      <c r="XBT254" s="1"/>
      <c r="XBU254" s="1"/>
      <c r="XBV254" s="1"/>
      <c r="XBW254" s="1"/>
      <c r="XBX254" s="1"/>
      <c r="XBY254" s="1"/>
      <c r="XBZ254" s="1"/>
      <c r="XCA254" s="1"/>
      <c r="XCB254" s="1"/>
      <c r="XCC254" s="1"/>
      <c r="XCD254" s="1"/>
      <c r="XCE254" s="1"/>
      <c r="XCF254" s="1"/>
      <c r="XCG254" s="1"/>
      <c r="XCH254" s="1"/>
      <c r="XCI254" s="1"/>
      <c r="XCJ254" s="1"/>
      <c r="XCK254" s="1"/>
      <c r="XCL254" s="1"/>
      <c r="XCM254" s="1"/>
      <c r="XCN254" s="1"/>
      <c r="XCO254" s="1"/>
      <c r="XCP254" s="1"/>
      <c r="XCQ254" s="1"/>
      <c r="XCR254" s="1"/>
      <c r="XCS254" s="1"/>
      <c r="XCT254" s="1"/>
      <c r="XCU254" s="1"/>
      <c r="XCV254" s="1"/>
      <c r="XCW254" s="1"/>
      <c r="XCX254" s="1"/>
      <c r="XCY254" s="1"/>
      <c r="XCZ254" s="1"/>
      <c r="XDA254" s="1"/>
      <c r="XDB254" s="1"/>
      <c r="XDC254" s="1"/>
      <c r="XDD254" s="1"/>
      <c r="XDE254" s="1"/>
      <c r="XDF254" s="1"/>
      <c r="XDG254" s="1"/>
      <c r="XDH254" s="1"/>
      <c r="XDI254" s="1"/>
      <c r="XDJ254" s="1"/>
      <c r="XDK254" s="1"/>
      <c r="XDL254" s="1"/>
      <c r="XDM254" s="1"/>
      <c r="XDN254" s="1"/>
      <c r="XDO254" s="1"/>
      <c r="XDP254" s="1"/>
      <c r="XDQ254" s="1"/>
      <c r="XDR254" s="1"/>
      <c r="XDS254" s="1"/>
      <c r="XDT254" s="1"/>
      <c r="XDU254" s="1"/>
      <c r="XDV254" s="1"/>
      <c r="XDW254" s="1"/>
      <c r="XDX254" s="1"/>
      <c r="XDY254" s="1"/>
      <c r="XDZ254" s="1"/>
      <c r="XEA254" s="1"/>
      <c r="XEB254" s="1"/>
      <c r="XEC254" s="1"/>
      <c r="XED254" s="1"/>
      <c r="XEE254" s="1"/>
      <c r="XEF254" s="1"/>
      <c r="XEG254" s="1"/>
      <c r="XEH254" s="1"/>
      <c r="XEI254" s="1"/>
      <c r="XEJ254" s="1"/>
      <c r="XEK254" s="1"/>
      <c r="XEL254" s="1"/>
      <c r="XEM254" s="1"/>
      <c r="XEN254" s="1"/>
      <c r="XEO254" s="1"/>
      <c r="XEP254" s="1"/>
      <c r="XEQ254" s="1"/>
      <c r="XER254" s="1"/>
      <c r="XES254" s="1"/>
      <c r="XET254" s="1"/>
      <c r="XEU254" s="1"/>
      <c r="XEV254" s="1"/>
      <c r="XEW254" s="1"/>
      <c r="XEX254" s="1"/>
      <c r="XEY254" s="1"/>
      <c r="XEZ254" s="1"/>
      <c r="XFA254" s="1"/>
      <c r="XFB254" s="1"/>
      <c r="XFC254" s="1"/>
      <c r="XFD254" s="1"/>
    </row>
    <row r="255" spans="1:151 16227:16384" s="11" customFormat="1" ht="20.25" customHeight="1" x14ac:dyDescent="0.25">
      <c r="A255" s="110"/>
      <c r="B255" s="112"/>
      <c r="C255" s="99" t="s">
        <v>235</v>
      </c>
      <c r="D255" s="100"/>
      <c r="E255" s="19" t="s">
        <v>219</v>
      </c>
      <c r="F255" s="99">
        <f>(49.37+4.57)*10.764</f>
        <v>580.61015999999995</v>
      </c>
      <c r="G255" s="100"/>
      <c r="H255" s="19">
        <v>0</v>
      </c>
      <c r="I255" s="19">
        <f t="shared" si="49"/>
        <v>928.97625599999992</v>
      </c>
      <c r="J255" s="1" t="s">
        <v>217</v>
      </c>
      <c r="K255" s="1"/>
      <c r="L255" s="1"/>
      <c r="M255" s="1"/>
      <c r="N255" s="1"/>
      <c r="O255" s="1"/>
      <c r="P255" s="1"/>
      <c r="Q255" s="1"/>
      <c r="R255" s="1"/>
      <c r="S255" s="1"/>
      <c r="T255" s="1"/>
      <c r="U255" s="43" t="str">
        <f t="shared" ca="1" si="50"/>
        <v>36802,..,2902</v>
      </c>
      <c r="V255" s="43">
        <f ca="1">V254+1</f>
        <v>36802</v>
      </c>
      <c r="W255" s="43">
        <f ca="1">W254+1</f>
        <v>2902</v>
      </c>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WZC255" s="1"/>
      <c r="WZD255" s="1"/>
      <c r="WZE255" s="1"/>
      <c r="WZF255" s="1"/>
      <c r="WZG255" s="1"/>
      <c r="WZH255" s="1"/>
      <c r="WZI255" s="1"/>
      <c r="WZJ255" s="1"/>
      <c r="WZK255" s="1"/>
      <c r="WZL255" s="1"/>
      <c r="WZM255" s="1"/>
      <c r="WZN255" s="1"/>
      <c r="WZO255" s="1"/>
      <c r="WZP255" s="1"/>
      <c r="WZQ255" s="1"/>
      <c r="WZR255" s="1"/>
      <c r="WZS255" s="1"/>
      <c r="WZT255" s="1"/>
      <c r="WZU255" s="1"/>
      <c r="WZV255" s="1"/>
      <c r="WZW255" s="1"/>
      <c r="WZX255" s="1"/>
      <c r="WZY255" s="1"/>
      <c r="WZZ255" s="1"/>
      <c r="XAA255" s="1"/>
      <c r="XAB255" s="1"/>
      <c r="XAC255" s="1"/>
      <c r="XAD255" s="1"/>
      <c r="XAE255" s="1"/>
      <c r="XAF255" s="1"/>
      <c r="XAG255" s="1"/>
      <c r="XAH255" s="1"/>
      <c r="XAI255" s="1"/>
      <c r="XAJ255" s="1"/>
      <c r="XAK255" s="1"/>
      <c r="XAL255" s="1"/>
      <c r="XAM255" s="1"/>
      <c r="XAN255" s="1"/>
      <c r="XAO255" s="1"/>
      <c r="XAP255" s="1"/>
      <c r="XAQ255" s="1"/>
      <c r="XAR255" s="1"/>
      <c r="XAS255" s="1"/>
      <c r="XAT255" s="1"/>
      <c r="XAU255" s="1"/>
      <c r="XAV255" s="1"/>
      <c r="XAW255" s="1"/>
      <c r="XAX255" s="1"/>
      <c r="XAY255" s="1"/>
      <c r="XAZ255" s="1"/>
      <c r="XBA255" s="1"/>
      <c r="XBB255" s="1"/>
      <c r="XBC255" s="1"/>
      <c r="XBD255" s="1"/>
      <c r="XBE255" s="1"/>
      <c r="XBF255" s="1"/>
      <c r="XBG255" s="1"/>
      <c r="XBH255" s="1"/>
      <c r="XBI255" s="1"/>
      <c r="XBJ255" s="1"/>
      <c r="XBK255" s="1"/>
      <c r="XBL255" s="1"/>
      <c r="XBM255" s="1"/>
      <c r="XBN255" s="1"/>
      <c r="XBO255" s="1"/>
      <c r="XBP255" s="1"/>
      <c r="XBQ255" s="1"/>
      <c r="XBR255" s="1"/>
      <c r="XBS255" s="1"/>
      <c r="XBT255" s="1"/>
      <c r="XBU255" s="1"/>
      <c r="XBV255" s="1"/>
      <c r="XBW255" s="1"/>
      <c r="XBX255" s="1"/>
      <c r="XBY255" s="1"/>
      <c r="XBZ255" s="1"/>
      <c r="XCA255" s="1"/>
      <c r="XCB255" s="1"/>
      <c r="XCC255" s="1"/>
      <c r="XCD255" s="1"/>
      <c r="XCE255" s="1"/>
      <c r="XCF255" s="1"/>
      <c r="XCG255" s="1"/>
      <c r="XCH255" s="1"/>
      <c r="XCI255" s="1"/>
      <c r="XCJ255" s="1"/>
      <c r="XCK255" s="1"/>
      <c r="XCL255" s="1"/>
      <c r="XCM255" s="1"/>
      <c r="XCN255" s="1"/>
      <c r="XCO255" s="1"/>
      <c r="XCP255" s="1"/>
      <c r="XCQ255" s="1"/>
      <c r="XCR255" s="1"/>
      <c r="XCS255" s="1"/>
      <c r="XCT255" s="1"/>
      <c r="XCU255" s="1"/>
      <c r="XCV255" s="1"/>
      <c r="XCW255" s="1"/>
      <c r="XCX255" s="1"/>
      <c r="XCY255" s="1"/>
      <c r="XCZ255" s="1"/>
      <c r="XDA255" s="1"/>
      <c r="XDB255" s="1"/>
      <c r="XDC255" s="1"/>
      <c r="XDD255" s="1"/>
      <c r="XDE255" s="1"/>
      <c r="XDF255" s="1"/>
      <c r="XDG255" s="1"/>
      <c r="XDH255" s="1"/>
      <c r="XDI255" s="1"/>
      <c r="XDJ255" s="1"/>
      <c r="XDK255" s="1"/>
      <c r="XDL255" s="1"/>
      <c r="XDM255" s="1"/>
      <c r="XDN255" s="1"/>
      <c r="XDO255" s="1"/>
      <c r="XDP255" s="1"/>
      <c r="XDQ255" s="1"/>
      <c r="XDR255" s="1"/>
      <c r="XDS255" s="1"/>
      <c r="XDT255" s="1"/>
      <c r="XDU255" s="1"/>
      <c r="XDV255" s="1"/>
      <c r="XDW255" s="1"/>
      <c r="XDX255" s="1"/>
      <c r="XDY255" s="1"/>
      <c r="XDZ255" s="1"/>
      <c r="XEA255" s="1"/>
      <c r="XEB255" s="1"/>
      <c r="XEC255" s="1"/>
      <c r="XED255" s="1"/>
      <c r="XEE255" s="1"/>
      <c r="XEF255" s="1"/>
      <c r="XEG255" s="1"/>
      <c r="XEH255" s="1"/>
      <c r="XEI255" s="1"/>
      <c r="XEJ255" s="1"/>
      <c r="XEK255" s="1"/>
      <c r="XEL255" s="1"/>
      <c r="XEM255" s="1"/>
      <c r="XEN255" s="1"/>
      <c r="XEO255" s="1"/>
      <c r="XEP255" s="1"/>
      <c r="XEQ255" s="1"/>
      <c r="XER255" s="1"/>
      <c r="XES255" s="1"/>
      <c r="XET255" s="1"/>
      <c r="XEU255" s="1"/>
      <c r="XEV255" s="1"/>
      <c r="XEW255" s="1"/>
      <c r="XEX255" s="1"/>
      <c r="XEY255" s="1"/>
      <c r="XEZ255" s="1"/>
      <c r="XFA255" s="1"/>
      <c r="XFB255" s="1"/>
      <c r="XFC255" s="1"/>
      <c r="XFD255" s="1"/>
    </row>
    <row r="256" spans="1:151 16227:16384" s="11" customFormat="1" ht="20.25" customHeight="1" x14ac:dyDescent="0.25">
      <c r="A256" s="110"/>
      <c r="B256" s="112"/>
      <c r="C256" s="99" t="s">
        <v>232</v>
      </c>
      <c r="D256" s="100"/>
      <c r="E256" s="19" t="s">
        <v>219</v>
      </c>
      <c r="F256" s="99">
        <f>(49.37+4.57)*10.764</f>
        <v>580.61015999999995</v>
      </c>
      <c r="G256" s="100"/>
      <c r="H256" s="19">
        <v>0</v>
      </c>
      <c r="I256" s="19">
        <f t="shared" si="49"/>
        <v>928.97625599999992</v>
      </c>
      <c r="J256" s="1"/>
      <c r="K256" s="1"/>
      <c r="L256" s="1"/>
      <c r="M256" s="1"/>
      <c r="N256" s="1"/>
      <c r="O256" s="1"/>
      <c r="P256" s="1"/>
      <c r="Q256" s="1"/>
      <c r="R256" s="1"/>
      <c r="S256" s="1"/>
      <c r="T256" s="1"/>
      <c r="U256" s="43" t="str">
        <f t="shared" ca="1" si="50"/>
        <v>36803,..,2903</v>
      </c>
      <c r="V256" s="43">
        <f t="shared" ref="V256:W256" ca="1" si="51">V255+1</f>
        <v>36803</v>
      </c>
      <c r="W256" s="43">
        <f t="shared" ca="1" si="51"/>
        <v>2903</v>
      </c>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WZC256" s="1"/>
      <c r="WZD256" s="1"/>
      <c r="WZE256" s="1"/>
      <c r="WZF256" s="1"/>
      <c r="WZG256" s="1"/>
      <c r="WZH256" s="1"/>
      <c r="WZI256" s="1"/>
      <c r="WZJ256" s="1"/>
      <c r="WZK256" s="1"/>
      <c r="WZL256" s="1"/>
      <c r="WZM256" s="1"/>
      <c r="WZN256" s="1"/>
      <c r="WZO256" s="1"/>
      <c r="WZP256" s="1"/>
      <c r="WZQ256" s="1"/>
      <c r="WZR256" s="1"/>
      <c r="WZS256" s="1"/>
      <c r="WZT256" s="1"/>
      <c r="WZU256" s="1"/>
      <c r="WZV256" s="1"/>
      <c r="WZW256" s="1"/>
      <c r="WZX256" s="1"/>
      <c r="WZY256" s="1"/>
      <c r="WZZ256" s="1"/>
      <c r="XAA256" s="1"/>
      <c r="XAB256" s="1"/>
      <c r="XAC256" s="1"/>
      <c r="XAD256" s="1"/>
      <c r="XAE256" s="1"/>
      <c r="XAF256" s="1"/>
      <c r="XAG256" s="1"/>
      <c r="XAH256" s="1"/>
      <c r="XAI256" s="1"/>
      <c r="XAJ256" s="1"/>
      <c r="XAK256" s="1"/>
      <c r="XAL256" s="1"/>
      <c r="XAM256" s="1"/>
      <c r="XAN256" s="1"/>
      <c r="XAO256" s="1"/>
      <c r="XAP256" s="1"/>
      <c r="XAQ256" s="1"/>
      <c r="XAR256" s="1"/>
      <c r="XAS256" s="1"/>
      <c r="XAT256" s="1"/>
      <c r="XAU256" s="1"/>
      <c r="XAV256" s="1"/>
      <c r="XAW256" s="1"/>
      <c r="XAX256" s="1"/>
      <c r="XAY256" s="1"/>
      <c r="XAZ256" s="1"/>
      <c r="XBA256" s="1"/>
      <c r="XBB256" s="1"/>
      <c r="XBC256" s="1"/>
      <c r="XBD256" s="1"/>
      <c r="XBE256" s="1"/>
      <c r="XBF256" s="1"/>
      <c r="XBG256" s="1"/>
      <c r="XBH256" s="1"/>
      <c r="XBI256" s="1"/>
      <c r="XBJ256" s="1"/>
      <c r="XBK256" s="1"/>
      <c r="XBL256" s="1"/>
      <c r="XBM256" s="1"/>
      <c r="XBN256" s="1"/>
      <c r="XBO256" s="1"/>
      <c r="XBP256" s="1"/>
      <c r="XBQ256" s="1"/>
      <c r="XBR256" s="1"/>
      <c r="XBS256" s="1"/>
      <c r="XBT256" s="1"/>
      <c r="XBU256" s="1"/>
      <c r="XBV256" s="1"/>
      <c r="XBW256" s="1"/>
      <c r="XBX256" s="1"/>
      <c r="XBY256" s="1"/>
      <c r="XBZ256" s="1"/>
      <c r="XCA256" s="1"/>
      <c r="XCB256" s="1"/>
      <c r="XCC256" s="1"/>
      <c r="XCD256" s="1"/>
      <c r="XCE256" s="1"/>
      <c r="XCF256" s="1"/>
      <c r="XCG256" s="1"/>
      <c r="XCH256" s="1"/>
      <c r="XCI256" s="1"/>
      <c r="XCJ256" s="1"/>
      <c r="XCK256" s="1"/>
      <c r="XCL256" s="1"/>
      <c r="XCM256" s="1"/>
      <c r="XCN256" s="1"/>
      <c r="XCO256" s="1"/>
      <c r="XCP256" s="1"/>
      <c r="XCQ256" s="1"/>
      <c r="XCR256" s="1"/>
      <c r="XCS256" s="1"/>
      <c r="XCT256" s="1"/>
      <c r="XCU256" s="1"/>
      <c r="XCV256" s="1"/>
      <c r="XCW256" s="1"/>
      <c r="XCX256" s="1"/>
      <c r="XCY256" s="1"/>
      <c r="XCZ256" s="1"/>
      <c r="XDA256" s="1"/>
      <c r="XDB256" s="1"/>
      <c r="XDC256" s="1"/>
      <c r="XDD256" s="1"/>
      <c r="XDE256" s="1"/>
      <c r="XDF256" s="1"/>
      <c r="XDG256" s="1"/>
      <c r="XDH256" s="1"/>
      <c r="XDI256" s="1"/>
      <c r="XDJ256" s="1"/>
      <c r="XDK256" s="1"/>
      <c r="XDL256" s="1"/>
      <c r="XDM256" s="1"/>
      <c r="XDN256" s="1"/>
      <c r="XDO256" s="1"/>
      <c r="XDP256" s="1"/>
      <c r="XDQ256" s="1"/>
      <c r="XDR256" s="1"/>
      <c r="XDS256" s="1"/>
      <c r="XDT256" s="1"/>
      <c r="XDU256" s="1"/>
      <c r="XDV256" s="1"/>
      <c r="XDW256" s="1"/>
      <c r="XDX256" s="1"/>
      <c r="XDY256" s="1"/>
      <c r="XDZ256" s="1"/>
      <c r="XEA256" s="1"/>
      <c r="XEB256" s="1"/>
      <c r="XEC256" s="1"/>
      <c r="XED256" s="1"/>
      <c r="XEE256" s="1"/>
      <c r="XEF256" s="1"/>
      <c r="XEG256" s="1"/>
      <c r="XEH256" s="1"/>
      <c r="XEI256" s="1"/>
      <c r="XEJ256" s="1"/>
      <c r="XEK256" s="1"/>
      <c r="XEL256" s="1"/>
      <c r="XEM256" s="1"/>
      <c r="XEN256" s="1"/>
      <c r="XEO256" s="1"/>
      <c r="XEP256" s="1"/>
      <c r="XEQ256" s="1"/>
      <c r="XER256" s="1"/>
      <c r="XES256" s="1"/>
      <c r="XET256" s="1"/>
      <c r="XEU256" s="1"/>
      <c r="XEV256" s="1"/>
      <c r="XEW256" s="1"/>
      <c r="XEX256" s="1"/>
      <c r="XEY256" s="1"/>
      <c r="XEZ256" s="1"/>
      <c r="XFA256" s="1"/>
      <c r="XFB256" s="1"/>
      <c r="XFC256" s="1"/>
      <c r="XFD256" s="1"/>
    </row>
    <row r="257" spans="1:151 16227:16384" s="11" customFormat="1" ht="20.25" customHeight="1" x14ac:dyDescent="0.25">
      <c r="A257" s="110"/>
      <c r="B257" s="112"/>
      <c r="C257" s="99" t="s">
        <v>222</v>
      </c>
      <c r="D257" s="100"/>
      <c r="E257" s="19" t="s">
        <v>215</v>
      </c>
      <c r="F257" s="99">
        <f>(56.74+4.71)*10.764</f>
        <v>661.44780000000003</v>
      </c>
      <c r="G257" s="100"/>
      <c r="H257" s="19">
        <v>0</v>
      </c>
      <c r="I257" s="19">
        <f t="shared" si="49"/>
        <v>1058.3164800000002</v>
      </c>
      <c r="J257" s="1"/>
      <c r="K257" s="1"/>
      <c r="L257" s="1"/>
      <c r="M257" s="1"/>
      <c r="N257" s="1"/>
      <c r="O257" s="1"/>
      <c r="P257" s="1"/>
      <c r="Q257" s="1"/>
      <c r="R257" s="1"/>
      <c r="S257" s="1"/>
      <c r="T257" s="1"/>
      <c r="U257" s="43" t="str">
        <f t="shared" ca="1" si="50"/>
        <v>36804,..,2904</v>
      </c>
      <c r="V257" s="43">
        <f t="shared" ref="V257:W257" ca="1" si="52">V256+1</f>
        <v>36804</v>
      </c>
      <c r="W257" s="43">
        <f t="shared" ca="1" si="52"/>
        <v>2904</v>
      </c>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WZC257" s="1"/>
      <c r="WZD257" s="1"/>
      <c r="WZE257" s="1"/>
      <c r="WZF257" s="1"/>
      <c r="WZG257" s="1"/>
      <c r="WZH257" s="1"/>
      <c r="WZI257" s="1"/>
      <c r="WZJ257" s="1"/>
      <c r="WZK257" s="1"/>
      <c r="WZL257" s="1"/>
      <c r="WZM257" s="1"/>
      <c r="WZN257" s="1"/>
      <c r="WZO257" s="1"/>
      <c r="WZP257" s="1"/>
      <c r="WZQ257" s="1"/>
      <c r="WZR257" s="1"/>
      <c r="WZS257" s="1"/>
      <c r="WZT257" s="1"/>
      <c r="WZU257" s="1"/>
      <c r="WZV257" s="1"/>
      <c r="WZW257" s="1"/>
      <c r="WZX257" s="1"/>
      <c r="WZY257" s="1"/>
      <c r="WZZ257" s="1"/>
      <c r="XAA257" s="1"/>
      <c r="XAB257" s="1"/>
      <c r="XAC257" s="1"/>
      <c r="XAD257" s="1"/>
      <c r="XAE257" s="1"/>
      <c r="XAF257" s="1"/>
      <c r="XAG257" s="1"/>
      <c r="XAH257" s="1"/>
      <c r="XAI257" s="1"/>
      <c r="XAJ257" s="1"/>
      <c r="XAK257" s="1"/>
      <c r="XAL257" s="1"/>
      <c r="XAM257" s="1"/>
      <c r="XAN257" s="1"/>
      <c r="XAO257" s="1"/>
      <c r="XAP257" s="1"/>
      <c r="XAQ257" s="1"/>
      <c r="XAR257" s="1"/>
      <c r="XAS257" s="1"/>
      <c r="XAT257" s="1"/>
      <c r="XAU257" s="1"/>
      <c r="XAV257" s="1"/>
      <c r="XAW257" s="1"/>
      <c r="XAX257" s="1"/>
      <c r="XAY257" s="1"/>
      <c r="XAZ257" s="1"/>
      <c r="XBA257" s="1"/>
      <c r="XBB257" s="1"/>
      <c r="XBC257" s="1"/>
      <c r="XBD257" s="1"/>
      <c r="XBE257" s="1"/>
      <c r="XBF257" s="1"/>
      <c r="XBG257" s="1"/>
      <c r="XBH257" s="1"/>
      <c r="XBI257" s="1"/>
      <c r="XBJ257" s="1"/>
      <c r="XBK257" s="1"/>
      <c r="XBL257" s="1"/>
      <c r="XBM257" s="1"/>
      <c r="XBN257" s="1"/>
      <c r="XBO257" s="1"/>
      <c r="XBP257" s="1"/>
      <c r="XBQ257" s="1"/>
      <c r="XBR257" s="1"/>
      <c r="XBS257" s="1"/>
      <c r="XBT257" s="1"/>
      <c r="XBU257" s="1"/>
      <c r="XBV257" s="1"/>
      <c r="XBW257" s="1"/>
      <c r="XBX257" s="1"/>
      <c r="XBY257" s="1"/>
      <c r="XBZ257" s="1"/>
      <c r="XCA257" s="1"/>
      <c r="XCB257" s="1"/>
      <c r="XCC257" s="1"/>
      <c r="XCD257" s="1"/>
      <c r="XCE257" s="1"/>
      <c r="XCF257" s="1"/>
      <c r="XCG257" s="1"/>
      <c r="XCH257" s="1"/>
      <c r="XCI257" s="1"/>
      <c r="XCJ257" s="1"/>
      <c r="XCK257" s="1"/>
      <c r="XCL257" s="1"/>
      <c r="XCM257" s="1"/>
      <c r="XCN257" s="1"/>
      <c r="XCO257" s="1"/>
      <c r="XCP257" s="1"/>
      <c r="XCQ257" s="1"/>
      <c r="XCR257" s="1"/>
      <c r="XCS257" s="1"/>
      <c r="XCT257" s="1"/>
      <c r="XCU257" s="1"/>
      <c r="XCV257" s="1"/>
      <c r="XCW257" s="1"/>
      <c r="XCX257" s="1"/>
      <c r="XCY257" s="1"/>
      <c r="XCZ257" s="1"/>
      <c r="XDA257" s="1"/>
      <c r="XDB257" s="1"/>
      <c r="XDC257" s="1"/>
      <c r="XDD257" s="1"/>
      <c r="XDE257" s="1"/>
      <c r="XDF257" s="1"/>
      <c r="XDG257" s="1"/>
      <c r="XDH257" s="1"/>
      <c r="XDI257" s="1"/>
      <c r="XDJ257" s="1"/>
      <c r="XDK257" s="1"/>
      <c r="XDL257" s="1"/>
      <c r="XDM257" s="1"/>
      <c r="XDN257" s="1"/>
      <c r="XDO257" s="1"/>
      <c r="XDP257" s="1"/>
      <c r="XDQ257" s="1"/>
      <c r="XDR257" s="1"/>
      <c r="XDS257" s="1"/>
      <c r="XDT257" s="1"/>
      <c r="XDU257" s="1"/>
      <c r="XDV257" s="1"/>
      <c r="XDW257" s="1"/>
      <c r="XDX257" s="1"/>
      <c r="XDY257" s="1"/>
      <c r="XDZ257" s="1"/>
      <c r="XEA257" s="1"/>
      <c r="XEB257" s="1"/>
      <c r="XEC257" s="1"/>
      <c r="XED257" s="1"/>
      <c r="XEE257" s="1"/>
      <c r="XEF257" s="1"/>
      <c r="XEG257" s="1"/>
      <c r="XEH257" s="1"/>
      <c r="XEI257" s="1"/>
      <c r="XEJ257" s="1"/>
      <c r="XEK257" s="1"/>
      <c r="XEL257" s="1"/>
      <c r="XEM257" s="1"/>
      <c r="XEN257" s="1"/>
      <c r="XEO257" s="1"/>
      <c r="XEP257" s="1"/>
      <c r="XEQ257" s="1"/>
      <c r="XER257" s="1"/>
      <c r="XES257" s="1"/>
      <c r="XET257" s="1"/>
      <c r="XEU257" s="1"/>
      <c r="XEV257" s="1"/>
      <c r="XEW257" s="1"/>
      <c r="XEX257" s="1"/>
      <c r="XEY257" s="1"/>
      <c r="XEZ257" s="1"/>
      <c r="XFA257" s="1"/>
      <c r="XFB257" s="1"/>
      <c r="XFC257" s="1"/>
      <c r="XFD257" s="1"/>
    </row>
    <row r="258" spans="1:151 16227:16384" s="11" customFormat="1" ht="20.25" customHeight="1" x14ac:dyDescent="0.25">
      <c r="A258" s="110"/>
      <c r="B258" s="112"/>
      <c r="C258" s="99" t="s">
        <v>223</v>
      </c>
      <c r="D258" s="100"/>
      <c r="E258" s="19" t="s">
        <v>218</v>
      </c>
      <c r="F258" s="99">
        <f>(81.13+4.69)*10.764</f>
        <v>923.76647999999989</v>
      </c>
      <c r="G258" s="100"/>
      <c r="H258" s="19">
        <v>0</v>
      </c>
      <c r="I258" s="19">
        <f t="shared" si="49"/>
        <v>1478.0263679999998</v>
      </c>
      <c r="J258" s="1"/>
      <c r="K258" s="1"/>
      <c r="L258" s="1"/>
      <c r="M258" s="1"/>
      <c r="N258" s="1"/>
      <c r="O258" s="1"/>
      <c r="P258" s="1"/>
      <c r="Q258" s="1"/>
      <c r="R258" s="1"/>
      <c r="S258" s="1"/>
      <c r="T258" s="1"/>
      <c r="U258" s="43" t="str">
        <f t="shared" ca="1" si="50"/>
        <v>36805,..,2905</v>
      </c>
      <c r="V258" s="43">
        <f t="shared" ref="V258:W258" ca="1" si="53">V257+1</f>
        <v>36805</v>
      </c>
      <c r="W258" s="43">
        <f t="shared" ca="1" si="53"/>
        <v>2905</v>
      </c>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WZC258" s="1"/>
      <c r="WZD258" s="1"/>
      <c r="WZE258" s="1"/>
      <c r="WZF258" s="1"/>
      <c r="WZG258" s="1"/>
      <c r="WZH258" s="1"/>
      <c r="WZI258" s="1"/>
      <c r="WZJ258" s="1"/>
      <c r="WZK258" s="1"/>
      <c r="WZL258" s="1"/>
      <c r="WZM258" s="1"/>
      <c r="WZN258" s="1"/>
      <c r="WZO258" s="1"/>
      <c r="WZP258" s="1"/>
      <c r="WZQ258" s="1"/>
      <c r="WZR258" s="1"/>
      <c r="WZS258" s="1"/>
      <c r="WZT258" s="1"/>
      <c r="WZU258" s="1"/>
      <c r="WZV258" s="1"/>
      <c r="WZW258" s="1"/>
      <c r="WZX258" s="1"/>
      <c r="WZY258" s="1"/>
      <c r="WZZ258" s="1"/>
      <c r="XAA258" s="1"/>
      <c r="XAB258" s="1"/>
      <c r="XAC258" s="1"/>
      <c r="XAD258" s="1"/>
      <c r="XAE258" s="1"/>
      <c r="XAF258" s="1"/>
      <c r="XAG258" s="1"/>
      <c r="XAH258" s="1"/>
      <c r="XAI258" s="1"/>
      <c r="XAJ258" s="1"/>
      <c r="XAK258" s="1"/>
      <c r="XAL258" s="1"/>
      <c r="XAM258" s="1"/>
      <c r="XAN258" s="1"/>
      <c r="XAO258" s="1"/>
      <c r="XAP258" s="1"/>
      <c r="XAQ258" s="1"/>
      <c r="XAR258" s="1"/>
      <c r="XAS258" s="1"/>
      <c r="XAT258" s="1"/>
      <c r="XAU258" s="1"/>
      <c r="XAV258" s="1"/>
      <c r="XAW258" s="1"/>
      <c r="XAX258" s="1"/>
      <c r="XAY258" s="1"/>
      <c r="XAZ258" s="1"/>
      <c r="XBA258" s="1"/>
      <c r="XBB258" s="1"/>
      <c r="XBC258" s="1"/>
      <c r="XBD258" s="1"/>
      <c r="XBE258" s="1"/>
      <c r="XBF258" s="1"/>
      <c r="XBG258" s="1"/>
      <c r="XBH258" s="1"/>
      <c r="XBI258" s="1"/>
      <c r="XBJ258" s="1"/>
      <c r="XBK258" s="1"/>
      <c r="XBL258" s="1"/>
      <c r="XBM258" s="1"/>
      <c r="XBN258" s="1"/>
      <c r="XBO258" s="1"/>
      <c r="XBP258" s="1"/>
      <c r="XBQ258" s="1"/>
      <c r="XBR258" s="1"/>
      <c r="XBS258" s="1"/>
      <c r="XBT258" s="1"/>
      <c r="XBU258" s="1"/>
      <c r="XBV258" s="1"/>
      <c r="XBW258" s="1"/>
      <c r="XBX258" s="1"/>
      <c r="XBY258" s="1"/>
      <c r="XBZ258" s="1"/>
      <c r="XCA258" s="1"/>
      <c r="XCB258" s="1"/>
      <c r="XCC258" s="1"/>
      <c r="XCD258" s="1"/>
      <c r="XCE258" s="1"/>
      <c r="XCF258" s="1"/>
      <c r="XCG258" s="1"/>
      <c r="XCH258" s="1"/>
      <c r="XCI258" s="1"/>
      <c r="XCJ258" s="1"/>
      <c r="XCK258" s="1"/>
      <c r="XCL258" s="1"/>
      <c r="XCM258" s="1"/>
      <c r="XCN258" s="1"/>
      <c r="XCO258" s="1"/>
      <c r="XCP258" s="1"/>
      <c r="XCQ258" s="1"/>
      <c r="XCR258" s="1"/>
      <c r="XCS258" s="1"/>
      <c r="XCT258" s="1"/>
      <c r="XCU258" s="1"/>
      <c r="XCV258" s="1"/>
      <c r="XCW258" s="1"/>
      <c r="XCX258" s="1"/>
      <c r="XCY258" s="1"/>
      <c r="XCZ258" s="1"/>
      <c r="XDA258" s="1"/>
      <c r="XDB258" s="1"/>
      <c r="XDC258" s="1"/>
      <c r="XDD258" s="1"/>
      <c r="XDE258" s="1"/>
      <c r="XDF258" s="1"/>
      <c r="XDG258" s="1"/>
      <c r="XDH258" s="1"/>
      <c r="XDI258" s="1"/>
      <c r="XDJ258" s="1"/>
      <c r="XDK258" s="1"/>
      <c r="XDL258" s="1"/>
      <c r="XDM258" s="1"/>
      <c r="XDN258" s="1"/>
      <c r="XDO258" s="1"/>
      <c r="XDP258" s="1"/>
      <c r="XDQ258" s="1"/>
      <c r="XDR258" s="1"/>
      <c r="XDS258" s="1"/>
      <c r="XDT258" s="1"/>
      <c r="XDU258" s="1"/>
      <c r="XDV258" s="1"/>
      <c r="XDW258" s="1"/>
      <c r="XDX258" s="1"/>
      <c r="XDY258" s="1"/>
      <c r="XDZ258" s="1"/>
      <c r="XEA258" s="1"/>
      <c r="XEB258" s="1"/>
      <c r="XEC258" s="1"/>
      <c r="XED258" s="1"/>
      <c r="XEE258" s="1"/>
      <c r="XEF258" s="1"/>
      <c r="XEG258" s="1"/>
      <c r="XEH258" s="1"/>
      <c r="XEI258" s="1"/>
      <c r="XEJ258" s="1"/>
      <c r="XEK258" s="1"/>
      <c r="XEL258" s="1"/>
      <c r="XEM258" s="1"/>
      <c r="XEN258" s="1"/>
      <c r="XEO258" s="1"/>
      <c r="XEP258" s="1"/>
      <c r="XEQ258" s="1"/>
      <c r="XER258" s="1"/>
      <c r="XES258" s="1"/>
      <c r="XET258" s="1"/>
      <c r="XEU258" s="1"/>
      <c r="XEV258" s="1"/>
      <c r="XEW258" s="1"/>
      <c r="XEX258" s="1"/>
      <c r="XEY258" s="1"/>
      <c r="XEZ258" s="1"/>
      <c r="XFA258" s="1"/>
      <c r="XFB258" s="1"/>
      <c r="XFC258" s="1"/>
      <c r="XFD258" s="1"/>
    </row>
    <row r="259" spans="1:151 16227:16384" s="11" customFormat="1" ht="20.25" customHeight="1" x14ac:dyDescent="0.25">
      <c r="A259" s="110"/>
      <c r="B259" s="112"/>
      <c r="C259" s="99" t="s">
        <v>224</v>
      </c>
      <c r="D259" s="100"/>
      <c r="E259" s="19" t="s">
        <v>215</v>
      </c>
      <c r="F259" s="99">
        <f>(56.43+4.87)*10.764</f>
        <v>659.83319999999992</v>
      </c>
      <c r="G259" s="100"/>
      <c r="H259" s="19">
        <v>0</v>
      </c>
      <c r="I259" s="19">
        <f t="shared" si="49"/>
        <v>1055.7331199999999</v>
      </c>
      <c r="J259" s="1"/>
      <c r="K259" s="1"/>
      <c r="L259" s="1"/>
      <c r="M259" s="1"/>
      <c r="N259" s="1"/>
      <c r="O259" s="1"/>
      <c r="P259" s="1"/>
      <c r="Q259" s="1"/>
      <c r="R259" s="1"/>
      <c r="S259" s="1"/>
      <c r="T259" s="1"/>
      <c r="U259" s="43" t="str">
        <f t="shared" ca="1" si="50"/>
        <v>36806,..,2906</v>
      </c>
      <c r="V259" s="43">
        <f t="shared" ref="V259:W259" ca="1" si="54">V258+1</f>
        <v>36806</v>
      </c>
      <c r="W259" s="43">
        <f t="shared" ca="1" si="54"/>
        <v>2906</v>
      </c>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WZC259" s="1"/>
      <c r="WZD259" s="1"/>
      <c r="WZE259" s="1"/>
      <c r="WZF259" s="1"/>
      <c r="WZG259" s="1"/>
      <c r="WZH259" s="1"/>
      <c r="WZI259" s="1"/>
      <c r="WZJ259" s="1"/>
      <c r="WZK259" s="1"/>
      <c r="WZL259" s="1"/>
      <c r="WZM259" s="1"/>
      <c r="WZN259" s="1"/>
      <c r="WZO259" s="1"/>
      <c r="WZP259" s="1"/>
      <c r="WZQ259" s="1"/>
      <c r="WZR259" s="1"/>
      <c r="WZS259" s="1"/>
      <c r="WZT259" s="1"/>
      <c r="WZU259" s="1"/>
      <c r="WZV259" s="1"/>
      <c r="WZW259" s="1"/>
      <c r="WZX259" s="1"/>
      <c r="WZY259" s="1"/>
      <c r="WZZ259" s="1"/>
      <c r="XAA259" s="1"/>
      <c r="XAB259" s="1"/>
      <c r="XAC259" s="1"/>
      <c r="XAD259" s="1"/>
      <c r="XAE259" s="1"/>
      <c r="XAF259" s="1"/>
      <c r="XAG259" s="1"/>
      <c r="XAH259" s="1"/>
      <c r="XAI259" s="1"/>
      <c r="XAJ259" s="1"/>
      <c r="XAK259" s="1"/>
      <c r="XAL259" s="1"/>
      <c r="XAM259" s="1"/>
      <c r="XAN259" s="1"/>
      <c r="XAO259" s="1"/>
      <c r="XAP259" s="1"/>
      <c r="XAQ259" s="1"/>
      <c r="XAR259" s="1"/>
      <c r="XAS259" s="1"/>
      <c r="XAT259" s="1"/>
      <c r="XAU259" s="1"/>
      <c r="XAV259" s="1"/>
      <c r="XAW259" s="1"/>
      <c r="XAX259" s="1"/>
      <c r="XAY259" s="1"/>
      <c r="XAZ259" s="1"/>
      <c r="XBA259" s="1"/>
      <c r="XBB259" s="1"/>
      <c r="XBC259" s="1"/>
      <c r="XBD259" s="1"/>
      <c r="XBE259" s="1"/>
      <c r="XBF259" s="1"/>
      <c r="XBG259" s="1"/>
      <c r="XBH259" s="1"/>
      <c r="XBI259" s="1"/>
      <c r="XBJ259" s="1"/>
      <c r="XBK259" s="1"/>
      <c r="XBL259" s="1"/>
      <c r="XBM259" s="1"/>
      <c r="XBN259" s="1"/>
      <c r="XBO259" s="1"/>
      <c r="XBP259" s="1"/>
      <c r="XBQ259" s="1"/>
      <c r="XBR259" s="1"/>
      <c r="XBS259" s="1"/>
      <c r="XBT259" s="1"/>
      <c r="XBU259" s="1"/>
      <c r="XBV259" s="1"/>
      <c r="XBW259" s="1"/>
      <c r="XBX259" s="1"/>
      <c r="XBY259" s="1"/>
      <c r="XBZ259" s="1"/>
      <c r="XCA259" s="1"/>
      <c r="XCB259" s="1"/>
      <c r="XCC259" s="1"/>
      <c r="XCD259" s="1"/>
      <c r="XCE259" s="1"/>
      <c r="XCF259" s="1"/>
      <c r="XCG259" s="1"/>
      <c r="XCH259" s="1"/>
      <c r="XCI259" s="1"/>
      <c r="XCJ259" s="1"/>
      <c r="XCK259" s="1"/>
      <c r="XCL259" s="1"/>
      <c r="XCM259" s="1"/>
      <c r="XCN259" s="1"/>
      <c r="XCO259" s="1"/>
      <c r="XCP259" s="1"/>
      <c r="XCQ259" s="1"/>
      <c r="XCR259" s="1"/>
      <c r="XCS259" s="1"/>
      <c r="XCT259" s="1"/>
      <c r="XCU259" s="1"/>
      <c r="XCV259" s="1"/>
      <c r="XCW259" s="1"/>
      <c r="XCX259" s="1"/>
      <c r="XCY259" s="1"/>
      <c r="XCZ259" s="1"/>
      <c r="XDA259" s="1"/>
      <c r="XDB259" s="1"/>
      <c r="XDC259" s="1"/>
      <c r="XDD259" s="1"/>
      <c r="XDE259" s="1"/>
      <c r="XDF259" s="1"/>
      <c r="XDG259" s="1"/>
      <c r="XDH259" s="1"/>
      <c r="XDI259" s="1"/>
      <c r="XDJ259" s="1"/>
      <c r="XDK259" s="1"/>
      <c r="XDL259" s="1"/>
      <c r="XDM259" s="1"/>
      <c r="XDN259" s="1"/>
      <c r="XDO259" s="1"/>
      <c r="XDP259" s="1"/>
      <c r="XDQ259" s="1"/>
      <c r="XDR259" s="1"/>
      <c r="XDS259" s="1"/>
      <c r="XDT259" s="1"/>
      <c r="XDU259" s="1"/>
      <c r="XDV259" s="1"/>
      <c r="XDW259" s="1"/>
      <c r="XDX259" s="1"/>
      <c r="XDY259" s="1"/>
      <c r="XDZ259" s="1"/>
      <c r="XEA259" s="1"/>
      <c r="XEB259" s="1"/>
      <c r="XEC259" s="1"/>
      <c r="XED259" s="1"/>
      <c r="XEE259" s="1"/>
      <c r="XEF259" s="1"/>
      <c r="XEG259" s="1"/>
      <c r="XEH259" s="1"/>
      <c r="XEI259" s="1"/>
      <c r="XEJ259" s="1"/>
      <c r="XEK259" s="1"/>
      <c r="XEL259" s="1"/>
      <c r="XEM259" s="1"/>
      <c r="XEN259" s="1"/>
      <c r="XEO259" s="1"/>
      <c r="XEP259" s="1"/>
      <c r="XEQ259" s="1"/>
      <c r="XER259" s="1"/>
      <c r="XES259" s="1"/>
      <c r="XET259" s="1"/>
      <c r="XEU259" s="1"/>
      <c r="XEV259" s="1"/>
      <c r="XEW259" s="1"/>
      <c r="XEX259" s="1"/>
      <c r="XEY259" s="1"/>
      <c r="XEZ259" s="1"/>
      <c r="XFA259" s="1"/>
      <c r="XFB259" s="1"/>
      <c r="XFC259" s="1"/>
      <c r="XFD259" s="1"/>
    </row>
    <row r="260" spans="1:151 16227:16384" s="11" customFormat="1" ht="20.25" customHeight="1" x14ac:dyDescent="0.25">
      <c r="A260" s="110"/>
      <c r="B260" s="112"/>
      <c r="C260" s="99" t="s">
        <v>225</v>
      </c>
      <c r="D260" s="100"/>
      <c r="E260" s="19" t="s">
        <v>215</v>
      </c>
      <c r="F260" s="99">
        <f>(56.43+4.87)*10.764</f>
        <v>659.83319999999992</v>
      </c>
      <c r="G260" s="100"/>
      <c r="H260" s="19">
        <v>0</v>
      </c>
      <c r="I260" s="19">
        <f t="shared" si="49"/>
        <v>1055.7331199999999</v>
      </c>
      <c r="J260" s="1"/>
      <c r="K260" s="1"/>
      <c r="L260" s="1"/>
      <c r="M260" s="1"/>
      <c r="N260" s="1"/>
      <c r="O260" s="1"/>
      <c r="P260" s="1"/>
      <c r="Q260" s="1"/>
      <c r="R260" s="1"/>
      <c r="S260" s="1"/>
      <c r="T260" s="1"/>
      <c r="U260" s="43" t="str">
        <f t="shared" ca="1" si="50"/>
        <v>36807,..,2907</v>
      </c>
      <c r="V260" s="43">
        <f t="shared" ref="V260:W260" ca="1" si="55">V259+1</f>
        <v>36807</v>
      </c>
      <c r="W260" s="43">
        <f t="shared" ca="1" si="55"/>
        <v>2907</v>
      </c>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WZC260" s="1"/>
      <c r="WZD260" s="1"/>
      <c r="WZE260" s="1"/>
      <c r="WZF260" s="1"/>
      <c r="WZG260" s="1"/>
      <c r="WZH260" s="1"/>
      <c r="WZI260" s="1"/>
      <c r="WZJ260" s="1"/>
      <c r="WZK260" s="1"/>
      <c r="WZL260" s="1"/>
      <c r="WZM260" s="1"/>
      <c r="WZN260" s="1"/>
      <c r="WZO260" s="1"/>
      <c r="WZP260" s="1"/>
      <c r="WZQ260" s="1"/>
      <c r="WZR260" s="1"/>
      <c r="WZS260" s="1"/>
      <c r="WZT260" s="1"/>
      <c r="WZU260" s="1"/>
      <c r="WZV260" s="1"/>
      <c r="WZW260" s="1"/>
      <c r="WZX260" s="1"/>
      <c r="WZY260" s="1"/>
      <c r="WZZ260" s="1"/>
      <c r="XAA260" s="1"/>
      <c r="XAB260" s="1"/>
      <c r="XAC260" s="1"/>
      <c r="XAD260" s="1"/>
      <c r="XAE260" s="1"/>
      <c r="XAF260" s="1"/>
      <c r="XAG260" s="1"/>
      <c r="XAH260" s="1"/>
      <c r="XAI260" s="1"/>
      <c r="XAJ260" s="1"/>
      <c r="XAK260" s="1"/>
      <c r="XAL260" s="1"/>
      <c r="XAM260" s="1"/>
      <c r="XAN260" s="1"/>
      <c r="XAO260" s="1"/>
      <c r="XAP260" s="1"/>
      <c r="XAQ260" s="1"/>
      <c r="XAR260" s="1"/>
      <c r="XAS260" s="1"/>
      <c r="XAT260" s="1"/>
      <c r="XAU260" s="1"/>
      <c r="XAV260" s="1"/>
      <c r="XAW260" s="1"/>
      <c r="XAX260" s="1"/>
      <c r="XAY260" s="1"/>
      <c r="XAZ260" s="1"/>
      <c r="XBA260" s="1"/>
      <c r="XBB260" s="1"/>
      <c r="XBC260" s="1"/>
      <c r="XBD260" s="1"/>
      <c r="XBE260" s="1"/>
      <c r="XBF260" s="1"/>
      <c r="XBG260" s="1"/>
      <c r="XBH260" s="1"/>
      <c r="XBI260" s="1"/>
      <c r="XBJ260" s="1"/>
      <c r="XBK260" s="1"/>
      <c r="XBL260" s="1"/>
      <c r="XBM260" s="1"/>
      <c r="XBN260" s="1"/>
      <c r="XBO260" s="1"/>
      <c r="XBP260" s="1"/>
      <c r="XBQ260" s="1"/>
      <c r="XBR260" s="1"/>
      <c r="XBS260" s="1"/>
      <c r="XBT260" s="1"/>
      <c r="XBU260" s="1"/>
      <c r="XBV260" s="1"/>
      <c r="XBW260" s="1"/>
      <c r="XBX260" s="1"/>
      <c r="XBY260" s="1"/>
      <c r="XBZ260" s="1"/>
      <c r="XCA260" s="1"/>
      <c r="XCB260" s="1"/>
      <c r="XCC260" s="1"/>
      <c r="XCD260" s="1"/>
      <c r="XCE260" s="1"/>
      <c r="XCF260" s="1"/>
      <c r="XCG260" s="1"/>
      <c r="XCH260" s="1"/>
      <c r="XCI260" s="1"/>
      <c r="XCJ260" s="1"/>
      <c r="XCK260" s="1"/>
      <c r="XCL260" s="1"/>
      <c r="XCM260" s="1"/>
      <c r="XCN260" s="1"/>
      <c r="XCO260" s="1"/>
      <c r="XCP260" s="1"/>
      <c r="XCQ260" s="1"/>
      <c r="XCR260" s="1"/>
      <c r="XCS260" s="1"/>
      <c r="XCT260" s="1"/>
      <c r="XCU260" s="1"/>
      <c r="XCV260" s="1"/>
      <c r="XCW260" s="1"/>
      <c r="XCX260" s="1"/>
      <c r="XCY260" s="1"/>
      <c r="XCZ260" s="1"/>
      <c r="XDA260" s="1"/>
      <c r="XDB260" s="1"/>
      <c r="XDC260" s="1"/>
      <c r="XDD260" s="1"/>
      <c r="XDE260" s="1"/>
      <c r="XDF260" s="1"/>
      <c r="XDG260" s="1"/>
      <c r="XDH260" s="1"/>
      <c r="XDI260" s="1"/>
      <c r="XDJ260" s="1"/>
      <c r="XDK260" s="1"/>
      <c r="XDL260" s="1"/>
      <c r="XDM260" s="1"/>
      <c r="XDN260" s="1"/>
      <c r="XDO260" s="1"/>
      <c r="XDP260" s="1"/>
      <c r="XDQ260" s="1"/>
      <c r="XDR260" s="1"/>
      <c r="XDS260" s="1"/>
      <c r="XDT260" s="1"/>
      <c r="XDU260" s="1"/>
      <c r="XDV260" s="1"/>
      <c r="XDW260" s="1"/>
      <c r="XDX260" s="1"/>
      <c r="XDY260" s="1"/>
      <c r="XDZ260" s="1"/>
      <c r="XEA260" s="1"/>
      <c r="XEB260" s="1"/>
      <c r="XEC260" s="1"/>
      <c r="XED260" s="1"/>
      <c r="XEE260" s="1"/>
      <c r="XEF260" s="1"/>
      <c r="XEG260" s="1"/>
      <c r="XEH260" s="1"/>
      <c r="XEI260" s="1"/>
      <c r="XEJ260" s="1"/>
      <c r="XEK260" s="1"/>
      <c r="XEL260" s="1"/>
      <c r="XEM260" s="1"/>
      <c r="XEN260" s="1"/>
      <c r="XEO260" s="1"/>
      <c r="XEP260" s="1"/>
      <c r="XEQ260" s="1"/>
      <c r="XER260" s="1"/>
      <c r="XES260" s="1"/>
      <c r="XET260" s="1"/>
      <c r="XEU260" s="1"/>
      <c r="XEV260" s="1"/>
      <c r="XEW260" s="1"/>
      <c r="XEX260" s="1"/>
      <c r="XEY260" s="1"/>
      <c r="XEZ260" s="1"/>
      <c r="XFA260" s="1"/>
      <c r="XFB260" s="1"/>
      <c r="XFC260" s="1"/>
      <c r="XFD260" s="1"/>
    </row>
    <row r="261" spans="1:151 16227:16384" s="11" customFormat="1" ht="20.25" customHeight="1" x14ac:dyDescent="0.25">
      <c r="A261" s="113"/>
      <c r="B261" s="115"/>
      <c r="C261" s="99" t="s">
        <v>226</v>
      </c>
      <c r="D261" s="100"/>
      <c r="E261" s="19" t="s">
        <v>218</v>
      </c>
      <c r="F261" s="99">
        <f>(81.13+4.69)*10.764</f>
        <v>923.76647999999989</v>
      </c>
      <c r="G261" s="100"/>
      <c r="H261" s="19">
        <v>0</v>
      </c>
      <c r="I261" s="19">
        <f t="shared" si="49"/>
        <v>1478.0263679999998</v>
      </c>
      <c r="J261" s="1"/>
      <c r="K261" s="1"/>
      <c r="L261" s="1"/>
      <c r="M261" s="1"/>
      <c r="N261" s="1"/>
      <c r="O261" s="1"/>
      <c r="P261" s="1"/>
      <c r="Q261" s="1"/>
      <c r="R261" s="1"/>
      <c r="S261" s="1"/>
      <c r="T261" s="1"/>
      <c r="U261" s="43" t="str">
        <f t="shared" ca="1" si="50"/>
        <v>36808,..,2908</v>
      </c>
      <c r="V261" s="43">
        <f t="shared" ref="V261:W261" ca="1" si="56">V260+1</f>
        <v>36808</v>
      </c>
      <c r="W261" s="43">
        <f t="shared" ca="1" si="56"/>
        <v>2908</v>
      </c>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WZC261" s="1"/>
      <c r="WZD261" s="1"/>
      <c r="WZE261" s="1"/>
      <c r="WZF261" s="1"/>
      <c r="WZG261" s="1"/>
      <c r="WZH261" s="1"/>
      <c r="WZI261" s="1"/>
      <c r="WZJ261" s="1"/>
      <c r="WZK261" s="1"/>
      <c r="WZL261" s="1"/>
      <c r="WZM261" s="1"/>
      <c r="WZN261" s="1"/>
      <c r="WZO261" s="1"/>
      <c r="WZP261" s="1"/>
      <c r="WZQ261" s="1"/>
      <c r="WZR261" s="1"/>
      <c r="WZS261" s="1"/>
      <c r="WZT261" s="1"/>
      <c r="WZU261" s="1"/>
      <c r="WZV261" s="1"/>
      <c r="WZW261" s="1"/>
      <c r="WZX261" s="1"/>
      <c r="WZY261" s="1"/>
      <c r="WZZ261" s="1"/>
      <c r="XAA261" s="1"/>
      <c r="XAB261" s="1"/>
      <c r="XAC261" s="1"/>
      <c r="XAD261" s="1"/>
      <c r="XAE261" s="1"/>
      <c r="XAF261" s="1"/>
      <c r="XAG261" s="1"/>
      <c r="XAH261" s="1"/>
      <c r="XAI261" s="1"/>
      <c r="XAJ261" s="1"/>
      <c r="XAK261" s="1"/>
      <c r="XAL261" s="1"/>
      <c r="XAM261" s="1"/>
      <c r="XAN261" s="1"/>
      <c r="XAO261" s="1"/>
      <c r="XAP261" s="1"/>
      <c r="XAQ261" s="1"/>
      <c r="XAR261" s="1"/>
      <c r="XAS261" s="1"/>
      <c r="XAT261" s="1"/>
      <c r="XAU261" s="1"/>
      <c r="XAV261" s="1"/>
      <c r="XAW261" s="1"/>
      <c r="XAX261" s="1"/>
      <c r="XAY261" s="1"/>
      <c r="XAZ261" s="1"/>
      <c r="XBA261" s="1"/>
      <c r="XBB261" s="1"/>
      <c r="XBC261" s="1"/>
      <c r="XBD261" s="1"/>
      <c r="XBE261" s="1"/>
      <c r="XBF261" s="1"/>
      <c r="XBG261" s="1"/>
      <c r="XBH261" s="1"/>
      <c r="XBI261" s="1"/>
      <c r="XBJ261" s="1"/>
      <c r="XBK261" s="1"/>
      <c r="XBL261" s="1"/>
      <c r="XBM261" s="1"/>
      <c r="XBN261" s="1"/>
      <c r="XBO261" s="1"/>
      <c r="XBP261" s="1"/>
      <c r="XBQ261" s="1"/>
      <c r="XBR261" s="1"/>
      <c r="XBS261" s="1"/>
      <c r="XBT261" s="1"/>
      <c r="XBU261" s="1"/>
      <c r="XBV261" s="1"/>
      <c r="XBW261" s="1"/>
      <c r="XBX261" s="1"/>
      <c r="XBY261" s="1"/>
      <c r="XBZ261" s="1"/>
      <c r="XCA261" s="1"/>
      <c r="XCB261" s="1"/>
      <c r="XCC261" s="1"/>
      <c r="XCD261" s="1"/>
      <c r="XCE261" s="1"/>
      <c r="XCF261" s="1"/>
      <c r="XCG261" s="1"/>
      <c r="XCH261" s="1"/>
      <c r="XCI261" s="1"/>
      <c r="XCJ261" s="1"/>
      <c r="XCK261" s="1"/>
      <c r="XCL261" s="1"/>
      <c r="XCM261" s="1"/>
      <c r="XCN261" s="1"/>
      <c r="XCO261" s="1"/>
      <c r="XCP261" s="1"/>
      <c r="XCQ261" s="1"/>
      <c r="XCR261" s="1"/>
      <c r="XCS261" s="1"/>
      <c r="XCT261" s="1"/>
      <c r="XCU261" s="1"/>
      <c r="XCV261" s="1"/>
      <c r="XCW261" s="1"/>
      <c r="XCX261" s="1"/>
      <c r="XCY261" s="1"/>
      <c r="XCZ261" s="1"/>
      <c r="XDA261" s="1"/>
      <c r="XDB261" s="1"/>
      <c r="XDC261" s="1"/>
      <c r="XDD261" s="1"/>
      <c r="XDE261" s="1"/>
      <c r="XDF261" s="1"/>
      <c r="XDG261" s="1"/>
      <c r="XDH261" s="1"/>
      <c r="XDI261" s="1"/>
      <c r="XDJ261" s="1"/>
      <c r="XDK261" s="1"/>
      <c r="XDL261" s="1"/>
      <c r="XDM261" s="1"/>
      <c r="XDN261" s="1"/>
      <c r="XDO261" s="1"/>
      <c r="XDP261" s="1"/>
      <c r="XDQ261" s="1"/>
      <c r="XDR261" s="1"/>
      <c r="XDS261" s="1"/>
      <c r="XDT261" s="1"/>
      <c r="XDU261" s="1"/>
      <c r="XDV261" s="1"/>
      <c r="XDW261" s="1"/>
      <c r="XDX261" s="1"/>
      <c r="XDY261" s="1"/>
      <c r="XDZ261" s="1"/>
      <c r="XEA261" s="1"/>
      <c r="XEB261" s="1"/>
      <c r="XEC261" s="1"/>
      <c r="XED261" s="1"/>
      <c r="XEE261" s="1"/>
      <c r="XEF261" s="1"/>
      <c r="XEG261" s="1"/>
      <c r="XEH261" s="1"/>
      <c r="XEI261" s="1"/>
      <c r="XEJ261" s="1"/>
      <c r="XEK261" s="1"/>
      <c r="XEL261" s="1"/>
      <c r="XEM261" s="1"/>
      <c r="XEN261" s="1"/>
      <c r="XEO261" s="1"/>
      <c r="XEP261" s="1"/>
      <c r="XEQ261" s="1"/>
      <c r="XER261" s="1"/>
      <c r="XES261" s="1"/>
      <c r="XET261" s="1"/>
      <c r="XEU261" s="1"/>
      <c r="XEV261" s="1"/>
      <c r="XEW261" s="1"/>
      <c r="XEX261" s="1"/>
      <c r="XEY261" s="1"/>
      <c r="XEZ261" s="1"/>
      <c r="XFA261" s="1"/>
      <c r="XFB261" s="1"/>
      <c r="XFC261" s="1"/>
      <c r="XFD261" s="1"/>
    </row>
    <row r="262" spans="1:151 16227:16384" s="11" customFormat="1" ht="20.25" x14ac:dyDescent="0.25">
      <c r="A262" s="102" t="s">
        <v>243</v>
      </c>
      <c r="B262" s="103"/>
      <c r="C262" s="103"/>
      <c r="D262" s="103"/>
      <c r="E262" s="103"/>
      <c r="F262" s="103"/>
      <c r="G262" s="103"/>
      <c r="H262" s="103"/>
      <c r="I262" s="106"/>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WZC262" s="1"/>
      <c r="WZD262" s="1"/>
      <c r="WZE262" s="1"/>
      <c r="WZF262" s="1"/>
      <c r="WZG262" s="1"/>
      <c r="WZH262" s="1"/>
      <c r="WZI262" s="1"/>
      <c r="WZJ262" s="1"/>
      <c r="WZK262" s="1"/>
      <c r="WZL262" s="1"/>
      <c r="WZM262" s="1"/>
      <c r="WZN262" s="1"/>
      <c r="WZO262" s="1"/>
      <c r="WZP262" s="1"/>
      <c r="WZQ262" s="1"/>
      <c r="WZR262" s="1"/>
      <c r="WZS262" s="1"/>
      <c r="WZT262" s="1"/>
      <c r="WZU262" s="1"/>
      <c r="WZV262" s="1"/>
      <c r="WZW262" s="1"/>
      <c r="WZX262" s="1"/>
      <c r="WZY262" s="1"/>
      <c r="WZZ262" s="1"/>
      <c r="XAA262" s="1"/>
      <c r="XAB262" s="1"/>
      <c r="XAC262" s="1"/>
      <c r="XAD262" s="1"/>
      <c r="XAE262" s="1"/>
      <c r="XAF262" s="1"/>
      <c r="XAG262" s="1"/>
      <c r="XAH262" s="1"/>
      <c r="XAI262" s="1"/>
      <c r="XAJ262" s="1"/>
      <c r="XAK262" s="1"/>
      <c r="XAL262" s="1"/>
      <c r="XAM262" s="1"/>
      <c r="XAN262" s="1"/>
      <c r="XAO262" s="1"/>
      <c r="XAP262" s="1"/>
      <c r="XAQ262" s="1"/>
      <c r="XAR262" s="1"/>
      <c r="XAS262" s="1"/>
      <c r="XAT262" s="1"/>
      <c r="XAU262" s="1"/>
      <c r="XAV262" s="1"/>
      <c r="XAW262" s="1"/>
      <c r="XAX262" s="1"/>
      <c r="XAY262" s="1"/>
      <c r="XAZ262" s="1"/>
      <c r="XBA262" s="1"/>
      <c r="XBB262" s="1"/>
      <c r="XBC262" s="1"/>
      <c r="XBD262" s="1"/>
      <c r="XBE262" s="1"/>
      <c r="XBF262" s="1"/>
      <c r="XBG262" s="1"/>
      <c r="XBH262" s="1"/>
      <c r="XBI262" s="1"/>
      <c r="XBJ262" s="1"/>
      <c r="XBK262" s="1"/>
      <c r="XBL262" s="1"/>
      <c r="XBM262" s="1"/>
      <c r="XBN262" s="1"/>
      <c r="XBO262" s="1"/>
      <c r="XBP262" s="1"/>
      <c r="XBQ262" s="1"/>
      <c r="XBR262" s="1"/>
      <c r="XBS262" s="1"/>
      <c r="XBT262" s="1"/>
      <c r="XBU262" s="1"/>
      <c r="XBV262" s="1"/>
      <c r="XBW262" s="1"/>
      <c r="XBX262" s="1"/>
      <c r="XBY262" s="1"/>
      <c r="XBZ262" s="1"/>
      <c r="XCA262" s="1"/>
      <c r="XCB262" s="1"/>
      <c r="XCC262" s="1"/>
      <c r="XCD262" s="1"/>
      <c r="XCE262" s="1"/>
      <c r="XCF262" s="1"/>
      <c r="XCG262" s="1"/>
      <c r="XCH262" s="1"/>
      <c r="XCI262" s="1"/>
      <c r="XCJ262" s="1"/>
      <c r="XCK262" s="1"/>
      <c r="XCL262" s="1"/>
      <c r="XCM262" s="1"/>
      <c r="XCN262" s="1"/>
      <c r="XCO262" s="1"/>
      <c r="XCP262" s="1"/>
      <c r="XCQ262" s="1"/>
      <c r="XCR262" s="1"/>
      <c r="XCS262" s="1"/>
      <c r="XCT262" s="1"/>
      <c r="XCU262" s="1"/>
      <c r="XCV262" s="1"/>
      <c r="XCW262" s="1"/>
      <c r="XCX262" s="1"/>
      <c r="XCY262" s="1"/>
      <c r="XCZ262" s="1"/>
      <c r="XDA262" s="1"/>
      <c r="XDB262" s="1"/>
      <c r="XDC262" s="1"/>
      <c r="XDD262" s="1"/>
      <c r="XDE262" s="1"/>
      <c r="XDF262" s="1"/>
      <c r="XDG262" s="1"/>
      <c r="XDH262" s="1"/>
      <c r="XDI262" s="1"/>
      <c r="XDJ262" s="1"/>
      <c r="XDK262" s="1"/>
      <c r="XDL262" s="1"/>
      <c r="XDM262" s="1"/>
      <c r="XDN262" s="1"/>
      <c r="XDO262" s="1"/>
      <c r="XDP262" s="1"/>
      <c r="XDQ262" s="1"/>
      <c r="XDR262" s="1"/>
      <c r="XDS262" s="1"/>
      <c r="XDT262" s="1"/>
      <c r="XDU262" s="1"/>
      <c r="XDV262" s="1"/>
      <c r="XDW262" s="1"/>
      <c r="XDX262" s="1"/>
      <c r="XDY262" s="1"/>
      <c r="XDZ262" s="1"/>
      <c r="XEA262" s="1"/>
      <c r="XEB262" s="1"/>
      <c r="XEC262" s="1"/>
      <c r="XED262" s="1"/>
      <c r="XEE262" s="1"/>
      <c r="XEF262" s="1"/>
      <c r="XEG262" s="1"/>
      <c r="XEH262" s="1"/>
      <c r="XEI262" s="1"/>
      <c r="XEJ262" s="1"/>
      <c r="XEK262" s="1"/>
      <c r="XEL262" s="1"/>
      <c r="XEM262" s="1"/>
      <c r="XEN262" s="1"/>
      <c r="XEO262" s="1"/>
      <c r="XEP262" s="1"/>
      <c r="XEQ262" s="1"/>
      <c r="XER262" s="1"/>
      <c r="XES262" s="1"/>
      <c r="XET262" s="1"/>
      <c r="XEU262" s="1"/>
      <c r="XEV262" s="1"/>
      <c r="XEW262" s="1"/>
      <c r="XEX262" s="1"/>
      <c r="XEY262" s="1"/>
      <c r="XEZ262" s="1"/>
      <c r="XFA262" s="1"/>
      <c r="XFB262" s="1"/>
      <c r="XFC262" s="1"/>
      <c r="XFD262" s="1"/>
    </row>
    <row r="263" spans="1:151 16227:16384" s="11" customFormat="1" ht="20.25" x14ac:dyDescent="0.25">
      <c r="A263" s="102" t="s">
        <v>244</v>
      </c>
      <c r="B263" s="103"/>
      <c r="C263" s="103"/>
      <c r="D263" s="103"/>
      <c r="E263" s="103"/>
      <c r="F263" s="103"/>
      <c r="G263" s="103"/>
      <c r="H263" s="103"/>
      <c r="I263" s="106"/>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WZC263" s="1"/>
      <c r="WZD263" s="1"/>
      <c r="WZE263" s="1"/>
      <c r="WZF263" s="1"/>
      <c r="WZG263" s="1"/>
      <c r="WZH263" s="1"/>
      <c r="WZI263" s="1"/>
      <c r="WZJ263" s="1"/>
      <c r="WZK263" s="1"/>
      <c r="WZL263" s="1"/>
      <c r="WZM263" s="1"/>
      <c r="WZN263" s="1"/>
      <c r="WZO263" s="1"/>
      <c r="WZP263" s="1"/>
      <c r="WZQ263" s="1"/>
      <c r="WZR263" s="1"/>
      <c r="WZS263" s="1"/>
      <c r="WZT263" s="1"/>
      <c r="WZU263" s="1"/>
      <c r="WZV263" s="1"/>
      <c r="WZW263" s="1"/>
      <c r="WZX263" s="1"/>
      <c r="WZY263" s="1"/>
      <c r="WZZ263" s="1"/>
      <c r="XAA263" s="1"/>
      <c r="XAB263" s="1"/>
      <c r="XAC263" s="1"/>
      <c r="XAD263" s="1"/>
      <c r="XAE263" s="1"/>
      <c r="XAF263" s="1"/>
      <c r="XAG263" s="1"/>
      <c r="XAH263" s="1"/>
      <c r="XAI263" s="1"/>
      <c r="XAJ263" s="1"/>
      <c r="XAK263" s="1"/>
      <c r="XAL263" s="1"/>
      <c r="XAM263" s="1"/>
      <c r="XAN263" s="1"/>
      <c r="XAO263" s="1"/>
      <c r="XAP263" s="1"/>
      <c r="XAQ263" s="1"/>
      <c r="XAR263" s="1"/>
      <c r="XAS263" s="1"/>
      <c r="XAT263" s="1"/>
      <c r="XAU263" s="1"/>
      <c r="XAV263" s="1"/>
      <c r="XAW263" s="1"/>
      <c r="XAX263" s="1"/>
      <c r="XAY263" s="1"/>
      <c r="XAZ263" s="1"/>
      <c r="XBA263" s="1"/>
      <c r="XBB263" s="1"/>
      <c r="XBC263" s="1"/>
      <c r="XBD263" s="1"/>
      <c r="XBE263" s="1"/>
      <c r="XBF263" s="1"/>
      <c r="XBG263" s="1"/>
      <c r="XBH263" s="1"/>
      <c r="XBI263" s="1"/>
      <c r="XBJ263" s="1"/>
      <c r="XBK263" s="1"/>
      <c r="XBL263" s="1"/>
      <c r="XBM263" s="1"/>
      <c r="XBN263" s="1"/>
      <c r="XBO263" s="1"/>
      <c r="XBP263" s="1"/>
      <c r="XBQ263" s="1"/>
      <c r="XBR263" s="1"/>
      <c r="XBS263" s="1"/>
      <c r="XBT263" s="1"/>
      <c r="XBU263" s="1"/>
      <c r="XBV263" s="1"/>
      <c r="XBW263" s="1"/>
      <c r="XBX263" s="1"/>
      <c r="XBY263" s="1"/>
      <c r="XBZ263" s="1"/>
      <c r="XCA263" s="1"/>
      <c r="XCB263" s="1"/>
      <c r="XCC263" s="1"/>
      <c r="XCD263" s="1"/>
      <c r="XCE263" s="1"/>
      <c r="XCF263" s="1"/>
      <c r="XCG263" s="1"/>
      <c r="XCH263" s="1"/>
      <c r="XCI263" s="1"/>
      <c r="XCJ263" s="1"/>
      <c r="XCK263" s="1"/>
      <c r="XCL263" s="1"/>
      <c r="XCM263" s="1"/>
      <c r="XCN263" s="1"/>
      <c r="XCO263" s="1"/>
      <c r="XCP263" s="1"/>
      <c r="XCQ263" s="1"/>
      <c r="XCR263" s="1"/>
      <c r="XCS263" s="1"/>
      <c r="XCT263" s="1"/>
      <c r="XCU263" s="1"/>
      <c r="XCV263" s="1"/>
      <c r="XCW263" s="1"/>
      <c r="XCX263" s="1"/>
      <c r="XCY263" s="1"/>
      <c r="XCZ263" s="1"/>
      <c r="XDA263" s="1"/>
      <c r="XDB263" s="1"/>
      <c r="XDC263" s="1"/>
      <c r="XDD263" s="1"/>
      <c r="XDE263" s="1"/>
      <c r="XDF263" s="1"/>
      <c r="XDG263" s="1"/>
      <c r="XDH263" s="1"/>
      <c r="XDI263" s="1"/>
      <c r="XDJ263" s="1"/>
      <c r="XDK263" s="1"/>
      <c r="XDL263" s="1"/>
      <c r="XDM263" s="1"/>
      <c r="XDN263" s="1"/>
      <c r="XDO263" s="1"/>
      <c r="XDP263" s="1"/>
      <c r="XDQ263" s="1"/>
      <c r="XDR263" s="1"/>
      <c r="XDS263" s="1"/>
      <c r="XDT263" s="1"/>
      <c r="XDU263" s="1"/>
      <c r="XDV263" s="1"/>
      <c r="XDW263" s="1"/>
      <c r="XDX263" s="1"/>
      <c r="XDY263" s="1"/>
      <c r="XDZ263" s="1"/>
      <c r="XEA263" s="1"/>
      <c r="XEB263" s="1"/>
      <c r="XEC263" s="1"/>
      <c r="XED263" s="1"/>
      <c r="XEE263" s="1"/>
      <c r="XEF263" s="1"/>
      <c r="XEG263" s="1"/>
      <c r="XEH263" s="1"/>
      <c r="XEI263" s="1"/>
      <c r="XEJ263" s="1"/>
      <c r="XEK263" s="1"/>
      <c r="XEL263" s="1"/>
      <c r="XEM263" s="1"/>
      <c r="XEN263" s="1"/>
      <c r="XEO263" s="1"/>
      <c r="XEP263" s="1"/>
      <c r="XEQ263" s="1"/>
      <c r="XER263" s="1"/>
      <c r="XES263" s="1"/>
      <c r="XET263" s="1"/>
      <c r="XEU263" s="1"/>
      <c r="XEV263" s="1"/>
      <c r="XEW263" s="1"/>
      <c r="XEX263" s="1"/>
      <c r="XEY263" s="1"/>
      <c r="XEZ263" s="1"/>
      <c r="XFA263" s="1"/>
      <c r="XFB263" s="1"/>
      <c r="XFC263" s="1"/>
      <c r="XFD263" s="1"/>
    </row>
    <row r="264" spans="1:151 16227:16384" s="11" customFormat="1" ht="20.25" x14ac:dyDescent="0.25">
      <c r="A264" s="102" t="s">
        <v>213</v>
      </c>
      <c r="B264" s="103"/>
      <c r="C264" s="103"/>
      <c r="D264" s="103"/>
      <c r="E264" s="103"/>
      <c r="F264" s="103"/>
      <c r="G264" s="103"/>
      <c r="H264" s="103"/>
      <c r="I264" s="106"/>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WZC264" s="1"/>
      <c r="WZD264" s="1"/>
      <c r="WZE264" s="1"/>
      <c r="WZF264" s="1"/>
      <c r="WZG264" s="1"/>
      <c r="WZH264" s="1"/>
      <c r="WZI264" s="1"/>
      <c r="WZJ264" s="1"/>
      <c r="WZK264" s="1"/>
      <c r="WZL264" s="1"/>
      <c r="WZM264" s="1"/>
      <c r="WZN264" s="1"/>
      <c r="WZO264" s="1"/>
      <c r="WZP264" s="1"/>
      <c r="WZQ264" s="1"/>
      <c r="WZR264" s="1"/>
      <c r="WZS264" s="1"/>
      <c r="WZT264" s="1"/>
      <c r="WZU264" s="1"/>
      <c r="WZV264" s="1"/>
      <c r="WZW264" s="1"/>
      <c r="WZX264" s="1"/>
      <c r="WZY264" s="1"/>
      <c r="WZZ264" s="1"/>
      <c r="XAA264" s="1"/>
      <c r="XAB264" s="1"/>
      <c r="XAC264" s="1"/>
      <c r="XAD264" s="1"/>
      <c r="XAE264" s="1"/>
      <c r="XAF264" s="1"/>
      <c r="XAG264" s="1"/>
      <c r="XAH264" s="1"/>
      <c r="XAI264" s="1"/>
      <c r="XAJ264" s="1"/>
      <c r="XAK264" s="1"/>
      <c r="XAL264" s="1"/>
      <c r="XAM264" s="1"/>
      <c r="XAN264" s="1"/>
      <c r="XAO264" s="1"/>
      <c r="XAP264" s="1"/>
      <c r="XAQ264" s="1"/>
      <c r="XAR264" s="1"/>
      <c r="XAS264" s="1"/>
      <c r="XAT264" s="1"/>
      <c r="XAU264" s="1"/>
      <c r="XAV264" s="1"/>
      <c r="XAW264" s="1"/>
      <c r="XAX264" s="1"/>
      <c r="XAY264" s="1"/>
      <c r="XAZ264" s="1"/>
      <c r="XBA264" s="1"/>
      <c r="XBB264" s="1"/>
      <c r="XBC264" s="1"/>
      <c r="XBD264" s="1"/>
      <c r="XBE264" s="1"/>
      <c r="XBF264" s="1"/>
      <c r="XBG264" s="1"/>
      <c r="XBH264" s="1"/>
      <c r="XBI264" s="1"/>
      <c r="XBJ264" s="1"/>
      <c r="XBK264" s="1"/>
      <c r="XBL264" s="1"/>
      <c r="XBM264" s="1"/>
      <c r="XBN264" s="1"/>
      <c r="XBO264" s="1"/>
      <c r="XBP264" s="1"/>
      <c r="XBQ264" s="1"/>
      <c r="XBR264" s="1"/>
      <c r="XBS264" s="1"/>
      <c r="XBT264" s="1"/>
      <c r="XBU264" s="1"/>
      <c r="XBV264" s="1"/>
      <c r="XBW264" s="1"/>
      <c r="XBX264" s="1"/>
      <c r="XBY264" s="1"/>
      <c r="XBZ264" s="1"/>
      <c r="XCA264" s="1"/>
      <c r="XCB264" s="1"/>
      <c r="XCC264" s="1"/>
      <c r="XCD264" s="1"/>
      <c r="XCE264" s="1"/>
      <c r="XCF264" s="1"/>
      <c r="XCG264" s="1"/>
      <c r="XCH264" s="1"/>
      <c r="XCI264" s="1"/>
      <c r="XCJ264" s="1"/>
      <c r="XCK264" s="1"/>
      <c r="XCL264" s="1"/>
      <c r="XCM264" s="1"/>
      <c r="XCN264" s="1"/>
      <c r="XCO264" s="1"/>
      <c r="XCP264" s="1"/>
      <c r="XCQ264" s="1"/>
      <c r="XCR264" s="1"/>
      <c r="XCS264" s="1"/>
      <c r="XCT264" s="1"/>
      <c r="XCU264" s="1"/>
      <c r="XCV264" s="1"/>
      <c r="XCW264" s="1"/>
      <c r="XCX264" s="1"/>
      <c r="XCY264" s="1"/>
      <c r="XCZ264" s="1"/>
      <c r="XDA264" s="1"/>
      <c r="XDB264" s="1"/>
      <c r="XDC264" s="1"/>
      <c r="XDD264" s="1"/>
      <c r="XDE264" s="1"/>
      <c r="XDF264" s="1"/>
      <c r="XDG264" s="1"/>
      <c r="XDH264" s="1"/>
      <c r="XDI264" s="1"/>
      <c r="XDJ264" s="1"/>
      <c r="XDK264" s="1"/>
      <c r="XDL264" s="1"/>
      <c r="XDM264" s="1"/>
      <c r="XDN264" s="1"/>
      <c r="XDO264" s="1"/>
      <c r="XDP264" s="1"/>
      <c r="XDQ264" s="1"/>
      <c r="XDR264" s="1"/>
      <c r="XDS264" s="1"/>
      <c r="XDT264" s="1"/>
      <c r="XDU264" s="1"/>
      <c r="XDV264" s="1"/>
      <c r="XDW264" s="1"/>
      <c r="XDX264" s="1"/>
      <c r="XDY264" s="1"/>
      <c r="XDZ264" s="1"/>
      <c r="XEA264" s="1"/>
      <c r="XEB264" s="1"/>
      <c r="XEC264" s="1"/>
      <c r="XED264" s="1"/>
      <c r="XEE264" s="1"/>
      <c r="XEF264" s="1"/>
      <c r="XEG264" s="1"/>
      <c r="XEH264" s="1"/>
      <c r="XEI264" s="1"/>
      <c r="XEJ264" s="1"/>
      <c r="XEK264" s="1"/>
      <c r="XEL264" s="1"/>
      <c r="XEM264" s="1"/>
      <c r="XEN264" s="1"/>
      <c r="XEO264" s="1"/>
      <c r="XEP264" s="1"/>
      <c r="XEQ264" s="1"/>
      <c r="XER264" s="1"/>
      <c r="XES264" s="1"/>
      <c r="XET264" s="1"/>
      <c r="XEU264" s="1"/>
      <c r="XEV264" s="1"/>
      <c r="XEW264" s="1"/>
      <c r="XEX264" s="1"/>
      <c r="XEY264" s="1"/>
      <c r="XEZ264" s="1"/>
      <c r="XFA264" s="1"/>
      <c r="XFB264" s="1"/>
      <c r="XFC264" s="1"/>
      <c r="XFD264" s="1"/>
    </row>
    <row r="265" spans="1:151 16227:16384" s="11" customFormat="1" ht="20.25" x14ac:dyDescent="0.25">
      <c r="A265" s="102" t="s">
        <v>214</v>
      </c>
      <c r="B265" s="103"/>
      <c r="C265" s="103"/>
      <c r="D265" s="103"/>
      <c r="E265" s="103"/>
      <c r="F265" s="103"/>
      <c r="G265" s="103"/>
      <c r="H265" s="103"/>
      <c r="I265" s="106"/>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WZC265" s="1"/>
      <c r="WZD265" s="1"/>
      <c r="WZE265" s="1"/>
      <c r="WZF265" s="1"/>
      <c r="WZG265" s="1"/>
      <c r="WZH265" s="1"/>
      <c r="WZI265" s="1"/>
      <c r="WZJ265" s="1"/>
      <c r="WZK265" s="1"/>
      <c r="WZL265" s="1"/>
      <c r="WZM265" s="1"/>
      <c r="WZN265" s="1"/>
      <c r="WZO265" s="1"/>
      <c r="WZP265" s="1"/>
      <c r="WZQ265" s="1"/>
      <c r="WZR265" s="1"/>
      <c r="WZS265" s="1"/>
      <c r="WZT265" s="1"/>
      <c r="WZU265" s="1"/>
      <c r="WZV265" s="1"/>
      <c r="WZW265" s="1"/>
      <c r="WZX265" s="1"/>
      <c r="WZY265" s="1"/>
      <c r="WZZ265" s="1"/>
      <c r="XAA265" s="1"/>
      <c r="XAB265" s="1"/>
      <c r="XAC265" s="1"/>
      <c r="XAD265" s="1"/>
      <c r="XAE265" s="1"/>
      <c r="XAF265" s="1"/>
      <c r="XAG265" s="1"/>
      <c r="XAH265" s="1"/>
      <c r="XAI265" s="1"/>
      <c r="XAJ265" s="1"/>
      <c r="XAK265" s="1"/>
      <c r="XAL265" s="1"/>
      <c r="XAM265" s="1"/>
      <c r="XAN265" s="1"/>
      <c r="XAO265" s="1"/>
      <c r="XAP265" s="1"/>
      <c r="XAQ265" s="1"/>
      <c r="XAR265" s="1"/>
      <c r="XAS265" s="1"/>
      <c r="XAT265" s="1"/>
      <c r="XAU265" s="1"/>
      <c r="XAV265" s="1"/>
      <c r="XAW265" s="1"/>
      <c r="XAX265" s="1"/>
      <c r="XAY265" s="1"/>
      <c r="XAZ265" s="1"/>
      <c r="XBA265" s="1"/>
      <c r="XBB265" s="1"/>
      <c r="XBC265" s="1"/>
      <c r="XBD265" s="1"/>
      <c r="XBE265" s="1"/>
      <c r="XBF265" s="1"/>
      <c r="XBG265" s="1"/>
      <c r="XBH265" s="1"/>
      <c r="XBI265" s="1"/>
      <c r="XBJ265" s="1"/>
      <c r="XBK265" s="1"/>
      <c r="XBL265" s="1"/>
      <c r="XBM265" s="1"/>
      <c r="XBN265" s="1"/>
      <c r="XBO265" s="1"/>
      <c r="XBP265" s="1"/>
      <c r="XBQ265" s="1"/>
      <c r="XBR265" s="1"/>
      <c r="XBS265" s="1"/>
      <c r="XBT265" s="1"/>
      <c r="XBU265" s="1"/>
      <c r="XBV265" s="1"/>
      <c r="XBW265" s="1"/>
      <c r="XBX265" s="1"/>
      <c r="XBY265" s="1"/>
      <c r="XBZ265" s="1"/>
      <c r="XCA265" s="1"/>
      <c r="XCB265" s="1"/>
      <c r="XCC265" s="1"/>
      <c r="XCD265" s="1"/>
      <c r="XCE265" s="1"/>
      <c r="XCF265" s="1"/>
      <c r="XCG265" s="1"/>
      <c r="XCH265" s="1"/>
      <c r="XCI265" s="1"/>
      <c r="XCJ265" s="1"/>
      <c r="XCK265" s="1"/>
      <c r="XCL265" s="1"/>
      <c r="XCM265" s="1"/>
      <c r="XCN265" s="1"/>
      <c r="XCO265" s="1"/>
      <c r="XCP265" s="1"/>
      <c r="XCQ265" s="1"/>
      <c r="XCR265" s="1"/>
      <c r="XCS265" s="1"/>
      <c r="XCT265" s="1"/>
      <c r="XCU265" s="1"/>
      <c r="XCV265" s="1"/>
      <c r="XCW265" s="1"/>
      <c r="XCX265" s="1"/>
      <c r="XCY265" s="1"/>
      <c r="XCZ265" s="1"/>
      <c r="XDA265" s="1"/>
      <c r="XDB265" s="1"/>
      <c r="XDC265" s="1"/>
      <c r="XDD265" s="1"/>
      <c r="XDE265" s="1"/>
      <c r="XDF265" s="1"/>
      <c r="XDG265" s="1"/>
      <c r="XDH265" s="1"/>
      <c r="XDI265" s="1"/>
      <c r="XDJ265" s="1"/>
      <c r="XDK265" s="1"/>
      <c r="XDL265" s="1"/>
      <c r="XDM265" s="1"/>
      <c r="XDN265" s="1"/>
      <c r="XDO265" s="1"/>
      <c r="XDP265" s="1"/>
      <c r="XDQ265" s="1"/>
      <c r="XDR265" s="1"/>
      <c r="XDS265" s="1"/>
      <c r="XDT265" s="1"/>
      <c r="XDU265" s="1"/>
      <c r="XDV265" s="1"/>
      <c r="XDW265" s="1"/>
      <c r="XDX265" s="1"/>
      <c r="XDY265" s="1"/>
      <c r="XDZ265" s="1"/>
      <c r="XEA265" s="1"/>
      <c r="XEB265" s="1"/>
      <c r="XEC265" s="1"/>
      <c r="XED265" s="1"/>
      <c r="XEE265" s="1"/>
      <c r="XEF265" s="1"/>
      <c r="XEG265" s="1"/>
      <c r="XEH265" s="1"/>
      <c r="XEI265" s="1"/>
      <c r="XEJ265" s="1"/>
      <c r="XEK265" s="1"/>
      <c r="XEL265" s="1"/>
      <c r="XEM265" s="1"/>
      <c r="XEN265" s="1"/>
      <c r="XEO265" s="1"/>
      <c r="XEP265" s="1"/>
      <c r="XEQ265" s="1"/>
      <c r="XER265" s="1"/>
      <c r="XES265" s="1"/>
      <c r="XET265" s="1"/>
      <c r="XEU265" s="1"/>
      <c r="XEV265" s="1"/>
      <c r="XEW265" s="1"/>
      <c r="XEX265" s="1"/>
      <c r="XEY265" s="1"/>
      <c r="XEZ265" s="1"/>
      <c r="XFA265" s="1"/>
      <c r="XFB265" s="1"/>
      <c r="XFC265" s="1"/>
      <c r="XFD265" s="1"/>
    </row>
    <row r="266" spans="1:151 16227:16384" s="11" customFormat="1" ht="20.25" customHeight="1" x14ac:dyDescent="0.25">
      <c r="A266" s="107" t="str">
        <f>A265</f>
        <v>4th Podium Floor For Parking &amp; Residential</v>
      </c>
      <c r="B266" s="109"/>
      <c r="C266" s="101" t="s">
        <v>227</v>
      </c>
      <c r="D266" s="101"/>
      <c r="E266" s="19" t="s">
        <v>215</v>
      </c>
      <c r="F266" s="99">
        <f>(57.92+4.7)*10.764</f>
        <v>674.04168000000004</v>
      </c>
      <c r="G266" s="100"/>
      <c r="H266" s="19">
        <v>0</v>
      </c>
      <c r="I266" s="19">
        <f t="shared" ref="I266:I269" si="57">F266*(($I$167)+1)+H266</f>
        <v>1078.4666880000002</v>
      </c>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WZC266" s="1"/>
      <c r="WZD266" s="1"/>
      <c r="WZE266" s="1"/>
      <c r="WZF266" s="1"/>
      <c r="WZG266" s="1"/>
      <c r="WZH266" s="1"/>
      <c r="WZI266" s="1"/>
      <c r="WZJ266" s="1"/>
      <c r="WZK266" s="1"/>
      <c r="WZL266" s="1"/>
      <c r="WZM266" s="1"/>
      <c r="WZN266" s="1"/>
      <c r="WZO266" s="1"/>
      <c r="WZP266" s="1"/>
      <c r="WZQ266" s="1"/>
      <c r="WZR266" s="1"/>
      <c r="WZS266" s="1"/>
      <c r="WZT266" s="1"/>
      <c r="WZU266" s="1"/>
      <c r="WZV266" s="1"/>
      <c r="WZW266" s="1"/>
      <c r="WZX266" s="1"/>
      <c r="WZY266" s="1"/>
      <c r="WZZ266" s="1"/>
      <c r="XAA266" s="1"/>
      <c r="XAB266" s="1"/>
      <c r="XAC266" s="1"/>
      <c r="XAD266" s="1"/>
      <c r="XAE266" s="1"/>
      <c r="XAF266" s="1"/>
      <c r="XAG266" s="1"/>
      <c r="XAH266" s="1"/>
      <c r="XAI266" s="1"/>
      <c r="XAJ266" s="1"/>
      <c r="XAK266" s="1"/>
      <c r="XAL266" s="1"/>
      <c r="XAM266" s="1"/>
      <c r="XAN266" s="1"/>
      <c r="XAO266" s="1"/>
      <c r="XAP266" s="1"/>
      <c r="XAQ266" s="1"/>
      <c r="XAR266" s="1"/>
      <c r="XAS266" s="1"/>
      <c r="XAT266" s="1"/>
      <c r="XAU266" s="1"/>
      <c r="XAV266" s="1"/>
      <c r="XAW266" s="1"/>
      <c r="XAX266" s="1"/>
      <c r="XAY266" s="1"/>
      <c r="XAZ266" s="1"/>
      <c r="XBA266" s="1"/>
      <c r="XBB266" s="1"/>
      <c r="XBC266" s="1"/>
      <c r="XBD266" s="1"/>
      <c r="XBE266" s="1"/>
      <c r="XBF266" s="1"/>
      <c r="XBG266" s="1"/>
      <c r="XBH266" s="1"/>
      <c r="XBI266" s="1"/>
      <c r="XBJ266" s="1"/>
      <c r="XBK266" s="1"/>
      <c r="XBL266" s="1"/>
      <c r="XBM266" s="1"/>
      <c r="XBN266" s="1"/>
      <c r="XBO266" s="1"/>
      <c r="XBP266" s="1"/>
      <c r="XBQ266" s="1"/>
      <c r="XBR266" s="1"/>
      <c r="XBS266" s="1"/>
      <c r="XBT266" s="1"/>
      <c r="XBU266" s="1"/>
      <c r="XBV266" s="1"/>
      <c r="XBW266" s="1"/>
      <c r="XBX266" s="1"/>
      <c r="XBY266" s="1"/>
      <c r="XBZ266" s="1"/>
      <c r="XCA266" s="1"/>
      <c r="XCB266" s="1"/>
      <c r="XCC266" s="1"/>
      <c r="XCD266" s="1"/>
      <c r="XCE266" s="1"/>
      <c r="XCF266" s="1"/>
      <c r="XCG266" s="1"/>
      <c r="XCH266" s="1"/>
      <c r="XCI266" s="1"/>
      <c r="XCJ266" s="1"/>
      <c r="XCK266" s="1"/>
      <c r="XCL266" s="1"/>
      <c r="XCM266" s="1"/>
      <c r="XCN266" s="1"/>
      <c r="XCO266" s="1"/>
      <c r="XCP266" s="1"/>
      <c r="XCQ266" s="1"/>
      <c r="XCR266" s="1"/>
      <c r="XCS266" s="1"/>
      <c r="XCT266" s="1"/>
      <c r="XCU266" s="1"/>
      <c r="XCV266" s="1"/>
      <c r="XCW266" s="1"/>
      <c r="XCX266" s="1"/>
      <c r="XCY266" s="1"/>
      <c r="XCZ266" s="1"/>
      <c r="XDA266" s="1"/>
      <c r="XDB266" s="1"/>
      <c r="XDC266" s="1"/>
      <c r="XDD266" s="1"/>
      <c r="XDE266" s="1"/>
      <c r="XDF266" s="1"/>
      <c r="XDG266" s="1"/>
      <c r="XDH266" s="1"/>
      <c r="XDI266" s="1"/>
      <c r="XDJ266" s="1"/>
      <c r="XDK266" s="1"/>
      <c r="XDL266" s="1"/>
      <c r="XDM266" s="1"/>
      <c r="XDN266" s="1"/>
      <c r="XDO266" s="1"/>
      <c r="XDP266" s="1"/>
      <c r="XDQ266" s="1"/>
      <c r="XDR266" s="1"/>
      <c r="XDS266" s="1"/>
      <c r="XDT266" s="1"/>
      <c r="XDU266" s="1"/>
      <c r="XDV266" s="1"/>
      <c r="XDW266" s="1"/>
      <c r="XDX266" s="1"/>
      <c r="XDY266" s="1"/>
      <c r="XDZ266" s="1"/>
      <c r="XEA266" s="1"/>
      <c r="XEB266" s="1"/>
      <c r="XEC266" s="1"/>
      <c r="XED266" s="1"/>
      <c r="XEE266" s="1"/>
      <c r="XEF266" s="1"/>
      <c r="XEG266" s="1"/>
      <c r="XEH266" s="1"/>
      <c r="XEI266" s="1"/>
      <c r="XEJ266" s="1"/>
      <c r="XEK266" s="1"/>
      <c r="XEL266" s="1"/>
      <c r="XEM266" s="1"/>
      <c r="XEN266" s="1"/>
      <c r="XEO266" s="1"/>
      <c r="XEP266" s="1"/>
      <c r="XEQ266" s="1"/>
      <c r="XER266" s="1"/>
      <c r="XES266" s="1"/>
      <c r="XET266" s="1"/>
      <c r="XEU266" s="1"/>
      <c r="XEV266" s="1"/>
      <c r="XEW266" s="1"/>
      <c r="XEX266" s="1"/>
      <c r="XEY266" s="1"/>
      <c r="XEZ266" s="1"/>
      <c r="XFA266" s="1"/>
      <c r="XFB266" s="1"/>
      <c r="XFC266" s="1"/>
      <c r="XFD266" s="1"/>
    </row>
    <row r="267" spans="1:151 16227:16384" s="11" customFormat="1" ht="20.25" customHeight="1" x14ac:dyDescent="0.25">
      <c r="A267" s="110"/>
      <c r="B267" s="112"/>
      <c r="C267" s="101" t="s">
        <v>235</v>
      </c>
      <c r="D267" s="101"/>
      <c r="E267" s="19" t="s">
        <v>215</v>
      </c>
      <c r="F267" s="99">
        <f>(56.43+4.87)*10.764</f>
        <v>659.83319999999992</v>
      </c>
      <c r="G267" s="100"/>
      <c r="H267" s="19">
        <v>0</v>
      </c>
      <c r="I267" s="19">
        <f t="shared" si="57"/>
        <v>1055.7331199999999</v>
      </c>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WZC267" s="1"/>
      <c r="WZD267" s="1"/>
      <c r="WZE267" s="1"/>
      <c r="WZF267" s="1"/>
      <c r="WZG267" s="1"/>
      <c r="WZH267" s="1"/>
      <c r="WZI267" s="1"/>
      <c r="WZJ267" s="1"/>
      <c r="WZK267" s="1"/>
      <c r="WZL267" s="1"/>
      <c r="WZM267" s="1"/>
      <c r="WZN267" s="1"/>
      <c r="WZO267" s="1"/>
      <c r="WZP267" s="1"/>
      <c r="WZQ267" s="1"/>
      <c r="WZR267" s="1"/>
      <c r="WZS267" s="1"/>
      <c r="WZT267" s="1"/>
      <c r="WZU267" s="1"/>
      <c r="WZV267" s="1"/>
      <c r="WZW267" s="1"/>
      <c r="WZX267" s="1"/>
      <c r="WZY267" s="1"/>
      <c r="WZZ267" s="1"/>
      <c r="XAA267" s="1"/>
      <c r="XAB267" s="1"/>
      <c r="XAC267" s="1"/>
      <c r="XAD267" s="1"/>
      <c r="XAE267" s="1"/>
      <c r="XAF267" s="1"/>
      <c r="XAG267" s="1"/>
      <c r="XAH267" s="1"/>
      <c r="XAI267" s="1"/>
      <c r="XAJ267" s="1"/>
      <c r="XAK267" s="1"/>
      <c r="XAL267" s="1"/>
      <c r="XAM267" s="1"/>
      <c r="XAN267" s="1"/>
      <c r="XAO267" s="1"/>
      <c r="XAP267" s="1"/>
      <c r="XAQ267" s="1"/>
      <c r="XAR267" s="1"/>
      <c r="XAS267" s="1"/>
      <c r="XAT267" s="1"/>
      <c r="XAU267" s="1"/>
      <c r="XAV267" s="1"/>
      <c r="XAW267" s="1"/>
      <c r="XAX267" s="1"/>
      <c r="XAY267" s="1"/>
      <c r="XAZ267" s="1"/>
      <c r="XBA267" s="1"/>
      <c r="XBB267" s="1"/>
      <c r="XBC267" s="1"/>
      <c r="XBD267" s="1"/>
      <c r="XBE267" s="1"/>
      <c r="XBF267" s="1"/>
      <c r="XBG267" s="1"/>
      <c r="XBH267" s="1"/>
      <c r="XBI267" s="1"/>
      <c r="XBJ267" s="1"/>
      <c r="XBK267" s="1"/>
      <c r="XBL267" s="1"/>
      <c r="XBM267" s="1"/>
      <c r="XBN267" s="1"/>
      <c r="XBO267" s="1"/>
      <c r="XBP267" s="1"/>
      <c r="XBQ267" s="1"/>
      <c r="XBR267" s="1"/>
      <c r="XBS267" s="1"/>
      <c r="XBT267" s="1"/>
      <c r="XBU267" s="1"/>
      <c r="XBV267" s="1"/>
      <c r="XBW267" s="1"/>
      <c r="XBX267" s="1"/>
      <c r="XBY267" s="1"/>
      <c r="XBZ267" s="1"/>
      <c r="XCA267" s="1"/>
      <c r="XCB267" s="1"/>
      <c r="XCC267" s="1"/>
      <c r="XCD267" s="1"/>
      <c r="XCE267" s="1"/>
      <c r="XCF267" s="1"/>
      <c r="XCG267" s="1"/>
      <c r="XCH267" s="1"/>
      <c r="XCI267" s="1"/>
      <c r="XCJ267" s="1"/>
      <c r="XCK267" s="1"/>
      <c r="XCL267" s="1"/>
      <c r="XCM267" s="1"/>
      <c r="XCN267" s="1"/>
      <c r="XCO267" s="1"/>
      <c r="XCP267" s="1"/>
      <c r="XCQ267" s="1"/>
      <c r="XCR267" s="1"/>
      <c r="XCS267" s="1"/>
      <c r="XCT267" s="1"/>
      <c r="XCU267" s="1"/>
      <c r="XCV267" s="1"/>
      <c r="XCW267" s="1"/>
      <c r="XCX267" s="1"/>
      <c r="XCY267" s="1"/>
      <c r="XCZ267" s="1"/>
      <c r="XDA267" s="1"/>
      <c r="XDB267" s="1"/>
      <c r="XDC267" s="1"/>
      <c r="XDD267" s="1"/>
      <c r="XDE267" s="1"/>
      <c r="XDF267" s="1"/>
      <c r="XDG267" s="1"/>
      <c r="XDH267" s="1"/>
      <c r="XDI267" s="1"/>
      <c r="XDJ267" s="1"/>
      <c r="XDK267" s="1"/>
      <c r="XDL267" s="1"/>
      <c r="XDM267" s="1"/>
      <c r="XDN267" s="1"/>
      <c r="XDO267" s="1"/>
      <c r="XDP267" s="1"/>
      <c r="XDQ267" s="1"/>
      <c r="XDR267" s="1"/>
      <c r="XDS267" s="1"/>
      <c r="XDT267" s="1"/>
      <c r="XDU267" s="1"/>
      <c r="XDV267" s="1"/>
      <c r="XDW267" s="1"/>
      <c r="XDX267" s="1"/>
      <c r="XDY267" s="1"/>
      <c r="XDZ267" s="1"/>
      <c r="XEA267" s="1"/>
      <c r="XEB267" s="1"/>
      <c r="XEC267" s="1"/>
      <c r="XED267" s="1"/>
      <c r="XEE267" s="1"/>
      <c r="XEF267" s="1"/>
      <c r="XEG267" s="1"/>
      <c r="XEH267" s="1"/>
      <c r="XEI267" s="1"/>
      <c r="XEJ267" s="1"/>
      <c r="XEK267" s="1"/>
      <c r="XEL267" s="1"/>
      <c r="XEM267" s="1"/>
      <c r="XEN267" s="1"/>
      <c r="XEO267" s="1"/>
      <c r="XEP267" s="1"/>
      <c r="XEQ267" s="1"/>
      <c r="XER267" s="1"/>
      <c r="XES267" s="1"/>
      <c r="XET267" s="1"/>
      <c r="XEU267" s="1"/>
      <c r="XEV267" s="1"/>
      <c r="XEW267" s="1"/>
      <c r="XEX267" s="1"/>
      <c r="XEY267" s="1"/>
      <c r="XEZ267" s="1"/>
      <c r="XFA267" s="1"/>
      <c r="XFB267" s="1"/>
      <c r="XFC267" s="1"/>
      <c r="XFD267" s="1"/>
    </row>
    <row r="268" spans="1:151 16227:16384" s="11" customFormat="1" ht="20.25" customHeight="1" x14ac:dyDescent="0.25">
      <c r="A268" s="110"/>
      <c r="B268" s="112"/>
      <c r="C268" s="101" t="s">
        <v>232</v>
      </c>
      <c r="D268" s="101"/>
      <c r="E268" s="19" t="s">
        <v>215</v>
      </c>
      <c r="F268" s="99">
        <f>(56.43+4.87)*10.764</f>
        <v>659.83319999999992</v>
      </c>
      <c r="G268" s="100"/>
      <c r="H268" s="19">
        <v>0</v>
      </c>
      <c r="I268" s="19">
        <f t="shared" si="57"/>
        <v>1055.7331199999999</v>
      </c>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WZC268" s="1"/>
      <c r="WZD268" s="1"/>
      <c r="WZE268" s="1"/>
      <c r="WZF268" s="1"/>
      <c r="WZG268" s="1"/>
      <c r="WZH268" s="1"/>
      <c r="WZI268" s="1"/>
      <c r="WZJ268" s="1"/>
      <c r="WZK268" s="1"/>
      <c r="WZL268" s="1"/>
      <c r="WZM268" s="1"/>
      <c r="WZN268" s="1"/>
      <c r="WZO268" s="1"/>
      <c r="WZP268" s="1"/>
      <c r="WZQ268" s="1"/>
      <c r="WZR268" s="1"/>
      <c r="WZS268" s="1"/>
      <c r="WZT268" s="1"/>
      <c r="WZU268" s="1"/>
      <c r="WZV268" s="1"/>
      <c r="WZW268" s="1"/>
      <c r="WZX268" s="1"/>
      <c r="WZY268" s="1"/>
      <c r="WZZ268" s="1"/>
      <c r="XAA268" s="1"/>
      <c r="XAB268" s="1"/>
      <c r="XAC268" s="1"/>
      <c r="XAD268" s="1"/>
      <c r="XAE268" s="1"/>
      <c r="XAF268" s="1"/>
      <c r="XAG268" s="1"/>
      <c r="XAH268" s="1"/>
      <c r="XAI268" s="1"/>
      <c r="XAJ268" s="1"/>
      <c r="XAK268" s="1"/>
      <c r="XAL268" s="1"/>
      <c r="XAM268" s="1"/>
      <c r="XAN268" s="1"/>
      <c r="XAO268" s="1"/>
      <c r="XAP268" s="1"/>
      <c r="XAQ268" s="1"/>
      <c r="XAR268" s="1"/>
      <c r="XAS268" s="1"/>
      <c r="XAT268" s="1"/>
      <c r="XAU268" s="1"/>
      <c r="XAV268" s="1"/>
      <c r="XAW268" s="1"/>
      <c r="XAX268" s="1"/>
      <c r="XAY268" s="1"/>
      <c r="XAZ268" s="1"/>
      <c r="XBA268" s="1"/>
      <c r="XBB268" s="1"/>
      <c r="XBC268" s="1"/>
      <c r="XBD268" s="1"/>
      <c r="XBE268" s="1"/>
      <c r="XBF268" s="1"/>
      <c r="XBG268" s="1"/>
      <c r="XBH268" s="1"/>
      <c r="XBI268" s="1"/>
      <c r="XBJ268" s="1"/>
      <c r="XBK268" s="1"/>
      <c r="XBL268" s="1"/>
      <c r="XBM268" s="1"/>
      <c r="XBN268" s="1"/>
      <c r="XBO268" s="1"/>
      <c r="XBP268" s="1"/>
      <c r="XBQ268" s="1"/>
      <c r="XBR268" s="1"/>
      <c r="XBS268" s="1"/>
      <c r="XBT268" s="1"/>
      <c r="XBU268" s="1"/>
      <c r="XBV268" s="1"/>
      <c r="XBW268" s="1"/>
      <c r="XBX268" s="1"/>
      <c r="XBY268" s="1"/>
      <c r="XBZ268" s="1"/>
      <c r="XCA268" s="1"/>
      <c r="XCB268" s="1"/>
      <c r="XCC268" s="1"/>
      <c r="XCD268" s="1"/>
      <c r="XCE268" s="1"/>
      <c r="XCF268" s="1"/>
      <c r="XCG268" s="1"/>
      <c r="XCH268" s="1"/>
      <c r="XCI268" s="1"/>
      <c r="XCJ268" s="1"/>
      <c r="XCK268" s="1"/>
      <c r="XCL268" s="1"/>
      <c r="XCM268" s="1"/>
      <c r="XCN268" s="1"/>
      <c r="XCO268" s="1"/>
      <c r="XCP268" s="1"/>
      <c r="XCQ268" s="1"/>
      <c r="XCR268" s="1"/>
      <c r="XCS268" s="1"/>
      <c r="XCT268" s="1"/>
      <c r="XCU268" s="1"/>
      <c r="XCV268" s="1"/>
      <c r="XCW268" s="1"/>
      <c r="XCX268" s="1"/>
      <c r="XCY268" s="1"/>
      <c r="XCZ268" s="1"/>
      <c r="XDA268" s="1"/>
      <c r="XDB268" s="1"/>
      <c r="XDC268" s="1"/>
      <c r="XDD268" s="1"/>
      <c r="XDE268" s="1"/>
      <c r="XDF268" s="1"/>
      <c r="XDG268" s="1"/>
      <c r="XDH268" s="1"/>
      <c r="XDI268" s="1"/>
      <c r="XDJ268" s="1"/>
      <c r="XDK268" s="1"/>
      <c r="XDL268" s="1"/>
      <c r="XDM268" s="1"/>
      <c r="XDN268" s="1"/>
      <c r="XDO268" s="1"/>
      <c r="XDP268" s="1"/>
      <c r="XDQ268" s="1"/>
      <c r="XDR268" s="1"/>
      <c r="XDS268" s="1"/>
      <c r="XDT268" s="1"/>
      <c r="XDU268" s="1"/>
      <c r="XDV268" s="1"/>
      <c r="XDW268" s="1"/>
      <c r="XDX268" s="1"/>
      <c r="XDY268" s="1"/>
      <c r="XDZ268" s="1"/>
      <c r="XEA268" s="1"/>
      <c r="XEB268" s="1"/>
      <c r="XEC268" s="1"/>
      <c r="XED268" s="1"/>
      <c r="XEE268" s="1"/>
      <c r="XEF268" s="1"/>
      <c r="XEG268" s="1"/>
      <c r="XEH268" s="1"/>
      <c r="XEI268" s="1"/>
      <c r="XEJ268" s="1"/>
      <c r="XEK268" s="1"/>
      <c r="XEL268" s="1"/>
      <c r="XEM268" s="1"/>
      <c r="XEN268" s="1"/>
      <c r="XEO268" s="1"/>
      <c r="XEP268" s="1"/>
      <c r="XEQ268" s="1"/>
      <c r="XER268" s="1"/>
      <c r="XES268" s="1"/>
      <c r="XET268" s="1"/>
      <c r="XEU268" s="1"/>
      <c r="XEV268" s="1"/>
      <c r="XEW268" s="1"/>
      <c r="XEX268" s="1"/>
      <c r="XEY268" s="1"/>
      <c r="XEZ268" s="1"/>
      <c r="XFA268" s="1"/>
      <c r="XFB268" s="1"/>
      <c r="XFC268" s="1"/>
      <c r="XFD268" s="1"/>
    </row>
    <row r="269" spans="1:151 16227:16384" s="11" customFormat="1" ht="20.25" customHeight="1" x14ac:dyDescent="0.25">
      <c r="A269" s="110"/>
      <c r="B269" s="112"/>
      <c r="C269" s="101" t="s">
        <v>222</v>
      </c>
      <c r="D269" s="101"/>
      <c r="E269" s="19" t="s">
        <v>218</v>
      </c>
      <c r="F269" s="99">
        <f>(81.13+4.69)*10.764</f>
        <v>923.76647999999989</v>
      </c>
      <c r="G269" s="100"/>
      <c r="H269" s="19">
        <v>0</v>
      </c>
      <c r="I269" s="19">
        <f t="shared" si="57"/>
        <v>1478.0263679999998</v>
      </c>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WZC269" s="1"/>
      <c r="WZD269" s="1"/>
      <c r="WZE269" s="1"/>
      <c r="WZF269" s="1"/>
      <c r="WZG269" s="1"/>
      <c r="WZH269" s="1"/>
      <c r="WZI269" s="1"/>
      <c r="WZJ269" s="1"/>
      <c r="WZK269" s="1"/>
      <c r="WZL269" s="1"/>
      <c r="WZM269" s="1"/>
      <c r="WZN269" s="1"/>
      <c r="WZO269" s="1"/>
      <c r="WZP269" s="1"/>
      <c r="WZQ269" s="1"/>
      <c r="WZR269" s="1"/>
      <c r="WZS269" s="1"/>
      <c r="WZT269" s="1"/>
      <c r="WZU269" s="1"/>
      <c r="WZV269" s="1"/>
      <c r="WZW269" s="1"/>
      <c r="WZX269" s="1"/>
      <c r="WZY269" s="1"/>
      <c r="WZZ269" s="1"/>
      <c r="XAA269" s="1"/>
      <c r="XAB269" s="1"/>
      <c r="XAC269" s="1"/>
      <c r="XAD269" s="1"/>
      <c r="XAE269" s="1"/>
      <c r="XAF269" s="1"/>
      <c r="XAG269" s="1"/>
      <c r="XAH269" s="1"/>
      <c r="XAI269" s="1"/>
      <c r="XAJ269" s="1"/>
      <c r="XAK269" s="1"/>
      <c r="XAL269" s="1"/>
      <c r="XAM269" s="1"/>
      <c r="XAN269" s="1"/>
      <c r="XAO269" s="1"/>
      <c r="XAP269" s="1"/>
      <c r="XAQ269" s="1"/>
      <c r="XAR269" s="1"/>
      <c r="XAS269" s="1"/>
      <c r="XAT269" s="1"/>
      <c r="XAU269" s="1"/>
      <c r="XAV269" s="1"/>
      <c r="XAW269" s="1"/>
      <c r="XAX269" s="1"/>
      <c r="XAY269" s="1"/>
      <c r="XAZ269" s="1"/>
      <c r="XBA269" s="1"/>
      <c r="XBB269" s="1"/>
      <c r="XBC269" s="1"/>
      <c r="XBD269" s="1"/>
      <c r="XBE269" s="1"/>
      <c r="XBF269" s="1"/>
      <c r="XBG269" s="1"/>
      <c r="XBH269" s="1"/>
      <c r="XBI269" s="1"/>
      <c r="XBJ269" s="1"/>
      <c r="XBK269" s="1"/>
      <c r="XBL269" s="1"/>
      <c r="XBM269" s="1"/>
      <c r="XBN269" s="1"/>
      <c r="XBO269" s="1"/>
      <c r="XBP269" s="1"/>
      <c r="XBQ269" s="1"/>
      <c r="XBR269" s="1"/>
      <c r="XBS269" s="1"/>
      <c r="XBT269" s="1"/>
      <c r="XBU269" s="1"/>
      <c r="XBV269" s="1"/>
      <c r="XBW269" s="1"/>
      <c r="XBX269" s="1"/>
      <c r="XBY269" s="1"/>
      <c r="XBZ269" s="1"/>
      <c r="XCA269" s="1"/>
      <c r="XCB269" s="1"/>
      <c r="XCC269" s="1"/>
      <c r="XCD269" s="1"/>
      <c r="XCE269" s="1"/>
      <c r="XCF269" s="1"/>
      <c r="XCG269" s="1"/>
      <c r="XCH269" s="1"/>
      <c r="XCI269" s="1"/>
      <c r="XCJ269" s="1"/>
      <c r="XCK269" s="1"/>
      <c r="XCL269" s="1"/>
      <c r="XCM269" s="1"/>
      <c r="XCN269" s="1"/>
      <c r="XCO269" s="1"/>
      <c r="XCP269" s="1"/>
      <c r="XCQ269" s="1"/>
      <c r="XCR269" s="1"/>
      <c r="XCS269" s="1"/>
      <c r="XCT269" s="1"/>
      <c r="XCU269" s="1"/>
      <c r="XCV269" s="1"/>
      <c r="XCW269" s="1"/>
      <c r="XCX269" s="1"/>
      <c r="XCY269" s="1"/>
      <c r="XCZ269" s="1"/>
      <c r="XDA269" s="1"/>
      <c r="XDB269" s="1"/>
      <c r="XDC269" s="1"/>
      <c r="XDD269" s="1"/>
      <c r="XDE269" s="1"/>
      <c r="XDF269" s="1"/>
      <c r="XDG269" s="1"/>
      <c r="XDH269" s="1"/>
      <c r="XDI269" s="1"/>
      <c r="XDJ269" s="1"/>
      <c r="XDK269" s="1"/>
      <c r="XDL269" s="1"/>
      <c r="XDM269" s="1"/>
      <c r="XDN269" s="1"/>
      <c r="XDO269" s="1"/>
      <c r="XDP269" s="1"/>
      <c r="XDQ269" s="1"/>
      <c r="XDR269" s="1"/>
      <c r="XDS269" s="1"/>
      <c r="XDT269" s="1"/>
      <c r="XDU269" s="1"/>
      <c r="XDV269" s="1"/>
      <c r="XDW269" s="1"/>
      <c r="XDX269" s="1"/>
      <c r="XDY269" s="1"/>
      <c r="XDZ269" s="1"/>
      <c r="XEA269" s="1"/>
      <c r="XEB269" s="1"/>
      <c r="XEC269" s="1"/>
      <c r="XED269" s="1"/>
      <c r="XEE269" s="1"/>
      <c r="XEF269" s="1"/>
      <c r="XEG269" s="1"/>
      <c r="XEH269" s="1"/>
      <c r="XEI269" s="1"/>
      <c r="XEJ269" s="1"/>
      <c r="XEK269" s="1"/>
      <c r="XEL269" s="1"/>
      <c r="XEM269" s="1"/>
      <c r="XEN269" s="1"/>
      <c r="XEO269" s="1"/>
      <c r="XEP269" s="1"/>
      <c r="XEQ269" s="1"/>
      <c r="XER269" s="1"/>
      <c r="XES269" s="1"/>
      <c r="XET269" s="1"/>
      <c r="XEU269" s="1"/>
      <c r="XEV269" s="1"/>
      <c r="XEW269" s="1"/>
      <c r="XEX269" s="1"/>
      <c r="XEY269" s="1"/>
      <c r="XEZ269" s="1"/>
      <c r="XFA269" s="1"/>
      <c r="XFB269" s="1"/>
      <c r="XFC269" s="1"/>
      <c r="XFD269" s="1"/>
    </row>
    <row r="270" spans="1:151 16227:16384" s="11" customFormat="1" ht="20.25" customHeight="1" x14ac:dyDescent="0.25">
      <c r="A270" s="113"/>
      <c r="B270" s="115"/>
      <c r="C270" s="101" t="s">
        <v>223</v>
      </c>
      <c r="D270" s="101"/>
      <c r="E270" s="19" t="s">
        <v>215</v>
      </c>
      <c r="F270" s="99">
        <f>(65.24+4.69)*10.764</f>
        <v>752.72651999999982</v>
      </c>
      <c r="G270" s="100"/>
      <c r="H270" s="19">
        <v>0</v>
      </c>
      <c r="I270" s="19">
        <f t="shared" ref="I270" si="58">F270*(($I$167)+1)+H270</f>
        <v>1204.3624319999997</v>
      </c>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WZC270" s="1"/>
      <c r="WZD270" s="1"/>
      <c r="WZE270" s="1"/>
      <c r="WZF270" s="1"/>
      <c r="WZG270" s="1"/>
      <c r="WZH270" s="1"/>
      <c r="WZI270" s="1"/>
      <c r="WZJ270" s="1"/>
      <c r="WZK270" s="1"/>
      <c r="WZL270" s="1"/>
      <c r="WZM270" s="1"/>
      <c r="WZN270" s="1"/>
      <c r="WZO270" s="1"/>
      <c r="WZP270" s="1"/>
      <c r="WZQ270" s="1"/>
      <c r="WZR270" s="1"/>
      <c r="WZS270" s="1"/>
      <c r="WZT270" s="1"/>
      <c r="WZU270" s="1"/>
      <c r="WZV270" s="1"/>
      <c r="WZW270" s="1"/>
      <c r="WZX270" s="1"/>
      <c r="WZY270" s="1"/>
      <c r="WZZ270" s="1"/>
      <c r="XAA270" s="1"/>
      <c r="XAB270" s="1"/>
      <c r="XAC270" s="1"/>
      <c r="XAD270" s="1"/>
      <c r="XAE270" s="1"/>
      <c r="XAF270" s="1"/>
      <c r="XAG270" s="1"/>
      <c r="XAH270" s="1"/>
      <c r="XAI270" s="1"/>
      <c r="XAJ270" s="1"/>
      <c r="XAK270" s="1"/>
      <c r="XAL270" s="1"/>
      <c r="XAM270" s="1"/>
      <c r="XAN270" s="1"/>
      <c r="XAO270" s="1"/>
      <c r="XAP270" s="1"/>
      <c r="XAQ270" s="1"/>
      <c r="XAR270" s="1"/>
      <c r="XAS270" s="1"/>
      <c r="XAT270" s="1"/>
      <c r="XAU270" s="1"/>
      <c r="XAV270" s="1"/>
      <c r="XAW270" s="1"/>
      <c r="XAX270" s="1"/>
      <c r="XAY270" s="1"/>
      <c r="XAZ270" s="1"/>
      <c r="XBA270" s="1"/>
      <c r="XBB270" s="1"/>
      <c r="XBC270" s="1"/>
      <c r="XBD270" s="1"/>
      <c r="XBE270" s="1"/>
      <c r="XBF270" s="1"/>
      <c r="XBG270" s="1"/>
      <c r="XBH270" s="1"/>
      <c r="XBI270" s="1"/>
      <c r="XBJ270" s="1"/>
      <c r="XBK270" s="1"/>
      <c r="XBL270" s="1"/>
      <c r="XBM270" s="1"/>
      <c r="XBN270" s="1"/>
      <c r="XBO270" s="1"/>
      <c r="XBP270" s="1"/>
      <c r="XBQ270" s="1"/>
      <c r="XBR270" s="1"/>
      <c r="XBS270" s="1"/>
      <c r="XBT270" s="1"/>
      <c r="XBU270" s="1"/>
      <c r="XBV270" s="1"/>
      <c r="XBW270" s="1"/>
      <c r="XBX270" s="1"/>
      <c r="XBY270" s="1"/>
      <c r="XBZ270" s="1"/>
      <c r="XCA270" s="1"/>
      <c r="XCB270" s="1"/>
      <c r="XCC270" s="1"/>
      <c r="XCD270" s="1"/>
      <c r="XCE270" s="1"/>
      <c r="XCF270" s="1"/>
      <c r="XCG270" s="1"/>
      <c r="XCH270" s="1"/>
      <c r="XCI270" s="1"/>
      <c r="XCJ270" s="1"/>
      <c r="XCK270" s="1"/>
      <c r="XCL270" s="1"/>
      <c r="XCM270" s="1"/>
      <c r="XCN270" s="1"/>
      <c r="XCO270" s="1"/>
      <c r="XCP270" s="1"/>
      <c r="XCQ270" s="1"/>
      <c r="XCR270" s="1"/>
      <c r="XCS270" s="1"/>
      <c r="XCT270" s="1"/>
      <c r="XCU270" s="1"/>
      <c r="XCV270" s="1"/>
      <c r="XCW270" s="1"/>
      <c r="XCX270" s="1"/>
      <c r="XCY270" s="1"/>
      <c r="XCZ270" s="1"/>
      <c r="XDA270" s="1"/>
      <c r="XDB270" s="1"/>
      <c r="XDC270" s="1"/>
      <c r="XDD270" s="1"/>
      <c r="XDE270" s="1"/>
      <c r="XDF270" s="1"/>
      <c r="XDG270" s="1"/>
      <c r="XDH270" s="1"/>
      <c r="XDI270" s="1"/>
      <c r="XDJ270" s="1"/>
      <c r="XDK270" s="1"/>
      <c r="XDL270" s="1"/>
      <c r="XDM270" s="1"/>
      <c r="XDN270" s="1"/>
      <c r="XDO270" s="1"/>
      <c r="XDP270" s="1"/>
      <c r="XDQ270" s="1"/>
      <c r="XDR270" s="1"/>
      <c r="XDS270" s="1"/>
      <c r="XDT270" s="1"/>
      <c r="XDU270" s="1"/>
      <c r="XDV270" s="1"/>
      <c r="XDW270" s="1"/>
      <c r="XDX270" s="1"/>
      <c r="XDY270" s="1"/>
      <c r="XDZ270" s="1"/>
      <c r="XEA270" s="1"/>
      <c r="XEB270" s="1"/>
      <c r="XEC270" s="1"/>
      <c r="XED270" s="1"/>
      <c r="XEE270" s="1"/>
      <c r="XEF270" s="1"/>
      <c r="XEG270" s="1"/>
      <c r="XEH270" s="1"/>
      <c r="XEI270" s="1"/>
      <c r="XEJ270" s="1"/>
      <c r="XEK270" s="1"/>
      <c r="XEL270" s="1"/>
      <c r="XEM270" s="1"/>
      <c r="XEN270" s="1"/>
      <c r="XEO270" s="1"/>
      <c r="XEP270" s="1"/>
      <c r="XEQ270" s="1"/>
      <c r="XER270" s="1"/>
      <c r="XES270" s="1"/>
      <c r="XET270" s="1"/>
      <c r="XEU270" s="1"/>
      <c r="XEV270" s="1"/>
      <c r="XEW270" s="1"/>
      <c r="XEX270" s="1"/>
      <c r="XEY270" s="1"/>
      <c r="XEZ270" s="1"/>
      <c r="XFA270" s="1"/>
      <c r="XFB270" s="1"/>
      <c r="XFC270" s="1"/>
      <c r="XFD270" s="1"/>
    </row>
    <row r="271" spans="1:151 16227:16384" s="11" customFormat="1" ht="20.25" x14ac:dyDescent="0.25">
      <c r="A271" s="102" t="s">
        <v>245</v>
      </c>
      <c r="B271" s="103"/>
      <c r="C271" s="103"/>
      <c r="D271" s="103"/>
      <c r="E271" s="103"/>
      <c r="F271" s="103"/>
      <c r="G271" s="103"/>
      <c r="H271" s="103"/>
      <c r="I271" s="104"/>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WZC271" s="1"/>
      <c r="WZD271" s="1"/>
      <c r="WZE271" s="1"/>
      <c r="WZF271" s="1"/>
      <c r="WZG271" s="1"/>
      <c r="WZH271" s="1"/>
      <c r="WZI271" s="1"/>
      <c r="WZJ271" s="1"/>
      <c r="WZK271" s="1"/>
      <c r="WZL271" s="1"/>
      <c r="WZM271" s="1"/>
      <c r="WZN271" s="1"/>
      <c r="WZO271" s="1"/>
      <c r="WZP271" s="1"/>
      <c r="WZQ271" s="1"/>
      <c r="WZR271" s="1"/>
      <c r="WZS271" s="1"/>
      <c r="WZT271" s="1"/>
      <c r="WZU271" s="1"/>
      <c r="WZV271" s="1"/>
      <c r="WZW271" s="1"/>
      <c r="WZX271" s="1"/>
      <c r="WZY271" s="1"/>
      <c r="WZZ271" s="1"/>
      <c r="XAA271" s="1"/>
      <c r="XAB271" s="1"/>
      <c r="XAC271" s="1"/>
      <c r="XAD271" s="1"/>
      <c r="XAE271" s="1"/>
      <c r="XAF271" s="1"/>
      <c r="XAG271" s="1"/>
      <c r="XAH271" s="1"/>
      <c r="XAI271" s="1"/>
      <c r="XAJ271" s="1"/>
      <c r="XAK271" s="1"/>
      <c r="XAL271" s="1"/>
      <c r="XAM271" s="1"/>
      <c r="XAN271" s="1"/>
      <c r="XAO271" s="1"/>
      <c r="XAP271" s="1"/>
      <c r="XAQ271" s="1"/>
      <c r="XAR271" s="1"/>
      <c r="XAS271" s="1"/>
      <c r="XAT271" s="1"/>
      <c r="XAU271" s="1"/>
      <c r="XAV271" s="1"/>
      <c r="XAW271" s="1"/>
      <c r="XAX271" s="1"/>
      <c r="XAY271" s="1"/>
      <c r="XAZ271" s="1"/>
      <c r="XBA271" s="1"/>
      <c r="XBB271" s="1"/>
      <c r="XBC271" s="1"/>
      <c r="XBD271" s="1"/>
      <c r="XBE271" s="1"/>
      <c r="XBF271" s="1"/>
      <c r="XBG271" s="1"/>
      <c r="XBH271" s="1"/>
      <c r="XBI271" s="1"/>
      <c r="XBJ271" s="1"/>
      <c r="XBK271" s="1"/>
      <c r="XBL271" s="1"/>
      <c r="XBM271" s="1"/>
      <c r="XBN271" s="1"/>
      <c r="XBO271" s="1"/>
      <c r="XBP271" s="1"/>
      <c r="XBQ271" s="1"/>
      <c r="XBR271" s="1"/>
      <c r="XBS271" s="1"/>
      <c r="XBT271" s="1"/>
      <c r="XBU271" s="1"/>
      <c r="XBV271" s="1"/>
      <c r="XBW271" s="1"/>
      <c r="XBX271" s="1"/>
      <c r="XBY271" s="1"/>
      <c r="XBZ271" s="1"/>
      <c r="XCA271" s="1"/>
      <c r="XCB271" s="1"/>
      <c r="XCC271" s="1"/>
      <c r="XCD271" s="1"/>
      <c r="XCE271" s="1"/>
      <c r="XCF271" s="1"/>
      <c r="XCG271" s="1"/>
      <c r="XCH271" s="1"/>
      <c r="XCI271" s="1"/>
      <c r="XCJ271" s="1"/>
      <c r="XCK271" s="1"/>
      <c r="XCL271" s="1"/>
      <c r="XCM271" s="1"/>
      <c r="XCN271" s="1"/>
      <c r="XCO271" s="1"/>
      <c r="XCP271" s="1"/>
      <c r="XCQ271" s="1"/>
      <c r="XCR271" s="1"/>
      <c r="XCS271" s="1"/>
      <c r="XCT271" s="1"/>
      <c r="XCU271" s="1"/>
      <c r="XCV271" s="1"/>
      <c r="XCW271" s="1"/>
      <c r="XCX271" s="1"/>
      <c r="XCY271" s="1"/>
      <c r="XCZ271" s="1"/>
      <c r="XDA271" s="1"/>
      <c r="XDB271" s="1"/>
      <c r="XDC271" s="1"/>
      <c r="XDD271" s="1"/>
      <c r="XDE271" s="1"/>
      <c r="XDF271" s="1"/>
      <c r="XDG271" s="1"/>
      <c r="XDH271" s="1"/>
      <c r="XDI271" s="1"/>
      <c r="XDJ271" s="1"/>
      <c r="XDK271" s="1"/>
      <c r="XDL271" s="1"/>
      <c r="XDM271" s="1"/>
      <c r="XDN271" s="1"/>
      <c r="XDO271" s="1"/>
      <c r="XDP271" s="1"/>
      <c r="XDQ271" s="1"/>
      <c r="XDR271" s="1"/>
      <c r="XDS271" s="1"/>
      <c r="XDT271" s="1"/>
      <c r="XDU271" s="1"/>
      <c r="XDV271" s="1"/>
      <c r="XDW271" s="1"/>
      <c r="XDX271" s="1"/>
      <c r="XDY271" s="1"/>
      <c r="XDZ271" s="1"/>
      <c r="XEA271" s="1"/>
      <c r="XEB271" s="1"/>
      <c r="XEC271" s="1"/>
      <c r="XED271" s="1"/>
      <c r="XEE271" s="1"/>
      <c r="XEF271" s="1"/>
      <c r="XEG271" s="1"/>
      <c r="XEH271" s="1"/>
      <c r="XEI271" s="1"/>
      <c r="XEJ271" s="1"/>
      <c r="XEK271" s="1"/>
      <c r="XEL271" s="1"/>
      <c r="XEM271" s="1"/>
      <c r="XEN271" s="1"/>
      <c r="XEO271" s="1"/>
      <c r="XEP271" s="1"/>
      <c r="XEQ271" s="1"/>
      <c r="XER271" s="1"/>
      <c r="XES271" s="1"/>
      <c r="XET271" s="1"/>
      <c r="XEU271" s="1"/>
      <c r="XEV271" s="1"/>
      <c r="XEW271" s="1"/>
      <c r="XEX271" s="1"/>
      <c r="XEY271" s="1"/>
      <c r="XEZ271" s="1"/>
      <c r="XFA271" s="1"/>
      <c r="XFB271" s="1"/>
      <c r="XFC271" s="1"/>
      <c r="XFD271" s="1"/>
    </row>
    <row r="272" spans="1:151 16227:16384" s="11" customFormat="1" ht="20.25" customHeight="1" x14ac:dyDescent="0.25">
      <c r="A272" s="107" t="str">
        <f>A271</f>
        <v>1st to 6th, 8th to 11th, 13th Floor</v>
      </c>
      <c r="B272" s="109"/>
      <c r="C272" s="99" t="s">
        <v>227</v>
      </c>
      <c r="D272" s="100"/>
      <c r="E272" s="19" t="s">
        <v>215</v>
      </c>
      <c r="F272" s="99">
        <f>(57.92+4.7)*10.764</f>
        <v>674.04168000000004</v>
      </c>
      <c r="G272" s="100"/>
      <c r="H272" s="19">
        <v>0</v>
      </c>
      <c r="I272" s="19">
        <f t="shared" ref="I272:I279" si="59">F272*(($I$167)+1)+H272</f>
        <v>1078.4666880000002</v>
      </c>
      <c r="J272" s="1"/>
      <c r="K272" s="1"/>
      <c r="L272" s="1"/>
      <c r="M272" s="1"/>
      <c r="N272" s="1"/>
      <c r="O272" s="1"/>
      <c r="P272" s="1"/>
      <c r="Q272" s="1"/>
      <c r="R272" s="1"/>
      <c r="S272" s="1"/>
      <c r="T272" s="1"/>
      <c r="U272" s="43" t="str">
        <f t="shared" ref="U272:U279" ca="1" si="60">V272&amp;""&amp;",..,"&amp;""&amp;W272</f>
        <v>101,..,1301</v>
      </c>
      <c r="V272" s="43">
        <f ca="1">(SUMPRODUCT(MID(0&amp;(LEFT(A271,SUM(LEN(A271)-LEN(SUBSTITUTE(A271,{"0","1","2","3"},""))))), LARGE(INDEX(ISNUMBER(--MID((LEFT(A271,SUM(LEN(A271)-LEN(SUBSTITUTE(A271,{"0","1","2","3"},""))))), ROW(INDIRECT("1:"&amp;LEN((LEFT(A271,SUM(LEN(A271)-LEN(SUBSTITUTE(A271,{"0","1","2","3"},"")))))))), 1)) * ROW(INDIRECT("1:"&amp;LEN((LEFT(A271,SUM(LEN(A271)-LEN(SUBSTITUTE(A271,{"0","1","2","3"},"")))))))), 0), ROW(INDIRECT("1:"&amp;LEN((LEFT(A271,SUM(LEN(A271)-LEN(SUBSTITUTE(A271,{"0","1","2","3"},"")))))))))+1, 1) * 10^ROW(INDIRECT("1:"&amp;LEN((LEFT(A271,SUM(LEN(A271)-LEN(SUBSTITUTE(A271,{"0","1","2","3"},""))))))))/10))*100+1</f>
        <v>101</v>
      </c>
      <c r="W272" s="43">
        <f ca="1">(SUMPRODUCT(MID(0&amp;(--TRIM(RIGHT(SUBSTITUTE(LEFT(A271,_xlfn.AGGREGATE(16,6,FIND({0,1,2,3,4,5,6,7,8,9},A271,ROW(INDIRECT("1:"&amp;LEN(A271)))),1))," ",REPT(" ",LEN(A271))),LEN(A271)))), LARGE(INDEX(ISNUMBER(--MID((--TRIM(RIGHT(SUBSTITUTE(LEFT(A271,_xlfn.AGGREGATE(16,6,FIND({0,1,2,3,4,5,6,7,8,9},A271,ROW(INDIRECT("1:"&amp;LEN(A271)))),1))," ",REPT(" ",LEN(A271))),LEN(A271)))), ROW(INDIRECT("1:"&amp;LEN((--TRIM(RIGHT(SUBSTITUTE(LEFT(A271,_xlfn.AGGREGATE(16,6,FIND({0,1,2,3,4,5,6,7,8,9},A271,ROW(INDIRECT("1:"&amp;LEN(A271)))),1))," ",REPT(" ",LEN(A271))),LEN(A271))))))), 1)) * ROW(INDIRECT("1:"&amp;LEN((--TRIM(RIGHT(SUBSTITUTE(LEFT(A271,_xlfn.AGGREGATE(16,6,FIND({0,1,2,3,4,5,6,7,8,9},A271,ROW(INDIRECT("1:"&amp;LEN(A271)))),1))," ",REPT(" ",LEN(A271))),LEN(A271))))))), 0), ROW(INDIRECT("1:"&amp;LEN((--TRIM(RIGHT(SUBSTITUTE(LEFT(A271,_xlfn.AGGREGATE(16,6,FIND({0,1,2,3,4,5,6,7,8,9},A271,ROW(INDIRECT("1:"&amp;LEN(A271)))),1))," ",REPT(" ",LEN(A271))),LEN(A271))))))))+1, 1) * 10^ROW(INDIRECT("1:"&amp;LEN((--TRIM(RIGHT(SUBSTITUTE(LEFT(A271,_xlfn.AGGREGATE(16,6,FIND({0,1,2,3,4,5,6,7,8,9},A271,ROW(INDIRECT("1:"&amp;LEN(A271)))),1))," ",REPT(" ",LEN(A271))),LEN(A271)))))))/10))*100+1</f>
        <v>1301</v>
      </c>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WZC272" s="1"/>
      <c r="WZD272" s="1"/>
      <c r="WZE272" s="1"/>
      <c r="WZF272" s="1"/>
      <c r="WZG272" s="1"/>
      <c r="WZH272" s="1"/>
      <c r="WZI272" s="1"/>
      <c r="WZJ272" s="1"/>
      <c r="WZK272" s="1"/>
      <c r="WZL272" s="1"/>
      <c r="WZM272" s="1"/>
      <c r="WZN272" s="1"/>
      <c r="WZO272" s="1"/>
      <c r="WZP272" s="1"/>
      <c r="WZQ272" s="1"/>
      <c r="WZR272" s="1"/>
      <c r="WZS272" s="1"/>
      <c r="WZT272" s="1"/>
      <c r="WZU272" s="1"/>
      <c r="WZV272" s="1"/>
      <c r="WZW272" s="1"/>
      <c r="WZX272" s="1"/>
      <c r="WZY272" s="1"/>
      <c r="WZZ272" s="1"/>
      <c r="XAA272" s="1"/>
      <c r="XAB272" s="1"/>
      <c r="XAC272" s="1"/>
      <c r="XAD272" s="1"/>
      <c r="XAE272" s="1"/>
      <c r="XAF272" s="1"/>
      <c r="XAG272" s="1"/>
      <c r="XAH272" s="1"/>
      <c r="XAI272" s="1"/>
      <c r="XAJ272" s="1"/>
      <c r="XAK272" s="1"/>
      <c r="XAL272" s="1"/>
      <c r="XAM272" s="1"/>
      <c r="XAN272" s="1"/>
      <c r="XAO272" s="1"/>
      <c r="XAP272" s="1"/>
      <c r="XAQ272" s="1"/>
      <c r="XAR272" s="1"/>
      <c r="XAS272" s="1"/>
      <c r="XAT272" s="1"/>
      <c r="XAU272" s="1"/>
      <c r="XAV272" s="1"/>
      <c r="XAW272" s="1"/>
      <c r="XAX272" s="1"/>
      <c r="XAY272" s="1"/>
      <c r="XAZ272" s="1"/>
      <c r="XBA272" s="1"/>
      <c r="XBB272" s="1"/>
      <c r="XBC272" s="1"/>
      <c r="XBD272" s="1"/>
      <c r="XBE272" s="1"/>
      <c r="XBF272" s="1"/>
      <c r="XBG272" s="1"/>
      <c r="XBH272" s="1"/>
      <c r="XBI272" s="1"/>
      <c r="XBJ272" s="1"/>
      <c r="XBK272" s="1"/>
      <c r="XBL272" s="1"/>
      <c r="XBM272" s="1"/>
      <c r="XBN272" s="1"/>
      <c r="XBO272" s="1"/>
      <c r="XBP272" s="1"/>
      <c r="XBQ272" s="1"/>
      <c r="XBR272" s="1"/>
      <c r="XBS272" s="1"/>
      <c r="XBT272" s="1"/>
      <c r="XBU272" s="1"/>
      <c r="XBV272" s="1"/>
      <c r="XBW272" s="1"/>
      <c r="XBX272" s="1"/>
      <c r="XBY272" s="1"/>
      <c r="XBZ272" s="1"/>
      <c r="XCA272" s="1"/>
      <c r="XCB272" s="1"/>
      <c r="XCC272" s="1"/>
      <c r="XCD272" s="1"/>
      <c r="XCE272" s="1"/>
      <c r="XCF272" s="1"/>
      <c r="XCG272" s="1"/>
      <c r="XCH272" s="1"/>
      <c r="XCI272" s="1"/>
      <c r="XCJ272" s="1"/>
      <c r="XCK272" s="1"/>
      <c r="XCL272" s="1"/>
      <c r="XCM272" s="1"/>
      <c r="XCN272" s="1"/>
      <c r="XCO272" s="1"/>
      <c r="XCP272" s="1"/>
      <c r="XCQ272" s="1"/>
      <c r="XCR272" s="1"/>
      <c r="XCS272" s="1"/>
      <c r="XCT272" s="1"/>
      <c r="XCU272" s="1"/>
      <c r="XCV272" s="1"/>
      <c r="XCW272" s="1"/>
      <c r="XCX272" s="1"/>
      <c r="XCY272" s="1"/>
      <c r="XCZ272" s="1"/>
      <c r="XDA272" s="1"/>
      <c r="XDB272" s="1"/>
      <c r="XDC272" s="1"/>
      <c r="XDD272" s="1"/>
      <c r="XDE272" s="1"/>
      <c r="XDF272" s="1"/>
      <c r="XDG272" s="1"/>
      <c r="XDH272" s="1"/>
      <c r="XDI272" s="1"/>
      <c r="XDJ272" s="1"/>
      <c r="XDK272" s="1"/>
      <c r="XDL272" s="1"/>
      <c r="XDM272" s="1"/>
      <c r="XDN272" s="1"/>
      <c r="XDO272" s="1"/>
      <c r="XDP272" s="1"/>
      <c r="XDQ272" s="1"/>
      <c r="XDR272" s="1"/>
      <c r="XDS272" s="1"/>
      <c r="XDT272" s="1"/>
      <c r="XDU272" s="1"/>
      <c r="XDV272" s="1"/>
      <c r="XDW272" s="1"/>
      <c r="XDX272" s="1"/>
      <c r="XDY272" s="1"/>
      <c r="XDZ272" s="1"/>
      <c r="XEA272" s="1"/>
      <c r="XEB272" s="1"/>
      <c r="XEC272" s="1"/>
      <c r="XED272" s="1"/>
      <c r="XEE272" s="1"/>
      <c r="XEF272" s="1"/>
      <c r="XEG272" s="1"/>
      <c r="XEH272" s="1"/>
      <c r="XEI272" s="1"/>
      <c r="XEJ272" s="1"/>
      <c r="XEK272" s="1"/>
      <c r="XEL272" s="1"/>
      <c r="XEM272" s="1"/>
      <c r="XEN272" s="1"/>
      <c r="XEO272" s="1"/>
      <c r="XEP272" s="1"/>
      <c r="XEQ272" s="1"/>
      <c r="XER272" s="1"/>
      <c r="XES272" s="1"/>
      <c r="XET272" s="1"/>
      <c r="XEU272" s="1"/>
      <c r="XEV272" s="1"/>
      <c r="XEW272" s="1"/>
      <c r="XEX272" s="1"/>
      <c r="XEY272" s="1"/>
      <c r="XEZ272" s="1"/>
      <c r="XFA272" s="1"/>
      <c r="XFB272" s="1"/>
      <c r="XFC272" s="1"/>
      <c r="XFD272" s="1"/>
    </row>
    <row r="273" spans="1:151 16227:16384" s="11" customFormat="1" ht="20.25" customHeight="1" x14ac:dyDescent="0.25">
      <c r="A273" s="110"/>
      <c r="B273" s="112"/>
      <c r="C273" s="99" t="s">
        <v>235</v>
      </c>
      <c r="D273" s="100"/>
      <c r="E273" s="19" t="s">
        <v>215</v>
      </c>
      <c r="F273" s="99">
        <f>(56.43+4.87)*10.764</f>
        <v>659.83319999999992</v>
      </c>
      <c r="G273" s="100"/>
      <c r="H273" s="19">
        <v>0</v>
      </c>
      <c r="I273" s="19">
        <f t="shared" si="59"/>
        <v>1055.7331199999999</v>
      </c>
      <c r="J273" s="1"/>
      <c r="K273" s="1"/>
      <c r="L273" s="1"/>
      <c r="M273" s="1"/>
      <c r="N273" s="1"/>
      <c r="O273" s="1"/>
      <c r="P273" s="1"/>
      <c r="Q273" s="1"/>
      <c r="R273" s="1"/>
      <c r="S273" s="1"/>
      <c r="T273" s="1"/>
      <c r="U273" s="43" t="str">
        <f t="shared" ca="1" si="60"/>
        <v>102,..,1302</v>
      </c>
      <c r="V273" s="43">
        <f ca="1">V272+1</f>
        <v>102</v>
      </c>
      <c r="W273" s="43">
        <f ca="1">W272+1</f>
        <v>1302</v>
      </c>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WZC273" s="1"/>
      <c r="WZD273" s="1"/>
      <c r="WZE273" s="1"/>
      <c r="WZF273" s="1"/>
      <c r="WZG273" s="1"/>
      <c r="WZH273" s="1"/>
      <c r="WZI273" s="1"/>
      <c r="WZJ273" s="1"/>
      <c r="WZK273" s="1"/>
      <c r="WZL273" s="1"/>
      <c r="WZM273" s="1"/>
      <c r="WZN273" s="1"/>
      <c r="WZO273" s="1"/>
      <c r="WZP273" s="1"/>
      <c r="WZQ273" s="1"/>
      <c r="WZR273" s="1"/>
      <c r="WZS273" s="1"/>
      <c r="WZT273" s="1"/>
      <c r="WZU273" s="1"/>
      <c r="WZV273" s="1"/>
      <c r="WZW273" s="1"/>
      <c r="WZX273" s="1"/>
      <c r="WZY273" s="1"/>
      <c r="WZZ273" s="1"/>
      <c r="XAA273" s="1"/>
      <c r="XAB273" s="1"/>
      <c r="XAC273" s="1"/>
      <c r="XAD273" s="1"/>
      <c r="XAE273" s="1"/>
      <c r="XAF273" s="1"/>
      <c r="XAG273" s="1"/>
      <c r="XAH273" s="1"/>
      <c r="XAI273" s="1"/>
      <c r="XAJ273" s="1"/>
      <c r="XAK273" s="1"/>
      <c r="XAL273" s="1"/>
      <c r="XAM273" s="1"/>
      <c r="XAN273" s="1"/>
      <c r="XAO273" s="1"/>
      <c r="XAP273" s="1"/>
      <c r="XAQ273" s="1"/>
      <c r="XAR273" s="1"/>
      <c r="XAS273" s="1"/>
      <c r="XAT273" s="1"/>
      <c r="XAU273" s="1"/>
      <c r="XAV273" s="1"/>
      <c r="XAW273" s="1"/>
      <c r="XAX273" s="1"/>
      <c r="XAY273" s="1"/>
      <c r="XAZ273" s="1"/>
      <c r="XBA273" s="1"/>
      <c r="XBB273" s="1"/>
      <c r="XBC273" s="1"/>
      <c r="XBD273" s="1"/>
      <c r="XBE273" s="1"/>
      <c r="XBF273" s="1"/>
      <c r="XBG273" s="1"/>
      <c r="XBH273" s="1"/>
      <c r="XBI273" s="1"/>
      <c r="XBJ273" s="1"/>
      <c r="XBK273" s="1"/>
      <c r="XBL273" s="1"/>
      <c r="XBM273" s="1"/>
      <c r="XBN273" s="1"/>
      <c r="XBO273" s="1"/>
      <c r="XBP273" s="1"/>
      <c r="XBQ273" s="1"/>
      <c r="XBR273" s="1"/>
      <c r="XBS273" s="1"/>
      <c r="XBT273" s="1"/>
      <c r="XBU273" s="1"/>
      <c r="XBV273" s="1"/>
      <c r="XBW273" s="1"/>
      <c r="XBX273" s="1"/>
      <c r="XBY273" s="1"/>
      <c r="XBZ273" s="1"/>
      <c r="XCA273" s="1"/>
      <c r="XCB273" s="1"/>
      <c r="XCC273" s="1"/>
      <c r="XCD273" s="1"/>
      <c r="XCE273" s="1"/>
      <c r="XCF273" s="1"/>
      <c r="XCG273" s="1"/>
      <c r="XCH273" s="1"/>
      <c r="XCI273" s="1"/>
      <c r="XCJ273" s="1"/>
      <c r="XCK273" s="1"/>
      <c r="XCL273" s="1"/>
      <c r="XCM273" s="1"/>
      <c r="XCN273" s="1"/>
      <c r="XCO273" s="1"/>
      <c r="XCP273" s="1"/>
      <c r="XCQ273" s="1"/>
      <c r="XCR273" s="1"/>
      <c r="XCS273" s="1"/>
      <c r="XCT273" s="1"/>
      <c r="XCU273" s="1"/>
      <c r="XCV273" s="1"/>
      <c r="XCW273" s="1"/>
      <c r="XCX273" s="1"/>
      <c r="XCY273" s="1"/>
      <c r="XCZ273" s="1"/>
      <c r="XDA273" s="1"/>
      <c r="XDB273" s="1"/>
      <c r="XDC273" s="1"/>
      <c r="XDD273" s="1"/>
      <c r="XDE273" s="1"/>
      <c r="XDF273" s="1"/>
      <c r="XDG273" s="1"/>
      <c r="XDH273" s="1"/>
      <c r="XDI273" s="1"/>
      <c r="XDJ273" s="1"/>
      <c r="XDK273" s="1"/>
      <c r="XDL273" s="1"/>
      <c r="XDM273" s="1"/>
      <c r="XDN273" s="1"/>
      <c r="XDO273" s="1"/>
      <c r="XDP273" s="1"/>
      <c r="XDQ273" s="1"/>
      <c r="XDR273" s="1"/>
      <c r="XDS273" s="1"/>
      <c r="XDT273" s="1"/>
      <c r="XDU273" s="1"/>
      <c r="XDV273" s="1"/>
      <c r="XDW273" s="1"/>
      <c r="XDX273" s="1"/>
      <c r="XDY273" s="1"/>
      <c r="XDZ273" s="1"/>
      <c r="XEA273" s="1"/>
      <c r="XEB273" s="1"/>
      <c r="XEC273" s="1"/>
      <c r="XED273" s="1"/>
      <c r="XEE273" s="1"/>
      <c r="XEF273" s="1"/>
      <c r="XEG273" s="1"/>
      <c r="XEH273" s="1"/>
      <c r="XEI273" s="1"/>
      <c r="XEJ273" s="1"/>
      <c r="XEK273" s="1"/>
      <c r="XEL273" s="1"/>
      <c r="XEM273" s="1"/>
      <c r="XEN273" s="1"/>
      <c r="XEO273" s="1"/>
      <c r="XEP273" s="1"/>
      <c r="XEQ273" s="1"/>
      <c r="XER273" s="1"/>
      <c r="XES273" s="1"/>
      <c r="XET273" s="1"/>
      <c r="XEU273" s="1"/>
      <c r="XEV273" s="1"/>
      <c r="XEW273" s="1"/>
      <c r="XEX273" s="1"/>
      <c r="XEY273" s="1"/>
      <c r="XEZ273" s="1"/>
      <c r="XFA273" s="1"/>
      <c r="XFB273" s="1"/>
      <c r="XFC273" s="1"/>
      <c r="XFD273" s="1"/>
    </row>
    <row r="274" spans="1:151 16227:16384" s="11" customFormat="1" ht="20.25" customHeight="1" x14ac:dyDescent="0.25">
      <c r="A274" s="110"/>
      <c r="B274" s="112"/>
      <c r="C274" s="99" t="s">
        <v>232</v>
      </c>
      <c r="D274" s="100"/>
      <c r="E274" s="19" t="s">
        <v>215</v>
      </c>
      <c r="F274" s="99">
        <f>(56.43+4.87)*10.764</f>
        <v>659.83319999999992</v>
      </c>
      <c r="G274" s="100"/>
      <c r="H274" s="19">
        <v>0</v>
      </c>
      <c r="I274" s="19">
        <f t="shared" si="59"/>
        <v>1055.7331199999999</v>
      </c>
      <c r="J274" s="1"/>
      <c r="K274" s="1"/>
      <c r="L274" s="1"/>
      <c r="M274" s="1"/>
      <c r="N274" s="1"/>
      <c r="O274" s="1"/>
      <c r="P274" s="1"/>
      <c r="Q274" s="1"/>
      <c r="R274" s="1"/>
      <c r="S274" s="1"/>
      <c r="T274" s="1"/>
      <c r="U274" s="43" t="str">
        <f t="shared" ca="1" si="60"/>
        <v>103,..,1303</v>
      </c>
      <c r="V274" s="43">
        <f t="shared" ref="V274:W274" ca="1" si="61">V273+1</f>
        <v>103</v>
      </c>
      <c r="W274" s="43">
        <f t="shared" ca="1" si="61"/>
        <v>1303</v>
      </c>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WZC274" s="1"/>
      <c r="WZD274" s="1"/>
      <c r="WZE274" s="1"/>
      <c r="WZF274" s="1"/>
      <c r="WZG274" s="1"/>
      <c r="WZH274" s="1"/>
      <c r="WZI274" s="1"/>
      <c r="WZJ274" s="1"/>
      <c r="WZK274" s="1"/>
      <c r="WZL274" s="1"/>
      <c r="WZM274" s="1"/>
      <c r="WZN274" s="1"/>
      <c r="WZO274" s="1"/>
      <c r="WZP274" s="1"/>
      <c r="WZQ274" s="1"/>
      <c r="WZR274" s="1"/>
      <c r="WZS274" s="1"/>
      <c r="WZT274" s="1"/>
      <c r="WZU274" s="1"/>
      <c r="WZV274" s="1"/>
      <c r="WZW274" s="1"/>
      <c r="WZX274" s="1"/>
      <c r="WZY274" s="1"/>
      <c r="WZZ274" s="1"/>
      <c r="XAA274" s="1"/>
      <c r="XAB274" s="1"/>
      <c r="XAC274" s="1"/>
      <c r="XAD274" s="1"/>
      <c r="XAE274" s="1"/>
      <c r="XAF274" s="1"/>
      <c r="XAG274" s="1"/>
      <c r="XAH274" s="1"/>
      <c r="XAI274" s="1"/>
      <c r="XAJ274" s="1"/>
      <c r="XAK274" s="1"/>
      <c r="XAL274" s="1"/>
      <c r="XAM274" s="1"/>
      <c r="XAN274" s="1"/>
      <c r="XAO274" s="1"/>
      <c r="XAP274" s="1"/>
      <c r="XAQ274" s="1"/>
      <c r="XAR274" s="1"/>
      <c r="XAS274" s="1"/>
      <c r="XAT274" s="1"/>
      <c r="XAU274" s="1"/>
      <c r="XAV274" s="1"/>
      <c r="XAW274" s="1"/>
      <c r="XAX274" s="1"/>
      <c r="XAY274" s="1"/>
      <c r="XAZ274" s="1"/>
      <c r="XBA274" s="1"/>
      <c r="XBB274" s="1"/>
      <c r="XBC274" s="1"/>
      <c r="XBD274" s="1"/>
      <c r="XBE274" s="1"/>
      <c r="XBF274" s="1"/>
      <c r="XBG274" s="1"/>
      <c r="XBH274" s="1"/>
      <c r="XBI274" s="1"/>
      <c r="XBJ274" s="1"/>
      <c r="XBK274" s="1"/>
      <c r="XBL274" s="1"/>
      <c r="XBM274" s="1"/>
      <c r="XBN274" s="1"/>
      <c r="XBO274" s="1"/>
      <c r="XBP274" s="1"/>
      <c r="XBQ274" s="1"/>
      <c r="XBR274" s="1"/>
      <c r="XBS274" s="1"/>
      <c r="XBT274" s="1"/>
      <c r="XBU274" s="1"/>
      <c r="XBV274" s="1"/>
      <c r="XBW274" s="1"/>
      <c r="XBX274" s="1"/>
      <c r="XBY274" s="1"/>
      <c r="XBZ274" s="1"/>
      <c r="XCA274" s="1"/>
      <c r="XCB274" s="1"/>
      <c r="XCC274" s="1"/>
      <c r="XCD274" s="1"/>
      <c r="XCE274" s="1"/>
      <c r="XCF274" s="1"/>
      <c r="XCG274" s="1"/>
      <c r="XCH274" s="1"/>
      <c r="XCI274" s="1"/>
      <c r="XCJ274" s="1"/>
      <c r="XCK274" s="1"/>
      <c r="XCL274" s="1"/>
      <c r="XCM274" s="1"/>
      <c r="XCN274" s="1"/>
      <c r="XCO274" s="1"/>
      <c r="XCP274" s="1"/>
      <c r="XCQ274" s="1"/>
      <c r="XCR274" s="1"/>
      <c r="XCS274" s="1"/>
      <c r="XCT274" s="1"/>
      <c r="XCU274" s="1"/>
      <c r="XCV274" s="1"/>
      <c r="XCW274" s="1"/>
      <c r="XCX274" s="1"/>
      <c r="XCY274" s="1"/>
      <c r="XCZ274" s="1"/>
      <c r="XDA274" s="1"/>
      <c r="XDB274" s="1"/>
      <c r="XDC274" s="1"/>
      <c r="XDD274" s="1"/>
      <c r="XDE274" s="1"/>
      <c r="XDF274" s="1"/>
      <c r="XDG274" s="1"/>
      <c r="XDH274" s="1"/>
      <c r="XDI274" s="1"/>
      <c r="XDJ274" s="1"/>
      <c r="XDK274" s="1"/>
      <c r="XDL274" s="1"/>
      <c r="XDM274" s="1"/>
      <c r="XDN274" s="1"/>
      <c r="XDO274" s="1"/>
      <c r="XDP274" s="1"/>
      <c r="XDQ274" s="1"/>
      <c r="XDR274" s="1"/>
      <c r="XDS274" s="1"/>
      <c r="XDT274" s="1"/>
      <c r="XDU274" s="1"/>
      <c r="XDV274" s="1"/>
      <c r="XDW274" s="1"/>
      <c r="XDX274" s="1"/>
      <c r="XDY274" s="1"/>
      <c r="XDZ274" s="1"/>
      <c r="XEA274" s="1"/>
      <c r="XEB274" s="1"/>
      <c r="XEC274" s="1"/>
      <c r="XED274" s="1"/>
      <c r="XEE274" s="1"/>
      <c r="XEF274" s="1"/>
      <c r="XEG274" s="1"/>
      <c r="XEH274" s="1"/>
      <c r="XEI274" s="1"/>
      <c r="XEJ274" s="1"/>
      <c r="XEK274" s="1"/>
      <c r="XEL274" s="1"/>
      <c r="XEM274" s="1"/>
      <c r="XEN274" s="1"/>
      <c r="XEO274" s="1"/>
      <c r="XEP274" s="1"/>
      <c r="XEQ274" s="1"/>
      <c r="XER274" s="1"/>
      <c r="XES274" s="1"/>
      <c r="XET274" s="1"/>
      <c r="XEU274" s="1"/>
      <c r="XEV274" s="1"/>
      <c r="XEW274" s="1"/>
      <c r="XEX274" s="1"/>
      <c r="XEY274" s="1"/>
      <c r="XEZ274" s="1"/>
      <c r="XFA274" s="1"/>
      <c r="XFB274" s="1"/>
      <c r="XFC274" s="1"/>
      <c r="XFD274" s="1"/>
    </row>
    <row r="275" spans="1:151 16227:16384" s="11" customFormat="1" ht="20.25" customHeight="1" x14ac:dyDescent="0.25">
      <c r="A275" s="110"/>
      <c r="B275" s="112"/>
      <c r="C275" s="99" t="s">
        <v>222</v>
      </c>
      <c r="D275" s="100"/>
      <c r="E275" s="19" t="s">
        <v>218</v>
      </c>
      <c r="F275" s="99">
        <f>(81.13+4.69)*10.764</f>
        <v>923.76647999999989</v>
      </c>
      <c r="G275" s="100"/>
      <c r="H275" s="19">
        <v>0</v>
      </c>
      <c r="I275" s="19">
        <f t="shared" si="59"/>
        <v>1478.0263679999998</v>
      </c>
      <c r="J275" s="1"/>
      <c r="K275" s="1"/>
      <c r="L275" s="1"/>
      <c r="M275" s="1"/>
      <c r="N275" s="1"/>
      <c r="O275" s="1"/>
      <c r="P275" s="1"/>
      <c r="Q275" s="1"/>
      <c r="R275" s="1"/>
      <c r="S275" s="1"/>
      <c r="T275" s="1"/>
      <c r="U275" s="43" t="str">
        <f t="shared" ca="1" si="60"/>
        <v>104,..,1304</v>
      </c>
      <c r="V275" s="43">
        <f t="shared" ref="V275:W275" ca="1" si="62">V274+1</f>
        <v>104</v>
      </c>
      <c r="W275" s="43">
        <f t="shared" ca="1" si="62"/>
        <v>1304</v>
      </c>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WZC275" s="1"/>
      <c r="WZD275" s="1"/>
      <c r="WZE275" s="1"/>
      <c r="WZF275" s="1"/>
      <c r="WZG275" s="1"/>
      <c r="WZH275" s="1"/>
      <c r="WZI275" s="1"/>
      <c r="WZJ275" s="1"/>
      <c r="WZK275" s="1"/>
      <c r="WZL275" s="1"/>
      <c r="WZM275" s="1"/>
      <c r="WZN275" s="1"/>
      <c r="WZO275" s="1"/>
      <c r="WZP275" s="1"/>
      <c r="WZQ275" s="1"/>
      <c r="WZR275" s="1"/>
      <c r="WZS275" s="1"/>
      <c r="WZT275" s="1"/>
      <c r="WZU275" s="1"/>
      <c r="WZV275" s="1"/>
      <c r="WZW275" s="1"/>
      <c r="WZX275" s="1"/>
      <c r="WZY275" s="1"/>
      <c r="WZZ275" s="1"/>
      <c r="XAA275" s="1"/>
      <c r="XAB275" s="1"/>
      <c r="XAC275" s="1"/>
      <c r="XAD275" s="1"/>
      <c r="XAE275" s="1"/>
      <c r="XAF275" s="1"/>
      <c r="XAG275" s="1"/>
      <c r="XAH275" s="1"/>
      <c r="XAI275" s="1"/>
      <c r="XAJ275" s="1"/>
      <c r="XAK275" s="1"/>
      <c r="XAL275" s="1"/>
      <c r="XAM275" s="1"/>
      <c r="XAN275" s="1"/>
      <c r="XAO275" s="1"/>
      <c r="XAP275" s="1"/>
      <c r="XAQ275" s="1"/>
      <c r="XAR275" s="1"/>
      <c r="XAS275" s="1"/>
      <c r="XAT275" s="1"/>
      <c r="XAU275" s="1"/>
      <c r="XAV275" s="1"/>
      <c r="XAW275" s="1"/>
      <c r="XAX275" s="1"/>
      <c r="XAY275" s="1"/>
      <c r="XAZ275" s="1"/>
      <c r="XBA275" s="1"/>
      <c r="XBB275" s="1"/>
      <c r="XBC275" s="1"/>
      <c r="XBD275" s="1"/>
      <c r="XBE275" s="1"/>
      <c r="XBF275" s="1"/>
      <c r="XBG275" s="1"/>
      <c r="XBH275" s="1"/>
      <c r="XBI275" s="1"/>
      <c r="XBJ275" s="1"/>
      <c r="XBK275" s="1"/>
      <c r="XBL275" s="1"/>
      <c r="XBM275" s="1"/>
      <c r="XBN275" s="1"/>
      <c r="XBO275" s="1"/>
      <c r="XBP275" s="1"/>
      <c r="XBQ275" s="1"/>
      <c r="XBR275" s="1"/>
      <c r="XBS275" s="1"/>
      <c r="XBT275" s="1"/>
      <c r="XBU275" s="1"/>
      <c r="XBV275" s="1"/>
      <c r="XBW275" s="1"/>
      <c r="XBX275" s="1"/>
      <c r="XBY275" s="1"/>
      <c r="XBZ275" s="1"/>
      <c r="XCA275" s="1"/>
      <c r="XCB275" s="1"/>
      <c r="XCC275" s="1"/>
      <c r="XCD275" s="1"/>
      <c r="XCE275" s="1"/>
      <c r="XCF275" s="1"/>
      <c r="XCG275" s="1"/>
      <c r="XCH275" s="1"/>
      <c r="XCI275" s="1"/>
      <c r="XCJ275" s="1"/>
      <c r="XCK275" s="1"/>
      <c r="XCL275" s="1"/>
      <c r="XCM275" s="1"/>
      <c r="XCN275" s="1"/>
      <c r="XCO275" s="1"/>
      <c r="XCP275" s="1"/>
      <c r="XCQ275" s="1"/>
      <c r="XCR275" s="1"/>
      <c r="XCS275" s="1"/>
      <c r="XCT275" s="1"/>
      <c r="XCU275" s="1"/>
      <c r="XCV275" s="1"/>
      <c r="XCW275" s="1"/>
      <c r="XCX275" s="1"/>
      <c r="XCY275" s="1"/>
      <c r="XCZ275" s="1"/>
      <c r="XDA275" s="1"/>
      <c r="XDB275" s="1"/>
      <c r="XDC275" s="1"/>
      <c r="XDD275" s="1"/>
      <c r="XDE275" s="1"/>
      <c r="XDF275" s="1"/>
      <c r="XDG275" s="1"/>
      <c r="XDH275" s="1"/>
      <c r="XDI275" s="1"/>
      <c r="XDJ275" s="1"/>
      <c r="XDK275" s="1"/>
      <c r="XDL275" s="1"/>
      <c r="XDM275" s="1"/>
      <c r="XDN275" s="1"/>
      <c r="XDO275" s="1"/>
      <c r="XDP275" s="1"/>
      <c r="XDQ275" s="1"/>
      <c r="XDR275" s="1"/>
      <c r="XDS275" s="1"/>
      <c r="XDT275" s="1"/>
      <c r="XDU275" s="1"/>
      <c r="XDV275" s="1"/>
      <c r="XDW275" s="1"/>
      <c r="XDX275" s="1"/>
      <c r="XDY275" s="1"/>
      <c r="XDZ275" s="1"/>
      <c r="XEA275" s="1"/>
      <c r="XEB275" s="1"/>
      <c r="XEC275" s="1"/>
      <c r="XED275" s="1"/>
      <c r="XEE275" s="1"/>
      <c r="XEF275" s="1"/>
      <c r="XEG275" s="1"/>
      <c r="XEH275" s="1"/>
      <c r="XEI275" s="1"/>
      <c r="XEJ275" s="1"/>
      <c r="XEK275" s="1"/>
      <c r="XEL275" s="1"/>
      <c r="XEM275" s="1"/>
      <c r="XEN275" s="1"/>
      <c r="XEO275" s="1"/>
      <c r="XEP275" s="1"/>
      <c r="XEQ275" s="1"/>
      <c r="XER275" s="1"/>
      <c r="XES275" s="1"/>
      <c r="XET275" s="1"/>
      <c r="XEU275" s="1"/>
      <c r="XEV275" s="1"/>
      <c r="XEW275" s="1"/>
      <c r="XEX275" s="1"/>
      <c r="XEY275" s="1"/>
      <c r="XEZ275" s="1"/>
      <c r="XFA275" s="1"/>
      <c r="XFB275" s="1"/>
      <c r="XFC275" s="1"/>
      <c r="XFD275" s="1"/>
    </row>
    <row r="276" spans="1:151 16227:16384" s="11" customFormat="1" ht="20.25" customHeight="1" x14ac:dyDescent="0.25">
      <c r="A276" s="110"/>
      <c r="B276" s="112"/>
      <c r="C276" s="99" t="s">
        <v>223</v>
      </c>
      <c r="D276" s="100"/>
      <c r="E276" s="19" t="s">
        <v>218</v>
      </c>
      <c r="F276" s="99">
        <f>(81.13+4.69)*10.764</f>
        <v>923.76647999999989</v>
      </c>
      <c r="G276" s="100"/>
      <c r="H276" s="19">
        <v>0</v>
      </c>
      <c r="I276" s="19">
        <f t="shared" si="59"/>
        <v>1478.0263679999998</v>
      </c>
      <c r="J276" s="1"/>
      <c r="K276" s="1"/>
      <c r="L276" s="1"/>
      <c r="M276" s="1"/>
      <c r="N276" s="1"/>
      <c r="O276" s="1"/>
      <c r="P276" s="1"/>
      <c r="Q276" s="1"/>
      <c r="R276" s="1"/>
      <c r="S276" s="1"/>
      <c r="T276" s="1"/>
      <c r="U276" s="43" t="str">
        <f t="shared" ca="1" si="60"/>
        <v>105,..,1305</v>
      </c>
      <c r="V276" s="43">
        <f t="shared" ref="V276:W276" ca="1" si="63">V275+1</f>
        <v>105</v>
      </c>
      <c r="W276" s="43">
        <f t="shared" ca="1" si="63"/>
        <v>1305</v>
      </c>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WZC276" s="1"/>
      <c r="WZD276" s="1"/>
      <c r="WZE276" s="1"/>
      <c r="WZF276" s="1"/>
      <c r="WZG276" s="1"/>
      <c r="WZH276" s="1"/>
      <c r="WZI276" s="1"/>
      <c r="WZJ276" s="1"/>
      <c r="WZK276" s="1"/>
      <c r="WZL276" s="1"/>
      <c r="WZM276" s="1"/>
      <c r="WZN276" s="1"/>
      <c r="WZO276" s="1"/>
      <c r="WZP276" s="1"/>
      <c r="WZQ276" s="1"/>
      <c r="WZR276" s="1"/>
      <c r="WZS276" s="1"/>
      <c r="WZT276" s="1"/>
      <c r="WZU276" s="1"/>
      <c r="WZV276" s="1"/>
      <c r="WZW276" s="1"/>
      <c r="WZX276" s="1"/>
      <c r="WZY276" s="1"/>
      <c r="WZZ276" s="1"/>
      <c r="XAA276" s="1"/>
      <c r="XAB276" s="1"/>
      <c r="XAC276" s="1"/>
      <c r="XAD276" s="1"/>
      <c r="XAE276" s="1"/>
      <c r="XAF276" s="1"/>
      <c r="XAG276" s="1"/>
      <c r="XAH276" s="1"/>
      <c r="XAI276" s="1"/>
      <c r="XAJ276" s="1"/>
      <c r="XAK276" s="1"/>
      <c r="XAL276" s="1"/>
      <c r="XAM276" s="1"/>
      <c r="XAN276" s="1"/>
      <c r="XAO276" s="1"/>
      <c r="XAP276" s="1"/>
      <c r="XAQ276" s="1"/>
      <c r="XAR276" s="1"/>
      <c r="XAS276" s="1"/>
      <c r="XAT276" s="1"/>
      <c r="XAU276" s="1"/>
      <c r="XAV276" s="1"/>
      <c r="XAW276" s="1"/>
      <c r="XAX276" s="1"/>
      <c r="XAY276" s="1"/>
      <c r="XAZ276" s="1"/>
      <c r="XBA276" s="1"/>
      <c r="XBB276" s="1"/>
      <c r="XBC276" s="1"/>
      <c r="XBD276" s="1"/>
      <c r="XBE276" s="1"/>
      <c r="XBF276" s="1"/>
      <c r="XBG276" s="1"/>
      <c r="XBH276" s="1"/>
      <c r="XBI276" s="1"/>
      <c r="XBJ276" s="1"/>
      <c r="XBK276" s="1"/>
      <c r="XBL276" s="1"/>
      <c r="XBM276" s="1"/>
      <c r="XBN276" s="1"/>
      <c r="XBO276" s="1"/>
      <c r="XBP276" s="1"/>
      <c r="XBQ276" s="1"/>
      <c r="XBR276" s="1"/>
      <c r="XBS276" s="1"/>
      <c r="XBT276" s="1"/>
      <c r="XBU276" s="1"/>
      <c r="XBV276" s="1"/>
      <c r="XBW276" s="1"/>
      <c r="XBX276" s="1"/>
      <c r="XBY276" s="1"/>
      <c r="XBZ276" s="1"/>
      <c r="XCA276" s="1"/>
      <c r="XCB276" s="1"/>
      <c r="XCC276" s="1"/>
      <c r="XCD276" s="1"/>
      <c r="XCE276" s="1"/>
      <c r="XCF276" s="1"/>
      <c r="XCG276" s="1"/>
      <c r="XCH276" s="1"/>
      <c r="XCI276" s="1"/>
      <c r="XCJ276" s="1"/>
      <c r="XCK276" s="1"/>
      <c r="XCL276" s="1"/>
      <c r="XCM276" s="1"/>
      <c r="XCN276" s="1"/>
      <c r="XCO276" s="1"/>
      <c r="XCP276" s="1"/>
      <c r="XCQ276" s="1"/>
      <c r="XCR276" s="1"/>
      <c r="XCS276" s="1"/>
      <c r="XCT276" s="1"/>
      <c r="XCU276" s="1"/>
      <c r="XCV276" s="1"/>
      <c r="XCW276" s="1"/>
      <c r="XCX276" s="1"/>
      <c r="XCY276" s="1"/>
      <c r="XCZ276" s="1"/>
      <c r="XDA276" s="1"/>
      <c r="XDB276" s="1"/>
      <c r="XDC276" s="1"/>
      <c r="XDD276" s="1"/>
      <c r="XDE276" s="1"/>
      <c r="XDF276" s="1"/>
      <c r="XDG276" s="1"/>
      <c r="XDH276" s="1"/>
      <c r="XDI276" s="1"/>
      <c r="XDJ276" s="1"/>
      <c r="XDK276" s="1"/>
      <c r="XDL276" s="1"/>
      <c r="XDM276" s="1"/>
      <c r="XDN276" s="1"/>
      <c r="XDO276" s="1"/>
      <c r="XDP276" s="1"/>
      <c r="XDQ276" s="1"/>
      <c r="XDR276" s="1"/>
      <c r="XDS276" s="1"/>
      <c r="XDT276" s="1"/>
      <c r="XDU276" s="1"/>
      <c r="XDV276" s="1"/>
      <c r="XDW276" s="1"/>
      <c r="XDX276" s="1"/>
      <c r="XDY276" s="1"/>
      <c r="XDZ276" s="1"/>
      <c r="XEA276" s="1"/>
      <c r="XEB276" s="1"/>
      <c r="XEC276" s="1"/>
      <c r="XED276" s="1"/>
      <c r="XEE276" s="1"/>
      <c r="XEF276" s="1"/>
      <c r="XEG276" s="1"/>
      <c r="XEH276" s="1"/>
      <c r="XEI276" s="1"/>
      <c r="XEJ276" s="1"/>
      <c r="XEK276" s="1"/>
      <c r="XEL276" s="1"/>
      <c r="XEM276" s="1"/>
      <c r="XEN276" s="1"/>
      <c r="XEO276" s="1"/>
      <c r="XEP276" s="1"/>
      <c r="XEQ276" s="1"/>
      <c r="XER276" s="1"/>
      <c r="XES276" s="1"/>
      <c r="XET276" s="1"/>
      <c r="XEU276" s="1"/>
      <c r="XEV276" s="1"/>
      <c r="XEW276" s="1"/>
      <c r="XEX276" s="1"/>
      <c r="XEY276" s="1"/>
      <c r="XEZ276" s="1"/>
      <c r="XFA276" s="1"/>
      <c r="XFB276" s="1"/>
      <c r="XFC276" s="1"/>
      <c r="XFD276" s="1"/>
    </row>
    <row r="277" spans="1:151 16227:16384" s="11" customFormat="1" ht="20.25" customHeight="1" x14ac:dyDescent="0.25">
      <c r="A277" s="110"/>
      <c r="B277" s="112"/>
      <c r="C277" s="99" t="s">
        <v>224</v>
      </c>
      <c r="D277" s="100"/>
      <c r="E277" s="19" t="s">
        <v>219</v>
      </c>
      <c r="F277" s="99">
        <f>(49.59+4.57)*10.764</f>
        <v>582.97824000000003</v>
      </c>
      <c r="G277" s="100"/>
      <c r="H277" s="19">
        <v>0</v>
      </c>
      <c r="I277" s="19">
        <f t="shared" si="59"/>
        <v>932.76518400000009</v>
      </c>
      <c r="J277" s="1"/>
      <c r="K277" s="1"/>
      <c r="L277" s="1"/>
      <c r="M277" s="1"/>
      <c r="N277" s="1"/>
      <c r="O277" s="1"/>
      <c r="P277" s="1"/>
      <c r="Q277" s="1"/>
      <c r="R277" s="1"/>
      <c r="S277" s="1"/>
      <c r="T277" s="1"/>
      <c r="U277" s="43" t="str">
        <f t="shared" ca="1" si="60"/>
        <v>106,..,1306</v>
      </c>
      <c r="V277" s="43">
        <f t="shared" ref="V277:W277" ca="1" si="64">V276+1</f>
        <v>106</v>
      </c>
      <c r="W277" s="43">
        <f t="shared" ca="1" si="64"/>
        <v>1306</v>
      </c>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WZC277" s="1"/>
      <c r="WZD277" s="1"/>
      <c r="WZE277" s="1"/>
      <c r="WZF277" s="1"/>
      <c r="WZG277" s="1"/>
      <c r="WZH277" s="1"/>
      <c r="WZI277" s="1"/>
      <c r="WZJ277" s="1"/>
      <c r="WZK277" s="1"/>
      <c r="WZL277" s="1"/>
      <c r="WZM277" s="1"/>
      <c r="WZN277" s="1"/>
      <c r="WZO277" s="1"/>
      <c r="WZP277" s="1"/>
      <c r="WZQ277" s="1"/>
      <c r="WZR277" s="1"/>
      <c r="WZS277" s="1"/>
      <c r="WZT277" s="1"/>
      <c r="WZU277" s="1"/>
      <c r="WZV277" s="1"/>
      <c r="WZW277" s="1"/>
      <c r="WZX277" s="1"/>
      <c r="WZY277" s="1"/>
      <c r="WZZ277" s="1"/>
      <c r="XAA277" s="1"/>
      <c r="XAB277" s="1"/>
      <c r="XAC277" s="1"/>
      <c r="XAD277" s="1"/>
      <c r="XAE277" s="1"/>
      <c r="XAF277" s="1"/>
      <c r="XAG277" s="1"/>
      <c r="XAH277" s="1"/>
      <c r="XAI277" s="1"/>
      <c r="XAJ277" s="1"/>
      <c r="XAK277" s="1"/>
      <c r="XAL277" s="1"/>
      <c r="XAM277" s="1"/>
      <c r="XAN277" s="1"/>
      <c r="XAO277" s="1"/>
      <c r="XAP277" s="1"/>
      <c r="XAQ277" s="1"/>
      <c r="XAR277" s="1"/>
      <c r="XAS277" s="1"/>
      <c r="XAT277" s="1"/>
      <c r="XAU277" s="1"/>
      <c r="XAV277" s="1"/>
      <c r="XAW277" s="1"/>
      <c r="XAX277" s="1"/>
      <c r="XAY277" s="1"/>
      <c r="XAZ277" s="1"/>
      <c r="XBA277" s="1"/>
      <c r="XBB277" s="1"/>
      <c r="XBC277" s="1"/>
      <c r="XBD277" s="1"/>
      <c r="XBE277" s="1"/>
      <c r="XBF277" s="1"/>
      <c r="XBG277" s="1"/>
      <c r="XBH277" s="1"/>
      <c r="XBI277" s="1"/>
      <c r="XBJ277" s="1"/>
      <c r="XBK277" s="1"/>
      <c r="XBL277" s="1"/>
      <c r="XBM277" s="1"/>
      <c r="XBN277" s="1"/>
      <c r="XBO277" s="1"/>
      <c r="XBP277" s="1"/>
      <c r="XBQ277" s="1"/>
      <c r="XBR277" s="1"/>
      <c r="XBS277" s="1"/>
      <c r="XBT277" s="1"/>
      <c r="XBU277" s="1"/>
      <c r="XBV277" s="1"/>
      <c r="XBW277" s="1"/>
      <c r="XBX277" s="1"/>
      <c r="XBY277" s="1"/>
      <c r="XBZ277" s="1"/>
      <c r="XCA277" s="1"/>
      <c r="XCB277" s="1"/>
      <c r="XCC277" s="1"/>
      <c r="XCD277" s="1"/>
      <c r="XCE277" s="1"/>
      <c r="XCF277" s="1"/>
      <c r="XCG277" s="1"/>
      <c r="XCH277" s="1"/>
      <c r="XCI277" s="1"/>
      <c r="XCJ277" s="1"/>
      <c r="XCK277" s="1"/>
      <c r="XCL277" s="1"/>
      <c r="XCM277" s="1"/>
      <c r="XCN277" s="1"/>
      <c r="XCO277" s="1"/>
      <c r="XCP277" s="1"/>
      <c r="XCQ277" s="1"/>
      <c r="XCR277" s="1"/>
      <c r="XCS277" s="1"/>
      <c r="XCT277" s="1"/>
      <c r="XCU277" s="1"/>
      <c r="XCV277" s="1"/>
      <c r="XCW277" s="1"/>
      <c r="XCX277" s="1"/>
      <c r="XCY277" s="1"/>
      <c r="XCZ277" s="1"/>
      <c r="XDA277" s="1"/>
      <c r="XDB277" s="1"/>
      <c r="XDC277" s="1"/>
      <c r="XDD277" s="1"/>
      <c r="XDE277" s="1"/>
      <c r="XDF277" s="1"/>
      <c r="XDG277" s="1"/>
      <c r="XDH277" s="1"/>
      <c r="XDI277" s="1"/>
      <c r="XDJ277" s="1"/>
      <c r="XDK277" s="1"/>
      <c r="XDL277" s="1"/>
      <c r="XDM277" s="1"/>
      <c r="XDN277" s="1"/>
      <c r="XDO277" s="1"/>
      <c r="XDP277" s="1"/>
      <c r="XDQ277" s="1"/>
      <c r="XDR277" s="1"/>
      <c r="XDS277" s="1"/>
      <c r="XDT277" s="1"/>
      <c r="XDU277" s="1"/>
      <c r="XDV277" s="1"/>
      <c r="XDW277" s="1"/>
      <c r="XDX277" s="1"/>
      <c r="XDY277" s="1"/>
      <c r="XDZ277" s="1"/>
      <c r="XEA277" s="1"/>
      <c r="XEB277" s="1"/>
      <c r="XEC277" s="1"/>
      <c r="XED277" s="1"/>
      <c r="XEE277" s="1"/>
      <c r="XEF277" s="1"/>
      <c r="XEG277" s="1"/>
      <c r="XEH277" s="1"/>
      <c r="XEI277" s="1"/>
      <c r="XEJ277" s="1"/>
      <c r="XEK277" s="1"/>
      <c r="XEL277" s="1"/>
      <c r="XEM277" s="1"/>
      <c r="XEN277" s="1"/>
      <c r="XEO277" s="1"/>
      <c r="XEP277" s="1"/>
      <c r="XEQ277" s="1"/>
      <c r="XER277" s="1"/>
      <c r="XES277" s="1"/>
      <c r="XET277" s="1"/>
      <c r="XEU277" s="1"/>
      <c r="XEV277" s="1"/>
      <c r="XEW277" s="1"/>
      <c r="XEX277" s="1"/>
      <c r="XEY277" s="1"/>
      <c r="XEZ277" s="1"/>
      <c r="XFA277" s="1"/>
      <c r="XFB277" s="1"/>
      <c r="XFC277" s="1"/>
      <c r="XFD277" s="1"/>
    </row>
    <row r="278" spans="1:151 16227:16384" s="11" customFormat="1" ht="20.25" customHeight="1" x14ac:dyDescent="0.25">
      <c r="A278" s="110"/>
      <c r="B278" s="112"/>
      <c r="C278" s="99" t="s">
        <v>225</v>
      </c>
      <c r="D278" s="100"/>
      <c r="E278" s="19" t="s">
        <v>219</v>
      </c>
      <c r="F278" s="99">
        <f>(49.59+4.57)*10.764</f>
        <v>582.97824000000003</v>
      </c>
      <c r="G278" s="100"/>
      <c r="H278" s="19">
        <v>0</v>
      </c>
      <c r="I278" s="19">
        <f t="shared" si="59"/>
        <v>932.76518400000009</v>
      </c>
      <c r="J278" s="1"/>
      <c r="K278" s="1"/>
      <c r="L278" s="1"/>
      <c r="M278" s="1"/>
      <c r="N278" s="1"/>
      <c r="O278" s="1"/>
      <c r="P278" s="1"/>
      <c r="Q278" s="1"/>
      <c r="R278" s="1"/>
      <c r="S278" s="1"/>
      <c r="T278" s="1"/>
      <c r="U278" s="43" t="str">
        <f t="shared" ca="1" si="60"/>
        <v>107,..,1307</v>
      </c>
      <c r="V278" s="43">
        <f t="shared" ref="V278:W278" ca="1" si="65">V277+1</f>
        <v>107</v>
      </c>
      <c r="W278" s="43">
        <f t="shared" ca="1" si="65"/>
        <v>1307</v>
      </c>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WZC278" s="1"/>
      <c r="WZD278" s="1"/>
      <c r="WZE278" s="1"/>
      <c r="WZF278" s="1"/>
      <c r="WZG278" s="1"/>
      <c r="WZH278" s="1"/>
      <c r="WZI278" s="1"/>
      <c r="WZJ278" s="1"/>
      <c r="WZK278" s="1"/>
      <c r="WZL278" s="1"/>
      <c r="WZM278" s="1"/>
      <c r="WZN278" s="1"/>
      <c r="WZO278" s="1"/>
      <c r="WZP278" s="1"/>
      <c r="WZQ278" s="1"/>
      <c r="WZR278" s="1"/>
      <c r="WZS278" s="1"/>
      <c r="WZT278" s="1"/>
      <c r="WZU278" s="1"/>
      <c r="WZV278" s="1"/>
      <c r="WZW278" s="1"/>
      <c r="WZX278" s="1"/>
      <c r="WZY278" s="1"/>
      <c r="WZZ278" s="1"/>
      <c r="XAA278" s="1"/>
      <c r="XAB278" s="1"/>
      <c r="XAC278" s="1"/>
      <c r="XAD278" s="1"/>
      <c r="XAE278" s="1"/>
      <c r="XAF278" s="1"/>
      <c r="XAG278" s="1"/>
      <c r="XAH278" s="1"/>
      <c r="XAI278" s="1"/>
      <c r="XAJ278" s="1"/>
      <c r="XAK278" s="1"/>
      <c r="XAL278" s="1"/>
      <c r="XAM278" s="1"/>
      <c r="XAN278" s="1"/>
      <c r="XAO278" s="1"/>
      <c r="XAP278" s="1"/>
      <c r="XAQ278" s="1"/>
      <c r="XAR278" s="1"/>
      <c r="XAS278" s="1"/>
      <c r="XAT278" s="1"/>
      <c r="XAU278" s="1"/>
      <c r="XAV278" s="1"/>
      <c r="XAW278" s="1"/>
      <c r="XAX278" s="1"/>
      <c r="XAY278" s="1"/>
      <c r="XAZ278" s="1"/>
      <c r="XBA278" s="1"/>
      <c r="XBB278" s="1"/>
      <c r="XBC278" s="1"/>
      <c r="XBD278" s="1"/>
      <c r="XBE278" s="1"/>
      <c r="XBF278" s="1"/>
      <c r="XBG278" s="1"/>
      <c r="XBH278" s="1"/>
      <c r="XBI278" s="1"/>
      <c r="XBJ278" s="1"/>
      <c r="XBK278" s="1"/>
      <c r="XBL278" s="1"/>
      <c r="XBM278" s="1"/>
      <c r="XBN278" s="1"/>
      <c r="XBO278" s="1"/>
      <c r="XBP278" s="1"/>
      <c r="XBQ278" s="1"/>
      <c r="XBR278" s="1"/>
      <c r="XBS278" s="1"/>
      <c r="XBT278" s="1"/>
      <c r="XBU278" s="1"/>
      <c r="XBV278" s="1"/>
      <c r="XBW278" s="1"/>
      <c r="XBX278" s="1"/>
      <c r="XBY278" s="1"/>
      <c r="XBZ278" s="1"/>
      <c r="XCA278" s="1"/>
      <c r="XCB278" s="1"/>
      <c r="XCC278" s="1"/>
      <c r="XCD278" s="1"/>
      <c r="XCE278" s="1"/>
      <c r="XCF278" s="1"/>
      <c r="XCG278" s="1"/>
      <c r="XCH278" s="1"/>
      <c r="XCI278" s="1"/>
      <c r="XCJ278" s="1"/>
      <c r="XCK278" s="1"/>
      <c r="XCL278" s="1"/>
      <c r="XCM278" s="1"/>
      <c r="XCN278" s="1"/>
      <c r="XCO278" s="1"/>
      <c r="XCP278" s="1"/>
      <c r="XCQ278" s="1"/>
      <c r="XCR278" s="1"/>
      <c r="XCS278" s="1"/>
      <c r="XCT278" s="1"/>
      <c r="XCU278" s="1"/>
      <c r="XCV278" s="1"/>
      <c r="XCW278" s="1"/>
      <c r="XCX278" s="1"/>
      <c r="XCY278" s="1"/>
      <c r="XCZ278" s="1"/>
      <c r="XDA278" s="1"/>
      <c r="XDB278" s="1"/>
      <c r="XDC278" s="1"/>
      <c r="XDD278" s="1"/>
      <c r="XDE278" s="1"/>
      <c r="XDF278" s="1"/>
      <c r="XDG278" s="1"/>
      <c r="XDH278" s="1"/>
      <c r="XDI278" s="1"/>
      <c r="XDJ278" s="1"/>
      <c r="XDK278" s="1"/>
      <c r="XDL278" s="1"/>
      <c r="XDM278" s="1"/>
      <c r="XDN278" s="1"/>
      <c r="XDO278" s="1"/>
      <c r="XDP278" s="1"/>
      <c r="XDQ278" s="1"/>
      <c r="XDR278" s="1"/>
      <c r="XDS278" s="1"/>
      <c r="XDT278" s="1"/>
      <c r="XDU278" s="1"/>
      <c r="XDV278" s="1"/>
      <c r="XDW278" s="1"/>
      <c r="XDX278" s="1"/>
      <c r="XDY278" s="1"/>
      <c r="XDZ278" s="1"/>
      <c r="XEA278" s="1"/>
      <c r="XEB278" s="1"/>
      <c r="XEC278" s="1"/>
      <c r="XED278" s="1"/>
      <c r="XEE278" s="1"/>
      <c r="XEF278" s="1"/>
      <c r="XEG278" s="1"/>
      <c r="XEH278" s="1"/>
      <c r="XEI278" s="1"/>
      <c r="XEJ278" s="1"/>
      <c r="XEK278" s="1"/>
      <c r="XEL278" s="1"/>
      <c r="XEM278" s="1"/>
      <c r="XEN278" s="1"/>
      <c r="XEO278" s="1"/>
      <c r="XEP278" s="1"/>
      <c r="XEQ278" s="1"/>
      <c r="XER278" s="1"/>
      <c r="XES278" s="1"/>
      <c r="XET278" s="1"/>
      <c r="XEU278" s="1"/>
      <c r="XEV278" s="1"/>
      <c r="XEW278" s="1"/>
      <c r="XEX278" s="1"/>
      <c r="XEY278" s="1"/>
      <c r="XEZ278" s="1"/>
      <c r="XFA278" s="1"/>
      <c r="XFB278" s="1"/>
      <c r="XFC278" s="1"/>
      <c r="XFD278" s="1"/>
    </row>
    <row r="279" spans="1:151 16227:16384" s="11" customFormat="1" ht="20.25" customHeight="1" x14ac:dyDescent="0.25">
      <c r="A279" s="113"/>
      <c r="B279" s="115"/>
      <c r="C279" s="99" t="s">
        <v>226</v>
      </c>
      <c r="D279" s="100"/>
      <c r="E279" s="19" t="s">
        <v>215</v>
      </c>
      <c r="F279" s="99">
        <f>(56.74+4.7)*10.764</f>
        <v>661.34015999999997</v>
      </c>
      <c r="G279" s="100"/>
      <c r="H279" s="19">
        <v>0</v>
      </c>
      <c r="I279" s="19">
        <f t="shared" si="59"/>
        <v>1058.144256</v>
      </c>
      <c r="J279" s="1"/>
      <c r="K279" s="1"/>
      <c r="L279" s="1"/>
      <c r="M279" s="1"/>
      <c r="N279" s="1"/>
      <c r="O279" s="1"/>
      <c r="P279" s="1"/>
      <c r="Q279" s="1"/>
      <c r="R279" s="1"/>
      <c r="S279" s="1"/>
      <c r="T279" s="1"/>
      <c r="U279" s="43" t="str">
        <f t="shared" ca="1" si="60"/>
        <v>108,..,1308</v>
      </c>
      <c r="V279" s="43">
        <f t="shared" ref="V279:W279" ca="1" si="66">V278+1</f>
        <v>108</v>
      </c>
      <c r="W279" s="43">
        <f t="shared" ca="1" si="66"/>
        <v>1308</v>
      </c>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WZC279" s="1"/>
      <c r="WZD279" s="1"/>
      <c r="WZE279" s="1"/>
      <c r="WZF279" s="1"/>
      <c r="WZG279" s="1"/>
      <c r="WZH279" s="1"/>
      <c r="WZI279" s="1"/>
      <c r="WZJ279" s="1"/>
      <c r="WZK279" s="1"/>
      <c r="WZL279" s="1"/>
      <c r="WZM279" s="1"/>
      <c r="WZN279" s="1"/>
      <c r="WZO279" s="1"/>
      <c r="WZP279" s="1"/>
      <c r="WZQ279" s="1"/>
      <c r="WZR279" s="1"/>
      <c r="WZS279" s="1"/>
      <c r="WZT279" s="1"/>
      <c r="WZU279" s="1"/>
      <c r="WZV279" s="1"/>
      <c r="WZW279" s="1"/>
      <c r="WZX279" s="1"/>
      <c r="WZY279" s="1"/>
      <c r="WZZ279" s="1"/>
      <c r="XAA279" s="1"/>
      <c r="XAB279" s="1"/>
      <c r="XAC279" s="1"/>
      <c r="XAD279" s="1"/>
      <c r="XAE279" s="1"/>
      <c r="XAF279" s="1"/>
      <c r="XAG279" s="1"/>
      <c r="XAH279" s="1"/>
      <c r="XAI279" s="1"/>
      <c r="XAJ279" s="1"/>
      <c r="XAK279" s="1"/>
      <c r="XAL279" s="1"/>
      <c r="XAM279" s="1"/>
      <c r="XAN279" s="1"/>
      <c r="XAO279" s="1"/>
      <c r="XAP279" s="1"/>
      <c r="XAQ279" s="1"/>
      <c r="XAR279" s="1"/>
      <c r="XAS279" s="1"/>
      <c r="XAT279" s="1"/>
      <c r="XAU279" s="1"/>
      <c r="XAV279" s="1"/>
      <c r="XAW279" s="1"/>
      <c r="XAX279" s="1"/>
      <c r="XAY279" s="1"/>
      <c r="XAZ279" s="1"/>
      <c r="XBA279" s="1"/>
      <c r="XBB279" s="1"/>
      <c r="XBC279" s="1"/>
      <c r="XBD279" s="1"/>
      <c r="XBE279" s="1"/>
      <c r="XBF279" s="1"/>
      <c r="XBG279" s="1"/>
      <c r="XBH279" s="1"/>
      <c r="XBI279" s="1"/>
      <c r="XBJ279" s="1"/>
      <c r="XBK279" s="1"/>
      <c r="XBL279" s="1"/>
      <c r="XBM279" s="1"/>
      <c r="XBN279" s="1"/>
      <c r="XBO279" s="1"/>
      <c r="XBP279" s="1"/>
      <c r="XBQ279" s="1"/>
      <c r="XBR279" s="1"/>
      <c r="XBS279" s="1"/>
      <c r="XBT279" s="1"/>
      <c r="XBU279" s="1"/>
      <c r="XBV279" s="1"/>
      <c r="XBW279" s="1"/>
      <c r="XBX279" s="1"/>
      <c r="XBY279" s="1"/>
      <c r="XBZ279" s="1"/>
      <c r="XCA279" s="1"/>
      <c r="XCB279" s="1"/>
      <c r="XCC279" s="1"/>
      <c r="XCD279" s="1"/>
      <c r="XCE279" s="1"/>
      <c r="XCF279" s="1"/>
      <c r="XCG279" s="1"/>
      <c r="XCH279" s="1"/>
      <c r="XCI279" s="1"/>
      <c r="XCJ279" s="1"/>
      <c r="XCK279" s="1"/>
      <c r="XCL279" s="1"/>
      <c r="XCM279" s="1"/>
      <c r="XCN279" s="1"/>
      <c r="XCO279" s="1"/>
      <c r="XCP279" s="1"/>
      <c r="XCQ279" s="1"/>
      <c r="XCR279" s="1"/>
      <c r="XCS279" s="1"/>
      <c r="XCT279" s="1"/>
      <c r="XCU279" s="1"/>
      <c r="XCV279" s="1"/>
      <c r="XCW279" s="1"/>
      <c r="XCX279" s="1"/>
      <c r="XCY279" s="1"/>
      <c r="XCZ279" s="1"/>
      <c r="XDA279" s="1"/>
      <c r="XDB279" s="1"/>
      <c r="XDC279" s="1"/>
      <c r="XDD279" s="1"/>
      <c r="XDE279" s="1"/>
      <c r="XDF279" s="1"/>
      <c r="XDG279" s="1"/>
      <c r="XDH279" s="1"/>
      <c r="XDI279" s="1"/>
      <c r="XDJ279" s="1"/>
      <c r="XDK279" s="1"/>
      <c r="XDL279" s="1"/>
      <c r="XDM279" s="1"/>
      <c r="XDN279" s="1"/>
      <c r="XDO279" s="1"/>
      <c r="XDP279" s="1"/>
      <c r="XDQ279" s="1"/>
      <c r="XDR279" s="1"/>
      <c r="XDS279" s="1"/>
      <c r="XDT279" s="1"/>
      <c r="XDU279" s="1"/>
      <c r="XDV279" s="1"/>
      <c r="XDW279" s="1"/>
      <c r="XDX279" s="1"/>
      <c r="XDY279" s="1"/>
      <c r="XDZ279" s="1"/>
      <c r="XEA279" s="1"/>
      <c r="XEB279" s="1"/>
      <c r="XEC279" s="1"/>
      <c r="XED279" s="1"/>
      <c r="XEE279" s="1"/>
      <c r="XEF279" s="1"/>
      <c r="XEG279" s="1"/>
      <c r="XEH279" s="1"/>
      <c r="XEI279" s="1"/>
      <c r="XEJ279" s="1"/>
      <c r="XEK279" s="1"/>
      <c r="XEL279" s="1"/>
      <c r="XEM279" s="1"/>
      <c r="XEN279" s="1"/>
      <c r="XEO279" s="1"/>
      <c r="XEP279" s="1"/>
      <c r="XEQ279" s="1"/>
      <c r="XER279" s="1"/>
      <c r="XES279" s="1"/>
      <c r="XET279" s="1"/>
      <c r="XEU279" s="1"/>
      <c r="XEV279" s="1"/>
      <c r="XEW279" s="1"/>
      <c r="XEX279" s="1"/>
      <c r="XEY279" s="1"/>
      <c r="XEZ279" s="1"/>
      <c r="XFA279" s="1"/>
      <c r="XFB279" s="1"/>
      <c r="XFC279" s="1"/>
      <c r="XFD279" s="1"/>
    </row>
    <row r="280" spans="1:151 16227:16384" s="11" customFormat="1" ht="20.25" x14ac:dyDescent="0.25">
      <c r="A280" s="102" t="s">
        <v>246</v>
      </c>
      <c r="B280" s="103"/>
      <c r="C280" s="103"/>
      <c r="D280" s="103"/>
      <c r="E280" s="103"/>
      <c r="F280" s="103"/>
      <c r="G280" s="103"/>
      <c r="H280" s="103"/>
      <c r="I280" s="104"/>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WZC280" s="1"/>
      <c r="WZD280" s="1"/>
      <c r="WZE280" s="1"/>
      <c r="WZF280" s="1"/>
      <c r="WZG280" s="1"/>
      <c r="WZH280" s="1"/>
      <c r="WZI280" s="1"/>
      <c r="WZJ280" s="1"/>
      <c r="WZK280" s="1"/>
      <c r="WZL280" s="1"/>
      <c r="WZM280" s="1"/>
      <c r="WZN280" s="1"/>
      <c r="WZO280" s="1"/>
      <c r="WZP280" s="1"/>
      <c r="WZQ280" s="1"/>
      <c r="WZR280" s="1"/>
      <c r="WZS280" s="1"/>
      <c r="WZT280" s="1"/>
      <c r="WZU280" s="1"/>
      <c r="WZV280" s="1"/>
      <c r="WZW280" s="1"/>
      <c r="WZX280" s="1"/>
      <c r="WZY280" s="1"/>
      <c r="WZZ280" s="1"/>
      <c r="XAA280" s="1"/>
      <c r="XAB280" s="1"/>
      <c r="XAC280" s="1"/>
      <c r="XAD280" s="1"/>
      <c r="XAE280" s="1"/>
      <c r="XAF280" s="1"/>
      <c r="XAG280" s="1"/>
      <c r="XAH280" s="1"/>
      <c r="XAI280" s="1"/>
      <c r="XAJ280" s="1"/>
      <c r="XAK280" s="1"/>
      <c r="XAL280" s="1"/>
      <c r="XAM280" s="1"/>
      <c r="XAN280" s="1"/>
      <c r="XAO280" s="1"/>
      <c r="XAP280" s="1"/>
      <c r="XAQ280" s="1"/>
      <c r="XAR280" s="1"/>
      <c r="XAS280" s="1"/>
      <c r="XAT280" s="1"/>
      <c r="XAU280" s="1"/>
      <c r="XAV280" s="1"/>
      <c r="XAW280" s="1"/>
      <c r="XAX280" s="1"/>
      <c r="XAY280" s="1"/>
      <c r="XAZ280" s="1"/>
      <c r="XBA280" s="1"/>
      <c r="XBB280" s="1"/>
      <c r="XBC280" s="1"/>
      <c r="XBD280" s="1"/>
      <c r="XBE280" s="1"/>
      <c r="XBF280" s="1"/>
      <c r="XBG280" s="1"/>
      <c r="XBH280" s="1"/>
      <c r="XBI280" s="1"/>
      <c r="XBJ280" s="1"/>
      <c r="XBK280" s="1"/>
      <c r="XBL280" s="1"/>
      <c r="XBM280" s="1"/>
      <c r="XBN280" s="1"/>
      <c r="XBO280" s="1"/>
      <c r="XBP280" s="1"/>
      <c r="XBQ280" s="1"/>
      <c r="XBR280" s="1"/>
      <c r="XBS280" s="1"/>
      <c r="XBT280" s="1"/>
      <c r="XBU280" s="1"/>
      <c r="XBV280" s="1"/>
      <c r="XBW280" s="1"/>
      <c r="XBX280" s="1"/>
      <c r="XBY280" s="1"/>
      <c r="XBZ280" s="1"/>
      <c r="XCA280" s="1"/>
      <c r="XCB280" s="1"/>
      <c r="XCC280" s="1"/>
      <c r="XCD280" s="1"/>
      <c r="XCE280" s="1"/>
      <c r="XCF280" s="1"/>
      <c r="XCG280" s="1"/>
      <c r="XCH280" s="1"/>
      <c r="XCI280" s="1"/>
      <c r="XCJ280" s="1"/>
      <c r="XCK280" s="1"/>
      <c r="XCL280" s="1"/>
      <c r="XCM280" s="1"/>
      <c r="XCN280" s="1"/>
      <c r="XCO280" s="1"/>
      <c r="XCP280" s="1"/>
      <c r="XCQ280" s="1"/>
      <c r="XCR280" s="1"/>
      <c r="XCS280" s="1"/>
      <c r="XCT280" s="1"/>
      <c r="XCU280" s="1"/>
      <c r="XCV280" s="1"/>
      <c r="XCW280" s="1"/>
      <c r="XCX280" s="1"/>
      <c r="XCY280" s="1"/>
      <c r="XCZ280" s="1"/>
      <c r="XDA280" s="1"/>
      <c r="XDB280" s="1"/>
      <c r="XDC280" s="1"/>
      <c r="XDD280" s="1"/>
      <c r="XDE280" s="1"/>
      <c r="XDF280" s="1"/>
      <c r="XDG280" s="1"/>
      <c r="XDH280" s="1"/>
      <c r="XDI280" s="1"/>
      <c r="XDJ280" s="1"/>
      <c r="XDK280" s="1"/>
      <c r="XDL280" s="1"/>
      <c r="XDM280" s="1"/>
      <c r="XDN280" s="1"/>
      <c r="XDO280" s="1"/>
      <c r="XDP280" s="1"/>
      <c r="XDQ280" s="1"/>
      <c r="XDR280" s="1"/>
      <c r="XDS280" s="1"/>
      <c r="XDT280" s="1"/>
      <c r="XDU280" s="1"/>
      <c r="XDV280" s="1"/>
      <c r="XDW280" s="1"/>
      <c r="XDX280" s="1"/>
      <c r="XDY280" s="1"/>
      <c r="XDZ280" s="1"/>
      <c r="XEA280" s="1"/>
      <c r="XEB280" s="1"/>
      <c r="XEC280" s="1"/>
      <c r="XED280" s="1"/>
      <c r="XEE280" s="1"/>
      <c r="XEF280" s="1"/>
      <c r="XEG280" s="1"/>
      <c r="XEH280" s="1"/>
      <c r="XEI280" s="1"/>
      <c r="XEJ280" s="1"/>
      <c r="XEK280" s="1"/>
      <c r="XEL280" s="1"/>
      <c r="XEM280" s="1"/>
      <c r="XEN280" s="1"/>
      <c r="XEO280" s="1"/>
      <c r="XEP280" s="1"/>
      <c r="XEQ280" s="1"/>
      <c r="XER280" s="1"/>
      <c r="XES280" s="1"/>
      <c r="XET280" s="1"/>
      <c r="XEU280" s="1"/>
      <c r="XEV280" s="1"/>
      <c r="XEW280" s="1"/>
      <c r="XEX280" s="1"/>
      <c r="XEY280" s="1"/>
      <c r="XEZ280" s="1"/>
      <c r="XFA280" s="1"/>
      <c r="XFB280" s="1"/>
      <c r="XFC280" s="1"/>
      <c r="XFD280" s="1"/>
    </row>
    <row r="281" spans="1:151 16227:16384" s="11" customFormat="1" ht="20.25" customHeight="1" x14ac:dyDescent="0.25">
      <c r="A281" s="107" t="str">
        <f>A280</f>
        <v>2nd, 7th &amp; 12th Floor (Part Refuge Area)</v>
      </c>
      <c r="B281" s="109"/>
      <c r="C281" s="99" t="s">
        <v>227</v>
      </c>
      <c r="D281" s="100"/>
      <c r="E281" s="19" t="s">
        <v>215</v>
      </c>
      <c r="F281" s="99">
        <f>(57.92+4.7)*10.764</f>
        <v>674.04168000000004</v>
      </c>
      <c r="G281" s="100"/>
      <c r="H281" s="19">
        <v>0</v>
      </c>
      <c r="I281" s="19">
        <f t="shared" ref="I281:I288" si="67">F281*(($I$167)+1)+H281</f>
        <v>1078.4666880000002</v>
      </c>
      <c r="J281" s="1"/>
      <c r="K281" s="1"/>
      <c r="L281" s="1"/>
      <c r="M281" s="1"/>
      <c r="N281" s="1"/>
      <c r="O281" s="1"/>
      <c r="P281" s="1"/>
      <c r="Q281" s="1"/>
      <c r="R281" s="1"/>
      <c r="S281" s="1"/>
      <c r="T281" s="1"/>
      <c r="U281" s="43" t="str">
        <f t="shared" ref="U281:U288" ca="1" si="68">V281&amp;""&amp;",..,"&amp;""&amp;W281</f>
        <v>201,..,1201</v>
      </c>
      <c r="V281" s="43">
        <f ca="1">(SUMPRODUCT(MID(0&amp;(LEFT(A280,SUM(LEN(A280)-LEN(SUBSTITUTE(A280,{"0","1","2","3"},""))))), LARGE(INDEX(ISNUMBER(--MID((LEFT(A280,SUM(LEN(A280)-LEN(SUBSTITUTE(A280,{"0","1","2","3"},""))))), ROW(INDIRECT("1:"&amp;LEN((LEFT(A280,SUM(LEN(A280)-LEN(SUBSTITUTE(A280,{"0","1","2","3"},"")))))))), 1)) * ROW(INDIRECT("1:"&amp;LEN((LEFT(A280,SUM(LEN(A280)-LEN(SUBSTITUTE(A280,{"0","1","2","3"},"")))))))), 0), ROW(INDIRECT("1:"&amp;LEN((LEFT(A280,SUM(LEN(A280)-LEN(SUBSTITUTE(A280,{"0","1","2","3"},"")))))))))+1, 1) * 10^ROW(INDIRECT("1:"&amp;LEN((LEFT(A280,SUM(LEN(A280)-LEN(SUBSTITUTE(A280,{"0","1","2","3"},""))))))))/10))*100+1</f>
        <v>201</v>
      </c>
      <c r="W281" s="43">
        <f ca="1">(SUMPRODUCT(MID(0&amp;(--TRIM(RIGHT(SUBSTITUTE(LEFT(A280,_xlfn.AGGREGATE(16,6,FIND({0,1,2,3,4,5,6,7,8,9},A280,ROW(INDIRECT("1:"&amp;LEN(A280)))),1))," ",REPT(" ",LEN(A280))),LEN(A280)))), LARGE(INDEX(ISNUMBER(--MID((--TRIM(RIGHT(SUBSTITUTE(LEFT(A280,_xlfn.AGGREGATE(16,6,FIND({0,1,2,3,4,5,6,7,8,9},A280,ROW(INDIRECT("1:"&amp;LEN(A280)))),1))," ",REPT(" ",LEN(A280))),LEN(A280)))), ROW(INDIRECT("1:"&amp;LEN((--TRIM(RIGHT(SUBSTITUTE(LEFT(A280,_xlfn.AGGREGATE(16,6,FIND({0,1,2,3,4,5,6,7,8,9},A280,ROW(INDIRECT("1:"&amp;LEN(A280)))),1))," ",REPT(" ",LEN(A280))),LEN(A280))))))), 1)) * ROW(INDIRECT("1:"&amp;LEN((--TRIM(RIGHT(SUBSTITUTE(LEFT(A280,_xlfn.AGGREGATE(16,6,FIND({0,1,2,3,4,5,6,7,8,9},A280,ROW(INDIRECT("1:"&amp;LEN(A280)))),1))," ",REPT(" ",LEN(A280))),LEN(A280))))))), 0), ROW(INDIRECT("1:"&amp;LEN((--TRIM(RIGHT(SUBSTITUTE(LEFT(A280,_xlfn.AGGREGATE(16,6,FIND({0,1,2,3,4,5,6,7,8,9},A280,ROW(INDIRECT("1:"&amp;LEN(A280)))),1))," ",REPT(" ",LEN(A280))),LEN(A280))))))))+1, 1) * 10^ROW(INDIRECT("1:"&amp;LEN((--TRIM(RIGHT(SUBSTITUTE(LEFT(A280,_xlfn.AGGREGATE(16,6,FIND({0,1,2,3,4,5,6,7,8,9},A280,ROW(INDIRECT("1:"&amp;LEN(A280)))),1))," ",REPT(" ",LEN(A280))),LEN(A280)))))))/10))*100+1</f>
        <v>1201</v>
      </c>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WZC281" s="1"/>
      <c r="WZD281" s="1"/>
      <c r="WZE281" s="1"/>
      <c r="WZF281" s="1"/>
      <c r="WZG281" s="1"/>
      <c r="WZH281" s="1"/>
      <c r="WZI281" s="1"/>
      <c r="WZJ281" s="1"/>
      <c r="WZK281" s="1"/>
      <c r="WZL281" s="1"/>
      <c r="WZM281" s="1"/>
      <c r="WZN281" s="1"/>
      <c r="WZO281" s="1"/>
      <c r="WZP281" s="1"/>
      <c r="WZQ281" s="1"/>
      <c r="WZR281" s="1"/>
      <c r="WZS281" s="1"/>
      <c r="WZT281" s="1"/>
      <c r="WZU281" s="1"/>
      <c r="WZV281" s="1"/>
      <c r="WZW281" s="1"/>
      <c r="WZX281" s="1"/>
      <c r="WZY281" s="1"/>
      <c r="WZZ281" s="1"/>
      <c r="XAA281" s="1"/>
      <c r="XAB281" s="1"/>
      <c r="XAC281" s="1"/>
      <c r="XAD281" s="1"/>
      <c r="XAE281" s="1"/>
      <c r="XAF281" s="1"/>
      <c r="XAG281" s="1"/>
      <c r="XAH281" s="1"/>
      <c r="XAI281" s="1"/>
      <c r="XAJ281" s="1"/>
      <c r="XAK281" s="1"/>
      <c r="XAL281" s="1"/>
      <c r="XAM281" s="1"/>
      <c r="XAN281" s="1"/>
      <c r="XAO281" s="1"/>
      <c r="XAP281" s="1"/>
      <c r="XAQ281" s="1"/>
      <c r="XAR281" s="1"/>
      <c r="XAS281" s="1"/>
      <c r="XAT281" s="1"/>
      <c r="XAU281" s="1"/>
      <c r="XAV281" s="1"/>
      <c r="XAW281" s="1"/>
      <c r="XAX281" s="1"/>
      <c r="XAY281" s="1"/>
      <c r="XAZ281" s="1"/>
      <c r="XBA281" s="1"/>
      <c r="XBB281" s="1"/>
      <c r="XBC281" s="1"/>
      <c r="XBD281" s="1"/>
      <c r="XBE281" s="1"/>
      <c r="XBF281" s="1"/>
      <c r="XBG281" s="1"/>
      <c r="XBH281" s="1"/>
      <c r="XBI281" s="1"/>
      <c r="XBJ281" s="1"/>
      <c r="XBK281" s="1"/>
      <c r="XBL281" s="1"/>
      <c r="XBM281" s="1"/>
      <c r="XBN281" s="1"/>
      <c r="XBO281" s="1"/>
      <c r="XBP281" s="1"/>
      <c r="XBQ281" s="1"/>
      <c r="XBR281" s="1"/>
      <c r="XBS281" s="1"/>
      <c r="XBT281" s="1"/>
      <c r="XBU281" s="1"/>
      <c r="XBV281" s="1"/>
      <c r="XBW281" s="1"/>
      <c r="XBX281" s="1"/>
      <c r="XBY281" s="1"/>
      <c r="XBZ281" s="1"/>
      <c r="XCA281" s="1"/>
      <c r="XCB281" s="1"/>
      <c r="XCC281" s="1"/>
      <c r="XCD281" s="1"/>
      <c r="XCE281" s="1"/>
      <c r="XCF281" s="1"/>
      <c r="XCG281" s="1"/>
      <c r="XCH281" s="1"/>
      <c r="XCI281" s="1"/>
      <c r="XCJ281" s="1"/>
      <c r="XCK281" s="1"/>
      <c r="XCL281" s="1"/>
      <c r="XCM281" s="1"/>
      <c r="XCN281" s="1"/>
      <c r="XCO281" s="1"/>
      <c r="XCP281" s="1"/>
      <c r="XCQ281" s="1"/>
      <c r="XCR281" s="1"/>
      <c r="XCS281" s="1"/>
      <c r="XCT281" s="1"/>
      <c r="XCU281" s="1"/>
      <c r="XCV281" s="1"/>
      <c r="XCW281" s="1"/>
      <c r="XCX281" s="1"/>
      <c r="XCY281" s="1"/>
      <c r="XCZ281" s="1"/>
      <c r="XDA281" s="1"/>
      <c r="XDB281" s="1"/>
      <c r="XDC281" s="1"/>
      <c r="XDD281" s="1"/>
      <c r="XDE281" s="1"/>
      <c r="XDF281" s="1"/>
      <c r="XDG281" s="1"/>
      <c r="XDH281" s="1"/>
      <c r="XDI281" s="1"/>
      <c r="XDJ281" s="1"/>
      <c r="XDK281" s="1"/>
      <c r="XDL281" s="1"/>
      <c r="XDM281" s="1"/>
      <c r="XDN281" s="1"/>
      <c r="XDO281" s="1"/>
      <c r="XDP281" s="1"/>
      <c r="XDQ281" s="1"/>
      <c r="XDR281" s="1"/>
      <c r="XDS281" s="1"/>
      <c r="XDT281" s="1"/>
      <c r="XDU281" s="1"/>
      <c r="XDV281" s="1"/>
      <c r="XDW281" s="1"/>
      <c r="XDX281" s="1"/>
      <c r="XDY281" s="1"/>
      <c r="XDZ281" s="1"/>
      <c r="XEA281" s="1"/>
      <c r="XEB281" s="1"/>
      <c r="XEC281" s="1"/>
      <c r="XED281" s="1"/>
      <c r="XEE281" s="1"/>
      <c r="XEF281" s="1"/>
      <c r="XEG281" s="1"/>
      <c r="XEH281" s="1"/>
      <c r="XEI281" s="1"/>
      <c r="XEJ281" s="1"/>
      <c r="XEK281" s="1"/>
      <c r="XEL281" s="1"/>
      <c r="XEM281" s="1"/>
      <c r="XEN281" s="1"/>
      <c r="XEO281" s="1"/>
      <c r="XEP281" s="1"/>
      <c r="XEQ281" s="1"/>
      <c r="XER281" s="1"/>
      <c r="XES281" s="1"/>
      <c r="XET281" s="1"/>
      <c r="XEU281" s="1"/>
      <c r="XEV281" s="1"/>
      <c r="XEW281" s="1"/>
      <c r="XEX281" s="1"/>
      <c r="XEY281" s="1"/>
      <c r="XEZ281" s="1"/>
      <c r="XFA281" s="1"/>
      <c r="XFB281" s="1"/>
      <c r="XFC281" s="1"/>
      <c r="XFD281" s="1"/>
    </row>
    <row r="282" spans="1:151 16227:16384" s="11" customFormat="1" ht="20.25" customHeight="1" x14ac:dyDescent="0.25">
      <c r="A282" s="110"/>
      <c r="B282" s="112"/>
      <c r="C282" s="99" t="s">
        <v>235</v>
      </c>
      <c r="D282" s="100"/>
      <c r="E282" s="19" t="s">
        <v>215</v>
      </c>
      <c r="F282" s="99">
        <f>(56.43+4.87)*10.764</f>
        <v>659.83319999999992</v>
      </c>
      <c r="G282" s="100"/>
      <c r="H282" s="19">
        <v>0</v>
      </c>
      <c r="I282" s="19">
        <f t="shared" si="67"/>
        <v>1055.7331199999999</v>
      </c>
      <c r="J282" s="1"/>
      <c r="K282" s="1"/>
      <c r="L282" s="1"/>
      <c r="M282" s="1"/>
      <c r="N282" s="1"/>
      <c r="O282" s="1"/>
      <c r="P282" s="1"/>
      <c r="Q282" s="1"/>
      <c r="R282" s="1"/>
      <c r="S282" s="1"/>
      <c r="T282" s="1"/>
      <c r="U282" s="43" t="str">
        <f t="shared" ca="1" si="68"/>
        <v>202,..,1202</v>
      </c>
      <c r="V282" s="43">
        <f ca="1">V281+1</f>
        <v>202</v>
      </c>
      <c r="W282" s="43">
        <f ca="1">W281+1</f>
        <v>1202</v>
      </c>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WZC282" s="1"/>
      <c r="WZD282" s="1"/>
      <c r="WZE282" s="1"/>
      <c r="WZF282" s="1"/>
      <c r="WZG282" s="1"/>
      <c r="WZH282" s="1"/>
      <c r="WZI282" s="1"/>
      <c r="WZJ282" s="1"/>
      <c r="WZK282" s="1"/>
      <c r="WZL282" s="1"/>
      <c r="WZM282" s="1"/>
      <c r="WZN282" s="1"/>
      <c r="WZO282" s="1"/>
      <c r="WZP282" s="1"/>
      <c r="WZQ282" s="1"/>
      <c r="WZR282" s="1"/>
      <c r="WZS282" s="1"/>
      <c r="WZT282" s="1"/>
      <c r="WZU282" s="1"/>
      <c r="WZV282" s="1"/>
      <c r="WZW282" s="1"/>
      <c r="WZX282" s="1"/>
      <c r="WZY282" s="1"/>
      <c r="WZZ282" s="1"/>
      <c r="XAA282" s="1"/>
      <c r="XAB282" s="1"/>
      <c r="XAC282" s="1"/>
      <c r="XAD282" s="1"/>
      <c r="XAE282" s="1"/>
      <c r="XAF282" s="1"/>
      <c r="XAG282" s="1"/>
      <c r="XAH282" s="1"/>
      <c r="XAI282" s="1"/>
      <c r="XAJ282" s="1"/>
      <c r="XAK282" s="1"/>
      <c r="XAL282" s="1"/>
      <c r="XAM282" s="1"/>
      <c r="XAN282" s="1"/>
      <c r="XAO282" s="1"/>
      <c r="XAP282" s="1"/>
      <c r="XAQ282" s="1"/>
      <c r="XAR282" s="1"/>
      <c r="XAS282" s="1"/>
      <c r="XAT282" s="1"/>
      <c r="XAU282" s="1"/>
      <c r="XAV282" s="1"/>
      <c r="XAW282" s="1"/>
      <c r="XAX282" s="1"/>
      <c r="XAY282" s="1"/>
      <c r="XAZ282" s="1"/>
      <c r="XBA282" s="1"/>
      <c r="XBB282" s="1"/>
      <c r="XBC282" s="1"/>
      <c r="XBD282" s="1"/>
      <c r="XBE282" s="1"/>
      <c r="XBF282" s="1"/>
      <c r="XBG282" s="1"/>
      <c r="XBH282" s="1"/>
      <c r="XBI282" s="1"/>
      <c r="XBJ282" s="1"/>
      <c r="XBK282" s="1"/>
      <c r="XBL282" s="1"/>
      <c r="XBM282" s="1"/>
      <c r="XBN282" s="1"/>
      <c r="XBO282" s="1"/>
      <c r="XBP282" s="1"/>
      <c r="XBQ282" s="1"/>
      <c r="XBR282" s="1"/>
      <c r="XBS282" s="1"/>
      <c r="XBT282" s="1"/>
      <c r="XBU282" s="1"/>
      <c r="XBV282" s="1"/>
      <c r="XBW282" s="1"/>
      <c r="XBX282" s="1"/>
      <c r="XBY282" s="1"/>
      <c r="XBZ282" s="1"/>
      <c r="XCA282" s="1"/>
      <c r="XCB282" s="1"/>
      <c r="XCC282" s="1"/>
      <c r="XCD282" s="1"/>
      <c r="XCE282" s="1"/>
      <c r="XCF282" s="1"/>
      <c r="XCG282" s="1"/>
      <c r="XCH282" s="1"/>
      <c r="XCI282" s="1"/>
      <c r="XCJ282" s="1"/>
      <c r="XCK282" s="1"/>
      <c r="XCL282" s="1"/>
      <c r="XCM282" s="1"/>
      <c r="XCN282" s="1"/>
      <c r="XCO282" s="1"/>
      <c r="XCP282" s="1"/>
      <c r="XCQ282" s="1"/>
      <c r="XCR282" s="1"/>
      <c r="XCS282" s="1"/>
      <c r="XCT282" s="1"/>
      <c r="XCU282" s="1"/>
      <c r="XCV282" s="1"/>
      <c r="XCW282" s="1"/>
      <c r="XCX282" s="1"/>
      <c r="XCY282" s="1"/>
      <c r="XCZ282" s="1"/>
      <c r="XDA282" s="1"/>
      <c r="XDB282" s="1"/>
      <c r="XDC282" s="1"/>
      <c r="XDD282" s="1"/>
      <c r="XDE282" s="1"/>
      <c r="XDF282" s="1"/>
      <c r="XDG282" s="1"/>
      <c r="XDH282" s="1"/>
      <c r="XDI282" s="1"/>
      <c r="XDJ282" s="1"/>
      <c r="XDK282" s="1"/>
      <c r="XDL282" s="1"/>
      <c r="XDM282" s="1"/>
      <c r="XDN282" s="1"/>
      <c r="XDO282" s="1"/>
      <c r="XDP282" s="1"/>
      <c r="XDQ282" s="1"/>
      <c r="XDR282" s="1"/>
      <c r="XDS282" s="1"/>
      <c r="XDT282" s="1"/>
      <c r="XDU282" s="1"/>
      <c r="XDV282" s="1"/>
      <c r="XDW282" s="1"/>
      <c r="XDX282" s="1"/>
      <c r="XDY282" s="1"/>
      <c r="XDZ282" s="1"/>
      <c r="XEA282" s="1"/>
      <c r="XEB282" s="1"/>
      <c r="XEC282" s="1"/>
      <c r="XED282" s="1"/>
      <c r="XEE282" s="1"/>
      <c r="XEF282" s="1"/>
      <c r="XEG282" s="1"/>
      <c r="XEH282" s="1"/>
      <c r="XEI282" s="1"/>
      <c r="XEJ282" s="1"/>
      <c r="XEK282" s="1"/>
      <c r="XEL282" s="1"/>
      <c r="XEM282" s="1"/>
      <c r="XEN282" s="1"/>
      <c r="XEO282" s="1"/>
      <c r="XEP282" s="1"/>
      <c r="XEQ282" s="1"/>
      <c r="XER282" s="1"/>
      <c r="XES282" s="1"/>
      <c r="XET282" s="1"/>
      <c r="XEU282" s="1"/>
      <c r="XEV282" s="1"/>
      <c r="XEW282" s="1"/>
      <c r="XEX282" s="1"/>
      <c r="XEY282" s="1"/>
      <c r="XEZ282" s="1"/>
      <c r="XFA282" s="1"/>
      <c r="XFB282" s="1"/>
      <c r="XFC282" s="1"/>
      <c r="XFD282" s="1"/>
    </row>
    <row r="283" spans="1:151 16227:16384" s="11" customFormat="1" ht="20.25" customHeight="1" x14ac:dyDescent="0.25">
      <c r="A283" s="110"/>
      <c r="B283" s="112"/>
      <c r="C283" s="99" t="s">
        <v>232</v>
      </c>
      <c r="D283" s="100"/>
      <c r="E283" s="19" t="s">
        <v>215</v>
      </c>
      <c r="F283" s="99">
        <f>(56.43+4.87)*10.764</f>
        <v>659.83319999999992</v>
      </c>
      <c r="G283" s="100"/>
      <c r="H283" s="19">
        <v>0</v>
      </c>
      <c r="I283" s="19">
        <f t="shared" si="67"/>
        <v>1055.7331199999999</v>
      </c>
      <c r="J283" s="1"/>
      <c r="K283" s="1"/>
      <c r="L283" s="1"/>
      <c r="M283" s="1"/>
      <c r="N283" s="1"/>
      <c r="O283" s="1"/>
      <c r="P283" s="1"/>
      <c r="Q283" s="1"/>
      <c r="R283" s="1"/>
      <c r="S283" s="1"/>
      <c r="T283" s="1"/>
      <c r="U283" s="43" t="str">
        <f t="shared" ca="1" si="68"/>
        <v>203,..,1203</v>
      </c>
      <c r="V283" s="43">
        <f t="shared" ref="V283:W283" ca="1" si="69">V282+1</f>
        <v>203</v>
      </c>
      <c r="W283" s="43">
        <f t="shared" ca="1" si="69"/>
        <v>1203</v>
      </c>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WZC283" s="1"/>
      <c r="WZD283" s="1"/>
      <c r="WZE283" s="1"/>
      <c r="WZF283" s="1"/>
      <c r="WZG283" s="1"/>
      <c r="WZH283" s="1"/>
      <c r="WZI283" s="1"/>
      <c r="WZJ283" s="1"/>
      <c r="WZK283" s="1"/>
      <c r="WZL283" s="1"/>
      <c r="WZM283" s="1"/>
      <c r="WZN283" s="1"/>
      <c r="WZO283" s="1"/>
      <c r="WZP283" s="1"/>
      <c r="WZQ283" s="1"/>
      <c r="WZR283" s="1"/>
      <c r="WZS283" s="1"/>
      <c r="WZT283" s="1"/>
      <c r="WZU283" s="1"/>
      <c r="WZV283" s="1"/>
      <c r="WZW283" s="1"/>
      <c r="WZX283" s="1"/>
      <c r="WZY283" s="1"/>
      <c r="WZZ283" s="1"/>
      <c r="XAA283" s="1"/>
      <c r="XAB283" s="1"/>
      <c r="XAC283" s="1"/>
      <c r="XAD283" s="1"/>
      <c r="XAE283" s="1"/>
      <c r="XAF283" s="1"/>
      <c r="XAG283" s="1"/>
      <c r="XAH283" s="1"/>
      <c r="XAI283" s="1"/>
      <c r="XAJ283" s="1"/>
      <c r="XAK283" s="1"/>
      <c r="XAL283" s="1"/>
      <c r="XAM283" s="1"/>
      <c r="XAN283" s="1"/>
      <c r="XAO283" s="1"/>
      <c r="XAP283" s="1"/>
      <c r="XAQ283" s="1"/>
      <c r="XAR283" s="1"/>
      <c r="XAS283" s="1"/>
      <c r="XAT283" s="1"/>
      <c r="XAU283" s="1"/>
      <c r="XAV283" s="1"/>
      <c r="XAW283" s="1"/>
      <c r="XAX283" s="1"/>
      <c r="XAY283" s="1"/>
      <c r="XAZ283" s="1"/>
      <c r="XBA283" s="1"/>
      <c r="XBB283" s="1"/>
      <c r="XBC283" s="1"/>
      <c r="XBD283" s="1"/>
      <c r="XBE283" s="1"/>
      <c r="XBF283" s="1"/>
      <c r="XBG283" s="1"/>
      <c r="XBH283" s="1"/>
      <c r="XBI283" s="1"/>
      <c r="XBJ283" s="1"/>
      <c r="XBK283" s="1"/>
      <c r="XBL283" s="1"/>
      <c r="XBM283" s="1"/>
      <c r="XBN283" s="1"/>
      <c r="XBO283" s="1"/>
      <c r="XBP283" s="1"/>
      <c r="XBQ283" s="1"/>
      <c r="XBR283" s="1"/>
      <c r="XBS283" s="1"/>
      <c r="XBT283" s="1"/>
      <c r="XBU283" s="1"/>
      <c r="XBV283" s="1"/>
      <c r="XBW283" s="1"/>
      <c r="XBX283" s="1"/>
      <c r="XBY283" s="1"/>
      <c r="XBZ283" s="1"/>
      <c r="XCA283" s="1"/>
      <c r="XCB283" s="1"/>
      <c r="XCC283" s="1"/>
      <c r="XCD283" s="1"/>
      <c r="XCE283" s="1"/>
      <c r="XCF283" s="1"/>
      <c r="XCG283" s="1"/>
      <c r="XCH283" s="1"/>
      <c r="XCI283" s="1"/>
      <c r="XCJ283" s="1"/>
      <c r="XCK283" s="1"/>
      <c r="XCL283" s="1"/>
      <c r="XCM283" s="1"/>
      <c r="XCN283" s="1"/>
      <c r="XCO283" s="1"/>
      <c r="XCP283" s="1"/>
      <c r="XCQ283" s="1"/>
      <c r="XCR283" s="1"/>
      <c r="XCS283" s="1"/>
      <c r="XCT283" s="1"/>
      <c r="XCU283" s="1"/>
      <c r="XCV283" s="1"/>
      <c r="XCW283" s="1"/>
      <c r="XCX283" s="1"/>
      <c r="XCY283" s="1"/>
      <c r="XCZ283" s="1"/>
      <c r="XDA283" s="1"/>
      <c r="XDB283" s="1"/>
      <c r="XDC283" s="1"/>
      <c r="XDD283" s="1"/>
      <c r="XDE283" s="1"/>
      <c r="XDF283" s="1"/>
      <c r="XDG283" s="1"/>
      <c r="XDH283" s="1"/>
      <c r="XDI283" s="1"/>
      <c r="XDJ283" s="1"/>
      <c r="XDK283" s="1"/>
      <c r="XDL283" s="1"/>
      <c r="XDM283" s="1"/>
      <c r="XDN283" s="1"/>
      <c r="XDO283" s="1"/>
      <c r="XDP283" s="1"/>
      <c r="XDQ283" s="1"/>
      <c r="XDR283" s="1"/>
      <c r="XDS283" s="1"/>
      <c r="XDT283" s="1"/>
      <c r="XDU283" s="1"/>
      <c r="XDV283" s="1"/>
      <c r="XDW283" s="1"/>
      <c r="XDX283" s="1"/>
      <c r="XDY283" s="1"/>
      <c r="XDZ283" s="1"/>
      <c r="XEA283" s="1"/>
      <c r="XEB283" s="1"/>
      <c r="XEC283" s="1"/>
      <c r="XED283" s="1"/>
      <c r="XEE283" s="1"/>
      <c r="XEF283" s="1"/>
      <c r="XEG283" s="1"/>
      <c r="XEH283" s="1"/>
      <c r="XEI283" s="1"/>
      <c r="XEJ283" s="1"/>
      <c r="XEK283" s="1"/>
      <c r="XEL283" s="1"/>
      <c r="XEM283" s="1"/>
      <c r="XEN283" s="1"/>
      <c r="XEO283" s="1"/>
      <c r="XEP283" s="1"/>
      <c r="XEQ283" s="1"/>
      <c r="XER283" s="1"/>
      <c r="XES283" s="1"/>
      <c r="XET283" s="1"/>
      <c r="XEU283" s="1"/>
      <c r="XEV283" s="1"/>
      <c r="XEW283" s="1"/>
      <c r="XEX283" s="1"/>
      <c r="XEY283" s="1"/>
      <c r="XEZ283" s="1"/>
      <c r="XFA283" s="1"/>
      <c r="XFB283" s="1"/>
      <c r="XFC283" s="1"/>
      <c r="XFD283" s="1"/>
    </row>
    <row r="284" spans="1:151 16227:16384" s="11" customFormat="1" ht="20.25" customHeight="1" x14ac:dyDescent="0.25">
      <c r="A284" s="110"/>
      <c r="B284" s="112"/>
      <c r="C284" s="99" t="s">
        <v>222</v>
      </c>
      <c r="D284" s="100"/>
      <c r="E284" s="19" t="s">
        <v>218</v>
      </c>
      <c r="F284" s="99">
        <f>(81.13+4.69)*10.764</f>
        <v>923.76647999999989</v>
      </c>
      <c r="G284" s="100"/>
      <c r="H284" s="19">
        <v>0</v>
      </c>
      <c r="I284" s="19">
        <f t="shared" si="67"/>
        <v>1478.0263679999998</v>
      </c>
      <c r="J284" s="1"/>
      <c r="K284" s="1"/>
      <c r="L284" s="1"/>
      <c r="M284" s="1"/>
      <c r="N284" s="1"/>
      <c r="O284" s="1"/>
      <c r="P284" s="1"/>
      <c r="Q284" s="1"/>
      <c r="R284" s="1"/>
      <c r="S284" s="1"/>
      <c r="T284" s="1"/>
      <c r="U284" s="43" t="str">
        <f t="shared" ca="1" si="68"/>
        <v>204,..,1204</v>
      </c>
      <c r="V284" s="43">
        <f t="shared" ref="V284:W284" ca="1" si="70">V283+1</f>
        <v>204</v>
      </c>
      <c r="W284" s="43">
        <f t="shared" ca="1" si="70"/>
        <v>1204</v>
      </c>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WZC284" s="1"/>
      <c r="WZD284" s="1"/>
      <c r="WZE284" s="1"/>
      <c r="WZF284" s="1"/>
      <c r="WZG284" s="1"/>
      <c r="WZH284" s="1"/>
      <c r="WZI284" s="1"/>
      <c r="WZJ284" s="1"/>
      <c r="WZK284" s="1"/>
      <c r="WZL284" s="1"/>
      <c r="WZM284" s="1"/>
      <c r="WZN284" s="1"/>
      <c r="WZO284" s="1"/>
      <c r="WZP284" s="1"/>
      <c r="WZQ284" s="1"/>
      <c r="WZR284" s="1"/>
      <c r="WZS284" s="1"/>
      <c r="WZT284" s="1"/>
      <c r="WZU284" s="1"/>
      <c r="WZV284" s="1"/>
      <c r="WZW284" s="1"/>
      <c r="WZX284" s="1"/>
      <c r="WZY284" s="1"/>
      <c r="WZZ284" s="1"/>
      <c r="XAA284" s="1"/>
      <c r="XAB284" s="1"/>
      <c r="XAC284" s="1"/>
      <c r="XAD284" s="1"/>
      <c r="XAE284" s="1"/>
      <c r="XAF284" s="1"/>
      <c r="XAG284" s="1"/>
      <c r="XAH284" s="1"/>
      <c r="XAI284" s="1"/>
      <c r="XAJ284" s="1"/>
      <c r="XAK284" s="1"/>
      <c r="XAL284" s="1"/>
      <c r="XAM284" s="1"/>
      <c r="XAN284" s="1"/>
      <c r="XAO284" s="1"/>
      <c r="XAP284" s="1"/>
      <c r="XAQ284" s="1"/>
      <c r="XAR284" s="1"/>
      <c r="XAS284" s="1"/>
      <c r="XAT284" s="1"/>
      <c r="XAU284" s="1"/>
      <c r="XAV284" s="1"/>
      <c r="XAW284" s="1"/>
      <c r="XAX284" s="1"/>
      <c r="XAY284" s="1"/>
      <c r="XAZ284" s="1"/>
      <c r="XBA284" s="1"/>
      <c r="XBB284" s="1"/>
      <c r="XBC284" s="1"/>
      <c r="XBD284" s="1"/>
      <c r="XBE284" s="1"/>
      <c r="XBF284" s="1"/>
      <c r="XBG284" s="1"/>
      <c r="XBH284" s="1"/>
      <c r="XBI284" s="1"/>
      <c r="XBJ284" s="1"/>
      <c r="XBK284" s="1"/>
      <c r="XBL284" s="1"/>
      <c r="XBM284" s="1"/>
      <c r="XBN284" s="1"/>
      <c r="XBO284" s="1"/>
      <c r="XBP284" s="1"/>
      <c r="XBQ284" s="1"/>
      <c r="XBR284" s="1"/>
      <c r="XBS284" s="1"/>
      <c r="XBT284" s="1"/>
      <c r="XBU284" s="1"/>
      <c r="XBV284" s="1"/>
      <c r="XBW284" s="1"/>
      <c r="XBX284" s="1"/>
      <c r="XBY284" s="1"/>
      <c r="XBZ284" s="1"/>
      <c r="XCA284" s="1"/>
      <c r="XCB284" s="1"/>
      <c r="XCC284" s="1"/>
      <c r="XCD284" s="1"/>
      <c r="XCE284" s="1"/>
      <c r="XCF284" s="1"/>
      <c r="XCG284" s="1"/>
      <c r="XCH284" s="1"/>
      <c r="XCI284" s="1"/>
      <c r="XCJ284" s="1"/>
      <c r="XCK284" s="1"/>
      <c r="XCL284" s="1"/>
      <c r="XCM284" s="1"/>
      <c r="XCN284" s="1"/>
      <c r="XCO284" s="1"/>
      <c r="XCP284" s="1"/>
      <c r="XCQ284" s="1"/>
      <c r="XCR284" s="1"/>
      <c r="XCS284" s="1"/>
      <c r="XCT284" s="1"/>
      <c r="XCU284" s="1"/>
      <c r="XCV284" s="1"/>
      <c r="XCW284" s="1"/>
      <c r="XCX284" s="1"/>
      <c r="XCY284" s="1"/>
      <c r="XCZ284" s="1"/>
      <c r="XDA284" s="1"/>
      <c r="XDB284" s="1"/>
      <c r="XDC284" s="1"/>
      <c r="XDD284" s="1"/>
      <c r="XDE284" s="1"/>
      <c r="XDF284" s="1"/>
      <c r="XDG284" s="1"/>
      <c r="XDH284" s="1"/>
      <c r="XDI284" s="1"/>
      <c r="XDJ284" s="1"/>
      <c r="XDK284" s="1"/>
      <c r="XDL284" s="1"/>
      <c r="XDM284" s="1"/>
      <c r="XDN284" s="1"/>
      <c r="XDO284" s="1"/>
      <c r="XDP284" s="1"/>
      <c r="XDQ284" s="1"/>
      <c r="XDR284" s="1"/>
      <c r="XDS284" s="1"/>
      <c r="XDT284" s="1"/>
      <c r="XDU284" s="1"/>
      <c r="XDV284" s="1"/>
      <c r="XDW284" s="1"/>
      <c r="XDX284" s="1"/>
      <c r="XDY284" s="1"/>
      <c r="XDZ284" s="1"/>
      <c r="XEA284" s="1"/>
      <c r="XEB284" s="1"/>
      <c r="XEC284" s="1"/>
      <c r="XED284" s="1"/>
      <c r="XEE284" s="1"/>
      <c r="XEF284" s="1"/>
      <c r="XEG284" s="1"/>
      <c r="XEH284" s="1"/>
      <c r="XEI284" s="1"/>
      <c r="XEJ284" s="1"/>
      <c r="XEK284" s="1"/>
      <c r="XEL284" s="1"/>
      <c r="XEM284" s="1"/>
      <c r="XEN284" s="1"/>
      <c r="XEO284" s="1"/>
      <c r="XEP284" s="1"/>
      <c r="XEQ284" s="1"/>
      <c r="XER284" s="1"/>
      <c r="XES284" s="1"/>
      <c r="XET284" s="1"/>
      <c r="XEU284" s="1"/>
      <c r="XEV284" s="1"/>
      <c r="XEW284" s="1"/>
      <c r="XEX284" s="1"/>
      <c r="XEY284" s="1"/>
      <c r="XEZ284" s="1"/>
      <c r="XFA284" s="1"/>
      <c r="XFB284" s="1"/>
      <c r="XFC284" s="1"/>
      <c r="XFD284" s="1"/>
    </row>
    <row r="285" spans="1:151 16227:16384" s="11" customFormat="1" ht="20.25" customHeight="1" x14ac:dyDescent="0.25">
      <c r="A285" s="110"/>
      <c r="B285" s="112"/>
      <c r="C285" s="99" t="s">
        <v>223</v>
      </c>
      <c r="D285" s="100"/>
      <c r="E285" s="19" t="s">
        <v>218</v>
      </c>
      <c r="F285" s="99">
        <f>(81.13+4.69)*10.764</f>
        <v>923.76647999999989</v>
      </c>
      <c r="G285" s="100"/>
      <c r="H285" s="19">
        <v>0</v>
      </c>
      <c r="I285" s="19">
        <f t="shared" si="67"/>
        <v>1478.0263679999998</v>
      </c>
      <c r="J285" s="1"/>
      <c r="K285" s="1"/>
      <c r="L285" s="1"/>
      <c r="M285" s="1"/>
      <c r="N285" s="1"/>
      <c r="O285" s="1"/>
      <c r="P285" s="1"/>
      <c r="Q285" s="1"/>
      <c r="R285" s="1"/>
      <c r="S285" s="1"/>
      <c r="T285" s="1"/>
      <c r="U285" s="43" t="str">
        <f t="shared" ca="1" si="68"/>
        <v>205,..,1205</v>
      </c>
      <c r="V285" s="43">
        <f t="shared" ref="V285:W285" ca="1" si="71">V284+1</f>
        <v>205</v>
      </c>
      <c r="W285" s="43">
        <f t="shared" ca="1" si="71"/>
        <v>1205</v>
      </c>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WZC285" s="1"/>
      <c r="WZD285" s="1"/>
      <c r="WZE285" s="1"/>
      <c r="WZF285" s="1"/>
      <c r="WZG285" s="1"/>
      <c r="WZH285" s="1"/>
      <c r="WZI285" s="1"/>
      <c r="WZJ285" s="1"/>
      <c r="WZK285" s="1"/>
      <c r="WZL285" s="1"/>
      <c r="WZM285" s="1"/>
      <c r="WZN285" s="1"/>
      <c r="WZO285" s="1"/>
      <c r="WZP285" s="1"/>
      <c r="WZQ285" s="1"/>
      <c r="WZR285" s="1"/>
      <c r="WZS285" s="1"/>
      <c r="WZT285" s="1"/>
      <c r="WZU285" s="1"/>
      <c r="WZV285" s="1"/>
      <c r="WZW285" s="1"/>
      <c r="WZX285" s="1"/>
      <c r="WZY285" s="1"/>
      <c r="WZZ285" s="1"/>
      <c r="XAA285" s="1"/>
      <c r="XAB285" s="1"/>
      <c r="XAC285" s="1"/>
      <c r="XAD285" s="1"/>
      <c r="XAE285" s="1"/>
      <c r="XAF285" s="1"/>
      <c r="XAG285" s="1"/>
      <c r="XAH285" s="1"/>
      <c r="XAI285" s="1"/>
      <c r="XAJ285" s="1"/>
      <c r="XAK285" s="1"/>
      <c r="XAL285" s="1"/>
      <c r="XAM285" s="1"/>
      <c r="XAN285" s="1"/>
      <c r="XAO285" s="1"/>
      <c r="XAP285" s="1"/>
      <c r="XAQ285" s="1"/>
      <c r="XAR285" s="1"/>
      <c r="XAS285" s="1"/>
      <c r="XAT285" s="1"/>
      <c r="XAU285" s="1"/>
      <c r="XAV285" s="1"/>
      <c r="XAW285" s="1"/>
      <c r="XAX285" s="1"/>
      <c r="XAY285" s="1"/>
      <c r="XAZ285" s="1"/>
      <c r="XBA285" s="1"/>
      <c r="XBB285" s="1"/>
      <c r="XBC285" s="1"/>
      <c r="XBD285" s="1"/>
      <c r="XBE285" s="1"/>
      <c r="XBF285" s="1"/>
      <c r="XBG285" s="1"/>
      <c r="XBH285" s="1"/>
      <c r="XBI285" s="1"/>
      <c r="XBJ285" s="1"/>
      <c r="XBK285" s="1"/>
      <c r="XBL285" s="1"/>
      <c r="XBM285" s="1"/>
      <c r="XBN285" s="1"/>
      <c r="XBO285" s="1"/>
      <c r="XBP285" s="1"/>
      <c r="XBQ285" s="1"/>
      <c r="XBR285" s="1"/>
      <c r="XBS285" s="1"/>
      <c r="XBT285" s="1"/>
      <c r="XBU285" s="1"/>
      <c r="XBV285" s="1"/>
      <c r="XBW285" s="1"/>
      <c r="XBX285" s="1"/>
      <c r="XBY285" s="1"/>
      <c r="XBZ285" s="1"/>
      <c r="XCA285" s="1"/>
      <c r="XCB285" s="1"/>
      <c r="XCC285" s="1"/>
      <c r="XCD285" s="1"/>
      <c r="XCE285" s="1"/>
      <c r="XCF285" s="1"/>
      <c r="XCG285" s="1"/>
      <c r="XCH285" s="1"/>
      <c r="XCI285" s="1"/>
      <c r="XCJ285" s="1"/>
      <c r="XCK285" s="1"/>
      <c r="XCL285" s="1"/>
      <c r="XCM285" s="1"/>
      <c r="XCN285" s="1"/>
      <c r="XCO285" s="1"/>
      <c r="XCP285" s="1"/>
      <c r="XCQ285" s="1"/>
      <c r="XCR285" s="1"/>
      <c r="XCS285" s="1"/>
      <c r="XCT285" s="1"/>
      <c r="XCU285" s="1"/>
      <c r="XCV285" s="1"/>
      <c r="XCW285" s="1"/>
      <c r="XCX285" s="1"/>
      <c r="XCY285" s="1"/>
      <c r="XCZ285" s="1"/>
      <c r="XDA285" s="1"/>
      <c r="XDB285" s="1"/>
      <c r="XDC285" s="1"/>
      <c r="XDD285" s="1"/>
      <c r="XDE285" s="1"/>
      <c r="XDF285" s="1"/>
      <c r="XDG285" s="1"/>
      <c r="XDH285" s="1"/>
      <c r="XDI285" s="1"/>
      <c r="XDJ285" s="1"/>
      <c r="XDK285" s="1"/>
      <c r="XDL285" s="1"/>
      <c r="XDM285" s="1"/>
      <c r="XDN285" s="1"/>
      <c r="XDO285" s="1"/>
      <c r="XDP285" s="1"/>
      <c r="XDQ285" s="1"/>
      <c r="XDR285" s="1"/>
      <c r="XDS285" s="1"/>
      <c r="XDT285" s="1"/>
      <c r="XDU285" s="1"/>
      <c r="XDV285" s="1"/>
      <c r="XDW285" s="1"/>
      <c r="XDX285" s="1"/>
      <c r="XDY285" s="1"/>
      <c r="XDZ285" s="1"/>
      <c r="XEA285" s="1"/>
      <c r="XEB285" s="1"/>
      <c r="XEC285" s="1"/>
      <c r="XED285" s="1"/>
      <c r="XEE285" s="1"/>
      <c r="XEF285" s="1"/>
      <c r="XEG285" s="1"/>
      <c r="XEH285" s="1"/>
      <c r="XEI285" s="1"/>
      <c r="XEJ285" s="1"/>
      <c r="XEK285" s="1"/>
      <c r="XEL285" s="1"/>
      <c r="XEM285" s="1"/>
      <c r="XEN285" s="1"/>
      <c r="XEO285" s="1"/>
      <c r="XEP285" s="1"/>
      <c r="XEQ285" s="1"/>
      <c r="XER285" s="1"/>
      <c r="XES285" s="1"/>
      <c r="XET285" s="1"/>
      <c r="XEU285" s="1"/>
      <c r="XEV285" s="1"/>
      <c r="XEW285" s="1"/>
      <c r="XEX285" s="1"/>
      <c r="XEY285" s="1"/>
      <c r="XEZ285" s="1"/>
      <c r="XFA285" s="1"/>
      <c r="XFB285" s="1"/>
      <c r="XFC285" s="1"/>
      <c r="XFD285" s="1"/>
    </row>
    <row r="286" spans="1:151 16227:16384" s="11" customFormat="1" ht="20.25" customHeight="1" x14ac:dyDescent="0.25">
      <c r="A286" s="110"/>
      <c r="B286" s="112"/>
      <c r="C286" s="101" t="s">
        <v>224</v>
      </c>
      <c r="D286" s="101"/>
      <c r="E286" s="99" t="s">
        <v>229</v>
      </c>
      <c r="F286" s="105">
        <f>(49.59+4.57)*10.764</f>
        <v>582.97824000000003</v>
      </c>
      <c r="G286" s="105"/>
      <c r="H286" s="105">
        <v>0</v>
      </c>
      <c r="I286" s="100">
        <f t="shared" si="67"/>
        <v>932.76518400000009</v>
      </c>
      <c r="J286" s="1"/>
      <c r="K286" s="1"/>
      <c r="L286" s="1"/>
      <c r="M286" s="1"/>
      <c r="N286" s="1"/>
      <c r="O286" s="1"/>
      <c r="P286" s="1"/>
      <c r="Q286" s="1"/>
      <c r="R286" s="1"/>
      <c r="S286" s="1"/>
      <c r="T286" s="1"/>
      <c r="U286" s="1" t="str">
        <f t="shared" ca="1" si="68"/>
        <v>206,..,1206</v>
      </c>
      <c r="V286" s="1">
        <f t="shared" ref="V286:W286" ca="1" si="72">V285+1</f>
        <v>206</v>
      </c>
      <c r="W286" s="1">
        <f t="shared" ca="1" si="72"/>
        <v>1206</v>
      </c>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WZC286" s="1"/>
      <c r="WZD286" s="1"/>
      <c r="WZE286" s="1"/>
      <c r="WZF286" s="1"/>
      <c r="WZG286" s="1"/>
      <c r="WZH286" s="1"/>
      <c r="WZI286" s="1"/>
      <c r="WZJ286" s="1"/>
      <c r="WZK286" s="1"/>
      <c r="WZL286" s="1"/>
      <c r="WZM286" s="1"/>
      <c r="WZN286" s="1"/>
      <c r="WZO286" s="1"/>
      <c r="WZP286" s="1"/>
      <c r="WZQ286" s="1"/>
      <c r="WZR286" s="1"/>
      <c r="WZS286" s="1"/>
      <c r="WZT286" s="1"/>
      <c r="WZU286" s="1"/>
      <c r="WZV286" s="1"/>
      <c r="WZW286" s="1"/>
      <c r="WZX286" s="1"/>
      <c r="WZY286" s="1"/>
      <c r="WZZ286" s="1"/>
      <c r="XAA286" s="1"/>
      <c r="XAB286" s="1"/>
      <c r="XAC286" s="1"/>
      <c r="XAD286" s="1"/>
      <c r="XAE286" s="1"/>
      <c r="XAF286" s="1"/>
      <c r="XAG286" s="1"/>
      <c r="XAH286" s="1"/>
      <c r="XAI286" s="1"/>
      <c r="XAJ286" s="1"/>
      <c r="XAK286" s="1"/>
      <c r="XAL286" s="1"/>
      <c r="XAM286" s="1"/>
      <c r="XAN286" s="1"/>
      <c r="XAO286" s="1"/>
      <c r="XAP286" s="1"/>
      <c r="XAQ286" s="1"/>
      <c r="XAR286" s="1"/>
      <c r="XAS286" s="1"/>
      <c r="XAT286" s="1"/>
      <c r="XAU286" s="1"/>
      <c r="XAV286" s="1"/>
      <c r="XAW286" s="1"/>
      <c r="XAX286" s="1"/>
      <c r="XAY286" s="1"/>
      <c r="XAZ286" s="1"/>
      <c r="XBA286" s="1"/>
      <c r="XBB286" s="1"/>
      <c r="XBC286" s="1"/>
      <c r="XBD286" s="1"/>
      <c r="XBE286" s="1"/>
      <c r="XBF286" s="1"/>
      <c r="XBG286" s="1"/>
      <c r="XBH286" s="1"/>
      <c r="XBI286" s="1"/>
      <c r="XBJ286" s="1"/>
      <c r="XBK286" s="1"/>
      <c r="XBL286" s="1"/>
      <c r="XBM286" s="1"/>
      <c r="XBN286" s="1"/>
      <c r="XBO286" s="1"/>
      <c r="XBP286" s="1"/>
      <c r="XBQ286" s="1"/>
      <c r="XBR286" s="1"/>
      <c r="XBS286" s="1"/>
      <c r="XBT286" s="1"/>
      <c r="XBU286" s="1"/>
      <c r="XBV286" s="1"/>
      <c r="XBW286" s="1"/>
      <c r="XBX286" s="1"/>
      <c r="XBY286" s="1"/>
      <c r="XBZ286" s="1"/>
      <c r="XCA286" s="1"/>
      <c r="XCB286" s="1"/>
      <c r="XCC286" s="1"/>
      <c r="XCD286" s="1"/>
      <c r="XCE286" s="1"/>
      <c r="XCF286" s="1"/>
      <c r="XCG286" s="1"/>
      <c r="XCH286" s="1"/>
      <c r="XCI286" s="1"/>
      <c r="XCJ286" s="1"/>
      <c r="XCK286" s="1"/>
      <c r="XCL286" s="1"/>
      <c r="XCM286" s="1"/>
      <c r="XCN286" s="1"/>
      <c r="XCO286" s="1"/>
      <c r="XCP286" s="1"/>
      <c r="XCQ286" s="1"/>
      <c r="XCR286" s="1"/>
      <c r="XCS286" s="1"/>
      <c r="XCT286" s="1"/>
      <c r="XCU286" s="1"/>
      <c r="XCV286" s="1"/>
      <c r="XCW286" s="1"/>
      <c r="XCX286" s="1"/>
      <c r="XCY286" s="1"/>
      <c r="XCZ286" s="1"/>
      <c r="XDA286" s="1"/>
      <c r="XDB286" s="1"/>
      <c r="XDC286" s="1"/>
      <c r="XDD286" s="1"/>
      <c r="XDE286" s="1"/>
      <c r="XDF286" s="1"/>
      <c r="XDG286" s="1"/>
      <c r="XDH286" s="1"/>
      <c r="XDI286" s="1"/>
      <c r="XDJ286" s="1"/>
      <c r="XDK286" s="1"/>
      <c r="XDL286" s="1"/>
      <c r="XDM286" s="1"/>
      <c r="XDN286" s="1"/>
      <c r="XDO286" s="1"/>
      <c r="XDP286" s="1"/>
      <c r="XDQ286" s="1"/>
      <c r="XDR286" s="1"/>
      <c r="XDS286" s="1"/>
      <c r="XDT286" s="1"/>
      <c r="XDU286" s="1"/>
      <c r="XDV286" s="1"/>
      <c r="XDW286" s="1"/>
      <c r="XDX286" s="1"/>
      <c r="XDY286" s="1"/>
      <c r="XDZ286" s="1"/>
      <c r="XEA286" s="1"/>
      <c r="XEB286" s="1"/>
      <c r="XEC286" s="1"/>
      <c r="XED286" s="1"/>
      <c r="XEE286" s="1"/>
      <c r="XEF286" s="1"/>
      <c r="XEG286" s="1"/>
      <c r="XEH286" s="1"/>
      <c r="XEI286" s="1"/>
      <c r="XEJ286" s="1"/>
      <c r="XEK286" s="1"/>
      <c r="XEL286" s="1"/>
      <c r="XEM286" s="1"/>
      <c r="XEN286" s="1"/>
      <c r="XEO286" s="1"/>
      <c r="XEP286" s="1"/>
      <c r="XEQ286" s="1"/>
      <c r="XER286" s="1"/>
      <c r="XES286" s="1"/>
      <c r="XET286" s="1"/>
      <c r="XEU286" s="1"/>
      <c r="XEV286" s="1"/>
      <c r="XEW286" s="1"/>
      <c r="XEX286" s="1"/>
      <c r="XEY286" s="1"/>
      <c r="XEZ286" s="1"/>
      <c r="XFA286" s="1"/>
      <c r="XFB286" s="1"/>
      <c r="XFC286" s="1"/>
      <c r="XFD286" s="1"/>
    </row>
    <row r="287" spans="1:151 16227:16384" s="11" customFormat="1" ht="20.25" customHeight="1" x14ac:dyDescent="0.25">
      <c r="A287" s="110"/>
      <c r="B287" s="112"/>
      <c r="C287" s="99" t="s">
        <v>225</v>
      </c>
      <c r="D287" s="100"/>
      <c r="E287" s="19" t="s">
        <v>219</v>
      </c>
      <c r="F287" s="99">
        <f>(49.59+4.57)*10.764</f>
        <v>582.97824000000003</v>
      </c>
      <c r="G287" s="100"/>
      <c r="H287" s="19">
        <v>0</v>
      </c>
      <c r="I287" s="19">
        <f t="shared" si="67"/>
        <v>932.76518400000009</v>
      </c>
      <c r="J287" s="1"/>
      <c r="K287" s="1"/>
      <c r="L287" s="1"/>
      <c r="M287" s="1"/>
      <c r="N287" s="1"/>
      <c r="O287" s="1"/>
      <c r="P287" s="1"/>
      <c r="Q287" s="1"/>
      <c r="R287" s="1"/>
      <c r="S287" s="1"/>
      <c r="T287" s="1"/>
      <c r="U287" s="43" t="str">
        <f t="shared" ca="1" si="68"/>
        <v>207,..,1207</v>
      </c>
      <c r="V287" s="43">
        <f t="shared" ref="V287:W287" ca="1" si="73">V286+1</f>
        <v>207</v>
      </c>
      <c r="W287" s="43">
        <f t="shared" ca="1" si="73"/>
        <v>1207</v>
      </c>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WZC287" s="1"/>
      <c r="WZD287" s="1"/>
      <c r="WZE287" s="1"/>
      <c r="WZF287" s="1"/>
      <c r="WZG287" s="1"/>
      <c r="WZH287" s="1"/>
      <c r="WZI287" s="1"/>
      <c r="WZJ287" s="1"/>
      <c r="WZK287" s="1"/>
      <c r="WZL287" s="1"/>
      <c r="WZM287" s="1"/>
      <c r="WZN287" s="1"/>
      <c r="WZO287" s="1"/>
      <c r="WZP287" s="1"/>
      <c r="WZQ287" s="1"/>
      <c r="WZR287" s="1"/>
      <c r="WZS287" s="1"/>
      <c r="WZT287" s="1"/>
      <c r="WZU287" s="1"/>
      <c r="WZV287" s="1"/>
      <c r="WZW287" s="1"/>
      <c r="WZX287" s="1"/>
      <c r="WZY287" s="1"/>
      <c r="WZZ287" s="1"/>
      <c r="XAA287" s="1"/>
      <c r="XAB287" s="1"/>
      <c r="XAC287" s="1"/>
      <c r="XAD287" s="1"/>
      <c r="XAE287" s="1"/>
      <c r="XAF287" s="1"/>
      <c r="XAG287" s="1"/>
      <c r="XAH287" s="1"/>
      <c r="XAI287" s="1"/>
      <c r="XAJ287" s="1"/>
      <c r="XAK287" s="1"/>
      <c r="XAL287" s="1"/>
      <c r="XAM287" s="1"/>
      <c r="XAN287" s="1"/>
      <c r="XAO287" s="1"/>
      <c r="XAP287" s="1"/>
      <c r="XAQ287" s="1"/>
      <c r="XAR287" s="1"/>
      <c r="XAS287" s="1"/>
      <c r="XAT287" s="1"/>
      <c r="XAU287" s="1"/>
      <c r="XAV287" s="1"/>
      <c r="XAW287" s="1"/>
      <c r="XAX287" s="1"/>
      <c r="XAY287" s="1"/>
      <c r="XAZ287" s="1"/>
      <c r="XBA287" s="1"/>
      <c r="XBB287" s="1"/>
      <c r="XBC287" s="1"/>
      <c r="XBD287" s="1"/>
      <c r="XBE287" s="1"/>
      <c r="XBF287" s="1"/>
      <c r="XBG287" s="1"/>
      <c r="XBH287" s="1"/>
      <c r="XBI287" s="1"/>
      <c r="XBJ287" s="1"/>
      <c r="XBK287" s="1"/>
      <c r="XBL287" s="1"/>
      <c r="XBM287" s="1"/>
      <c r="XBN287" s="1"/>
      <c r="XBO287" s="1"/>
      <c r="XBP287" s="1"/>
      <c r="XBQ287" s="1"/>
      <c r="XBR287" s="1"/>
      <c r="XBS287" s="1"/>
      <c r="XBT287" s="1"/>
      <c r="XBU287" s="1"/>
      <c r="XBV287" s="1"/>
      <c r="XBW287" s="1"/>
      <c r="XBX287" s="1"/>
      <c r="XBY287" s="1"/>
      <c r="XBZ287" s="1"/>
      <c r="XCA287" s="1"/>
      <c r="XCB287" s="1"/>
      <c r="XCC287" s="1"/>
      <c r="XCD287" s="1"/>
      <c r="XCE287" s="1"/>
      <c r="XCF287" s="1"/>
      <c r="XCG287" s="1"/>
      <c r="XCH287" s="1"/>
      <c r="XCI287" s="1"/>
      <c r="XCJ287" s="1"/>
      <c r="XCK287" s="1"/>
      <c r="XCL287" s="1"/>
      <c r="XCM287" s="1"/>
      <c r="XCN287" s="1"/>
      <c r="XCO287" s="1"/>
      <c r="XCP287" s="1"/>
      <c r="XCQ287" s="1"/>
      <c r="XCR287" s="1"/>
      <c r="XCS287" s="1"/>
      <c r="XCT287" s="1"/>
      <c r="XCU287" s="1"/>
      <c r="XCV287" s="1"/>
      <c r="XCW287" s="1"/>
      <c r="XCX287" s="1"/>
      <c r="XCY287" s="1"/>
      <c r="XCZ287" s="1"/>
      <c r="XDA287" s="1"/>
      <c r="XDB287" s="1"/>
      <c r="XDC287" s="1"/>
      <c r="XDD287" s="1"/>
      <c r="XDE287" s="1"/>
      <c r="XDF287" s="1"/>
      <c r="XDG287" s="1"/>
      <c r="XDH287" s="1"/>
      <c r="XDI287" s="1"/>
      <c r="XDJ287" s="1"/>
      <c r="XDK287" s="1"/>
      <c r="XDL287" s="1"/>
      <c r="XDM287" s="1"/>
      <c r="XDN287" s="1"/>
      <c r="XDO287" s="1"/>
      <c r="XDP287" s="1"/>
      <c r="XDQ287" s="1"/>
      <c r="XDR287" s="1"/>
      <c r="XDS287" s="1"/>
      <c r="XDT287" s="1"/>
      <c r="XDU287" s="1"/>
      <c r="XDV287" s="1"/>
      <c r="XDW287" s="1"/>
      <c r="XDX287" s="1"/>
      <c r="XDY287" s="1"/>
      <c r="XDZ287" s="1"/>
      <c r="XEA287" s="1"/>
      <c r="XEB287" s="1"/>
      <c r="XEC287" s="1"/>
      <c r="XED287" s="1"/>
      <c r="XEE287" s="1"/>
      <c r="XEF287" s="1"/>
      <c r="XEG287" s="1"/>
      <c r="XEH287" s="1"/>
      <c r="XEI287" s="1"/>
      <c r="XEJ287" s="1"/>
      <c r="XEK287" s="1"/>
      <c r="XEL287" s="1"/>
      <c r="XEM287" s="1"/>
      <c r="XEN287" s="1"/>
      <c r="XEO287" s="1"/>
      <c r="XEP287" s="1"/>
      <c r="XEQ287" s="1"/>
      <c r="XER287" s="1"/>
      <c r="XES287" s="1"/>
      <c r="XET287" s="1"/>
      <c r="XEU287" s="1"/>
      <c r="XEV287" s="1"/>
      <c r="XEW287" s="1"/>
      <c r="XEX287" s="1"/>
      <c r="XEY287" s="1"/>
      <c r="XEZ287" s="1"/>
      <c r="XFA287" s="1"/>
      <c r="XFB287" s="1"/>
      <c r="XFC287" s="1"/>
      <c r="XFD287" s="1"/>
    </row>
    <row r="288" spans="1:151 16227:16384" s="11" customFormat="1" ht="20.25" customHeight="1" x14ac:dyDescent="0.25">
      <c r="A288" s="113"/>
      <c r="B288" s="115"/>
      <c r="C288" s="99" t="s">
        <v>226</v>
      </c>
      <c r="D288" s="100"/>
      <c r="E288" s="19" t="s">
        <v>215</v>
      </c>
      <c r="F288" s="99">
        <f>(56.74+4.7)*10.764</f>
        <v>661.34015999999997</v>
      </c>
      <c r="G288" s="100"/>
      <c r="H288" s="19">
        <v>0</v>
      </c>
      <c r="I288" s="19">
        <f t="shared" si="67"/>
        <v>1058.144256</v>
      </c>
      <c r="J288" s="1"/>
      <c r="K288" s="1"/>
      <c r="L288" s="1"/>
      <c r="M288" s="1"/>
      <c r="N288" s="1"/>
      <c r="O288" s="1"/>
      <c r="P288" s="1"/>
      <c r="Q288" s="1"/>
      <c r="R288" s="1"/>
      <c r="S288" s="1"/>
      <c r="T288" s="1"/>
      <c r="U288" s="43" t="str">
        <f t="shared" ca="1" si="68"/>
        <v>208,..,1208</v>
      </c>
      <c r="V288" s="43">
        <f t="shared" ref="V288:W288" ca="1" si="74">V287+1</f>
        <v>208</v>
      </c>
      <c r="W288" s="43">
        <f t="shared" ca="1" si="74"/>
        <v>1208</v>
      </c>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WZC288" s="1"/>
      <c r="WZD288" s="1"/>
      <c r="WZE288" s="1"/>
      <c r="WZF288" s="1"/>
      <c r="WZG288" s="1"/>
      <c r="WZH288" s="1"/>
      <c r="WZI288" s="1"/>
      <c r="WZJ288" s="1"/>
      <c r="WZK288" s="1"/>
      <c r="WZL288" s="1"/>
      <c r="WZM288" s="1"/>
      <c r="WZN288" s="1"/>
      <c r="WZO288" s="1"/>
      <c r="WZP288" s="1"/>
      <c r="WZQ288" s="1"/>
      <c r="WZR288" s="1"/>
      <c r="WZS288" s="1"/>
      <c r="WZT288" s="1"/>
      <c r="WZU288" s="1"/>
      <c r="WZV288" s="1"/>
      <c r="WZW288" s="1"/>
      <c r="WZX288" s="1"/>
      <c r="WZY288" s="1"/>
      <c r="WZZ288" s="1"/>
      <c r="XAA288" s="1"/>
      <c r="XAB288" s="1"/>
      <c r="XAC288" s="1"/>
      <c r="XAD288" s="1"/>
      <c r="XAE288" s="1"/>
      <c r="XAF288" s="1"/>
      <c r="XAG288" s="1"/>
      <c r="XAH288" s="1"/>
      <c r="XAI288" s="1"/>
      <c r="XAJ288" s="1"/>
      <c r="XAK288" s="1"/>
      <c r="XAL288" s="1"/>
      <c r="XAM288" s="1"/>
      <c r="XAN288" s="1"/>
      <c r="XAO288" s="1"/>
      <c r="XAP288" s="1"/>
      <c r="XAQ288" s="1"/>
      <c r="XAR288" s="1"/>
      <c r="XAS288" s="1"/>
      <c r="XAT288" s="1"/>
      <c r="XAU288" s="1"/>
      <c r="XAV288" s="1"/>
      <c r="XAW288" s="1"/>
      <c r="XAX288" s="1"/>
      <c r="XAY288" s="1"/>
      <c r="XAZ288" s="1"/>
      <c r="XBA288" s="1"/>
      <c r="XBB288" s="1"/>
      <c r="XBC288" s="1"/>
      <c r="XBD288" s="1"/>
      <c r="XBE288" s="1"/>
      <c r="XBF288" s="1"/>
      <c r="XBG288" s="1"/>
      <c r="XBH288" s="1"/>
      <c r="XBI288" s="1"/>
      <c r="XBJ288" s="1"/>
      <c r="XBK288" s="1"/>
      <c r="XBL288" s="1"/>
      <c r="XBM288" s="1"/>
      <c r="XBN288" s="1"/>
      <c r="XBO288" s="1"/>
      <c r="XBP288" s="1"/>
      <c r="XBQ288" s="1"/>
      <c r="XBR288" s="1"/>
      <c r="XBS288" s="1"/>
      <c r="XBT288" s="1"/>
      <c r="XBU288" s="1"/>
      <c r="XBV288" s="1"/>
      <c r="XBW288" s="1"/>
      <c r="XBX288" s="1"/>
      <c r="XBY288" s="1"/>
      <c r="XBZ288" s="1"/>
      <c r="XCA288" s="1"/>
      <c r="XCB288" s="1"/>
      <c r="XCC288" s="1"/>
      <c r="XCD288" s="1"/>
      <c r="XCE288" s="1"/>
      <c r="XCF288" s="1"/>
      <c r="XCG288" s="1"/>
      <c r="XCH288" s="1"/>
      <c r="XCI288" s="1"/>
      <c r="XCJ288" s="1"/>
      <c r="XCK288" s="1"/>
      <c r="XCL288" s="1"/>
      <c r="XCM288" s="1"/>
      <c r="XCN288" s="1"/>
      <c r="XCO288" s="1"/>
      <c r="XCP288" s="1"/>
      <c r="XCQ288" s="1"/>
      <c r="XCR288" s="1"/>
      <c r="XCS288" s="1"/>
      <c r="XCT288" s="1"/>
      <c r="XCU288" s="1"/>
      <c r="XCV288" s="1"/>
      <c r="XCW288" s="1"/>
      <c r="XCX288" s="1"/>
      <c r="XCY288" s="1"/>
      <c r="XCZ288" s="1"/>
      <c r="XDA288" s="1"/>
      <c r="XDB288" s="1"/>
      <c r="XDC288" s="1"/>
      <c r="XDD288" s="1"/>
      <c r="XDE288" s="1"/>
      <c r="XDF288" s="1"/>
      <c r="XDG288" s="1"/>
      <c r="XDH288" s="1"/>
      <c r="XDI288" s="1"/>
      <c r="XDJ288" s="1"/>
      <c r="XDK288" s="1"/>
      <c r="XDL288" s="1"/>
      <c r="XDM288" s="1"/>
      <c r="XDN288" s="1"/>
      <c r="XDO288" s="1"/>
      <c r="XDP288" s="1"/>
      <c r="XDQ288" s="1"/>
      <c r="XDR288" s="1"/>
      <c r="XDS288" s="1"/>
      <c r="XDT288" s="1"/>
      <c r="XDU288" s="1"/>
      <c r="XDV288" s="1"/>
      <c r="XDW288" s="1"/>
      <c r="XDX288" s="1"/>
      <c r="XDY288" s="1"/>
      <c r="XDZ288" s="1"/>
      <c r="XEA288" s="1"/>
      <c r="XEB288" s="1"/>
      <c r="XEC288" s="1"/>
      <c r="XED288" s="1"/>
      <c r="XEE288" s="1"/>
      <c r="XEF288" s="1"/>
      <c r="XEG288" s="1"/>
      <c r="XEH288" s="1"/>
      <c r="XEI288" s="1"/>
      <c r="XEJ288" s="1"/>
      <c r="XEK288" s="1"/>
      <c r="XEL288" s="1"/>
      <c r="XEM288" s="1"/>
      <c r="XEN288" s="1"/>
      <c r="XEO288" s="1"/>
      <c r="XEP288" s="1"/>
      <c r="XEQ288" s="1"/>
      <c r="XER288" s="1"/>
      <c r="XES288" s="1"/>
      <c r="XET288" s="1"/>
      <c r="XEU288" s="1"/>
      <c r="XEV288" s="1"/>
      <c r="XEW288" s="1"/>
      <c r="XEX288" s="1"/>
      <c r="XEY288" s="1"/>
      <c r="XEZ288" s="1"/>
      <c r="XFA288" s="1"/>
      <c r="XFB288" s="1"/>
      <c r="XFC288" s="1"/>
      <c r="XFD288" s="1"/>
    </row>
    <row r="289" spans="1:10" ht="20.25" x14ac:dyDescent="0.25">
      <c r="A289" s="157" t="s">
        <v>74</v>
      </c>
      <c r="B289" s="157"/>
      <c r="C289" s="157"/>
      <c r="D289" s="157"/>
      <c r="E289" s="157"/>
      <c r="F289" s="157"/>
      <c r="G289" s="157"/>
      <c r="H289" s="157"/>
      <c r="I289" s="157"/>
    </row>
    <row r="290" spans="1:10" ht="213.6" customHeight="1" x14ac:dyDescent="0.25">
      <c r="A290" s="81" t="s">
        <v>82</v>
      </c>
      <c r="B290" s="12" t="s">
        <v>4</v>
      </c>
      <c r="C290" s="80" t="s">
        <v>287</v>
      </c>
      <c r="D290" s="80"/>
      <c r="E290" s="80"/>
      <c r="F290" s="80"/>
      <c r="G290" s="80"/>
      <c r="H290" s="80"/>
      <c r="I290" s="80"/>
      <c r="J290" s="1" t="s">
        <v>217</v>
      </c>
    </row>
    <row r="291" spans="1:10" ht="27" customHeight="1" x14ac:dyDescent="0.25">
      <c r="A291" s="82"/>
      <c r="B291" s="12"/>
      <c r="C291" s="54" t="s">
        <v>270</v>
      </c>
      <c r="D291" s="55"/>
      <c r="E291" s="84" t="s">
        <v>271</v>
      </c>
      <c r="F291" s="85"/>
      <c r="G291" s="55"/>
      <c r="H291" s="84" t="s">
        <v>272</v>
      </c>
      <c r="I291" s="85"/>
    </row>
    <row r="292" spans="1:10" ht="40.5" customHeight="1" x14ac:dyDescent="0.25">
      <c r="A292" s="82"/>
      <c r="B292" s="12"/>
      <c r="C292" s="54">
        <v>1</v>
      </c>
      <c r="D292" s="55"/>
      <c r="E292" s="84" t="s">
        <v>273</v>
      </c>
      <c r="F292" s="85"/>
      <c r="G292" s="55"/>
      <c r="H292" s="84" t="s">
        <v>238</v>
      </c>
      <c r="I292" s="85"/>
    </row>
    <row r="293" spans="1:10" ht="40.5" customHeight="1" x14ac:dyDescent="0.25">
      <c r="A293" s="82"/>
      <c r="B293" s="12"/>
      <c r="C293" s="54">
        <v>2</v>
      </c>
      <c r="D293" s="55"/>
      <c r="E293" s="84" t="s">
        <v>274</v>
      </c>
      <c r="F293" s="85"/>
      <c r="G293" s="55"/>
      <c r="H293" s="84" t="s">
        <v>239</v>
      </c>
      <c r="I293" s="85"/>
    </row>
    <row r="294" spans="1:10" ht="40.5" customHeight="1" x14ac:dyDescent="0.25">
      <c r="A294" s="83"/>
      <c r="B294" s="12" t="s">
        <v>4</v>
      </c>
      <c r="C294" s="54">
        <v>3</v>
      </c>
      <c r="D294" s="55"/>
      <c r="E294" s="84" t="s">
        <v>275</v>
      </c>
      <c r="F294" s="85"/>
      <c r="G294" s="55"/>
      <c r="H294" s="84" t="s">
        <v>243</v>
      </c>
      <c r="I294" s="85"/>
      <c r="J294" s="1" t="s">
        <v>217</v>
      </c>
    </row>
    <row r="295" spans="1:10" ht="20.25" x14ac:dyDescent="0.25">
      <c r="A295" s="164" t="s">
        <v>83</v>
      </c>
      <c r="B295" s="164"/>
      <c r="C295" s="164"/>
      <c r="D295" s="164"/>
      <c r="E295" s="164"/>
      <c r="F295" s="164"/>
      <c r="G295" s="164"/>
      <c r="H295" s="164"/>
      <c r="I295" s="164"/>
    </row>
    <row r="296" spans="1:10" ht="20.25" x14ac:dyDescent="0.25">
      <c r="A296" s="132" t="s">
        <v>75</v>
      </c>
      <c r="B296" s="132"/>
      <c r="C296" s="132"/>
      <c r="D296" s="2" t="s">
        <v>4</v>
      </c>
      <c r="E296" s="66" t="str">
        <f>E3</f>
        <v>Dosti West County - Dosti Tulip</v>
      </c>
      <c r="F296" s="67"/>
      <c r="G296" s="67"/>
      <c r="H296" s="67"/>
      <c r="I296" s="68"/>
    </row>
    <row r="297" spans="1:10" ht="40.5" customHeight="1" x14ac:dyDescent="0.25">
      <c r="A297" s="132" t="s">
        <v>135</v>
      </c>
      <c r="B297" s="132"/>
      <c r="C297" s="132"/>
      <c r="D297" s="2" t="s">
        <v>4</v>
      </c>
      <c r="E297" s="66" t="str">
        <f>E9</f>
        <v>Bhiwandi - Wadpa Road, Old, Mumbai - Agra National Hwy, Balkum Pada, Thane West, Thane, Maharashtra 400608</v>
      </c>
      <c r="F297" s="67"/>
      <c r="G297" s="67"/>
      <c r="H297" s="67"/>
      <c r="I297" s="68"/>
    </row>
    <row r="298" spans="1:10" ht="20.25" customHeight="1" x14ac:dyDescent="0.25">
      <c r="A298" s="86" t="s">
        <v>141</v>
      </c>
      <c r="B298" s="86"/>
      <c r="C298" s="86"/>
      <c r="D298" s="15" t="s">
        <v>4</v>
      </c>
      <c r="E298" s="87" t="str">
        <f>I3</f>
        <v>05/08/2025 at 12:09PM</v>
      </c>
      <c r="F298" s="88"/>
      <c r="G298" s="88"/>
      <c r="H298" s="88"/>
      <c r="I298" s="89"/>
    </row>
    <row r="299" spans="1:10" ht="20.25" x14ac:dyDescent="0.25">
      <c r="A299" s="28"/>
      <c r="B299" s="29"/>
      <c r="C299" s="29"/>
      <c r="D299" s="29"/>
      <c r="E299" s="29"/>
      <c r="F299" s="29"/>
      <c r="G299" s="29"/>
      <c r="H299" s="29"/>
      <c r="I299" s="24"/>
    </row>
    <row r="300" spans="1:10" ht="20.25" x14ac:dyDescent="0.25">
      <c r="A300" s="30"/>
      <c r="B300" s="31"/>
      <c r="C300" s="31"/>
      <c r="D300" s="31"/>
      <c r="E300" s="31"/>
      <c r="F300" s="31"/>
      <c r="G300" s="31"/>
      <c r="H300" s="31"/>
      <c r="I300" s="25"/>
    </row>
    <row r="301" spans="1:10" ht="20.25" x14ac:dyDescent="0.25">
      <c r="A301" s="30"/>
      <c r="B301" s="31"/>
      <c r="C301" s="31"/>
      <c r="D301" s="31"/>
      <c r="E301" s="31"/>
      <c r="F301" s="31"/>
      <c r="G301" s="31"/>
      <c r="H301" s="31"/>
      <c r="I301" s="25"/>
    </row>
    <row r="302" spans="1:10" ht="20.25" x14ac:dyDescent="0.25">
      <c r="A302" s="30"/>
      <c r="B302" s="31"/>
      <c r="C302" s="31"/>
      <c r="D302" s="31"/>
      <c r="E302" s="31"/>
      <c r="F302" s="31"/>
      <c r="G302" s="31"/>
      <c r="H302" s="31"/>
      <c r="I302" s="25"/>
    </row>
    <row r="303" spans="1:10" ht="20.25" x14ac:dyDescent="0.25">
      <c r="A303" s="30"/>
      <c r="B303" s="31"/>
      <c r="C303" s="31"/>
      <c r="D303" s="31"/>
      <c r="E303" s="31"/>
      <c r="F303" s="31"/>
      <c r="G303" s="31"/>
      <c r="H303" s="31"/>
      <c r="I303" s="25"/>
    </row>
    <row r="304" spans="1:10" ht="20.25" x14ac:dyDescent="0.25">
      <c r="A304" s="30"/>
      <c r="B304" s="31"/>
      <c r="C304" s="31"/>
      <c r="D304" s="31"/>
      <c r="E304" s="31"/>
      <c r="F304" s="31"/>
      <c r="G304" s="31"/>
      <c r="H304" s="31"/>
      <c r="I304" s="25"/>
    </row>
    <row r="305" spans="1:9" ht="20.25" x14ac:dyDescent="0.25">
      <c r="A305" s="30"/>
      <c r="B305" s="31"/>
      <c r="C305" s="31"/>
      <c r="D305" s="31"/>
      <c r="E305" s="31"/>
      <c r="F305" s="31"/>
      <c r="G305" s="31"/>
      <c r="H305" s="31"/>
      <c r="I305" s="25"/>
    </row>
    <row r="306" spans="1:9" ht="20.25" x14ac:dyDescent="0.25">
      <c r="A306" s="30"/>
      <c r="B306" s="31"/>
      <c r="C306" s="31"/>
      <c r="D306" s="31"/>
      <c r="E306" s="31"/>
      <c r="F306" s="31"/>
      <c r="G306" s="31"/>
      <c r="H306" s="31"/>
      <c r="I306" s="25"/>
    </row>
    <row r="307" spans="1:9" ht="20.25" x14ac:dyDescent="0.25">
      <c r="A307" s="30"/>
      <c r="B307" s="31"/>
      <c r="C307" s="31"/>
      <c r="D307" s="31"/>
      <c r="E307" s="31"/>
      <c r="F307" s="31"/>
      <c r="G307" s="31"/>
      <c r="H307" s="31"/>
      <c r="I307" s="25"/>
    </row>
    <row r="308" spans="1:9" ht="20.25" x14ac:dyDescent="0.25">
      <c r="A308" s="30"/>
      <c r="B308" s="31"/>
      <c r="C308" s="31"/>
      <c r="D308" s="31"/>
      <c r="E308" s="31"/>
      <c r="F308" s="31"/>
      <c r="G308" s="31"/>
      <c r="H308" s="31"/>
      <c r="I308" s="25"/>
    </row>
    <row r="309" spans="1:9" ht="20.25" x14ac:dyDescent="0.25">
      <c r="A309" s="30"/>
      <c r="B309" s="31"/>
      <c r="C309" s="31"/>
      <c r="D309" s="31"/>
      <c r="E309" s="31"/>
      <c r="F309" s="31"/>
      <c r="G309" s="31"/>
      <c r="H309" s="31"/>
      <c r="I309" s="25"/>
    </row>
    <row r="310" spans="1:9" ht="20.25" x14ac:dyDescent="0.25">
      <c r="A310" s="30"/>
      <c r="B310" s="31"/>
      <c r="C310" s="31"/>
      <c r="D310" s="31"/>
      <c r="E310" s="31"/>
      <c r="F310" s="31"/>
      <c r="G310" s="31"/>
      <c r="H310" s="31"/>
      <c r="I310" s="25"/>
    </row>
    <row r="311" spans="1:9" ht="20.25" x14ac:dyDescent="0.25">
      <c r="A311" s="30"/>
      <c r="B311" s="31"/>
      <c r="C311" s="31"/>
      <c r="D311" s="31"/>
      <c r="E311" s="31"/>
      <c r="F311" s="31"/>
      <c r="G311" s="31"/>
      <c r="H311" s="31"/>
      <c r="I311" s="25"/>
    </row>
    <row r="312" spans="1:9" ht="20.25" x14ac:dyDescent="0.25">
      <c r="A312" s="30"/>
      <c r="B312" s="31"/>
      <c r="C312" s="31"/>
      <c r="D312" s="31"/>
      <c r="E312" s="31"/>
      <c r="F312" s="31"/>
      <c r="G312" s="31"/>
      <c r="H312" s="31"/>
      <c r="I312" s="25"/>
    </row>
    <row r="313" spans="1:9" ht="20.25" x14ac:dyDescent="0.25">
      <c r="A313" s="30"/>
      <c r="B313" s="31"/>
      <c r="C313" s="31"/>
      <c r="D313" s="31"/>
      <c r="E313" s="31"/>
      <c r="F313" s="31"/>
      <c r="G313" s="31"/>
      <c r="H313" s="31"/>
      <c r="I313" s="25"/>
    </row>
    <row r="314" spans="1:9" ht="20.25" x14ac:dyDescent="0.25">
      <c r="A314" s="30"/>
      <c r="B314" s="31"/>
      <c r="C314" s="31"/>
      <c r="D314" s="31"/>
      <c r="E314" s="31"/>
      <c r="F314" s="31"/>
      <c r="G314" s="31"/>
      <c r="H314" s="31"/>
      <c r="I314" s="25"/>
    </row>
    <row r="315" spans="1:9" ht="20.25" x14ac:dyDescent="0.25">
      <c r="A315" s="30"/>
      <c r="B315" s="31"/>
      <c r="C315" s="31"/>
      <c r="D315" s="31"/>
      <c r="E315" s="31"/>
      <c r="F315" s="31"/>
      <c r="G315" s="31"/>
      <c r="H315" s="31"/>
      <c r="I315" s="25"/>
    </row>
    <row r="316" spans="1:9" ht="20.25" x14ac:dyDescent="0.25">
      <c r="A316" s="30"/>
      <c r="B316" s="31"/>
      <c r="C316" s="31"/>
      <c r="D316" s="31"/>
      <c r="E316" s="31"/>
      <c r="F316" s="31"/>
      <c r="G316" s="31"/>
      <c r="H316" s="31"/>
      <c r="I316" s="25"/>
    </row>
    <row r="317" spans="1:9" ht="20.25" x14ac:dyDescent="0.25">
      <c r="A317" s="30"/>
      <c r="B317" s="31"/>
      <c r="C317" s="31"/>
      <c r="D317" s="31"/>
      <c r="E317" s="31"/>
      <c r="F317" s="31"/>
      <c r="G317" s="31"/>
      <c r="H317" s="31"/>
      <c r="I317" s="25"/>
    </row>
    <row r="318" spans="1:9" ht="20.25" x14ac:dyDescent="0.25">
      <c r="A318" s="30"/>
      <c r="B318" s="31"/>
      <c r="C318" s="31"/>
      <c r="D318" s="31"/>
      <c r="E318" s="31"/>
      <c r="F318" s="31"/>
      <c r="G318" s="31"/>
      <c r="H318" s="31"/>
      <c r="I318" s="25"/>
    </row>
    <row r="319" spans="1:9" ht="20.25" x14ac:dyDescent="0.25">
      <c r="A319" s="30"/>
      <c r="B319" s="31"/>
      <c r="C319" s="31"/>
      <c r="D319" s="31"/>
      <c r="E319" s="31"/>
      <c r="F319" s="31"/>
      <c r="G319" s="31"/>
      <c r="H319" s="31"/>
      <c r="I319" s="25"/>
    </row>
    <row r="320" spans="1:9" ht="20.25" x14ac:dyDescent="0.25">
      <c r="A320" s="30"/>
      <c r="B320" s="31"/>
      <c r="C320" s="31"/>
      <c r="D320" s="31"/>
      <c r="E320" s="31"/>
      <c r="F320" s="31"/>
      <c r="G320" s="31"/>
      <c r="H320" s="31"/>
      <c r="I320" s="25"/>
    </row>
    <row r="321" spans="1:9" ht="20.25" x14ac:dyDescent="0.25">
      <c r="A321" s="30"/>
      <c r="B321" s="31"/>
      <c r="C321" s="31"/>
      <c r="D321" s="31"/>
      <c r="E321" s="31"/>
      <c r="F321" s="31"/>
      <c r="G321" s="31"/>
      <c r="H321" s="31"/>
      <c r="I321" s="25"/>
    </row>
    <row r="322" spans="1:9" ht="20.25" x14ac:dyDescent="0.25">
      <c r="A322" s="30"/>
      <c r="B322" s="31"/>
      <c r="C322" s="31"/>
      <c r="D322" s="31"/>
      <c r="E322" s="31"/>
      <c r="F322" s="31"/>
      <c r="G322" s="31"/>
      <c r="H322" s="31"/>
      <c r="I322" s="25"/>
    </row>
    <row r="323" spans="1:9" ht="20.25" x14ac:dyDescent="0.25">
      <c r="A323" s="30"/>
      <c r="B323" s="31"/>
      <c r="C323" s="31"/>
      <c r="D323" s="31"/>
      <c r="E323" s="31"/>
      <c r="F323" s="31"/>
      <c r="G323" s="31"/>
      <c r="H323" s="31"/>
      <c r="I323" s="25"/>
    </row>
    <row r="324" spans="1:9" ht="20.25" x14ac:dyDescent="0.25">
      <c r="A324" s="30"/>
      <c r="B324" s="31"/>
      <c r="C324" s="31"/>
      <c r="D324" s="31"/>
      <c r="E324" s="31"/>
      <c r="F324" s="31"/>
      <c r="G324" s="31"/>
      <c r="H324" s="31"/>
      <c r="I324" s="25"/>
    </row>
    <row r="325" spans="1:9" ht="20.25" x14ac:dyDescent="0.25">
      <c r="A325" s="30"/>
      <c r="B325" s="31"/>
      <c r="C325" s="31"/>
      <c r="D325" s="31"/>
      <c r="E325" s="31"/>
      <c r="F325" s="31"/>
      <c r="G325" s="31"/>
      <c r="H325" s="31"/>
      <c r="I325" s="25"/>
    </row>
    <row r="326" spans="1:9" ht="20.25" x14ac:dyDescent="0.25">
      <c r="A326" s="30"/>
      <c r="B326" s="31"/>
      <c r="C326" s="31"/>
      <c r="D326" s="31"/>
      <c r="E326" s="31"/>
      <c r="F326" s="31"/>
      <c r="G326" s="31"/>
      <c r="H326" s="31"/>
      <c r="I326" s="25"/>
    </row>
    <row r="327" spans="1:9" ht="20.25" x14ac:dyDescent="0.25">
      <c r="A327" s="30"/>
      <c r="B327" s="31"/>
      <c r="C327" s="31"/>
      <c r="D327" s="31"/>
      <c r="E327" s="31"/>
      <c r="F327" s="31"/>
      <c r="G327" s="31"/>
      <c r="H327" s="31"/>
      <c r="I327" s="25"/>
    </row>
    <row r="328" spans="1:9" ht="20.25" x14ac:dyDescent="0.25">
      <c r="A328" s="30"/>
      <c r="B328" s="31"/>
      <c r="C328" s="31"/>
      <c r="D328" s="31"/>
      <c r="E328" s="31"/>
      <c r="F328" s="31"/>
      <c r="G328" s="31"/>
      <c r="H328" s="31"/>
      <c r="I328" s="25"/>
    </row>
    <row r="329" spans="1:9" ht="20.25" x14ac:dyDescent="0.25">
      <c r="A329" s="30"/>
      <c r="B329" s="31"/>
      <c r="C329" s="31"/>
      <c r="D329" s="31"/>
      <c r="E329" s="31"/>
      <c r="F329" s="31"/>
      <c r="G329" s="31"/>
      <c r="H329" s="31"/>
      <c r="I329" s="25"/>
    </row>
    <row r="330" spans="1:9" ht="20.25" x14ac:dyDescent="0.25">
      <c r="A330" s="30"/>
      <c r="B330" s="31"/>
      <c r="C330" s="31"/>
      <c r="D330" s="31"/>
      <c r="E330" s="31"/>
      <c r="F330" s="31"/>
      <c r="G330" s="31"/>
      <c r="H330" s="31"/>
      <c r="I330" s="25"/>
    </row>
    <row r="331" spans="1:9" ht="20.25" x14ac:dyDescent="0.25">
      <c r="A331" s="30"/>
      <c r="B331" s="31"/>
      <c r="C331" s="31"/>
      <c r="D331" s="31"/>
      <c r="E331" s="31"/>
      <c r="F331" s="31"/>
      <c r="G331" s="31"/>
      <c r="H331" s="31"/>
      <c r="I331" s="25"/>
    </row>
    <row r="332" spans="1:9" ht="20.25" x14ac:dyDescent="0.25">
      <c r="A332" s="30"/>
      <c r="B332" s="31"/>
      <c r="C332" s="31"/>
      <c r="D332" s="31"/>
      <c r="E332" s="31"/>
      <c r="F332" s="31"/>
      <c r="G332" s="31"/>
      <c r="H332" s="31"/>
      <c r="I332" s="25"/>
    </row>
    <row r="333" spans="1:9" ht="20.25" x14ac:dyDescent="0.25">
      <c r="A333" s="30"/>
      <c r="B333" s="31"/>
      <c r="C333" s="31"/>
      <c r="D333" s="31"/>
      <c r="E333" s="31"/>
      <c r="F333" s="31"/>
      <c r="G333" s="31"/>
      <c r="H333" s="31"/>
      <c r="I333" s="25"/>
    </row>
    <row r="334" spans="1:9" ht="20.25" x14ac:dyDescent="0.25">
      <c r="A334" s="30"/>
      <c r="B334" s="31"/>
      <c r="C334" s="31"/>
      <c r="D334" s="31"/>
      <c r="E334" s="31"/>
      <c r="F334" s="31"/>
      <c r="G334" s="31"/>
      <c r="H334" s="31"/>
      <c r="I334" s="25"/>
    </row>
    <row r="335" spans="1:9" ht="20.25" x14ac:dyDescent="0.25">
      <c r="A335" s="30"/>
      <c r="B335" s="31"/>
      <c r="C335" s="31"/>
      <c r="D335" s="31"/>
      <c r="E335" s="31"/>
      <c r="F335" s="31"/>
      <c r="G335" s="31"/>
      <c r="H335" s="31"/>
      <c r="I335" s="25"/>
    </row>
    <row r="336" spans="1:9" ht="20.25" x14ac:dyDescent="0.25">
      <c r="A336" s="30"/>
      <c r="B336" s="31"/>
      <c r="C336" s="31"/>
      <c r="D336" s="31"/>
      <c r="E336" s="31"/>
      <c r="F336" s="31"/>
      <c r="G336" s="31"/>
      <c r="H336" s="31"/>
      <c r="I336" s="25"/>
    </row>
    <row r="337" spans="1:9" ht="20.25" x14ac:dyDescent="0.25">
      <c r="A337" s="30"/>
      <c r="B337" s="31"/>
      <c r="C337" s="31"/>
      <c r="D337" s="31"/>
      <c r="E337" s="31"/>
      <c r="F337" s="31"/>
      <c r="G337" s="31"/>
      <c r="H337" s="31"/>
      <c r="I337" s="25"/>
    </row>
    <row r="338" spans="1:9" ht="20.25" x14ac:dyDescent="0.25">
      <c r="A338" s="30"/>
      <c r="B338" s="31"/>
      <c r="C338" s="31"/>
      <c r="D338" s="31"/>
      <c r="E338" s="31"/>
      <c r="F338" s="31"/>
      <c r="G338" s="31"/>
      <c r="H338" s="31"/>
      <c r="I338" s="25"/>
    </row>
    <row r="339" spans="1:9" ht="20.25" x14ac:dyDescent="0.25">
      <c r="A339" s="30"/>
      <c r="B339" s="31"/>
      <c r="C339" s="31"/>
      <c r="D339" s="31"/>
      <c r="E339" s="31"/>
      <c r="F339" s="31"/>
      <c r="G339" s="31"/>
      <c r="H339" s="31"/>
      <c r="I339" s="25"/>
    </row>
    <row r="340" spans="1:9" ht="20.25" hidden="1" x14ac:dyDescent="0.25">
      <c r="A340" s="30"/>
      <c r="B340" s="31"/>
      <c r="C340" s="31"/>
      <c r="D340" s="31"/>
      <c r="E340" s="31"/>
      <c r="F340" s="31"/>
      <c r="G340" s="31"/>
      <c r="H340" s="31"/>
      <c r="I340" s="25"/>
    </row>
    <row r="341" spans="1:9" ht="20.25" hidden="1" x14ac:dyDescent="0.25">
      <c r="A341" s="30"/>
      <c r="B341" s="31"/>
      <c r="C341" s="31"/>
      <c r="D341" s="31"/>
      <c r="E341" s="31"/>
      <c r="F341" s="31"/>
      <c r="G341" s="31"/>
      <c r="H341" s="31"/>
      <c r="I341" s="25"/>
    </row>
    <row r="342" spans="1:9" ht="20.25" hidden="1" x14ac:dyDescent="0.25">
      <c r="A342" s="30"/>
      <c r="B342" s="31"/>
      <c r="C342" s="31"/>
      <c r="D342" s="31"/>
      <c r="E342" s="31"/>
      <c r="F342" s="31"/>
      <c r="G342" s="31"/>
      <c r="H342" s="31"/>
      <c r="I342" s="25"/>
    </row>
    <row r="343" spans="1:9" ht="20.25" hidden="1" x14ac:dyDescent="0.25">
      <c r="A343" s="30"/>
      <c r="B343" s="31"/>
      <c r="C343" s="31"/>
      <c r="D343" s="31"/>
      <c r="E343" s="31"/>
      <c r="F343" s="31"/>
      <c r="G343" s="31"/>
      <c r="H343" s="31"/>
      <c r="I343" s="25"/>
    </row>
    <row r="344" spans="1:9" ht="20.25" hidden="1" x14ac:dyDescent="0.25">
      <c r="A344" s="30"/>
      <c r="B344" s="31"/>
      <c r="C344" s="31"/>
      <c r="D344" s="31"/>
      <c r="E344" s="31"/>
      <c r="F344" s="31"/>
      <c r="G344" s="31"/>
      <c r="H344" s="31"/>
      <c r="I344" s="25"/>
    </row>
    <row r="345" spans="1:9" ht="20.25" hidden="1" x14ac:dyDescent="0.25">
      <c r="A345" s="30"/>
      <c r="B345" s="31"/>
      <c r="C345" s="31"/>
      <c r="D345" s="31"/>
      <c r="E345" s="31"/>
      <c r="F345" s="31"/>
      <c r="G345" s="31"/>
      <c r="H345" s="31"/>
      <c r="I345" s="25"/>
    </row>
    <row r="346" spans="1:9" ht="20.25" x14ac:dyDescent="0.25">
      <c r="A346" s="30"/>
      <c r="B346" s="31"/>
      <c r="C346" s="31"/>
      <c r="D346" s="31"/>
      <c r="E346" s="31"/>
      <c r="F346" s="31"/>
      <c r="G346" s="31"/>
      <c r="H346" s="31"/>
      <c r="I346" s="25"/>
    </row>
    <row r="347" spans="1:9" ht="20.25" x14ac:dyDescent="0.25">
      <c r="A347" s="30"/>
      <c r="B347" s="31"/>
      <c r="C347" s="31"/>
      <c r="D347" s="31"/>
      <c r="E347" s="31"/>
      <c r="F347" s="31"/>
      <c r="G347" s="31"/>
      <c r="H347" s="31"/>
      <c r="I347" s="25"/>
    </row>
    <row r="348" spans="1:9" ht="20.25" x14ac:dyDescent="0.25">
      <c r="A348" s="30"/>
      <c r="B348" s="31"/>
      <c r="C348" s="31"/>
      <c r="D348" s="31"/>
      <c r="E348" s="31"/>
      <c r="F348" s="31"/>
      <c r="G348" s="31"/>
      <c r="H348" s="31"/>
      <c r="I348" s="25"/>
    </row>
    <row r="349" spans="1:9" ht="20.25" x14ac:dyDescent="0.25">
      <c r="A349" s="30"/>
      <c r="B349" s="31"/>
      <c r="C349" s="31"/>
      <c r="D349" s="31"/>
      <c r="E349" s="31"/>
      <c r="F349" s="31"/>
      <c r="G349" s="31"/>
      <c r="H349" s="31"/>
      <c r="I349" s="25"/>
    </row>
    <row r="350" spans="1:9" ht="20.25" x14ac:dyDescent="0.25">
      <c r="A350" s="30"/>
      <c r="B350" s="31"/>
      <c r="C350" s="31"/>
      <c r="D350" s="31"/>
      <c r="E350" s="31"/>
      <c r="F350" s="31"/>
      <c r="G350" s="31"/>
      <c r="H350" s="31"/>
      <c r="I350" s="25"/>
    </row>
    <row r="351" spans="1:9" ht="20.25" x14ac:dyDescent="0.25">
      <c r="A351" s="30"/>
      <c r="B351" s="31"/>
      <c r="C351" s="31"/>
      <c r="D351" s="31"/>
      <c r="E351" s="31"/>
      <c r="F351" s="31"/>
      <c r="G351" s="31"/>
      <c r="H351" s="31"/>
      <c r="I351" s="25"/>
    </row>
    <row r="352" spans="1:9" ht="20.25" x14ac:dyDescent="0.25">
      <c r="A352" s="32"/>
      <c r="B352" s="33"/>
      <c r="C352" s="33"/>
      <c r="D352" s="33"/>
      <c r="E352" s="33"/>
      <c r="F352" s="33"/>
      <c r="G352" s="33"/>
      <c r="H352" s="33"/>
      <c r="I352" s="26"/>
    </row>
    <row r="353" spans="1:9" ht="20.25" x14ac:dyDescent="0.25">
      <c r="A353" s="134" t="s">
        <v>84</v>
      </c>
      <c r="B353" s="135"/>
      <c r="C353" s="135"/>
      <c r="D353" s="135"/>
      <c r="E353" s="135"/>
      <c r="F353" s="135"/>
      <c r="G353" s="135"/>
      <c r="H353" s="135"/>
      <c r="I353" s="136"/>
    </row>
    <row r="354" spans="1:9" ht="20.25" x14ac:dyDescent="0.25">
      <c r="A354" s="28"/>
      <c r="B354" s="29"/>
      <c r="C354" s="29"/>
      <c r="D354" s="29"/>
      <c r="E354" s="29"/>
      <c r="F354" s="29"/>
      <c r="G354" s="29"/>
      <c r="H354" s="29"/>
      <c r="I354" s="24"/>
    </row>
    <row r="355" spans="1:9" ht="20.25" x14ac:dyDescent="0.25">
      <c r="A355" s="30"/>
      <c r="B355" s="31"/>
      <c r="C355" s="31"/>
      <c r="D355" s="31"/>
      <c r="E355" s="31"/>
      <c r="F355" s="31"/>
      <c r="G355" s="31"/>
      <c r="H355" s="31"/>
      <c r="I355" s="25"/>
    </row>
    <row r="356" spans="1:9" ht="20.25" x14ac:dyDescent="0.25">
      <c r="A356" s="30"/>
      <c r="B356" s="31"/>
      <c r="C356" s="31"/>
      <c r="D356" s="31"/>
      <c r="E356" s="31"/>
      <c r="F356" s="31"/>
      <c r="G356" s="31"/>
      <c r="H356" s="31"/>
      <c r="I356" s="25"/>
    </row>
    <row r="357" spans="1:9" ht="20.25" x14ac:dyDescent="0.25">
      <c r="A357" s="30"/>
      <c r="B357" s="31"/>
      <c r="C357" s="31"/>
      <c r="D357" s="31"/>
      <c r="E357" s="31"/>
      <c r="F357" s="31"/>
      <c r="G357" s="31"/>
      <c r="H357" s="31"/>
      <c r="I357" s="25"/>
    </row>
    <row r="358" spans="1:9" ht="20.25" x14ac:dyDescent="0.25">
      <c r="A358" s="30"/>
      <c r="B358" s="31"/>
      <c r="C358" s="31"/>
      <c r="D358" s="31"/>
      <c r="E358" s="31"/>
      <c r="F358" s="31"/>
      <c r="G358" s="31"/>
      <c r="H358" s="31"/>
      <c r="I358" s="25"/>
    </row>
    <row r="359" spans="1:9" ht="20.25" x14ac:dyDescent="0.25">
      <c r="A359" s="30"/>
      <c r="B359" s="31"/>
      <c r="C359" s="31"/>
      <c r="D359" s="31"/>
      <c r="E359" s="31"/>
      <c r="F359" s="31"/>
      <c r="G359" s="31"/>
      <c r="H359" s="31"/>
      <c r="I359" s="25"/>
    </row>
    <row r="360" spans="1:9" ht="20.25" x14ac:dyDescent="0.25">
      <c r="A360" s="30"/>
      <c r="B360" s="31"/>
      <c r="C360" s="31"/>
      <c r="D360" s="31"/>
      <c r="E360" s="31"/>
      <c r="F360" s="31"/>
      <c r="G360" s="31"/>
      <c r="H360" s="31"/>
      <c r="I360" s="25"/>
    </row>
    <row r="361" spans="1:9" ht="20.25" x14ac:dyDescent="0.25">
      <c r="A361" s="30"/>
      <c r="B361" s="31"/>
      <c r="C361" s="31"/>
      <c r="D361" s="31"/>
      <c r="E361" s="31"/>
      <c r="F361" s="31"/>
      <c r="G361" s="31"/>
      <c r="H361" s="31"/>
      <c r="I361" s="25"/>
    </row>
    <row r="362" spans="1:9" ht="20.25" x14ac:dyDescent="0.25">
      <c r="A362" s="30"/>
      <c r="B362" s="31"/>
      <c r="C362" s="31"/>
      <c r="D362" s="31"/>
      <c r="E362" s="31"/>
      <c r="F362" s="31"/>
      <c r="G362" s="31"/>
      <c r="H362" s="31"/>
      <c r="I362" s="25"/>
    </row>
    <row r="363" spans="1:9" ht="20.25" x14ac:dyDescent="0.25">
      <c r="A363" s="30"/>
      <c r="B363" s="31"/>
      <c r="C363" s="31"/>
      <c r="D363" s="31"/>
      <c r="E363" s="31"/>
      <c r="F363" s="31"/>
      <c r="G363" s="31"/>
      <c r="H363" s="31"/>
      <c r="I363" s="25"/>
    </row>
    <row r="364" spans="1:9" ht="20.25" x14ac:dyDescent="0.25">
      <c r="A364" s="30"/>
      <c r="B364" s="31"/>
      <c r="C364" s="31"/>
      <c r="D364" s="31"/>
      <c r="E364" s="31"/>
      <c r="F364" s="31"/>
      <c r="G364" s="31"/>
      <c r="H364" s="31"/>
      <c r="I364" s="25"/>
    </row>
    <row r="365" spans="1:9" ht="20.25" x14ac:dyDescent="0.25">
      <c r="A365" s="30"/>
      <c r="B365" s="31"/>
      <c r="C365" s="31"/>
      <c r="D365" s="31"/>
      <c r="E365" s="31"/>
      <c r="F365" s="31"/>
      <c r="G365" s="31"/>
      <c r="H365" s="31"/>
      <c r="I365" s="25"/>
    </row>
    <row r="366" spans="1:9" ht="20.25" x14ac:dyDescent="0.25">
      <c r="A366" s="30"/>
      <c r="B366" s="31"/>
      <c r="C366" s="31"/>
      <c r="D366" s="31"/>
      <c r="E366" s="31"/>
      <c r="F366" s="31"/>
      <c r="G366" s="31"/>
      <c r="H366" s="31"/>
      <c r="I366" s="25"/>
    </row>
    <row r="367" spans="1:9" ht="20.25" x14ac:dyDescent="0.25">
      <c r="A367" s="30"/>
      <c r="B367" s="31"/>
      <c r="C367" s="31"/>
      <c r="D367" s="31"/>
      <c r="E367" s="31"/>
      <c r="F367" s="31"/>
      <c r="G367" s="31"/>
      <c r="H367" s="31"/>
      <c r="I367" s="25"/>
    </row>
    <row r="368" spans="1:9" ht="20.25" x14ac:dyDescent="0.25">
      <c r="A368" s="30"/>
      <c r="B368" s="31"/>
      <c r="C368" s="31"/>
      <c r="D368" s="31"/>
      <c r="E368" s="31"/>
      <c r="F368" s="31"/>
      <c r="G368" s="31"/>
      <c r="H368" s="31"/>
      <c r="I368" s="25"/>
    </row>
    <row r="369" spans="1:9" ht="20.25" x14ac:dyDescent="0.25">
      <c r="A369" s="30"/>
      <c r="B369" s="31"/>
      <c r="C369" s="31"/>
      <c r="D369" s="31"/>
      <c r="E369" s="31"/>
      <c r="F369" s="31"/>
      <c r="G369" s="31"/>
      <c r="H369" s="31"/>
      <c r="I369" s="25"/>
    </row>
    <row r="370" spans="1:9" ht="20.25" x14ac:dyDescent="0.25">
      <c r="A370" s="30"/>
      <c r="B370" s="31"/>
      <c r="C370" s="31"/>
      <c r="D370" s="31"/>
      <c r="E370" s="31"/>
      <c r="F370" s="31"/>
      <c r="G370" s="31"/>
      <c r="H370" s="31"/>
      <c r="I370" s="25"/>
    </row>
    <row r="371" spans="1:9" ht="20.25" x14ac:dyDescent="0.25">
      <c r="A371" s="30"/>
      <c r="B371" s="31"/>
      <c r="C371" s="31"/>
      <c r="D371" s="31"/>
      <c r="E371" s="31"/>
      <c r="F371" s="31"/>
      <c r="G371" s="31"/>
      <c r="H371" s="31"/>
      <c r="I371" s="25"/>
    </row>
    <row r="372" spans="1:9" ht="20.25" x14ac:dyDescent="0.25">
      <c r="A372" s="30"/>
      <c r="B372" s="31"/>
      <c r="C372" s="31"/>
      <c r="D372" s="31"/>
      <c r="E372" s="31"/>
      <c r="F372" s="31"/>
      <c r="G372" s="31"/>
      <c r="H372" s="31"/>
      <c r="I372" s="25"/>
    </row>
    <row r="373" spans="1:9" ht="20.25" x14ac:dyDescent="0.25">
      <c r="A373" s="30"/>
      <c r="B373" s="31"/>
      <c r="C373" s="31"/>
      <c r="D373" s="31"/>
      <c r="E373" s="31"/>
      <c r="F373" s="31"/>
      <c r="G373" s="31"/>
      <c r="H373" s="31"/>
      <c r="I373" s="25"/>
    </row>
    <row r="374" spans="1:9" ht="20.25" x14ac:dyDescent="0.25">
      <c r="A374" s="30"/>
      <c r="B374" s="31"/>
      <c r="C374" s="31"/>
      <c r="D374" s="31"/>
      <c r="E374" s="31"/>
      <c r="F374" s="31"/>
      <c r="G374" s="31"/>
      <c r="H374" s="31"/>
      <c r="I374" s="25"/>
    </row>
    <row r="375" spans="1:9" ht="20.25" x14ac:dyDescent="0.25">
      <c r="A375" s="30"/>
      <c r="B375" s="31"/>
      <c r="C375" s="31"/>
      <c r="D375" s="31"/>
      <c r="E375" s="31"/>
      <c r="F375" s="31"/>
      <c r="G375" s="31"/>
      <c r="H375" s="31"/>
      <c r="I375" s="25"/>
    </row>
    <row r="376" spans="1:9" ht="20.25" x14ac:dyDescent="0.25">
      <c r="A376" s="30"/>
      <c r="B376" s="31"/>
      <c r="C376" s="31"/>
      <c r="D376" s="31"/>
      <c r="E376" s="31"/>
      <c r="F376" s="31"/>
      <c r="G376" s="31"/>
      <c r="H376" s="31"/>
      <c r="I376" s="25"/>
    </row>
    <row r="377" spans="1:9" ht="20.25" x14ac:dyDescent="0.25">
      <c r="A377" s="30"/>
      <c r="B377" s="31"/>
      <c r="C377" s="31"/>
      <c r="D377" s="31"/>
      <c r="E377" s="31"/>
      <c r="F377" s="31"/>
      <c r="G377" s="31"/>
      <c r="H377" s="31"/>
      <c r="I377" s="25"/>
    </row>
    <row r="378" spans="1:9" ht="20.25" x14ac:dyDescent="0.25">
      <c r="A378" s="30"/>
      <c r="B378" s="31"/>
      <c r="C378" s="31"/>
      <c r="D378" s="31"/>
      <c r="E378" s="31"/>
      <c r="F378" s="31"/>
      <c r="G378" s="31"/>
      <c r="H378" s="31"/>
      <c r="I378" s="25"/>
    </row>
    <row r="379" spans="1:9" ht="20.25" x14ac:dyDescent="0.25">
      <c r="A379" s="30"/>
      <c r="B379" s="31"/>
      <c r="C379" s="31"/>
      <c r="D379" s="31"/>
      <c r="E379" s="31"/>
      <c r="F379" s="31"/>
      <c r="G379" s="31"/>
      <c r="H379" s="31"/>
      <c r="I379" s="25"/>
    </row>
    <row r="380" spans="1:9" ht="20.25" x14ac:dyDescent="0.25">
      <c r="A380" s="30"/>
      <c r="B380" s="31"/>
      <c r="C380" s="31"/>
      <c r="D380" s="31"/>
      <c r="E380" s="31"/>
      <c r="F380" s="31"/>
      <c r="G380" s="31"/>
      <c r="H380" s="31"/>
      <c r="I380" s="25"/>
    </row>
    <row r="381" spans="1:9" ht="20.25" x14ac:dyDescent="0.25">
      <c r="A381" s="30"/>
      <c r="B381" s="31"/>
      <c r="C381" s="31"/>
      <c r="D381" s="31"/>
      <c r="E381" s="31"/>
      <c r="F381" s="31"/>
      <c r="G381" s="31"/>
      <c r="H381" s="31"/>
      <c r="I381" s="25"/>
    </row>
    <row r="382" spans="1:9" ht="20.25" x14ac:dyDescent="0.25">
      <c r="A382" s="30"/>
      <c r="B382" s="31"/>
      <c r="C382" s="31"/>
      <c r="D382" s="31"/>
      <c r="E382" s="31"/>
      <c r="F382" s="31"/>
      <c r="G382" s="31"/>
      <c r="H382" s="31"/>
      <c r="I382" s="25"/>
    </row>
    <row r="383" spans="1:9" ht="20.25" x14ac:dyDescent="0.25">
      <c r="A383" s="30"/>
      <c r="B383" s="31"/>
      <c r="C383" s="31"/>
      <c r="D383" s="31"/>
      <c r="E383" s="31"/>
      <c r="F383" s="31"/>
      <c r="G383" s="31"/>
      <c r="H383" s="31"/>
      <c r="I383" s="25"/>
    </row>
    <row r="384" spans="1:9" ht="20.25" x14ac:dyDescent="0.25">
      <c r="A384" s="30"/>
      <c r="B384" s="31"/>
      <c r="C384" s="31"/>
      <c r="D384" s="31"/>
      <c r="E384" s="31"/>
      <c r="F384" s="31"/>
      <c r="G384" s="31"/>
      <c r="H384" s="31"/>
      <c r="I384" s="25"/>
    </row>
    <row r="385" spans="1:9" ht="20.25" x14ac:dyDescent="0.25">
      <c r="A385" s="30"/>
      <c r="B385" s="31"/>
      <c r="C385" s="31"/>
      <c r="D385" s="31"/>
      <c r="E385" s="31"/>
      <c r="F385" s="31"/>
      <c r="G385" s="31"/>
      <c r="H385" s="31"/>
      <c r="I385" s="25"/>
    </row>
    <row r="386" spans="1:9" ht="20.25" x14ac:dyDescent="0.25">
      <c r="A386" s="30"/>
      <c r="B386" s="31"/>
      <c r="C386" s="31"/>
      <c r="D386" s="31"/>
      <c r="E386" s="31"/>
      <c r="F386" s="31"/>
      <c r="G386" s="31"/>
      <c r="H386" s="31"/>
      <c r="I386" s="25"/>
    </row>
    <row r="387" spans="1:9" ht="20.25" x14ac:dyDescent="0.25">
      <c r="A387" s="30"/>
      <c r="B387" s="31"/>
      <c r="C387" s="31"/>
      <c r="D387" s="31"/>
      <c r="E387" s="31"/>
      <c r="F387" s="31"/>
      <c r="G387" s="31"/>
      <c r="H387" s="31"/>
      <c r="I387" s="25"/>
    </row>
    <row r="388" spans="1:9" ht="20.25" x14ac:dyDescent="0.25">
      <c r="A388" s="30"/>
      <c r="B388" s="31"/>
      <c r="C388" s="31"/>
      <c r="D388" s="31"/>
      <c r="E388" s="31"/>
      <c r="F388" s="31"/>
      <c r="G388" s="31"/>
      <c r="H388" s="31"/>
      <c r="I388" s="25"/>
    </row>
    <row r="389" spans="1:9" ht="20.25" hidden="1" x14ac:dyDescent="0.25">
      <c r="A389" s="30"/>
      <c r="B389" s="31"/>
      <c r="C389" s="31"/>
      <c r="D389" s="31"/>
      <c r="E389" s="31"/>
      <c r="F389" s="31"/>
      <c r="G389" s="31"/>
      <c r="H389" s="31"/>
      <c r="I389" s="25"/>
    </row>
    <row r="390" spans="1:9" ht="20.25" hidden="1" x14ac:dyDescent="0.25">
      <c r="A390" s="30"/>
      <c r="B390" s="31"/>
      <c r="C390" s="31"/>
      <c r="D390" s="31"/>
      <c r="E390" s="31"/>
      <c r="F390" s="31"/>
      <c r="G390" s="31"/>
      <c r="H390" s="31"/>
      <c r="I390" s="25"/>
    </row>
    <row r="391" spans="1:9" ht="20.25" hidden="1" x14ac:dyDescent="0.25">
      <c r="A391" s="30"/>
      <c r="B391" s="31"/>
      <c r="C391" s="31"/>
      <c r="D391" s="31"/>
      <c r="E391" s="31"/>
      <c r="F391" s="31"/>
      <c r="G391" s="31"/>
      <c r="H391" s="31"/>
      <c r="I391" s="25"/>
    </row>
    <row r="392" spans="1:9" ht="20.25" x14ac:dyDescent="0.25">
      <c r="A392" s="157" t="s">
        <v>27</v>
      </c>
      <c r="B392" s="157"/>
      <c r="C392" s="157"/>
      <c r="D392" s="157"/>
      <c r="E392" s="157"/>
      <c r="F392" s="157"/>
      <c r="G392" s="157"/>
      <c r="H392" s="157"/>
      <c r="I392" s="157"/>
    </row>
    <row r="393" spans="1:9" ht="20.25" x14ac:dyDescent="0.25">
      <c r="A393" s="90" t="s">
        <v>85</v>
      </c>
      <c r="B393" s="91"/>
      <c r="C393" s="91"/>
      <c r="D393" s="91"/>
      <c r="E393" s="91"/>
      <c r="F393" s="91"/>
      <c r="G393" s="91"/>
      <c r="H393" s="91"/>
      <c r="I393" s="92"/>
    </row>
    <row r="394" spans="1:9" ht="20.25" x14ac:dyDescent="0.25">
      <c r="A394" s="93" t="s">
        <v>86</v>
      </c>
      <c r="B394" s="94"/>
      <c r="C394" s="94"/>
      <c r="D394" s="94"/>
      <c r="E394" s="94"/>
      <c r="F394" s="94"/>
      <c r="G394" s="94"/>
      <c r="H394" s="94"/>
      <c r="I394" s="95"/>
    </row>
    <row r="395" spans="1:9" ht="45" customHeight="1" x14ac:dyDescent="0.25">
      <c r="A395" s="93" t="s">
        <v>87</v>
      </c>
      <c r="B395" s="94"/>
      <c r="C395" s="94"/>
      <c r="D395" s="94"/>
      <c r="E395" s="94"/>
      <c r="F395" s="94"/>
      <c r="G395" s="94"/>
      <c r="H395" s="94"/>
      <c r="I395" s="95"/>
    </row>
    <row r="396" spans="1:9" ht="42.75" customHeight="1" x14ac:dyDescent="0.25">
      <c r="A396" s="93" t="s">
        <v>88</v>
      </c>
      <c r="B396" s="94"/>
      <c r="C396" s="94"/>
      <c r="D396" s="94"/>
      <c r="E396" s="94"/>
      <c r="F396" s="94"/>
      <c r="G396" s="94"/>
      <c r="H396" s="94"/>
      <c r="I396" s="95"/>
    </row>
    <row r="397" spans="1:9" ht="20.25" x14ac:dyDescent="0.25">
      <c r="A397" s="93" t="s">
        <v>89</v>
      </c>
      <c r="B397" s="94"/>
      <c r="C397" s="94"/>
      <c r="D397" s="94"/>
      <c r="E397" s="94"/>
      <c r="F397" s="94"/>
      <c r="G397" s="94"/>
      <c r="H397" s="94"/>
      <c r="I397" s="95"/>
    </row>
    <row r="398" spans="1:9" ht="20.25" x14ac:dyDescent="0.25">
      <c r="A398" s="93" t="s">
        <v>90</v>
      </c>
      <c r="B398" s="94"/>
      <c r="C398" s="94"/>
      <c r="D398" s="94"/>
      <c r="E398" s="94"/>
      <c r="F398" s="94"/>
      <c r="G398" s="94"/>
      <c r="H398" s="94"/>
      <c r="I398" s="95"/>
    </row>
    <row r="399" spans="1:9" ht="45" customHeight="1" x14ac:dyDescent="0.25">
      <c r="A399" s="93" t="s">
        <v>91</v>
      </c>
      <c r="B399" s="94"/>
      <c r="C399" s="94"/>
      <c r="D399" s="94"/>
      <c r="E399" s="94"/>
      <c r="F399" s="94"/>
      <c r="G399" s="94"/>
      <c r="H399" s="94"/>
      <c r="I399" s="95"/>
    </row>
    <row r="400" spans="1:9" ht="45" customHeight="1" x14ac:dyDescent="0.25">
      <c r="A400" s="93" t="s">
        <v>92</v>
      </c>
      <c r="B400" s="94"/>
      <c r="C400" s="94"/>
      <c r="D400" s="94"/>
      <c r="E400" s="94"/>
      <c r="F400" s="94"/>
      <c r="G400" s="94"/>
      <c r="H400" s="94"/>
      <c r="I400" s="95"/>
    </row>
    <row r="401" spans="1:9" ht="20.25" x14ac:dyDescent="0.25">
      <c r="A401" s="96" t="s">
        <v>93</v>
      </c>
      <c r="B401" s="97"/>
      <c r="C401" s="97"/>
      <c r="D401" s="97"/>
      <c r="E401" s="97"/>
      <c r="F401" s="97"/>
      <c r="G401" s="97"/>
      <c r="H401" s="97"/>
      <c r="I401" s="98"/>
    </row>
    <row r="402" spans="1:9" ht="70.5" customHeight="1" x14ac:dyDescent="0.25">
      <c r="A402" s="72" t="s">
        <v>33</v>
      </c>
      <c r="B402" s="72"/>
      <c r="C402" s="72"/>
      <c r="D402" s="75" t="s">
        <v>4</v>
      </c>
      <c r="E402" s="73" t="s">
        <v>258</v>
      </c>
      <c r="F402" s="74" t="s">
        <v>10</v>
      </c>
      <c r="G402" s="75" t="s">
        <v>4</v>
      </c>
      <c r="H402" s="76"/>
      <c r="I402" s="77"/>
    </row>
    <row r="403" spans="1:9" ht="17.100000000000001" customHeight="1" x14ac:dyDescent="0.25">
      <c r="A403" s="72"/>
      <c r="B403" s="72"/>
      <c r="C403" s="72"/>
      <c r="D403" s="75"/>
      <c r="E403" s="73"/>
      <c r="F403" s="74"/>
      <c r="G403" s="75"/>
      <c r="H403" s="78"/>
      <c r="I403" s="79"/>
    </row>
  </sheetData>
  <mergeCells count="630">
    <mergeCell ref="A130:B130"/>
    <mergeCell ref="C130:D130"/>
    <mergeCell ref="F130:G130"/>
    <mergeCell ref="C81:D81"/>
    <mergeCell ref="A82:B82"/>
    <mergeCell ref="C82:D82"/>
    <mergeCell ref="A83:B83"/>
    <mergeCell ref="C83:D83"/>
    <mergeCell ref="A129:B129"/>
    <mergeCell ref="C129:D129"/>
    <mergeCell ref="F129:G129"/>
    <mergeCell ref="A127:I127"/>
    <mergeCell ref="A71:B71"/>
    <mergeCell ref="C71:D71"/>
    <mergeCell ref="F71:G71"/>
    <mergeCell ref="A72:B72"/>
    <mergeCell ref="C72:D72"/>
    <mergeCell ref="F72:G83"/>
    <mergeCell ref="H72:I83"/>
    <mergeCell ref="A73:B73"/>
    <mergeCell ref="C73:D73"/>
    <mergeCell ref="A74:B74"/>
    <mergeCell ref="C74:D74"/>
    <mergeCell ref="A75:B75"/>
    <mergeCell ref="C75:D75"/>
    <mergeCell ref="A76:B76"/>
    <mergeCell ref="C76:D76"/>
    <mergeCell ref="A77:B77"/>
    <mergeCell ref="C77:D77"/>
    <mergeCell ref="A78:B78"/>
    <mergeCell ref="C78:D78"/>
    <mergeCell ref="A79:B79"/>
    <mergeCell ref="C79:D79"/>
    <mergeCell ref="A80:B80"/>
    <mergeCell ref="C80:D80"/>
    <mergeCell ref="A81:B81"/>
    <mergeCell ref="A66:B66"/>
    <mergeCell ref="C66:D66"/>
    <mergeCell ref="A67:B67"/>
    <mergeCell ref="C67:D67"/>
    <mergeCell ref="A68:I68"/>
    <mergeCell ref="A69:C70"/>
    <mergeCell ref="D69:D70"/>
    <mergeCell ref="F69:G69"/>
    <mergeCell ref="F70:G70"/>
    <mergeCell ref="A61:B61"/>
    <mergeCell ref="C61:D61"/>
    <mergeCell ref="A62:B62"/>
    <mergeCell ref="C62:D62"/>
    <mergeCell ref="A63:B63"/>
    <mergeCell ref="C63:D63"/>
    <mergeCell ref="A64:B64"/>
    <mergeCell ref="C64:D64"/>
    <mergeCell ref="A65:B65"/>
    <mergeCell ref="C65:D65"/>
    <mergeCell ref="A98:B98"/>
    <mergeCell ref="C98:D98"/>
    <mergeCell ref="A99:B99"/>
    <mergeCell ref="C99:D99"/>
    <mergeCell ref="A52:I52"/>
    <mergeCell ref="A53:C54"/>
    <mergeCell ref="D53:D54"/>
    <mergeCell ref="F53:G53"/>
    <mergeCell ref="F54:G54"/>
    <mergeCell ref="A55:B55"/>
    <mergeCell ref="C55:D55"/>
    <mergeCell ref="F55:G55"/>
    <mergeCell ref="A56:B56"/>
    <mergeCell ref="C56:D56"/>
    <mergeCell ref="F56:G67"/>
    <mergeCell ref="H56:I67"/>
    <mergeCell ref="A57:B57"/>
    <mergeCell ref="C57:D57"/>
    <mergeCell ref="A58:B58"/>
    <mergeCell ref="C58:D58"/>
    <mergeCell ref="A59:B59"/>
    <mergeCell ref="C59:D59"/>
    <mergeCell ref="A60:B60"/>
    <mergeCell ref="C60:D60"/>
    <mergeCell ref="C93:D93"/>
    <mergeCell ref="A94:B94"/>
    <mergeCell ref="C94:D94"/>
    <mergeCell ref="A95:B95"/>
    <mergeCell ref="C95:D95"/>
    <mergeCell ref="A96:B96"/>
    <mergeCell ref="C96:D96"/>
    <mergeCell ref="A97:B97"/>
    <mergeCell ref="C97:D97"/>
    <mergeCell ref="F194:G194"/>
    <mergeCell ref="C195:D195"/>
    <mergeCell ref="F195:G195"/>
    <mergeCell ref="C196:D196"/>
    <mergeCell ref="F196:G196"/>
    <mergeCell ref="A197:I197"/>
    <mergeCell ref="A84:I84"/>
    <mergeCell ref="A85:C86"/>
    <mergeCell ref="D85:D86"/>
    <mergeCell ref="F85:G85"/>
    <mergeCell ref="F86:G86"/>
    <mergeCell ref="A87:B87"/>
    <mergeCell ref="C87:D87"/>
    <mergeCell ref="F87:G87"/>
    <mergeCell ref="A88:B88"/>
    <mergeCell ref="C88:D88"/>
    <mergeCell ref="F88:G99"/>
    <mergeCell ref="H88:I99"/>
    <mergeCell ref="A89:B89"/>
    <mergeCell ref="C89:D89"/>
    <mergeCell ref="A90:B90"/>
    <mergeCell ref="C90:D90"/>
    <mergeCell ref="A91:B91"/>
    <mergeCell ref="C91:D91"/>
    <mergeCell ref="A143:B143"/>
    <mergeCell ref="C143:D143"/>
    <mergeCell ref="F143:G143"/>
    <mergeCell ref="A144:B144"/>
    <mergeCell ref="C144:D144"/>
    <mergeCell ref="F144:G144"/>
    <mergeCell ref="A266:B270"/>
    <mergeCell ref="A254:B261"/>
    <mergeCell ref="A245:B252"/>
    <mergeCell ref="A236:B243"/>
    <mergeCell ref="A227:B234"/>
    <mergeCell ref="A216:B223"/>
    <mergeCell ref="A207:B214"/>
    <mergeCell ref="A198:B205"/>
    <mergeCell ref="A189:B196"/>
    <mergeCell ref="A262:I262"/>
    <mergeCell ref="A264:I264"/>
    <mergeCell ref="A265:I265"/>
    <mergeCell ref="A263:I263"/>
    <mergeCell ref="F189:G189"/>
    <mergeCell ref="C200:D200"/>
    <mergeCell ref="F200:G200"/>
    <mergeCell ref="C201:D201"/>
    <mergeCell ref="F201:G201"/>
    <mergeCell ref="C288:D288"/>
    <mergeCell ref="F288:G288"/>
    <mergeCell ref="C285:D285"/>
    <mergeCell ref="F285:G285"/>
    <mergeCell ref="C286:D286"/>
    <mergeCell ref="C287:D287"/>
    <mergeCell ref="F287:G287"/>
    <mergeCell ref="E286:I286"/>
    <mergeCell ref="C282:D282"/>
    <mergeCell ref="C283:D283"/>
    <mergeCell ref="F283:G283"/>
    <mergeCell ref="C284:D284"/>
    <mergeCell ref="F284:G284"/>
    <mergeCell ref="F282:G282"/>
    <mergeCell ref="C182:D182"/>
    <mergeCell ref="F182:G182"/>
    <mergeCell ref="A188:I188"/>
    <mergeCell ref="C190:D190"/>
    <mergeCell ref="C191:D191"/>
    <mergeCell ref="F191:G191"/>
    <mergeCell ref="C192:D192"/>
    <mergeCell ref="F192:G192"/>
    <mergeCell ref="C193:D193"/>
    <mergeCell ref="F193:G193"/>
    <mergeCell ref="C189:D189"/>
    <mergeCell ref="A280:I280"/>
    <mergeCell ref="A281:B288"/>
    <mergeCell ref="A272:B279"/>
    <mergeCell ref="A180:B187"/>
    <mergeCell ref="C139:D139"/>
    <mergeCell ref="F139:G139"/>
    <mergeCell ref="A140:B140"/>
    <mergeCell ref="C140:D140"/>
    <mergeCell ref="F140:G140"/>
    <mergeCell ref="A141:B141"/>
    <mergeCell ref="C141:D141"/>
    <mergeCell ref="F141:G141"/>
    <mergeCell ref="A142:B142"/>
    <mergeCell ref="C142:D142"/>
    <mergeCell ref="F142:G142"/>
    <mergeCell ref="F176:G176"/>
    <mergeCell ref="C177:D177"/>
    <mergeCell ref="F177:G177"/>
    <mergeCell ref="C171:D171"/>
    <mergeCell ref="C172:D172"/>
    <mergeCell ref="C173:D173"/>
    <mergeCell ref="C176:D176"/>
    <mergeCell ref="A171:B178"/>
    <mergeCell ref="C174:D174"/>
    <mergeCell ref="A45:B45"/>
    <mergeCell ref="E44:G44"/>
    <mergeCell ref="E43:G43"/>
    <mergeCell ref="E45:G45"/>
    <mergeCell ref="C43:D43"/>
    <mergeCell ref="F275:G275"/>
    <mergeCell ref="C276:D276"/>
    <mergeCell ref="F276:G276"/>
    <mergeCell ref="C277:D277"/>
    <mergeCell ref="F277:G277"/>
    <mergeCell ref="F152:G152"/>
    <mergeCell ref="C175:D175"/>
    <mergeCell ref="F175:G175"/>
    <mergeCell ref="F181:G181"/>
    <mergeCell ref="C184:D184"/>
    <mergeCell ref="F184:G184"/>
    <mergeCell ref="C186:D186"/>
    <mergeCell ref="F186:G186"/>
    <mergeCell ref="C187:D187"/>
    <mergeCell ref="F187:G187"/>
    <mergeCell ref="C185:D185"/>
    <mergeCell ref="F185:G185"/>
    <mergeCell ref="C183:D183"/>
    <mergeCell ref="F183:G183"/>
    <mergeCell ref="A114:F114"/>
    <mergeCell ref="A113:F113"/>
    <mergeCell ref="H51:I51"/>
    <mergeCell ref="H49:I49"/>
    <mergeCell ref="A112:I112"/>
    <mergeCell ref="A108:C108"/>
    <mergeCell ref="H108:I108"/>
    <mergeCell ref="A109:C109"/>
    <mergeCell ref="H109:I109"/>
    <mergeCell ref="A110:C110"/>
    <mergeCell ref="H110:I110"/>
    <mergeCell ref="A111:C111"/>
    <mergeCell ref="H111:I111"/>
    <mergeCell ref="A103:C103"/>
    <mergeCell ref="A106:C106"/>
    <mergeCell ref="H106:I106"/>
    <mergeCell ref="H105:I105"/>
    <mergeCell ref="A104:C104"/>
    <mergeCell ref="F103:F104"/>
    <mergeCell ref="G103:G104"/>
    <mergeCell ref="H103:I104"/>
    <mergeCell ref="A92:B92"/>
    <mergeCell ref="C92:D92"/>
    <mergeCell ref="A93:B93"/>
    <mergeCell ref="A353:I353"/>
    <mergeCell ref="E296:I296"/>
    <mergeCell ref="F178:G178"/>
    <mergeCell ref="C269:D269"/>
    <mergeCell ref="F269:G269"/>
    <mergeCell ref="A271:I271"/>
    <mergeCell ref="C272:D272"/>
    <mergeCell ref="F272:G272"/>
    <mergeCell ref="C273:D273"/>
    <mergeCell ref="F273:G273"/>
    <mergeCell ref="C274:D274"/>
    <mergeCell ref="F274:G274"/>
    <mergeCell ref="C275:D275"/>
    <mergeCell ref="A289:I289"/>
    <mergeCell ref="C181:D181"/>
    <mergeCell ref="A179:I179"/>
    <mergeCell ref="C180:D180"/>
    <mergeCell ref="F180:G180"/>
    <mergeCell ref="C281:D281"/>
    <mergeCell ref="F281:G281"/>
    <mergeCell ref="C278:D278"/>
    <mergeCell ref="F278:G278"/>
    <mergeCell ref="C279:D279"/>
    <mergeCell ref="F279:G279"/>
    <mergeCell ref="A1:I1"/>
    <mergeCell ref="A4:C4"/>
    <mergeCell ref="A296:C296"/>
    <mergeCell ref="H27:I27"/>
    <mergeCell ref="H28:I28"/>
    <mergeCell ref="A37:I37"/>
    <mergeCell ref="H48:I48"/>
    <mergeCell ref="H50:I50"/>
    <mergeCell ref="A42:I42"/>
    <mergeCell ref="A47:I47"/>
    <mergeCell ref="A121:I121"/>
    <mergeCell ref="H114:I114"/>
    <mergeCell ref="A2:C2"/>
    <mergeCell ref="E2:F2"/>
    <mergeCell ref="A41:C41"/>
    <mergeCell ref="H41:I41"/>
    <mergeCell ref="E4:F4"/>
    <mergeCell ref="E12:I12"/>
    <mergeCell ref="A6:C6"/>
    <mergeCell ref="A7:C7"/>
    <mergeCell ref="A8:C8"/>
    <mergeCell ref="E8:I8"/>
    <mergeCell ref="C122:D122"/>
    <mergeCell ref="A295:I295"/>
    <mergeCell ref="H7:I7"/>
    <mergeCell ref="E9:I9"/>
    <mergeCell ref="G2:H2"/>
    <mergeCell ref="G3:H3"/>
    <mergeCell ref="G4:H4"/>
    <mergeCell ref="H45:I45"/>
    <mergeCell ref="H43:I43"/>
    <mergeCell ref="A3:C3"/>
    <mergeCell ref="E3:F3"/>
    <mergeCell ref="A25:I25"/>
    <mergeCell ref="H26:I26"/>
    <mergeCell ref="G40:H40"/>
    <mergeCell ref="H20:I20"/>
    <mergeCell ref="H21:I21"/>
    <mergeCell ref="A9:A11"/>
    <mergeCell ref="E10:I10"/>
    <mergeCell ref="E11:I11"/>
    <mergeCell ref="H6:I6"/>
    <mergeCell ref="A5:I5"/>
    <mergeCell ref="A12:C12"/>
    <mergeCell ref="A33:I33"/>
    <mergeCell ref="H30:I30"/>
    <mergeCell ref="H29:I29"/>
    <mergeCell ref="A13:I13"/>
    <mergeCell ref="A170:I170"/>
    <mergeCell ref="C178:D178"/>
    <mergeCell ref="H100:I100"/>
    <mergeCell ref="C48:E48"/>
    <mergeCell ref="C49:E49"/>
    <mergeCell ref="C50:E50"/>
    <mergeCell ref="C51:E51"/>
    <mergeCell ref="A123:B123"/>
    <mergeCell ref="C123:D123"/>
    <mergeCell ref="A124:B124"/>
    <mergeCell ref="C124:D124"/>
    <mergeCell ref="A126:B126"/>
    <mergeCell ref="C126:D126"/>
    <mergeCell ref="A128:B128"/>
    <mergeCell ref="C128:D128"/>
    <mergeCell ref="F128:G128"/>
    <mergeCell ref="A125:B125"/>
    <mergeCell ref="C125:D125"/>
    <mergeCell ref="F125:G125"/>
    <mergeCell ref="F123:G123"/>
    <mergeCell ref="F124:G124"/>
    <mergeCell ref="F126:G126"/>
    <mergeCell ref="A115:F115"/>
    <mergeCell ref="H115:I115"/>
    <mergeCell ref="C20:E20"/>
    <mergeCell ref="C21:E21"/>
    <mergeCell ref="C44:D44"/>
    <mergeCell ref="C45:D45"/>
    <mergeCell ref="A46:B46"/>
    <mergeCell ref="C46:D46"/>
    <mergeCell ref="E46:G46"/>
    <mergeCell ref="C28:E28"/>
    <mergeCell ref="C29:E29"/>
    <mergeCell ref="C30:E30"/>
    <mergeCell ref="C31:E31"/>
    <mergeCell ref="C32:I32"/>
    <mergeCell ref="H31:I31"/>
    <mergeCell ref="A34:C34"/>
    <mergeCell ref="H34:I34"/>
    <mergeCell ref="G38:H38"/>
    <mergeCell ref="A39:C39"/>
    <mergeCell ref="A35:C35"/>
    <mergeCell ref="A40:C40"/>
    <mergeCell ref="A38:C38"/>
    <mergeCell ref="H44:I44"/>
    <mergeCell ref="H46:I46"/>
    <mergeCell ref="H36:I36"/>
    <mergeCell ref="G39:H39"/>
    <mergeCell ref="H14:I14"/>
    <mergeCell ref="H16:I16"/>
    <mergeCell ref="H17:I17"/>
    <mergeCell ref="H15:I15"/>
    <mergeCell ref="H18:I18"/>
    <mergeCell ref="H19:I19"/>
    <mergeCell ref="C14:E14"/>
    <mergeCell ref="C15:E15"/>
    <mergeCell ref="C16:E16"/>
    <mergeCell ref="C17:E17"/>
    <mergeCell ref="C18:E18"/>
    <mergeCell ref="C19:E19"/>
    <mergeCell ref="A137:B137"/>
    <mergeCell ref="C137:D137"/>
    <mergeCell ref="F137:G137"/>
    <mergeCell ref="A138:B138"/>
    <mergeCell ref="C138:D138"/>
    <mergeCell ref="F138:G138"/>
    <mergeCell ref="A139:B139"/>
    <mergeCell ref="C24:I24"/>
    <mergeCell ref="C26:E26"/>
    <mergeCell ref="C27:E27"/>
    <mergeCell ref="F122:G122"/>
    <mergeCell ref="A122:B122"/>
    <mergeCell ref="H113:I113"/>
    <mergeCell ref="A107:C107"/>
    <mergeCell ref="H107:I107"/>
    <mergeCell ref="A105:C105"/>
    <mergeCell ref="A101:I101"/>
    <mergeCell ref="A102:C102"/>
    <mergeCell ref="H102:I102"/>
    <mergeCell ref="A36:C36"/>
    <mergeCell ref="H35:I35"/>
    <mergeCell ref="A100:G100"/>
    <mergeCell ref="A43:B43"/>
    <mergeCell ref="A44:B44"/>
    <mergeCell ref="E166:E167"/>
    <mergeCell ref="C166:D167"/>
    <mergeCell ref="A166:B167"/>
    <mergeCell ref="A155:B155"/>
    <mergeCell ref="C155:D155"/>
    <mergeCell ref="F155:G155"/>
    <mergeCell ref="A156:B156"/>
    <mergeCell ref="A131:I131"/>
    <mergeCell ref="A145:B145"/>
    <mergeCell ref="C145:D145"/>
    <mergeCell ref="F145:G145"/>
    <mergeCell ref="A146:B146"/>
    <mergeCell ref="C146:D146"/>
    <mergeCell ref="F146:G146"/>
    <mergeCell ref="A147:B147"/>
    <mergeCell ref="C147:D147"/>
    <mergeCell ref="F147:G147"/>
    <mergeCell ref="A132:I132"/>
    <mergeCell ref="A133:B134"/>
    <mergeCell ref="C133:D134"/>
    <mergeCell ref="E133:E134"/>
    <mergeCell ref="F133:G134"/>
    <mergeCell ref="H133:H134"/>
    <mergeCell ref="A136:I136"/>
    <mergeCell ref="C194:D194"/>
    <mergeCell ref="C205:D205"/>
    <mergeCell ref="F205:G205"/>
    <mergeCell ref="E190:I190"/>
    <mergeCell ref="A206:I206"/>
    <mergeCell ref="C207:D207"/>
    <mergeCell ref="F207:G207"/>
    <mergeCell ref="A148:B148"/>
    <mergeCell ref="C148:D148"/>
    <mergeCell ref="F148:G148"/>
    <mergeCell ref="A149:B149"/>
    <mergeCell ref="C149:D149"/>
    <mergeCell ref="F149:G149"/>
    <mergeCell ref="A169:I169"/>
    <mergeCell ref="E171:I174"/>
    <mergeCell ref="A153:B153"/>
    <mergeCell ref="C153:D153"/>
    <mergeCell ref="F153:G153"/>
    <mergeCell ref="A154:B154"/>
    <mergeCell ref="C154:D154"/>
    <mergeCell ref="F154:G154"/>
    <mergeCell ref="A165:I165"/>
    <mergeCell ref="H166:H167"/>
    <mergeCell ref="F166:G167"/>
    <mergeCell ref="C202:D202"/>
    <mergeCell ref="F202:G202"/>
    <mergeCell ref="C203:D203"/>
    <mergeCell ref="F203:G203"/>
    <mergeCell ref="C204:D204"/>
    <mergeCell ref="F204:G204"/>
    <mergeCell ref="C199:D199"/>
    <mergeCell ref="F199:G199"/>
    <mergeCell ref="C198:D198"/>
    <mergeCell ref="F198:G198"/>
    <mergeCell ref="A120:B120"/>
    <mergeCell ref="C120:D120"/>
    <mergeCell ref="F120:G120"/>
    <mergeCell ref="A135:I135"/>
    <mergeCell ref="A150:I150"/>
    <mergeCell ref="A151:I151"/>
    <mergeCell ref="A152:B152"/>
    <mergeCell ref="C152:D152"/>
    <mergeCell ref="C219:D219"/>
    <mergeCell ref="F219:G219"/>
    <mergeCell ref="C212:D212"/>
    <mergeCell ref="F212:G212"/>
    <mergeCell ref="C213:D213"/>
    <mergeCell ref="F213:G213"/>
    <mergeCell ref="C214:D214"/>
    <mergeCell ref="F214:G214"/>
    <mergeCell ref="C209:D209"/>
    <mergeCell ref="F209:G209"/>
    <mergeCell ref="C156:D156"/>
    <mergeCell ref="F156:G156"/>
    <mergeCell ref="A157:B157"/>
    <mergeCell ref="C157:D157"/>
    <mergeCell ref="F157:G157"/>
    <mergeCell ref="A158:B158"/>
    <mergeCell ref="A116:I116"/>
    <mergeCell ref="A117:B117"/>
    <mergeCell ref="C117:D117"/>
    <mergeCell ref="F117:G117"/>
    <mergeCell ref="A118:B118"/>
    <mergeCell ref="C118:D118"/>
    <mergeCell ref="F118:G118"/>
    <mergeCell ref="A119:B119"/>
    <mergeCell ref="C119:D119"/>
    <mergeCell ref="F119:G119"/>
    <mergeCell ref="C158:D158"/>
    <mergeCell ref="F158:G158"/>
    <mergeCell ref="A159:B159"/>
    <mergeCell ref="C159:D159"/>
    <mergeCell ref="F159:G159"/>
    <mergeCell ref="A160:B160"/>
    <mergeCell ref="C160:D160"/>
    <mergeCell ref="F160:G160"/>
    <mergeCell ref="A161:B161"/>
    <mergeCell ref="C161:D161"/>
    <mergeCell ref="F161:G161"/>
    <mergeCell ref="A162:B162"/>
    <mergeCell ref="C162:D162"/>
    <mergeCell ref="F162:G162"/>
    <mergeCell ref="A163:B163"/>
    <mergeCell ref="C163:D163"/>
    <mergeCell ref="F163:G163"/>
    <mergeCell ref="A164:B164"/>
    <mergeCell ref="C164:D164"/>
    <mergeCell ref="F164:G164"/>
    <mergeCell ref="A168:I168"/>
    <mergeCell ref="A224:I224"/>
    <mergeCell ref="A225:I225"/>
    <mergeCell ref="C222:D222"/>
    <mergeCell ref="F222:G222"/>
    <mergeCell ref="C223:D223"/>
    <mergeCell ref="F223:G223"/>
    <mergeCell ref="C220:D220"/>
    <mergeCell ref="F220:G220"/>
    <mergeCell ref="C221:D221"/>
    <mergeCell ref="F221:G221"/>
    <mergeCell ref="A215:I215"/>
    <mergeCell ref="C216:D216"/>
    <mergeCell ref="F216:G216"/>
    <mergeCell ref="C217:D217"/>
    <mergeCell ref="F217:G217"/>
    <mergeCell ref="C218:D218"/>
    <mergeCell ref="F218:G218"/>
    <mergeCell ref="C210:D210"/>
    <mergeCell ref="F210:G210"/>
    <mergeCell ref="C211:D211"/>
    <mergeCell ref="F211:G211"/>
    <mergeCell ref="C208:D208"/>
    <mergeCell ref="F208:G208"/>
    <mergeCell ref="A226:I226"/>
    <mergeCell ref="C227:D227"/>
    <mergeCell ref="E227:I230"/>
    <mergeCell ref="C228:D228"/>
    <mergeCell ref="C229:D229"/>
    <mergeCell ref="C230:D230"/>
    <mergeCell ref="C231:D231"/>
    <mergeCell ref="F231:G231"/>
    <mergeCell ref="C232:D232"/>
    <mergeCell ref="F232:G232"/>
    <mergeCell ref="C233:D233"/>
    <mergeCell ref="F233:G233"/>
    <mergeCell ref="C234:D234"/>
    <mergeCell ref="F234:G234"/>
    <mergeCell ref="A235:I235"/>
    <mergeCell ref="C236:D236"/>
    <mergeCell ref="F236:G236"/>
    <mergeCell ref="C237:D237"/>
    <mergeCell ref="F237:G237"/>
    <mergeCell ref="C238:D238"/>
    <mergeCell ref="F238:G238"/>
    <mergeCell ref="C239:D239"/>
    <mergeCell ref="F239:G239"/>
    <mergeCell ref="C240:D240"/>
    <mergeCell ref="F240:G240"/>
    <mergeCell ref="C241:D241"/>
    <mergeCell ref="F241:G241"/>
    <mergeCell ref="C242:D242"/>
    <mergeCell ref="F242:G242"/>
    <mergeCell ref="C243:D243"/>
    <mergeCell ref="F243:G243"/>
    <mergeCell ref="A244:I244"/>
    <mergeCell ref="C245:D245"/>
    <mergeCell ref="F245:G245"/>
    <mergeCell ref="C246:D246"/>
    <mergeCell ref="E246:I246"/>
    <mergeCell ref="C247:D247"/>
    <mergeCell ref="F247:G247"/>
    <mergeCell ref="C248:D248"/>
    <mergeCell ref="F248:G248"/>
    <mergeCell ref="C249:D249"/>
    <mergeCell ref="F249:G249"/>
    <mergeCell ref="C250:D250"/>
    <mergeCell ref="F250:G250"/>
    <mergeCell ref="C251:D251"/>
    <mergeCell ref="F251:G251"/>
    <mergeCell ref="C252:D252"/>
    <mergeCell ref="F252:G252"/>
    <mergeCell ref="A253:I253"/>
    <mergeCell ref="C254:D254"/>
    <mergeCell ref="F254:G254"/>
    <mergeCell ref="C255:D255"/>
    <mergeCell ref="F255:G255"/>
    <mergeCell ref="C256:D256"/>
    <mergeCell ref="F256:G256"/>
    <mergeCell ref="C257:D257"/>
    <mergeCell ref="F257:G257"/>
    <mergeCell ref="A401:I401"/>
    <mergeCell ref="A394:I394"/>
    <mergeCell ref="C261:D261"/>
    <mergeCell ref="F261:G261"/>
    <mergeCell ref="C270:D270"/>
    <mergeCell ref="F270:G270"/>
    <mergeCell ref="C258:D258"/>
    <mergeCell ref="F258:G258"/>
    <mergeCell ref="C259:D259"/>
    <mergeCell ref="F259:G259"/>
    <mergeCell ref="C260:D260"/>
    <mergeCell ref="F260:G260"/>
    <mergeCell ref="C266:D266"/>
    <mergeCell ref="F266:G266"/>
    <mergeCell ref="C267:D267"/>
    <mergeCell ref="F267:G267"/>
    <mergeCell ref="C268:D268"/>
    <mergeCell ref="F268:G268"/>
    <mergeCell ref="A395:I395"/>
    <mergeCell ref="A396:I396"/>
    <mergeCell ref="A397:I397"/>
    <mergeCell ref="A297:C297"/>
    <mergeCell ref="A392:I392"/>
    <mergeCell ref="A398:I398"/>
    <mergeCell ref="C22:I22"/>
    <mergeCell ref="C23:I23"/>
    <mergeCell ref="A402:C403"/>
    <mergeCell ref="E402:E403"/>
    <mergeCell ref="F402:F403"/>
    <mergeCell ref="G402:G403"/>
    <mergeCell ref="D402:D403"/>
    <mergeCell ref="H402:I403"/>
    <mergeCell ref="C290:I290"/>
    <mergeCell ref="A290:A294"/>
    <mergeCell ref="E291:F291"/>
    <mergeCell ref="H291:I291"/>
    <mergeCell ref="E292:F292"/>
    <mergeCell ref="H292:I292"/>
    <mergeCell ref="E293:F293"/>
    <mergeCell ref="H293:I293"/>
    <mergeCell ref="E294:F294"/>
    <mergeCell ref="H294:I294"/>
    <mergeCell ref="A298:C298"/>
    <mergeCell ref="E298:I298"/>
    <mergeCell ref="E297:I297"/>
    <mergeCell ref="A393:I393"/>
    <mergeCell ref="A399:I399"/>
    <mergeCell ref="A400:I400"/>
  </mergeCells>
  <hyperlinks>
    <hyperlink ref="C23" r:id="rId1" xr:uid="{95419DBE-1160-44AF-A8F3-C67329A10512}"/>
  </hyperlinks>
  <printOptions horizontalCentered="1"/>
  <pageMargins left="0.27559055118110237" right="0.27559055118110237" top="0.70866141732283472" bottom="0.47244094488188981" header="0.15748031496062992" footer="0.15748031496062992"/>
  <pageSetup paperSize="9" scale="63" fitToHeight="0" orientation="portrait" r:id="rId2"/>
  <headerFooter>
    <oddHeader>&amp;C&amp;25&amp;G</oddHeader>
    <oddFooter>&amp;L&amp;"Times New Roman,Bold"&amp;16Ref No: &amp;F&amp;R&amp;"Times New Roman,Bold"&amp;16&amp;P</oddFooter>
  </headerFooter>
  <rowBreaks count="5" manualBreakCount="5">
    <brk id="22" max="16383" man="1"/>
    <brk id="83" max="16383" man="1"/>
    <brk id="288" max="16383" man="1"/>
    <brk id="294" max="8" man="1"/>
    <brk id="352" max="16383" man="1"/>
  </rowBreaks>
  <drawing r:id="rId3"/>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Report</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2025-08-08T10:17:47Z</cp:lastPrinted>
  <dcterms:created xsi:type="dcterms:W3CDTF">2010-11-23T11:42:48Z</dcterms:created>
  <dcterms:modified xsi:type="dcterms:W3CDTF">2025-08-08T10:18:56Z</dcterms:modified>
</cp:coreProperties>
</file>