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
    </mc:Choice>
  </mc:AlternateContent>
  <bookViews>
    <workbookView xWindow="0" yWindow="0" windowWidth="20490" windowHeight="6555"/>
  </bookViews>
  <sheets>
    <sheet name="Report" sheetId="3" r:id="rId1"/>
  </sheets>
  <definedNames>
    <definedName name="_xlnm.Print_Area" localSheetId="0">Report!$A$1:$I$413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8" i="3" l="1"/>
  <c r="J3" i="3" l="1"/>
  <c r="C58" i="3" l="1"/>
  <c r="C59" i="3" s="1"/>
  <c r="C60" i="3" s="1"/>
  <c r="C74" i="3" l="1"/>
  <c r="I4" i="3"/>
  <c r="C76" i="3" l="1"/>
  <c r="C75" i="3"/>
  <c r="K78" i="3"/>
  <c r="K77" i="3"/>
  <c r="K62" i="3"/>
  <c r="K61" i="3"/>
  <c r="K60" i="3"/>
  <c r="K59" i="3"/>
  <c r="Q76" i="3" l="1"/>
  <c r="A68" i="3"/>
  <c r="A52" i="3"/>
  <c r="I53" i="3"/>
  <c r="K57" i="3" l="1"/>
  <c r="K58" i="3" s="1"/>
  <c r="K63" i="3" s="1"/>
  <c r="K64" i="3" s="1"/>
  <c r="E66" i="3"/>
  <c r="E65" i="3"/>
  <c r="E61" i="3"/>
  <c r="E57" i="3"/>
  <c r="E62" i="3"/>
  <c r="K56" i="3"/>
  <c r="C55" i="3" s="1"/>
  <c r="E55" i="3" s="1"/>
  <c r="K54" i="3"/>
  <c r="E63" i="3"/>
  <c r="K55" i="3"/>
  <c r="E64" i="3"/>
  <c r="E60" i="3"/>
  <c r="E59" i="3"/>
  <c r="E58" i="3"/>
  <c r="I69" i="3"/>
  <c r="K73" i="3" l="1"/>
  <c r="K74" i="3" s="1"/>
  <c r="K79" i="3" s="1"/>
  <c r="C56" i="3"/>
  <c r="K72" i="3"/>
  <c r="C71" i="3" s="1"/>
  <c r="E71" i="3" s="1"/>
  <c r="K70" i="3"/>
  <c r="E75" i="3"/>
  <c r="E73" i="3"/>
  <c r="E80" i="3"/>
  <c r="E76" i="3"/>
  <c r="E79" i="3"/>
  <c r="K71" i="3"/>
  <c r="E81" i="3"/>
  <c r="E77" i="3"/>
  <c r="E78" i="3"/>
  <c r="E74" i="3"/>
  <c r="E82" i="3"/>
  <c r="K75" i="3" l="1"/>
  <c r="K76" i="3" s="1"/>
  <c r="F55" i="3"/>
  <c r="E56" i="3"/>
  <c r="J52" i="3" l="1"/>
  <c r="H55" i="3" s="1"/>
  <c r="K80" i="3"/>
  <c r="C72" i="3" s="1"/>
  <c r="E72" i="3" s="1"/>
  <c r="F71" i="3" l="1"/>
  <c r="C20" i="3"/>
  <c r="J68" i="3" l="1"/>
  <c r="H71" i="3" s="1"/>
  <c r="H83" i="3"/>
  <c r="G213" i="3"/>
  <c r="F213" i="3"/>
  <c r="I213" i="3" s="1"/>
  <c r="G211" i="3"/>
  <c r="F211" i="3"/>
  <c r="I211" i="3" s="1"/>
  <c r="G210" i="3"/>
  <c r="F210" i="3"/>
  <c r="I210" i="3" s="1"/>
  <c r="G209" i="3"/>
  <c r="F209" i="3"/>
  <c r="I209" i="3" s="1"/>
  <c r="G208" i="3"/>
  <c r="F208" i="3"/>
  <c r="I208" i="3" s="1"/>
  <c r="G207" i="3"/>
  <c r="F207" i="3"/>
  <c r="I207" i="3" s="1"/>
  <c r="C207" i="3"/>
  <c r="C208" i="3" s="1"/>
  <c r="C209" i="3" s="1"/>
  <c r="C210" i="3" s="1"/>
  <c r="C211" i="3" s="1"/>
  <c r="C212" i="3" s="1"/>
  <c r="C213" i="3" s="1"/>
  <c r="G206" i="3"/>
  <c r="F206" i="3"/>
  <c r="I206" i="3" s="1"/>
  <c r="A206" i="3"/>
  <c r="A207" i="3" s="1"/>
  <c r="A208" i="3" s="1"/>
  <c r="A209" i="3" s="1"/>
  <c r="A210" i="3" s="1"/>
  <c r="A211" i="3" s="1"/>
  <c r="A212" i="3" s="1"/>
  <c r="A213" i="3" s="1"/>
  <c r="G204" i="3"/>
  <c r="F204" i="3"/>
  <c r="I204" i="3" s="1"/>
  <c r="G203" i="3"/>
  <c r="F203" i="3"/>
  <c r="I203" i="3" s="1"/>
  <c r="G202" i="3"/>
  <c r="F202" i="3"/>
  <c r="I202" i="3" s="1"/>
  <c r="G201" i="3"/>
  <c r="F201" i="3"/>
  <c r="I201" i="3" s="1"/>
  <c r="G200" i="3"/>
  <c r="F200" i="3"/>
  <c r="I200" i="3" s="1"/>
  <c r="G199" i="3"/>
  <c r="F199" i="3"/>
  <c r="I199" i="3" s="1"/>
  <c r="G198" i="3"/>
  <c r="F198" i="3"/>
  <c r="I198" i="3" s="1"/>
  <c r="C198" i="3"/>
  <c r="C199" i="3" s="1"/>
  <c r="C200" i="3" s="1"/>
  <c r="C201" i="3" s="1"/>
  <c r="C202" i="3" s="1"/>
  <c r="C203" i="3" s="1"/>
  <c r="C204" i="3" s="1"/>
  <c r="G197" i="3"/>
  <c r="F197" i="3"/>
  <c r="I197" i="3" s="1"/>
  <c r="A197" i="3"/>
  <c r="A198" i="3" s="1"/>
  <c r="A199" i="3" s="1"/>
  <c r="A200" i="3" s="1"/>
  <c r="A201" i="3" s="1"/>
  <c r="A202" i="3" s="1"/>
  <c r="A203" i="3" s="1"/>
  <c r="A204" i="3" s="1"/>
  <c r="G194" i="3"/>
  <c r="F194" i="3"/>
  <c r="I194" i="3" s="1"/>
  <c r="G193" i="3"/>
  <c r="F193" i="3"/>
  <c r="I193" i="3" s="1"/>
  <c r="G195" i="3"/>
  <c r="F195" i="3"/>
  <c r="I195" i="3" s="1"/>
  <c r="G192" i="3"/>
  <c r="F192" i="3"/>
  <c r="I192" i="3" s="1"/>
  <c r="C189" i="3"/>
  <c r="C190" i="3" s="1"/>
  <c r="C191" i="3" s="1"/>
  <c r="C192" i="3" s="1"/>
  <c r="C193" i="3" s="1"/>
  <c r="C194" i="3" s="1"/>
  <c r="C195" i="3" s="1"/>
  <c r="A188" i="3"/>
  <c r="G185" i="3"/>
  <c r="F185" i="3"/>
  <c r="I185" i="3" s="1"/>
  <c r="G184" i="3"/>
  <c r="F184" i="3"/>
  <c r="I184" i="3" s="1"/>
  <c r="G183" i="3"/>
  <c r="F183" i="3"/>
  <c r="I183" i="3" s="1"/>
  <c r="C180" i="3"/>
  <c r="C181" i="3" s="1"/>
  <c r="C182" i="3" s="1"/>
  <c r="C183" i="3" s="1"/>
  <c r="C184" i="3" s="1"/>
  <c r="C185" i="3" s="1"/>
  <c r="C186" i="3" s="1"/>
  <c r="A179" i="3"/>
  <c r="A180" i="3" s="1"/>
  <c r="A181" i="3" s="1"/>
  <c r="A182" i="3" s="1"/>
  <c r="A183" i="3" s="1"/>
  <c r="A184" i="3" s="1"/>
  <c r="A185" i="3" s="1"/>
  <c r="A186" i="3" s="1"/>
  <c r="G176" i="3"/>
  <c r="F176" i="3"/>
  <c r="I176" i="3" s="1"/>
  <c r="G175" i="3"/>
  <c r="F175" i="3"/>
  <c r="I175" i="3" s="1"/>
  <c r="G174" i="3"/>
  <c r="F174" i="3"/>
  <c r="I174" i="3" s="1"/>
  <c r="C171" i="3"/>
  <c r="C172" i="3" s="1"/>
  <c r="C173" i="3" s="1"/>
  <c r="C174" i="3" s="1"/>
  <c r="C175" i="3" s="1"/>
  <c r="C176" i="3" s="1"/>
  <c r="C177" i="3" s="1"/>
  <c r="A170" i="3"/>
  <c r="A171" i="3" s="1"/>
  <c r="A172" i="3" s="1"/>
  <c r="A173" i="3" s="1"/>
  <c r="A174" i="3" s="1"/>
  <c r="A175" i="3" s="1"/>
  <c r="A176" i="3" s="1"/>
  <c r="A177" i="3" s="1"/>
  <c r="G167" i="3"/>
  <c r="F167" i="3"/>
  <c r="I167" i="3" s="1"/>
  <c r="G166" i="3"/>
  <c r="F166" i="3"/>
  <c r="I166" i="3" s="1"/>
  <c r="G165" i="3"/>
  <c r="F165" i="3"/>
  <c r="I165" i="3" s="1"/>
  <c r="C162" i="3"/>
  <c r="C163" i="3" s="1"/>
  <c r="C164" i="3" s="1"/>
  <c r="C165" i="3" s="1"/>
  <c r="C166" i="3" s="1"/>
  <c r="C167" i="3" s="1"/>
  <c r="C168" i="3" s="1"/>
  <c r="A161" i="3"/>
  <c r="A162" i="3" s="1"/>
  <c r="A163" i="3" s="1"/>
  <c r="A164" i="3" s="1"/>
  <c r="A165" i="3" s="1"/>
  <c r="A166" i="3" s="1"/>
  <c r="A167" i="3" s="1"/>
  <c r="A168" i="3" s="1"/>
  <c r="F155" i="3"/>
  <c r="I155" i="3" s="1"/>
  <c r="F154" i="3"/>
  <c r="I154" i="3" s="1"/>
  <c r="F153" i="3"/>
  <c r="I153" i="3" s="1"/>
  <c r="F152" i="3"/>
  <c r="I152" i="3" s="1"/>
  <c r="F151" i="3"/>
  <c r="I151" i="3" s="1"/>
  <c r="F150" i="3"/>
  <c r="I150" i="3" s="1"/>
  <c r="C149" i="3"/>
  <c r="C150" i="3" s="1"/>
  <c r="C151" i="3" s="1"/>
  <c r="C152" i="3" s="1"/>
  <c r="C153" i="3" s="1"/>
  <c r="C154" i="3" s="1"/>
  <c r="C155" i="3" s="1"/>
  <c r="F148" i="3"/>
  <c r="I148" i="3" s="1"/>
  <c r="A148" i="3"/>
  <c r="F143" i="3"/>
  <c r="F146" i="3"/>
  <c r="I146" i="3" s="1"/>
  <c r="F145" i="3"/>
  <c r="I145" i="3" s="1"/>
  <c r="F144" i="3"/>
  <c r="I144" i="3" s="1"/>
  <c r="I143" i="3"/>
  <c r="F142" i="3"/>
  <c r="I142" i="3" s="1"/>
  <c r="F141" i="3"/>
  <c r="I141" i="3" s="1"/>
  <c r="F140" i="3"/>
  <c r="I140" i="3" s="1"/>
  <c r="C140" i="3"/>
  <c r="C141" i="3" s="1"/>
  <c r="C142" i="3" s="1"/>
  <c r="C143" i="3" s="1"/>
  <c r="C144" i="3" s="1"/>
  <c r="C145" i="3" s="1"/>
  <c r="C146" i="3" s="1"/>
  <c r="F139" i="3"/>
  <c r="I139" i="3" s="1"/>
  <c r="A139" i="3"/>
  <c r="F133" i="3"/>
  <c r="I133" i="3" s="1"/>
  <c r="F132" i="3"/>
  <c r="I132" i="3" s="1"/>
  <c r="F131" i="3"/>
  <c r="I131" i="3" s="1"/>
  <c r="F130" i="3"/>
  <c r="I130" i="3" s="1"/>
  <c r="C131" i="3"/>
  <c r="C132" i="3" s="1"/>
  <c r="C133" i="3" s="1"/>
  <c r="C134" i="3" s="1"/>
  <c r="C135" i="3" s="1"/>
  <c r="C136" i="3" s="1"/>
  <c r="C137" i="3" s="1"/>
  <c r="A130" i="3"/>
  <c r="F124" i="3"/>
  <c r="I124" i="3" s="1"/>
  <c r="F123" i="3"/>
  <c r="I123" i="3" s="1"/>
  <c r="F122" i="3"/>
  <c r="I122" i="3" s="1"/>
  <c r="F121" i="3"/>
  <c r="I121" i="3" s="1"/>
  <c r="C122" i="3"/>
  <c r="C123" i="3" s="1"/>
  <c r="C124" i="3" s="1"/>
  <c r="C125" i="3" s="1"/>
  <c r="C126" i="3" s="1"/>
  <c r="C127" i="3" s="1"/>
  <c r="C128" i="3" s="1"/>
  <c r="A121" i="3"/>
  <c r="F118" i="3"/>
  <c r="I118" i="3" s="1"/>
  <c r="F117" i="3"/>
  <c r="I117" i="3" s="1"/>
  <c r="C117" i="3"/>
  <c r="C118" i="3" s="1"/>
  <c r="C119" i="3" s="1"/>
  <c r="F116" i="3"/>
  <c r="I116" i="3" s="1"/>
  <c r="A116" i="3"/>
  <c r="F113" i="3"/>
  <c r="I113" i="3" s="1"/>
  <c r="F112" i="3"/>
  <c r="K111" i="3" s="1"/>
  <c r="F111" i="3"/>
  <c r="C112" i="3"/>
  <c r="C113" i="3" s="1"/>
  <c r="C114" i="3" s="1"/>
  <c r="A111" i="3"/>
  <c r="H96" i="3"/>
  <c r="H95" i="3"/>
  <c r="I101" i="3" l="1"/>
  <c r="I111" i="3"/>
  <c r="F100" i="3"/>
  <c r="F102" i="3" s="1"/>
  <c r="H100" i="3"/>
  <c r="H101" i="3"/>
  <c r="F101" i="3"/>
  <c r="I112" i="3"/>
  <c r="H48" i="3"/>
  <c r="H102" i="3" l="1"/>
  <c r="I100" i="3"/>
  <c r="A246" i="3" l="1"/>
  <c r="A247" i="3" s="1"/>
  <c r="A248" i="3" s="1"/>
  <c r="A249" i="3" s="1"/>
  <c r="A250" i="3" s="1"/>
  <c r="A251" i="3" s="1"/>
  <c r="A252" i="3" s="1"/>
  <c r="A253" i="3" s="1"/>
  <c r="A254" i="3" s="1"/>
  <c r="A255" i="3" s="1"/>
  <c r="A235" i="3"/>
  <c r="A236" i="3" s="1"/>
  <c r="A237" i="3" s="1"/>
  <c r="A238" i="3" s="1"/>
  <c r="A239" i="3" s="1"/>
  <c r="A240" i="3" s="1"/>
  <c r="A241" i="3" s="1"/>
  <c r="A242" i="3" s="1"/>
  <c r="A243" i="3" s="1"/>
  <c r="A244" i="3" s="1"/>
  <c r="A224" i="3"/>
  <c r="A225" i="3" s="1"/>
  <c r="A226" i="3" s="1"/>
  <c r="A227" i="3" s="1"/>
  <c r="A228" i="3" s="1"/>
  <c r="A229" i="3" s="1"/>
  <c r="A230" i="3" s="1"/>
  <c r="A231" i="3" s="1"/>
  <c r="A232" i="3" s="1"/>
  <c r="A233" i="3" s="1"/>
  <c r="A215" i="3"/>
  <c r="A216" i="3" s="1"/>
  <c r="A217" i="3" s="1"/>
  <c r="A218" i="3" s="1"/>
  <c r="A219" i="3" s="1"/>
  <c r="A220" i="3" s="1"/>
  <c r="A221" i="3" s="1"/>
  <c r="A222" i="3" s="1"/>
  <c r="C215" i="3"/>
  <c r="C216" i="3" s="1"/>
  <c r="C217" i="3" s="1"/>
  <c r="C218" i="3" s="1"/>
  <c r="C219" i="3" s="1"/>
  <c r="C220" i="3" s="1"/>
  <c r="C221" i="3" s="1"/>
  <c r="C222" i="3" s="1"/>
  <c r="I102" i="3" l="1"/>
  <c r="E260" i="3" l="1"/>
  <c r="E259" i="3"/>
  <c r="H97" i="3"/>
  <c r="I255" i="3" l="1"/>
  <c r="I254" i="3"/>
  <c r="I253" i="3"/>
  <c r="I252" i="3"/>
  <c r="I251" i="3"/>
  <c r="I250" i="3"/>
  <c r="I249" i="3"/>
  <c r="I248" i="3"/>
  <c r="I247" i="3"/>
  <c r="I246" i="3"/>
  <c r="I244" i="3"/>
  <c r="I243" i="3"/>
  <c r="I242" i="3"/>
  <c r="I241" i="3"/>
  <c r="I240" i="3"/>
  <c r="I239" i="3"/>
  <c r="I238" i="3"/>
  <c r="I237" i="3"/>
  <c r="I236" i="3"/>
  <c r="I235" i="3"/>
  <c r="I233" i="3"/>
  <c r="I232" i="3"/>
  <c r="I231" i="3"/>
  <c r="I230" i="3"/>
  <c r="I229" i="3"/>
  <c r="I228" i="3"/>
  <c r="I227" i="3"/>
  <c r="I226" i="3"/>
  <c r="I225" i="3"/>
  <c r="I224" i="3"/>
  <c r="I216" i="3"/>
  <c r="I217" i="3"/>
  <c r="I218" i="3"/>
  <c r="I219" i="3"/>
  <c r="I220" i="3"/>
  <c r="I221" i="3"/>
  <c r="I222" i="3"/>
  <c r="I215" i="3"/>
  <c r="W246" i="3"/>
  <c r="W224" i="3"/>
  <c r="W235" i="3"/>
  <c r="V224" i="3"/>
  <c r="V235" i="3"/>
  <c r="V246" i="3"/>
  <c r="U246" i="3" l="1"/>
  <c r="V247" i="3"/>
  <c r="W247" i="3"/>
  <c r="W248" i="3" s="1"/>
  <c r="W249" i="3" s="1"/>
  <c r="W250" i="3" s="1"/>
  <c r="W251" i="3" s="1"/>
  <c r="W252" i="3" s="1"/>
  <c r="W253" i="3" s="1"/>
  <c r="W254" i="3" s="1"/>
  <c r="W255" i="3" s="1"/>
  <c r="U235" i="3"/>
  <c r="V236" i="3"/>
  <c r="W236" i="3"/>
  <c r="W237" i="3" s="1"/>
  <c r="W238" i="3" s="1"/>
  <c r="W239" i="3" s="1"/>
  <c r="W240" i="3" s="1"/>
  <c r="W241" i="3" s="1"/>
  <c r="W242" i="3" s="1"/>
  <c r="W243" i="3" s="1"/>
  <c r="W244" i="3" s="1"/>
  <c r="W225" i="3"/>
  <c r="W226" i="3" s="1"/>
  <c r="W227" i="3" s="1"/>
  <c r="W228" i="3" s="1"/>
  <c r="W229" i="3" s="1"/>
  <c r="W230" i="3" s="1"/>
  <c r="W231" i="3" s="1"/>
  <c r="W232" i="3" s="1"/>
  <c r="W233" i="3" s="1"/>
  <c r="V225" i="3"/>
  <c r="U224" i="3"/>
  <c r="C246" i="3" l="1"/>
  <c r="C235" i="3"/>
  <c r="C224" i="3"/>
  <c r="U247" i="3"/>
  <c r="V248" i="3"/>
  <c r="U248" i="3" s="1"/>
  <c r="C248" i="3" s="1"/>
  <c r="U236" i="3"/>
  <c r="V237" i="3"/>
  <c r="U237" i="3" s="1"/>
  <c r="C237" i="3" s="1"/>
  <c r="V226" i="3"/>
  <c r="U225" i="3"/>
  <c r="C247" i="3" l="1"/>
  <c r="C236" i="3"/>
  <c r="C225" i="3"/>
  <c r="V249" i="3"/>
  <c r="U249" i="3" s="1"/>
  <c r="C249" i="3" s="1"/>
  <c r="V238" i="3"/>
  <c r="U238" i="3" s="1"/>
  <c r="C238" i="3" s="1"/>
  <c r="V227" i="3"/>
  <c r="U226" i="3"/>
  <c r="C226" i="3" l="1"/>
  <c r="V250" i="3"/>
  <c r="U250" i="3" s="1"/>
  <c r="C250" i="3" s="1"/>
  <c r="V239" i="3"/>
  <c r="U239" i="3" s="1"/>
  <c r="C239" i="3" s="1"/>
  <c r="V228" i="3"/>
  <c r="U227" i="3"/>
  <c r="C227" i="3" l="1"/>
  <c r="V251" i="3"/>
  <c r="U251" i="3" s="1"/>
  <c r="C251" i="3" s="1"/>
  <c r="V240" i="3"/>
  <c r="U240" i="3" s="1"/>
  <c r="C240" i="3" s="1"/>
  <c r="V229" i="3"/>
  <c r="U228" i="3"/>
  <c r="C228" i="3" l="1"/>
  <c r="V252" i="3"/>
  <c r="U252" i="3" s="1"/>
  <c r="C252" i="3" s="1"/>
  <c r="V241" i="3"/>
  <c r="U241" i="3" s="1"/>
  <c r="C241" i="3" s="1"/>
  <c r="V230" i="3"/>
  <c r="U229" i="3"/>
  <c r="C229" i="3" l="1"/>
  <c r="V253" i="3"/>
  <c r="U253" i="3" s="1"/>
  <c r="C253" i="3" s="1"/>
  <c r="V242" i="3"/>
  <c r="U242" i="3" s="1"/>
  <c r="C242" i="3" s="1"/>
  <c r="V231" i="3"/>
  <c r="U230" i="3"/>
  <c r="C230" i="3" l="1"/>
  <c r="V254" i="3"/>
  <c r="U254" i="3" s="1"/>
  <c r="C254" i="3" s="1"/>
  <c r="V243" i="3"/>
  <c r="U243" i="3" s="1"/>
  <c r="C243" i="3" s="1"/>
  <c r="V232" i="3"/>
  <c r="U231" i="3"/>
  <c r="C231" i="3" l="1"/>
  <c r="V255" i="3"/>
  <c r="V244" i="3"/>
  <c r="V233" i="3"/>
  <c r="U233" i="3" s="1"/>
  <c r="U232" i="3"/>
  <c r="C233" i="3" l="1"/>
  <c r="C232" i="3"/>
  <c r="U255" i="3"/>
  <c r="U244" i="3"/>
  <c r="C255" i="3" l="1"/>
  <c r="C244" i="3"/>
  <c r="E261" i="3"/>
</calcChain>
</file>

<file path=xl/comments1.xml><?xml version="1.0" encoding="utf-8"?>
<comments xmlns="http://schemas.openxmlformats.org/spreadsheetml/2006/main">
  <authors>
    <author>SACHIN</author>
  </authors>
  <commentList>
    <comment ref="H6" authorId="0" shapeId="0">
      <text>
        <r>
          <rPr>
            <b/>
            <sz val="20"/>
            <color indexed="81"/>
            <rFont val="Tahoma"/>
            <family val="2"/>
          </rPr>
          <t>Rushil Sanghvi or Fahad</t>
        </r>
        <r>
          <rPr>
            <sz val="20"/>
            <color indexed="81"/>
            <rFont val="Tahoma"/>
            <family val="2"/>
          </rPr>
          <t xml:space="preserve">
</t>
        </r>
      </text>
    </comment>
    <comment ref="E10" authorId="0" shapeId="0">
      <text>
        <r>
          <rPr>
            <b/>
            <sz val="18"/>
            <color indexed="81"/>
            <rFont val="Tahoma"/>
            <family val="2"/>
          </rPr>
          <t>Plan Address</t>
        </r>
      </text>
    </comment>
    <comment ref="E11" authorId="0" shapeId="0">
      <text>
        <r>
          <rPr>
            <b/>
            <sz val="18"/>
            <color indexed="81"/>
            <rFont val="Tahoma"/>
            <family val="2"/>
          </rPr>
          <t>Plan Address</t>
        </r>
      </text>
    </comment>
    <comment ref="C17" authorId="0" shapeId="0">
      <text>
        <r>
          <rPr>
            <b/>
            <sz val="12"/>
            <color indexed="81"/>
            <rFont val="Tahoma"/>
            <family val="2"/>
          </rPr>
          <t>Maybe same as RERA Registration Validity or different</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A39" authorId="0" shapeId="0">
      <text>
        <r>
          <rPr>
            <b/>
            <sz val="16"/>
            <color indexed="81"/>
            <rFont val="Tahoma"/>
            <family val="2"/>
          </rPr>
          <t>As per Layout</t>
        </r>
      </text>
    </comment>
    <comment ref="H95" authorId="0" shapeId="0">
      <text>
        <r>
          <rPr>
            <b/>
            <sz val="16"/>
            <color indexed="81"/>
            <rFont val="Tahoma"/>
            <family val="2"/>
          </rPr>
          <t>Ready Recknor</t>
        </r>
      </text>
    </comment>
  </commentList>
</comments>
</file>

<file path=xl/sharedStrings.xml><?xml version="1.0" encoding="utf-8"?>
<sst xmlns="http://schemas.openxmlformats.org/spreadsheetml/2006/main" count="494" uniqueCount="266">
  <si>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</si>
  <si>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</si>
  <si>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</si>
  <si>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</si>
  <si>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</si>
  <si>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</si>
  <si>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</si>
  <si>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</si>
  <si>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</si>
  <si>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</si>
  <si>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</si>
  <si>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</si>
  <si>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</si>
  <si>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</si>
  <si>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</si>
  <si>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</si>
  <si>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</si>
  <si>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</si>
  <si>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</si>
  <si>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</si>
  <si>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</si>
  <si>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</si>
  <si>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</si>
  <si>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</si>
  <si>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</si>
  <si>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</si>
  <si>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</si>
  <si>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</si>
  <si>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</si>
  <si>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</si>
  <si>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</si>
  <si>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</si>
  <si>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</si>
  <si>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</si>
  <si>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</si>
  <si>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</si>
  <si>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</si>
  <si>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</si>
  <si>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</si>
  <si>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</si>
  <si>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</si>
  <si>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</si>
  <si>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</si>
  <si>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</si>
  <si>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</si>
  <si>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</si>
  <si>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</si>
  <si>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</si>
  <si>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</si>
  <si>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</si>
  <si>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</si>
  <si>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</si>
  <si>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</si>
  <si>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</si>
  <si>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</si>
  <si>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</si>
  <si>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</si>
  <si>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</si>
  <si>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</si>
  <si>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</si>
  <si>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</si>
  <si>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</si>
  <si>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</si>
  <si>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</si>
  <si>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</si>
  <si>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</si>
  <si>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</si>
  <si>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</si>
  <si>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</si>
  <si>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</si>
  <si>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</si>
  <si>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</si>
  <si>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</si>
  <si>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</si>
  <si>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</si>
  <si>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</si>
  <si>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</si>
  <si>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</si>
  <si>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</si>
  <si>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</si>
  <si>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</si>
  <si>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</si>
  <si>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</si>
  <si>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</si>
  <si>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</si>
  <si>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</si>
  <si>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</si>
  <si>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</si>
  <si>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</si>
  <si>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</si>
  <si>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</si>
  <si>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</si>
  <si>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</si>
  <si>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</si>
  <si>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</si>
  <si>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</si>
  <si>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</si>
  <si>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</si>
  <si>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</si>
  <si>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</si>
  <si>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</si>
  <si>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</si>
  <si>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</si>
  <si>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</si>
  <si>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</si>
  <si>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</si>
  <si>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</si>
  <si>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</si>
  <si>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</si>
  <si>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</si>
  <si>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</si>
  <si>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</si>
  <si>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</si>
  <si>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</si>
  <si>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</si>
  <si>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</si>
  <si>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</si>
  <si>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</si>
  <si>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</si>
  <si>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</si>
  <si>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</si>
  <si>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</si>
  <si>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</si>
  <si>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</si>
  <si>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</si>
  <si>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</si>
  <si>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</si>
  <si>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</si>
  <si>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</si>
  <si>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</si>
  <si>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</si>
  <si>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</si>
  <si>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</si>
  <si>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</si>
  <si>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</si>
  <si>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</si>
  <si>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</si>
  <si>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</si>
  <si>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</si>
  <si>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</si>
  <si>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</si>
  <si>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</si>
  <si>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</si>
  <si>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</si>
  <si>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</si>
  <si>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</si>
  <si>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</si>
  <si>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</si>
  <si>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</si>
  <si>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</si>
  <si>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</si>
  <si>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</si>
  <si>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</si>
  <si>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</si>
  <si>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</si>
  <si>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</si>
  <si>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</si>
  <si>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</si>
  <si>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</si>
  <si>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</si>
  <si>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</si>
  <si>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</si>
  <si>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</si>
  <si>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</si>
  <si>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</si>
  <si>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</si>
  <si>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</si>
  <si>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</si>
  <si>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</si>
  <si>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</si>
  <si>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</si>
  <si>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</si>
  <si>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</si>
  <si>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</si>
  <si>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</si>
  <si>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</si>
  <si>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</si>
  <si>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</si>
  <si>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</si>
  <si>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</si>
  <si>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</si>
  <si>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</si>
  <si>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</si>
  <si>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</si>
  <si>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</si>
  <si>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</si>
  <si>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</si>
  <si>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</si>
  <si>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</si>
  <si>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</si>
  <si>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</si>
  <si>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</si>
  <si>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</si>
  <si>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</si>
  <si>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</si>
  <si>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On Carpet area</t>
  </si>
  <si>
    <t xml:space="preserve">
Date:</t>
  </si>
  <si>
    <t>Location Link</t>
  </si>
  <si>
    <t xml:space="preserve">Layout </t>
  </si>
  <si>
    <t>Latitude, Longitude</t>
  </si>
  <si>
    <t>Landmark</t>
  </si>
  <si>
    <t>TEN X ERA Raymond Realty Tower B &amp; C</t>
  </si>
  <si>
    <t>Raymond Limited</t>
  </si>
  <si>
    <t>JK Gram, Pokharan Road 1, Thane West, Maharashtra 400606</t>
  </si>
  <si>
    <t>TEN X ERA Raymond Realty Tower B &amp; C, Survey No.121, 83/1, 83/3, near Ten x Habitat, Pokhran Road No.2, Pokhran, Panchpakhadi, Thane West, Thane, Thane - 400606</t>
  </si>
  <si>
    <t>Thane Municipal Corporation</t>
  </si>
  <si>
    <t>TEN X ERA Raymond Realty Tower B = P51700049592
TEN X ERA Raymond Realty Tower C = P51700049520</t>
  </si>
  <si>
    <t>Bank of Maharashtra
MAHB0000088</t>
  </si>
  <si>
    <t>Residential</t>
  </si>
  <si>
    <t>As per RERA Site Flats = 603</t>
  </si>
  <si>
    <t>19.212024, 72.968426</t>
  </si>
  <si>
    <t>https://goo.gl/maps/GmEFJLMsjWLn1eLu6</t>
  </si>
  <si>
    <t>TEN X Habitat</t>
  </si>
  <si>
    <t>Café, Hobby Room, Pool Deck, Kids Pool, Family Area, Yoga/ Meditation Room, Indoor Games, Library, Cricket Box, Function Spaces, Outdoor Fitness, Picnic Area, Tennis Lawn, Garden, Mini Theater, Multipurpose Hall</t>
  </si>
  <si>
    <t>Podium Amenities</t>
  </si>
  <si>
    <t>Internal Road</t>
  </si>
  <si>
    <t>External Road</t>
  </si>
  <si>
    <t>Tower C</t>
  </si>
  <si>
    <t>Tower B</t>
  </si>
  <si>
    <t>Ten X Habitat</t>
  </si>
  <si>
    <t>B + Gr + 3P + Podium Top + 1st to 38th Floor</t>
  </si>
  <si>
    <t>S04/0185/21/TMC/TD-DP/TPS/4301/23
Date: 21/02/2023</t>
  </si>
  <si>
    <t>S04/0185/21/TMC/TDD/4301/23
Date: 21/02/2023
Valid Up to: Wing B &amp; C = B + Gr + 3P +  Podium Top + 1st to 36th Floor</t>
  </si>
  <si>
    <t>Approved Layout &amp; Floor Plans, CC, RERA certificate</t>
  </si>
  <si>
    <t>Flats</t>
  </si>
  <si>
    <t>Basement Floor For Parking</t>
  </si>
  <si>
    <t>Ground Floor For Parking, Meter Room &amp; Society Office</t>
  </si>
  <si>
    <t>1st Podium Floor For Parking &amp; Amenities</t>
  </si>
  <si>
    <t>2BHK</t>
  </si>
  <si>
    <t>Parking</t>
  </si>
  <si>
    <t>2nd Podium Floor For Part Residential</t>
  </si>
  <si>
    <t>3rd Podium Floor For Part Residential</t>
  </si>
  <si>
    <t>4th Podium/ Podium Top Floor For Parking &amp; Part Residential</t>
  </si>
  <si>
    <t>Activity Area, Pottary Area, Community Kitchen &amp; Multipurpose Hall</t>
  </si>
  <si>
    <t>1st Floor For Residential</t>
  </si>
  <si>
    <t>Double Height Club House</t>
  </si>
  <si>
    <t>2nd, 4th to 7th, 9th to 12th, 14th to 17th, 19th to 22nd,
 24th to 27th, 29th to 32nd &amp; 34th to 37th Floor</t>
  </si>
  <si>
    <t>Refuge Area</t>
  </si>
  <si>
    <t>3BHK</t>
  </si>
  <si>
    <t>2.5BHK</t>
  </si>
  <si>
    <t>4th Podium Floor For Part Residential</t>
  </si>
  <si>
    <t>Kids Play Area &amp; Library</t>
  </si>
  <si>
    <t>Lounge</t>
  </si>
  <si>
    <t>1. Approx. 2.9KM from Viviana Mall.
2. Approx. 3.2KM from Laxmi Market.</t>
  </si>
  <si>
    <t>About 1.6Km form Bethany Hospital</t>
  </si>
  <si>
    <t>About 0.1KM from School</t>
  </si>
  <si>
    <t>1 KM from Voltas Bus Stop</t>
  </si>
  <si>
    <t>TEN X ERA Raymond Realty, JK Gram, Pokharan Road 1, Pokhran, Panchpakhadi,   Thane West, Maharashtra 400606</t>
  </si>
  <si>
    <t>Middle</t>
  </si>
  <si>
    <t>6.1KM from Thane Railway Station
8.4KM from Kalva Railway Station</t>
  </si>
  <si>
    <t>The Address By GS - Raymond</t>
  </si>
  <si>
    <t>Houses</t>
  </si>
  <si>
    <t>TEN X ERA Raymond Realty Tower B &amp; C, Survey No.121, 83/1, 83/3, near Ten x Habitat, Raymond Realty Road, Pokhran, Panchpakhadi, Thane West, Thane, Thane - 400606</t>
  </si>
  <si>
    <t>TEN X ERA Raymond Realty Tower B &amp; C, near Ten x Habitat, Raymond Realty Road, Pokhran, Panchpakhadi, Thane West, Thane, Thane - 400606</t>
  </si>
  <si>
    <t>3rd, 8th, 13th, 18th, 23rd, 28th, 33rd &amp; 38th Floor (Part Refuge Area)</t>
  </si>
  <si>
    <t>Flats = 603</t>
  </si>
  <si>
    <t xml:space="preserve">Tower C </t>
  </si>
  <si>
    <t>External Plaster</t>
  </si>
  <si>
    <t>External Plumbing, Elevation and Waterproofing</t>
  </si>
  <si>
    <t>Wooden Work</t>
  </si>
  <si>
    <t>Electrical &amp; Sanitary fittings</t>
  </si>
  <si>
    <t>Mr.Ajay Songare</t>
  </si>
  <si>
    <t>Taken from RERA Launch date</t>
  </si>
  <si>
    <t>Mr. Suraj Khare</t>
  </si>
  <si>
    <t>06/08/2025 at 01:58PM</t>
  </si>
  <si>
    <r>
      <t xml:space="preserve">1. Tower B &amp; C = </t>
    </r>
    <r>
      <rPr>
        <sz val="16"/>
        <color theme="1"/>
        <rFont val="Times New Roman"/>
        <family val="1"/>
      </rPr>
      <t>Construction work is in process at the time of Visit. Internal visit was not allowed.</t>
    </r>
    <r>
      <rPr>
        <sz val="16"/>
        <rFont val="Times New Roman"/>
        <family val="1"/>
      </rPr>
      <t xml:space="preserve">
2. We considered  Saleable area as per our calculation.
3. We considered Carpet area as per Approved Plan.
4. We considered Gross carpet area = Net carpet + Balcony.
5. We have considered rate by verifying it from market inquire.
6. Car parking is subjected to authentic documentation.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</si>
</sst>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9"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b/>
      <sz val="12"/>
      <color indexed="81"/>
      <name val="Tahoma"/>
      <family val="2"/>
    </font>
    <font>
      <u/>
      <sz val="11"/>
      <color theme="10"/>
      <name val="Calibri"/>
      <family val="2"/>
    </font>
    <font>
      <u/>
      <sz val="16"/>
      <color theme="10"/>
      <name val="Calibri"/>
      <family val="2"/>
    </font>
    <font>
      <b/>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6" fillId="0" borderId="0" applyNumberFormat="0" applyFill="0" applyBorder="0" applyAlignment="0" applyProtection="0"/>
  </cellStyleXfs>
  <cellXfs count="176">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4" borderId="1" xfId="0" applyFont="1" applyFill="1" applyBorder="1" applyAlignment="1">
      <alignment vertical="top" wrapText="1"/>
    </xf>
    <xf numFmtId="164" fontId="4" fillId="4" borderId="1" xfId="0" applyNumberFormat="1" applyFont="1" applyFill="1" applyBorder="1" applyAlignment="1">
      <alignment horizontal="left" vertical="top"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3" fillId="4" borderId="1" xfId="0" applyFont="1" applyFill="1" applyBorder="1" applyAlignment="1">
      <alignment vertical="top" wrapText="1"/>
    </xf>
    <xf numFmtId="1" fontId="6" fillId="4" borderId="1" xfId="1" applyNumberFormat="1" applyFont="1" applyFill="1" applyBorder="1" applyAlignment="1">
      <alignment horizontal="center" vertical="center" wrapText="1"/>
    </xf>
    <xf numFmtId="164" fontId="4" fillId="4" borderId="1" xfId="0" applyNumberFormat="1"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18" fillId="0" borderId="0" xfId="0" applyFont="1" applyAlignment="1">
      <alignment vertical="top"/>
    </xf>
    <xf numFmtId="14" fontId="3" fillId="0" borderId="0" xfId="0" applyNumberFormat="1" applyFont="1" applyAlignment="1">
      <alignment vertical="top"/>
    </xf>
    <xf numFmtId="1" fontId="3" fillId="0" borderId="0" xfId="0" applyNumberFormat="1" applyFont="1" applyAlignment="1">
      <alignment horizontal="left"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left" vertical="top" wrapText="1"/>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15" xfId="1" applyNumberFormat="1" applyFont="1" applyFill="1" applyBorder="1" applyAlignment="1">
      <alignment horizontal="center" vertical="center"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64" fontId="4" fillId="4" borderId="1"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3" fillId="4" borderId="7"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11" xfId="0" applyFont="1" applyFill="1" applyBorder="1" applyAlignment="1">
      <alignment horizontal="left" vertical="top" wrapText="1"/>
    </xf>
    <xf numFmtId="0" fontId="4" fillId="4" borderId="4" xfId="0" applyFont="1" applyFill="1" applyBorder="1" applyAlignment="1">
      <alignment horizontal="lef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1" xfId="0" applyFont="1" applyFill="1" applyBorder="1" applyAlignment="1">
      <alignment horizontal="center" vertical="top"/>
    </xf>
    <xf numFmtId="0" fontId="4" fillId="0" borderId="6" xfId="0" applyFont="1" applyBorder="1" applyAlignment="1">
      <alignment horizontal="left" vertical="top" wrapText="1"/>
    </xf>
    <xf numFmtId="0" fontId="3" fillId="4" borderId="1"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164" fontId="4" fillId="4" borderId="2" xfId="0" applyNumberFormat="1" applyFont="1" applyFill="1" applyBorder="1" applyAlignment="1">
      <alignment horizontal="left" vertical="top" wrapText="1"/>
    </xf>
    <xf numFmtId="164" fontId="4" fillId="4" borderId="3" xfId="0" applyNumberFormat="1" applyFont="1" applyFill="1" applyBorder="1" applyAlignment="1">
      <alignment horizontal="left" vertical="top" wrapText="1"/>
    </xf>
    <xf numFmtId="164" fontId="4" fillId="4" borderId="5" xfId="0" applyNumberFormat="1" applyFont="1" applyFill="1" applyBorder="1" applyAlignment="1">
      <alignment horizontal="left" vertical="top" wrapText="1"/>
    </xf>
    <xf numFmtId="164" fontId="4" fillId="4" borderId="7" xfId="0" applyNumberFormat="1" applyFont="1" applyFill="1" applyBorder="1" applyAlignment="1">
      <alignment horizontal="left" vertical="top" wrapText="1"/>
    </xf>
    <xf numFmtId="164" fontId="4" fillId="4" borderId="4" xfId="0" applyNumberFormat="1" applyFont="1" applyFill="1" applyBorder="1" applyAlignment="1">
      <alignment horizontal="left" vertical="top" wrapText="1"/>
    </xf>
    <xf numFmtId="164" fontId="4" fillId="4" borderId="11" xfId="0" applyNumberFormat="1" applyFont="1" applyFill="1" applyBorder="1" applyAlignment="1">
      <alignment horizontal="left" vertical="top" wrapText="1"/>
    </xf>
    <xf numFmtId="0" fontId="17" fillId="4" borderId="2" xfId="2"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1" fontId="6" fillId="4" borderId="4" xfId="1" applyNumberFormat="1" applyFont="1" applyFill="1" applyBorder="1" applyAlignment="1">
      <alignment horizontal="center" vertical="center" wrapText="1"/>
    </xf>
    <xf numFmtId="1" fontId="6" fillId="4" borderId="0"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cellXfs>
  <cellStyles count="3">
    <cellStyle name="Hyperlink" xfId="2" builtinId="8"/>
    <cellStyle name="Normal" xfId="0" builtinId="0"/>
    <cellStyle name="Normal 3" xfId="1"/>
  </cellStyles>
  <dxfs count="0"/>
  <tableStyles count="0" defaultTableStyle="TableStyleMedium9" defaultPivotStyle="PivotStyleLight16"/>
  <colors>
    <mruColors>
      <color rgb="FFCC0066"/>
      <color rgb="FFFCF56A"/>
      <color rgb="FFFFFFFF"/>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9</xdr:col>
      <xdr:colOff>862852</xdr:colOff>
      <xdr:row>93</xdr:row>
      <xdr:rowOff>33618</xdr:rowOff>
    </xdr:from>
    <xdr:to>
      <xdr:col>23</xdr:col>
      <xdr:colOff>269656</xdr:colOff>
      <xdr:row>100</xdr:row>
      <xdr:rowOff>148419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2012705" y="28866353"/>
          <a:ext cx="9000000" cy="3297502"/>
        </a:xfrm>
        <a:prstGeom prst="rect">
          <a:avLst/>
        </a:prstGeom>
      </xdr:spPr>
    </xdr:pic>
    <xdr:clientData/>
  </xdr:twoCellAnchor>
  <xdr:twoCellAnchor editAs="oneCell">
    <xdr:from>
      <xdr:col>0</xdr:col>
      <xdr:colOff>1199031</xdr:colOff>
      <xdr:row>306</xdr:row>
      <xdr:rowOff>235321</xdr:rowOff>
    </xdr:from>
    <xdr:to>
      <xdr:col>8</xdr:col>
      <xdr:colOff>542771</xdr:colOff>
      <xdr:row>341</xdr:row>
      <xdr:rowOff>214585</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99031" y="76749086"/>
          <a:ext cx="8745475" cy="9000000"/>
        </a:xfrm>
        <a:prstGeom prst="rect">
          <a:avLst/>
        </a:prstGeom>
        <a:ln>
          <a:solidFill>
            <a:schemeClr val="tx1"/>
          </a:solidFill>
        </a:ln>
      </xdr:spPr>
    </xdr:pic>
    <xdr:clientData/>
  </xdr:twoCellAnchor>
  <xdr:twoCellAnchor>
    <xdr:from>
      <xdr:col>2</xdr:col>
      <xdr:colOff>142950</xdr:colOff>
      <xdr:row>325</xdr:row>
      <xdr:rowOff>194439</xdr:rowOff>
    </xdr:from>
    <xdr:to>
      <xdr:col>4</xdr:col>
      <xdr:colOff>191616</xdr:colOff>
      <xdr:row>336</xdr:row>
      <xdr:rowOff>146092</xdr:rowOff>
    </xdr:to>
    <xdr:sp macro="" textlink="">
      <xdr:nvSpPr>
        <xdr:cNvPr id="17" name="Rectangle 16">
          <a:extLst>
            <a:ext uri="{FF2B5EF4-FFF2-40B4-BE49-F238E27FC236}">
              <a16:creationId xmlns:a16="http://schemas.microsoft.com/office/drawing/2014/main" xmlns="" id="{00000000-0008-0000-0000-000011000000}"/>
            </a:ext>
          </a:extLst>
        </xdr:cNvPr>
        <xdr:cNvSpPr/>
      </xdr:nvSpPr>
      <xdr:spPr>
        <a:xfrm>
          <a:off x="2473774" y="81605174"/>
          <a:ext cx="1393371" cy="2786742"/>
        </a:xfrm>
        <a:prstGeom prst="rect">
          <a:avLst/>
        </a:prstGeom>
        <a:noFill/>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4</xdr:col>
      <xdr:colOff>1545613</xdr:colOff>
      <xdr:row>333</xdr:row>
      <xdr:rowOff>77470</xdr:rowOff>
    </xdr:from>
    <xdr:to>
      <xdr:col>7</xdr:col>
      <xdr:colOff>727470</xdr:colOff>
      <xdr:row>338</xdr:row>
      <xdr:rowOff>254333</xdr:rowOff>
    </xdr:to>
    <xdr:sp macro="" textlink="">
      <xdr:nvSpPr>
        <xdr:cNvPr id="18" name="Rectangle 17">
          <a:extLst>
            <a:ext uri="{FF2B5EF4-FFF2-40B4-BE49-F238E27FC236}">
              <a16:creationId xmlns:a16="http://schemas.microsoft.com/office/drawing/2014/main" xmlns="" id="{00000000-0008-0000-0000-000012000000}"/>
            </a:ext>
          </a:extLst>
        </xdr:cNvPr>
        <xdr:cNvSpPr/>
      </xdr:nvSpPr>
      <xdr:spPr>
        <a:xfrm rot="5400000">
          <a:off x="6068345" y="82702885"/>
          <a:ext cx="1465539" cy="3159946"/>
        </a:xfrm>
        <a:prstGeom prst="rect">
          <a:avLst/>
        </a:prstGeom>
        <a:noFill/>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4</xdr:col>
      <xdr:colOff>11208</xdr:colOff>
      <xdr:row>342</xdr:row>
      <xdr:rowOff>156881</xdr:rowOff>
    </xdr:from>
    <xdr:to>
      <xdr:col>5</xdr:col>
      <xdr:colOff>1711182</xdr:colOff>
      <xdr:row>358</xdr:row>
      <xdr:rowOff>173117</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686737" y="85949116"/>
          <a:ext cx="3638592" cy="4140000"/>
        </a:xfrm>
        <a:prstGeom prst="rect">
          <a:avLst/>
        </a:prstGeom>
        <a:ln>
          <a:solidFill>
            <a:schemeClr val="tx1"/>
          </a:solidFill>
        </a:ln>
      </xdr:spPr>
    </xdr:pic>
    <xdr:clientData/>
  </xdr:twoCellAnchor>
  <xdr:twoCellAnchor editAs="oneCell">
    <xdr:from>
      <xdr:col>0</xdr:col>
      <xdr:colOff>1927412</xdr:colOff>
      <xdr:row>362</xdr:row>
      <xdr:rowOff>78442</xdr:rowOff>
    </xdr:from>
    <xdr:to>
      <xdr:col>7</xdr:col>
      <xdr:colOff>1473794</xdr:colOff>
      <xdr:row>377</xdr:row>
      <xdr:rowOff>125455</xdr:rowOff>
    </xdr:to>
    <xdr:pic>
      <xdr:nvPicPr>
        <xdr:cNvPr id="22" name="Picture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27412" y="91025383"/>
          <a:ext cx="7200000" cy="3913044"/>
        </a:xfrm>
        <a:prstGeom prst="rect">
          <a:avLst/>
        </a:prstGeom>
        <a:ln>
          <a:solidFill>
            <a:schemeClr val="tx1"/>
          </a:solidFill>
        </a:ln>
      </xdr:spPr>
    </xdr:pic>
    <xdr:clientData/>
  </xdr:twoCellAnchor>
  <xdr:twoCellAnchor editAs="oneCell">
    <xdr:from>
      <xdr:col>0</xdr:col>
      <xdr:colOff>1927412</xdr:colOff>
      <xdr:row>378</xdr:row>
      <xdr:rowOff>54964</xdr:rowOff>
    </xdr:from>
    <xdr:to>
      <xdr:col>7</xdr:col>
      <xdr:colOff>1473794</xdr:colOff>
      <xdr:row>399</xdr:row>
      <xdr:rowOff>45518</xdr:rowOff>
    </xdr:to>
    <xdr:pic>
      <xdr:nvPicPr>
        <xdr:cNvPr id="23" name="Picture 22">
          <a:extLst>
            <a:ext uri="{FF2B5EF4-FFF2-40B4-BE49-F238E27FC236}">
              <a16:creationId xmlns:a16="http://schemas.microsoft.com/office/drawing/2014/main" xmlns="" id="{00000000-0008-0000-0000-000017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927412" y="95125670"/>
          <a:ext cx="7200000" cy="5402995"/>
        </a:xfrm>
        <a:prstGeom prst="rect">
          <a:avLst/>
        </a:prstGeom>
        <a:ln>
          <a:solidFill>
            <a:schemeClr val="tx1"/>
          </a:solidFill>
        </a:ln>
      </xdr:spPr>
    </xdr:pic>
    <xdr:clientData/>
  </xdr:twoCellAnchor>
  <xdr:twoCellAnchor>
    <xdr:from>
      <xdr:col>4</xdr:col>
      <xdr:colOff>1323975</xdr:colOff>
      <xdr:row>385</xdr:row>
      <xdr:rowOff>219075</xdr:rowOff>
    </xdr:from>
    <xdr:to>
      <xdr:col>5</xdr:col>
      <xdr:colOff>19050</xdr:colOff>
      <xdr:row>391</xdr:row>
      <xdr:rowOff>38100</xdr:rowOff>
    </xdr:to>
    <xdr:sp macro="" textlink="">
      <xdr:nvSpPr>
        <xdr:cNvPr id="24" name="Rectangle 23">
          <a:extLst>
            <a:ext uri="{FF2B5EF4-FFF2-40B4-BE49-F238E27FC236}">
              <a16:creationId xmlns:a16="http://schemas.microsoft.com/office/drawing/2014/main" xmlns="" id="{00000000-0008-0000-0000-000018000000}"/>
            </a:ext>
          </a:extLst>
        </xdr:cNvPr>
        <xdr:cNvSpPr/>
      </xdr:nvSpPr>
      <xdr:spPr>
        <a:xfrm rot="566033">
          <a:off x="4743450" y="96726375"/>
          <a:ext cx="504825" cy="1362075"/>
        </a:xfrm>
        <a:prstGeom prst="rect">
          <a:avLst/>
        </a:prstGeom>
        <a:noFill/>
        <a:ln w="76200">
          <a:solidFill>
            <a:srgbClr val="CC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9</xdr:col>
      <xdr:colOff>549892</xdr:colOff>
      <xdr:row>47</xdr:row>
      <xdr:rowOff>33617</xdr:rowOff>
    </xdr:from>
    <xdr:to>
      <xdr:col>14</xdr:col>
      <xdr:colOff>511826</xdr:colOff>
      <xdr:row>65</xdr:row>
      <xdr:rowOff>181478</xdr:rowOff>
    </xdr:to>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0960157" y="21649764"/>
          <a:ext cx="5083022" cy="5638743"/>
        </a:xfrm>
        <a:prstGeom prst="rect">
          <a:avLst/>
        </a:prstGeom>
      </xdr:spPr>
    </xdr:pic>
    <xdr:clientData/>
  </xdr:twoCellAnchor>
  <xdr:twoCellAnchor editAs="oneCell">
    <xdr:from>
      <xdr:col>9</xdr:col>
      <xdr:colOff>1641662</xdr:colOff>
      <xdr:row>66</xdr:row>
      <xdr:rowOff>204106</xdr:rowOff>
    </xdr:from>
    <xdr:to>
      <xdr:col>16</xdr:col>
      <xdr:colOff>561832</xdr:colOff>
      <xdr:row>84</xdr:row>
      <xdr:rowOff>129136</xdr:rowOff>
    </xdr:to>
    <xdr:pic>
      <xdr:nvPicPr>
        <xdr:cNvPr id="30" name="Picture 29">
          <a:extLst>
            <a:ext uri="{FF2B5EF4-FFF2-40B4-BE49-F238E27FC236}">
              <a16:creationId xmlns:a16="http://schemas.microsoft.com/office/drawing/2014/main" xmlns="" id="{00000000-0008-0000-0000-00001E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2037519" y="27636106"/>
          <a:ext cx="5308323" cy="5614416"/>
        </a:xfrm>
        <a:prstGeom prst="rect">
          <a:avLst/>
        </a:prstGeom>
      </xdr:spPr>
    </xdr:pic>
    <xdr:clientData/>
  </xdr:twoCellAnchor>
  <xdr:twoCellAnchor>
    <xdr:from>
      <xdr:col>9</xdr:col>
      <xdr:colOff>1573946</xdr:colOff>
      <xdr:row>256</xdr:row>
      <xdr:rowOff>863013</xdr:rowOff>
    </xdr:from>
    <xdr:to>
      <xdr:col>26</xdr:col>
      <xdr:colOff>346297</xdr:colOff>
      <xdr:row>278</xdr:row>
      <xdr:rowOff>197667</xdr:rowOff>
    </xdr:to>
    <xdr:grpSp>
      <xdr:nvGrpSpPr>
        <xdr:cNvPr id="4" name="Group 3">
          <a:extLst>
            <a:ext uri="{FF2B5EF4-FFF2-40B4-BE49-F238E27FC236}">
              <a16:creationId xmlns:a16="http://schemas.microsoft.com/office/drawing/2014/main" xmlns="" id="{00000000-0008-0000-0000-000004000000}"/>
            </a:ext>
          </a:extLst>
        </xdr:cNvPr>
        <xdr:cNvGrpSpPr/>
      </xdr:nvGrpSpPr>
      <xdr:grpSpPr>
        <a:xfrm>
          <a:off x="11969803" y="68395263"/>
          <a:ext cx="9426744" cy="6600868"/>
          <a:chOff x="435429" y="70716321"/>
          <a:chExt cx="8877815" cy="6627281"/>
        </a:xfrm>
      </xdr:grpSpPr>
      <xdr:pic>
        <xdr:nvPicPr>
          <xdr:cNvPr id="20" name="Picture 19" descr="insp-206732-1525.jpg (959×1280)">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6395097" y="74103602"/>
            <a:ext cx="2427468" cy="32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insp-206732-843.jpg (959×1280)">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1171925" y="74103602"/>
            <a:ext cx="2427468" cy="32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insp-206732-845.jpg (1079×810)">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997245" y="70716321"/>
            <a:ext cx="4315999" cy="32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insp-206732-849.jpg (959×1280)">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3783511" y="74103602"/>
            <a:ext cx="2427468" cy="32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insp-206732-851.jpg (1079×810)">
            <a:extLst>
              <a:ext uri="{FF2B5EF4-FFF2-40B4-BE49-F238E27FC236}">
                <a16:creationId xmlns:a16="http://schemas.microsoft.com/office/drawing/2014/main" xmlns="" id="{00000000-0008-0000-0000-00001F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435429" y="70716321"/>
            <a:ext cx="4315999" cy="32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31</xdr:col>
      <xdr:colOff>136712</xdr:colOff>
      <xdr:row>256</xdr:row>
      <xdr:rowOff>768724</xdr:rowOff>
    </xdr:from>
    <xdr:to>
      <xdr:col>45</xdr:col>
      <xdr:colOff>67236</xdr:colOff>
      <xdr:row>285</xdr:row>
      <xdr:rowOff>6723</xdr:rowOff>
    </xdr:to>
    <xdr:grpSp>
      <xdr:nvGrpSpPr>
        <xdr:cNvPr id="42" name="Group 41">
          <a:extLst>
            <a:ext uri="{FF2B5EF4-FFF2-40B4-BE49-F238E27FC236}">
              <a16:creationId xmlns:a16="http://schemas.microsoft.com/office/drawing/2014/main" xmlns="" id="{00000000-0008-0000-0000-00002A000000}"/>
            </a:ext>
          </a:extLst>
        </xdr:cNvPr>
        <xdr:cNvGrpSpPr/>
      </xdr:nvGrpSpPr>
      <xdr:grpSpPr>
        <a:xfrm>
          <a:off x="24166926" y="68300974"/>
          <a:ext cx="8503024" cy="8313963"/>
          <a:chOff x="240250" y="1699835"/>
          <a:chExt cx="6082173" cy="5482809"/>
        </a:xfrm>
      </xdr:grpSpPr>
      <xdr:pic>
        <xdr:nvPicPr>
          <xdr:cNvPr id="43" name="Picture 42" descr="https://vsjcllp.vsjadon.com/upload/insp-217412-1525.jpg">
            <a:extLst>
              <a:ext uri="{FF2B5EF4-FFF2-40B4-BE49-F238E27FC236}">
                <a16:creationId xmlns:a16="http://schemas.microsoft.com/office/drawing/2014/main" xmlns="" id="{00000000-0008-0000-0000-00002B000000}"/>
              </a:ext>
            </a:extLst>
          </xdr:cNvPr>
          <xdr:cNvPicPr>
            <a:picLocks noChangeAspect="1" noChangeArrowheads="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bwMode="auto">
          <a:xfrm>
            <a:off x="4135541" y="4572000"/>
            <a:ext cx="2040985" cy="261064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17412-843.jpg">
            <a:extLst>
              <a:ext uri="{FF2B5EF4-FFF2-40B4-BE49-F238E27FC236}">
                <a16:creationId xmlns:a16="http://schemas.microsoft.com/office/drawing/2014/main" xmlns="" id="{00000000-0008-0000-0000-00002C000000}"/>
              </a:ext>
            </a:extLst>
          </xdr:cNvPr>
          <xdr:cNvPicPr>
            <a:picLocks noChangeAspect="1" noChangeArrowheads="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bwMode="auto">
          <a:xfrm>
            <a:off x="240250" y="1706711"/>
            <a:ext cx="3895291" cy="27193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17412-845.jpg">
            <a:extLst>
              <a:ext uri="{FF2B5EF4-FFF2-40B4-BE49-F238E27FC236}">
                <a16:creationId xmlns:a16="http://schemas.microsoft.com/office/drawing/2014/main" xmlns="" id="{00000000-0008-0000-0000-00002D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4286046" y="1699835"/>
            <a:ext cx="2036377" cy="271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17412-849.jpg">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12867" y="4572644"/>
            <a:ext cx="3476777" cy="261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1371600</xdr:colOff>
      <xdr:row>256</xdr:row>
      <xdr:rowOff>974911</xdr:rowOff>
    </xdr:from>
    <xdr:to>
      <xdr:col>27</xdr:col>
      <xdr:colOff>239806</xdr:colOff>
      <xdr:row>287</xdr:row>
      <xdr:rowOff>190499</xdr:rowOff>
    </xdr:to>
    <xdr:grpSp>
      <xdr:nvGrpSpPr>
        <xdr:cNvPr id="25" name="Group 24">
          <a:extLst>
            <a:ext uri="{FF2B5EF4-FFF2-40B4-BE49-F238E27FC236}">
              <a16:creationId xmlns:a16="http://schemas.microsoft.com/office/drawing/2014/main" xmlns="" id="{8C9469A0-E842-4E44-82A8-41B0244DB77D}"/>
            </a:ext>
          </a:extLst>
        </xdr:cNvPr>
        <xdr:cNvGrpSpPr/>
      </xdr:nvGrpSpPr>
      <xdr:grpSpPr>
        <a:xfrm>
          <a:off x="11767457" y="68507161"/>
          <a:ext cx="10053278" cy="8808624"/>
          <a:chOff x="0" y="348361"/>
          <a:chExt cx="6858000" cy="6563639"/>
        </a:xfrm>
      </xdr:grpSpPr>
      <xdr:pic>
        <xdr:nvPicPr>
          <xdr:cNvPr id="26" name="Picture 25">
            <a:extLst>
              <a:ext uri="{FF2B5EF4-FFF2-40B4-BE49-F238E27FC236}">
                <a16:creationId xmlns:a16="http://schemas.microsoft.com/office/drawing/2014/main" xmlns="" id="{1B02558E-E021-46A0-963A-113ADC0D2096}"/>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728999" y="348361"/>
            <a:ext cx="5400000" cy="4053754"/>
          </a:xfrm>
          <a:prstGeom prst="rect">
            <a:avLst/>
          </a:prstGeom>
          <a:ln>
            <a:solidFill>
              <a:schemeClr val="tx1"/>
            </a:solidFill>
          </a:ln>
        </xdr:spPr>
      </xdr:pic>
      <xdr:pic>
        <xdr:nvPicPr>
          <xdr:cNvPr id="32" name="Picture 31">
            <a:extLst>
              <a:ext uri="{FF2B5EF4-FFF2-40B4-BE49-F238E27FC236}">
                <a16:creationId xmlns:a16="http://schemas.microsoft.com/office/drawing/2014/main" xmlns="" id="{CB21C169-93C6-40FC-AD99-D369D3F23D19}"/>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0" y="4572000"/>
            <a:ext cx="1753171" cy="2340000"/>
          </a:xfrm>
          <a:prstGeom prst="rect">
            <a:avLst/>
          </a:prstGeom>
          <a:ln>
            <a:solidFill>
              <a:schemeClr val="tx1"/>
            </a:solidFill>
          </a:ln>
        </xdr:spPr>
      </xdr:pic>
      <xdr:pic>
        <xdr:nvPicPr>
          <xdr:cNvPr id="33" name="Picture 32">
            <a:extLst>
              <a:ext uri="{FF2B5EF4-FFF2-40B4-BE49-F238E27FC236}">
                <a16:creationId xmlns:a16="http://schemas.microsoft.com/office/drawing/2014/main" xmlns="" id="{B650FC6F-3AF1-4A76-B060-6B70778D4CEC}"/>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870444" y="4572000"/>
            <a:ext cx="3117111" cy="2340000"/>
          </a:xfrm>
          <a:prstGeom prst="rect">
            <a:avLst/>
          </a:prstGeom>
          <a:ln>
            <a:solidFill>
              <a:schemeClr val="tx1"/>
            </a:solidFill>
          </a:ln>
        </xdr:spPr>
      </xdr:pic>
      <xdr:pic>
        <xdr:nvPicPr>
          <xdr:cNvPr id="34" name="Picture 33">
            <a:extLst>
              <a:ext uri="{FF2B5EF4-FFF2-40B4-BE49-F238E27FC236}">
                <a16:creationId xmlns:a16="http://schemas.microsoft.com/office/drawing/2014/main" xmlns="" id="{6AE1BB61-1569-43EF-A479-1C65252336BD}"/>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5104828" y="4572000"/>
            <a:ext cx="1753172" cy="2340000"/>
          </a:xfrm>
          <a:prstGeom prst="rect">
            <a:avLst/>
          </a:prstGeom>
          <a:ln>
            <a:solidFill>
              <a:schemeClr val="tx1"/>
            </a:solidFill>
          </a:ln>
        </xdr:spPr>
      </xdr:pic>
    </xdr:grpSp>
    <xdr:clientData/>
  </xdr:twoCellAnchor>
  <xdr:twoCellAnchor>
    <xdr:from>
      <xdr:col>0</xdr:col>
      <xdr:colOff>421822</xdr:colOff>
      <xdr:row>262</xdr:row>
      <xdr:rowOff>13606</xdr:rowOff>
    </xdr:from>
    <xdr:to>
      <xdr:col>8</xdr:col>
      <xdr:colOff>952500</xdr:colOff>
      <xdr:row>299</xdr:row>
      <xdr:rowOff>190499</xdr:rowOff>
    </xdr:to>
    <xdr:grpSp>
      <xdr:nvGrpSpPr>
        <xdr:cNvPr id="35" name="Group 34">
          <a:extLst>
            <a:ext uri="{FF2B5EF4-FFF2-40B4-BE49-F238E27FC236}">
              <a16:creationId xmlns:a16="http://schemas.microsoft.com/office/drawing/2014/main" xmlns="" id="{87FE21C5-9089-4B02-B081-1499ADC8F8BB}"/>
            </a:ext>
          </a:extLst>
        </xdr:cNvPr>
        <xdr:cNvGrpSpPr/>
      </xdr:nvGrpSpPr>
      <xdr:grpSpPr>
        <a:xfrm>
          <a:off x="421822" y="70675499"/>
          <a:ext cx="9293678" cy="9742714"/>
          <a:chOff x="143432" y="347382"/>
          <a:chExt cx="6355977" cy="6209034"/>
        </a:xfrm>
      </xdr:grpSpPr>
      <xdr:pic>
        <xdr:nvPicPr>
          <xdr:cNvPr id="36" name="Picture 35">
            <a:extLst>
              <a:ext uri="{FF2B5EF4-FFF2-40B4-BE49-F238E27FC236}">
                <a16:creationId xmlns:a16="http://schemas.microsoft.com/office/drawing/2014/main" xmlns="" id="{F6534DFF-E6AD-4DBC-AF46-32C164C68395}"/>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27212" y="347382"/>
            <a:ext cx="2880000" cy="3844004"/>
          </a:xfrm>
          <a:prstGeom prst="rect">
            <a:avLst/>
          </a:prstGeom>
          <a:ln>
            <a:solidFill>
              <a:schemeClr val="tx1"/>
            </a:solidFill>
          </a:ln>
        </xdr:spPr>
      </xdr:pic>
      <xdr:pic>
        <xdr:nvPicPr>
          <xdr:cNvPr id="37" name="Picture 36">
            <a:extLst>
              <a:ext uri="{FF2B5EF4-FFF2-40B4-BE49-F238E27FC236}">
                <a16:creationId xmlns:a16="http://schemas.microsoft.com/office/drawing/2014/main" xmlns="" id="{E29506F2-A275-429F-847A-6FA34DB81774}"/>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429000" y="347382"/>
            <a:ext cx="2880000" cy="3844004"/>
          </a:xfrm>
          <a:prstGeom prst="rect">
            <a:avLst/>
          </a:prstGeom>
          <a:ln>
            <a:solidFill>
              <a:schemeClr val="tx1"/>
            </a:solidFill>
          </a:ln>
        </xdr:spPr>
      </xdr:pic>
      <xdr:pic>
        <xdr:nvPicPr>
          <xdr:cNvPr id="38" name="Picture 37">
            <a:extLst>
              <a:ext uri="{FF2B5EF4-FFF2-40B4-BE49-F238E27FC236}">
                <a16:creationId xmlns:a16="http://schemas.microsoft.com/office/drawing/2014/main" xmlns="" id="{E29302F8-C144-4823-ABD0-56AD82CB891B}"/>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43432" y="4396416"/>
            <a:ext cx="2877334" cy="2160000"/>
          </a:xfrm>
          <a:prstGeom prst="rect">
            <a:avLst/>
          </a:prstGeom>
          <a:ln>
            <a:solidFill>
              <a:schemeClr val="tx1"/>
            </a:solidFill>
          </a:ln>
        </xdr:spPr>
      </xdr:pic>
      <xdr:pic>
        <xdr:nvPicPr>
          <xdr:cNvPr id="39" name="Picture 38">
            <a:extLst>
              <a:ext uri="{FF2B5EF4-FFF2-40B4-BE49-F238E27FC236}">
                <a16:creationId xmlns:a16="http://schemas.microsoft.com/office/drawing/2014/main" xmlns="" id="{E4DAB3B2-9868-4631-8921-208560EBF47F}"/>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141774" y="4396416"/>
            <a:ext cx="1618313" cy="2160000"/>
          </a:xfrm>
          <a:prstGeom prst="rect">
            <a:avLst/>
          </a:prstGeom>
          <a:ln>
            <a:solidFill>
              <a:schemeClr val="tx1"/>
            </a:solidFill>
          </a:ln>
        </xdr:spPr>
      </xdr:pic>
      <xdr:pic>
        <xdr:nvPicPr>
          <xdr:cNvPr id="40" name="Picture 39">
            <a:extLst>
              <a:ext uri="{FF2B5EF4-FFF2-40B4-BE49-F238E27FC236}">
                <a16:creationId xmlns:a16="http://schemas.microsoft.com/office/drawing/2014/main" xmlns="" id="{D2D50429-82F9-4B6A-A712-9D1C7B2D3A39}"/>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881096" y="4396416"/>
            <a:ext cx="1618313"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GmEFJLMsjWLn1eLu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413"/>
  <sheetViews>
    <sheetView tabSelected="1" view="pageBreakPreview" topLeftCell="A256" zoomScale="70" zoomScaleNormal="85" zoomScaleSheetLayoutView="70" zoomScalePageLayoutView="85" workbookViewId="0">
      <selection activeCell="J257" sqref="J257"/>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9.140625" style="1"/>
    <col min="12" max="12" width="15.7109375" style="1" bestFit="1" customWidth="1"/>
    <col min="13" max="20" width="9.140625" style="1"/>
    <col min="21" max="23" width="0" style="1" hidden="1" customWidth="1"/>
    <col min="24" max="26" width="9.140625" style="1"/>
    <col min="27" max="27" width="7.85546875" style="1" customWidth="1"/>
    <col min="28" max="16384" width="9.140625" style="1"/>
  </cols>
  <sheetData>
    <row r="1" spans="1:13" ht="20.25" x14ac:dyDescent="0.25">
      <c r="A1" s="86" t="s">
        <v>41</v>
      </c>
      <c r="B1" s="87"/>
      <c r="C1" s="87"/>
      <c r="D1" s="87"/>
      <c r="E1" s="87"/>
      <c r="F1" s="87"/>
      <c r="G1" s="87"/>
      <c r="H1" s="87"/>
      <c r="I1" s="88"/>
    </row>
    <row r="2" spans="1:13" ht="42" customHeight="1" x14ac:dyDescent="0.25">
      <c r="A2" s="134" t="s">
        <v>11</v>
      </c>
      <c r="B2" s="134"/>
      <c r="C2" s="134"/>
      <c r="D2" s="4" t="s">
        <v>4</v>
      </c>
      <c r="E2" s="135" t="s">
        <v>95</v>
      </c>
      <c r="F2" s="135"/>
      <c r="G2" s="89" t="s">
        <v>15</v>
      </c>
      <c r="H2" s="89"/>
      <c r="I2" s="57">
        <v>45874</v>
      </c>
      <c r="J2" s="67">
        <v>45797</v>
      </c>
      <c r="L2" s="67">
        <v>45875</v>
      </c>
    </row>
    <row r="3" spans="1:13" ht="42.75" customHeight="1" x14ac:dyDescent="0.25">
      <c r="A3" s="75" t="s">
        <v>42</v>
      </c>
      <c r="B3" s="76"/>
      <c r="C3" s="77"/>
      <c r="D3" s="21" t="s">
        <v>4</v>
      </c>
      <c r="E3" s="141" t="s">
        <v>201</v>
      </c>
      <c r="F3" s="142"/>
      <c r="G3" s="89" t="s">
        <v>194</v>
      </c>
      <c r="H3" s="89"/>
      <c r="I3" s="62" t="s">
        <v>264</v>
      </c>
      <c r="J3" s="1">
        <f>L2-J2</f>
        <v>78</v>
      </c>
    </row>
    <row r="4" spans="1:13" ht="43.5" customHeight="1" x14ac:dyDescent="0.25">
      <c r="A4" s="75" t="s">
        <v>39</v>
      </c>
      <c r="B4" s="76"/>
      <c r="C4" s="77"/>
      <c r="D4" s="28" t="s">
        <v>4</v>
      </c>
      <c r="E4" s="136" t="s">
        <v>179</v>
      </c>
      <c r="F4" s="137"/>
      <c r="G4" s="89" t="s">
        <v>36</v>
      </c>
      <c r="H4" s="89"/>
      <c r="I4" s="18" t="str">
        <f ca="1">TEXT(TODAY(),"DD/MM/YYYY")</f>
        <v>07/08/2025</v>
      </c>
    </row>
    <row r="5" spans="1:13" ht="20.25" x14ac:dyDescent="0.25">
      <c r="A5" s="129" t="s">
        <v>43</v>
      </c>
      <c r="B5" s="129"/>
      <c r="C5" s="129"/>
      <c r="D5" s="129"/>
      <c r="E5" s="129"/>
      <c r="F5" s="129"/>
      <c r="G5" s="129"/>
      <c r="H5" s="129"/>
      <c r="I5" s="143"/>
    </row>
    <row r="6" spans="1:13" ht="43.5" customHeight="1" x14ac:dyDescent="0.25">
      <c r="A6" s="138" t="s">
        <v>32</v>
      </c>
      <c r="B6" s="138"/>
      <c r="C6" s="138"/>
      <c r="D6" s="2" t="s">
        <v>4</v>
      </c>
      <c r="E6" s="22" t="s">
        <v>108</v>
      </c>
      <c r="F6" s="21" t="s">
        <v>38</v>
      </c>
      <c r="G6" s="2" t="s">
        <v>4</v>
      </c>
      <c r="H6" s="131" t="s">
        <v>263</v>
      </c>
      <c r="I6" s="131"/>
    </row>
    <row r="7" spans="1:13" ht="23.25" customHeight="1" x14ac:dyDescent="0.25">
      <c r="A7" s="138" t="s">
        <v>45</v>
      </c>
      <c r="B7" s="138"/>
      <c r="C7" s="138"/>
      <c r="D7" s="2" t="s">
        <v>4</v>
      </c>
      <c r="E7" s="5" t="s">
        <v>202</v>
      </c>
      <c r="F7" s="21" t="s">
        <v>46</v>
      </c>
      <c r="G7" s="2" t="s">
        <v>4</v>
      </c>
      <c r="H7" s="90" t="s">
        <v>202</v>
      </c>
      <c r="I7" s="91"/>
    </row>
    <row r="8" spans="1:13" ht="20.25" x14ac:dyDescent="0.25">
      <c r="A8" s="138" t="s">
        <v>47</v>
      </c>
      <c r="B8" s="138"/>
      <c r="C8" s="138"/>
      <c r="D8" s="2" t="s">
        <v>4</v>
      </c>
      <c r="E8" s="139" t="s">
        <v>203</v>
      </c>
      <c r="F8" s="139"/>
      <c r="G8" s="139"/>
      <c r="H8" s="139"/>
      <c r="I8" s="139"/>
    </row>
    <row r="9" spans="1:13" ht="39.75" customHeight="1" x14ac:dyDescent="0.25">
      <c r="A9" s="89" t="s">
        <v>182</v>
      </c>
      <c r="B9" s="21" t="s">
        <v>4</v>
      </c>
      <c r="C9" s="21" t="s">
        <v>44</v>
      </c>
      <c r="D9" s="2" t="s">
        <v>4</v>
      </c>
      <c r="E9" s="139" t="s">
        <v>247</v>
      </c>
      <c r="F9" s="139"/>
      <c r="G9" s="139"/>
      <c r="H9" s="139"/>
      <c r="I9" s="139"/>
      <c r="J9" s="1" t="s">
        <v>204</v>
      </c>
    </row>
    <row r="10" spans="1:13" ht="66" customHeight="1" x14ac:dyDescent="0.25">
      <c r="A10" s="89"/>
      <c r="B10" s="21" t="s">
        <v>4</v>
      </c>
      <c r="C10" s="21" t="s">
        <v>14</v>
      </c>
      <c r="D10" s="2" t="s">
        <v>4</v>
      </c>
      <c r="E10" s="90" t="s">
        <v>252</v>
      </c>
      <c r="F10" s="119"/>
      <c r="G10" s="119"/>
      <c r="H10" s="119"/>
      <c r="I10" s="91"/>
    </row>
    <row r="11" spans="1:13" ht="42" customHeight="1" x14ac:dyDescent="0.25">
      <c r="A11" s="89"/>
      <c r="B11" s="21" t="s">
        <v>4</v>
      </c>
      <c r="C11" s="21" t="s">
        <v>5</v>
      </c>
      <c r="D11" s="2" t="s">
        <v>4</v>
      </c>
      <c r="E11" s="90" t="s">
        <v>253</v>
      </c>
      <c r="F11" s="119"/>
      <c r="G11" s="119"/>
      <c r="H11" s="119"/>
      <c r="I11" s="91"/>
    </row>
    <row r="12" spans="1:13" ht="20.25" x14ac:dyDescent="0.25">
      <c r="A12" s="89" t="s">
        <v>37</v>
      </c>
      <c r="B12" s="89"/>
      <c r="C12" s="89"/>
      <c r="D12" s="2" t="s">
        <v>4</v>
      </c>
      <c r="E12" s="78" t="s">
        <v>223</v>
      </c>
      <c r="F12" s="78"/>
      <c r="G12" s="78"/>
      <c r="H12" s="78"/>
      <c r="I12" s="78"/>
    </row>
    <row r="13" spans="1:13" ht="20.100000000000001" customHeight="1" x14ac:dyDescent="0.25">
      <c r="A13" s="129" t="s">
        <v>48</v>
      </c>
      <c r="B13" s="129"/>
      <c r="C13" s="129"/>
      <c r="D13" s="129"/>
      <c r="E13" s="129"/>
      <c r="F13" s="129"/>
      <c r="G13" s="129"/>
      <c r="H13" s="129"/>
      <c r="I13" s="129"/>
    </row>
    <row r="14" spans="1:13" ht="60.75" x14ac:dyDescent="0.25">
      <c r="A14" s="21" t="s">
        <v>30</v>
      </c>
      <c r="B14" s="2" t="s">
        <v>4</v>
      </c>
      <c r="C14" s="108" t="s">
        <v>96</v>
      </c>
      <c r="D14" s="115"/>
      <c r="E14" s="109"/>
      <c r="F14" s="17" t="s">
        <v>49</v>
      </c>
      <c r="G14" s="2" t="s">
        <v>4</v>
      </c>
      <c r="H14" s="78" t="s">
        <v>205</v>
      </c>
      <c r="I14" s="78"/>
      <c r="J14" s="78"/>
      <c r="K14" s="78"/>
      <c r="L14" s="78"/>
      <c r="M14" s="78"/>
    </row>
    <row r="15" spans="1:13" ht="80.25" customHeight="1" x14ac:dyDescent="0.25">
      <c r="A15" s="21" t="s">
        <v>50</v>
      </c>
      <c r="B15" s="2" t="s">
        <v>4</v>
      </c>
      <c r="C15" s="108" t="s">
        <v>206</v>
      </c>
      <c r="D15" s="115"/>
      <c r="E15" s="109"/>
      <c r="F15" s="21" t="s">
        <v>51</v>
      </c>
      <c r="G15" s="2" t="s">
        <v>4</v>
      </c>
      <c r="H15" s="107">
        <v>47148</v>
      </c>
      <c r="I15" s="107"/>
    </row>
    <row r="16" spans="1:13" ht="40.5" x14ac:dyDescent="0.25">
      <c r="A16" s="51" t="s">
        <v>52</v>
      </c>
      <c r="B16" s="2" t="s">
        <v>4</v>
      </c>
      <c r="C16" s="151">
        <v>44972</v>
      </c>
      <c r="D16" s="152"/>
      <c r="E16" s="153"/>
      <c r="F16" s="21" t="s">
        <v>53</v>
      </c>
      <c r="G16" s="2" t="s">
        <v>4</v>
      </c>
      <c r="H16" s="106">
        <v>44958</v>
      </c>
      <c r="I16" s="91"/>
      <c r="J16" s="66" t="s">
        <v>262</v>
      </c>
    </row>
    <row r="17" spans="1:9" ht="60.75" x14ac:dyDescent="0.25">
      <c r="A17" s="51" t="s">
        <v>54</v>
      </c>
      <c r="B17" s="2" t="s">
        <v>4</v>
      </c>
      <c r="C17" s="154">
        <v>47148</v>
      </c>
      <c r="D17" s="155"/>
      <c r="E17" s="156"/>
      <c r="F17" s="21" t="s">
        <v>55</v>
      </c>
      <c r="G17" s="2" t="s">
        <v>4</v>
      </c>
      <c r="H17" s="90" t="s">
        <v>207</v>
      </c>
      <c r="I17" s="91"/>
    </row>
    <row r="18" spans="1:9" ht="40.5" x14ac:dyDescent="0.25">
      <c r="A18" s="51" t="s">
        <v>56</v>
      </c>
      <c r="B18" s="2" t="s">
        <v>4</v>
      </c>
      <c r="C18" s="112" t="s">
        <v>208</v>
      </c>
      <c r="D18" s="113"/>
      <c r="E18" s="114"/>
      <c r="F18" s="21" t="s">
        <v>111</v>
      </c>
      <c r="G18" s="2" t="s">
        <v>4</v>
      </c>
      <c r="H18" s="78">
        <v>37880</v>
      </c>
      <c r="I18" s="78"/>
    </row>
    <row r="19" spans="1:9" ht="40.5" x14ac:dyDescent="0.25">
      <c r="A19" s="21" t="s">
        <v>57</v>
      </c>
      <c r="B19" s="2" t="s">
        <v>4</v>
      </c>
      <c r="C19" s="108">
        <v>1.1000000000000001</v>
      </c>
      <c r="D19" s="115"/>
      <c r="E19" s="109"/>
      <c r="F19" s="21" t="s">
        <v>110</v>
      </c>
      <c r="G19" s="2" t="s">
        <v>4</v>
      </c>
      <c r="H19" s="78">
        <v>71744.2</v>
      </c>
      <c r="I19" s="78"/>
    </row>
    <row r="20" spans="1:9" ht="40.5" x14ac:dyDescent="0.25">
      <c r="A20" s="21" t="s">
        <v>109</v>
      </c>
      <c r="B20" s="2" t="s">
        <v>4</v>
      </c>
      <c r="C20" s="108">
        <f>27898.73</f>
        <v>27898.73</v>
      </c>
      <c r="D20" s="115"/>
      <c r="E20" s="109"/>
      <c r="F20" s="6" t="s">
        <v>58</v>
      </c>
      <c r="G20" s="2" t="s">
        <v>4</v>
      </c>
      <c r="H20" s="90" t="s">
        <v>209</v>
      </c>
      <c r="I20" s="91"/>
    </row>
    <row r="21" spans="1:9" ht="40.5" x14ac:dyDescent="0.25">
      <c r="A21" s="21" t="s">
        <v>59</v>
      </c>
      <c r="B21" s="2" t="s">
        <v>4</v>
      </c>
      <c r="C21" s="108" t="s">
        <v>255</v>
      </c>
      <c r="D21" s="115"/>
      <c r="E21" s="109"/>
      <c r="F21" s="21" t="s">
        <v>60</v>
      </c>
      <c r="G21" s="2" t="s">
        <v>4</v>
      </c>
      <c r="H21" s="78" t="s">
        <v>112</v>
      </c>
      <c r="I21" s="78"/>
    </row>
    <row r="22" spans="1:9" ht="20.25" x14ac:dyDescent="0.25">
      <c r="A22" s="51" t="s">
        <v>199</v>
      </c>
      <c r="B22" s="2" t="s">
        <v>4</v>
      </c>
      <c r="C22" s="108" t="s">
        <v>210</v>
      </c>
      <c r="D22" s="115"/>
      <c r="E22" s="109"/>
      <c r="F22" s="29" t="s">
        <v>200</v>
      </c>
      <c r="G22" s="29" t="s">
        <v>4</v>
      </c>
      <c r="H22" s="108" t="s">
        <v>212</v>
      </c>
      <c r="I22" s="109"/>
    </row>
    <row r="23" spans="1:9" ht="20.25" x14ac:dyDescent="0.25">
      <c r="A23" s="51" t="s">
        <v>197</v>
      </c>
      <c r="B23" s="2" t="s">
        <v>4</v>
      </c>
      <c r="C23" s="157" t="s">
        <v>211</v>
      </c>
      <c r="D23" s="119"/>
      <c r="E23" s="119"/>
      <c r="F23" s="119"/>
      <c r="G23" s="119"/>
      <c r="H23" s="119"/>
      <c r="I23" s="119"/>
    </row>
    <row r="24" spans="1:9" ht="65.25" customHeight="1" x14ac:dyDescent="0.25">
      <c r="A24" s="51" t="s">
        <v>28</v>
      </c>
      <c r="B24" s="2" t="s">
        <v>4</v>
      </c>
      <c r="C24" s="78" t="s">
        <v>213</v>
      </c>
      <c r="D24" s="78"/>
      <c r="E24" s="78"/>
      <c r="F24" s="78"/>
      <c r="G24" s="78"/>
      <c r="H24" s="78"/>
      <c r="I24" s="78"/>
    </row>
    <row r="25" spans="1:9" ht="24" customHeight="1" x14ac:dyDescent="0.25">
      <c r="A25" s="86" t="s">
        <v>23</v>
      </c>
      <c r="B25" s="87"/>
      <c r="C25" s="87"/>
      <c r="D25" s="87"/>
      <c r="E25" s="87"/>
      <c r="F25" s="87"/>
      <c r="G25" s="87"/>
      <c r="H25" s="87"/>
      <c r="I25" s="88"/>
    </row>
    <row r="26" spans="1:9" ht="20.25" x14ac:dyDescent="0.25">
      <c r="A26" s="21" t="s">
        <v>29</v>
      </c>
      <c r="B26" s="2" t="s">
        <v>4</v>
      </c>
      <c r="C26" s="131" t="s">
        <v>97</v>
      </c>
      <c r="D26" s="131"/>
      <c r="E26" s="131"/>
      <c r="F26" s="58" t="s">
        <v>16</v>
      </c>
      <c r="G26" s="59" t="s">
        <v>4</v>
      </c>
      <c r="H26" s="131" t="s">
        <v>248</v>
      </c>
      <c r="I26" s="131"/>
    </row>
    <row r="27" spans="1:9" ht="20.25" x14ac:dyDescent="0.25">
      <c r="A27" s="21" t="s">
        <v>17</v>
      </c>
      <c r="B27" s="2" t="s">
        <v>4</v>
      </c>
      <c r="C27" s="131" t="s">
        <v>114</v>
      </c>
      <c r="D27" s="131"/>
      <c r="E27" s="131"/>
      <c r="F27" s="58" t="s">
        <v>183</v>
      </c>
      <c r="G27" s="59" t="s">
        <v>4</v>
      </c>
      <c r="H27" s="131" t="s">
        <v>181</v>
      </c>
      <c r="I27" s="131"/>
    </row>
    <row r="28" spans="1:9" ht="40.5" x14ac:dyDescent="0.25">
      <c r="A28" s="21" t="s">
        <v>26</v>
      </c>
      <c r="B28" s="2" t="s">
        <v>4</v>
      </c>
      <c r="C28" s="78" t="s">
        <v>113</v>
      </c>
      <c r="D28" s="78"/>
      <c r="E28" s="78"/>
      <c r="F28" s="21" t="s">
        <v>19</v>
      </c>
      <c r="G28" s="2" t="s">
        <v>4</v>
      </c>
      <c r="H28" s="131" t="s">
        <v>246</v>
      </c>
      <c r="I28" s="131"/>
    </row>
    <row r="29" spans="1:9" ht="40.5" x14ac:dyDescent="0.25">
      <c r="A29" s="51" t="s">
        <v>135</v>
      </c>
      <c r="B29" s="2" t="s">
        <v>4</v>
      </c>
      <c r="C29" s="131" t="s">
        <v>245</v>
      </c>
      <c r="D29" s="131"/>
      <c r="E29" s="131"/>
      <c r="F29" s="58" t="s">
        <v>136</v>
      </c>
      <c r="G29" s="59" t="s">
        <v>4</v>
      </c>
      <c r="H29" s="136" t="s">
        <v>244</v>
      </c>
      <c r="I29" s="137"/>
    </row>
    <row r="30" spans="1:9" ht="84" customHeight="1" x14ac:dyDescent="0.25">
      <c r="A30" s="21" t="s">
        <v>20</v>
      </c>
      <c r="B30" s="2" t="s">
        <v>4</v>
      </c>
      <c r="C30" s="131" t="s">
        <v>243</v>
      </c>
      <c r="D30" s="131"/>
      <c r="E30" s="131"/>
      <c r="F30" s="21" t="s">
        <v>18</v>
      </c>
      <c r="G30" s="2" t="s">
        <v>4</v>
      </c>
      <c r="H30" s="131" t="s">
        <v>249</v>
      </c>
      <c r="I30" s="131"/>
    </row>
    <row r="31" spans="1:9" ht="21.75" customHeight="1" x14ac:dyDescent="0.25">
      <c r="A31" s="51" t="s">
        <v>141</v>
      </c>
      <c r="B31" s="2" t="s">
        <v>4</v>
      </c>
      <c r="C31" s="78" t="s">
        <v>142</v>
      </c>
      <c r="D31" s="78"/>
      <c r="E31" s="78"/>
      <c r="F31" s="21" t="s">
        <v>143</v>
      </c>
      <c r="G31" s="2" t="s">
        <v>4</v>
      </c>
      <c r="H31" s="90" t="s">
        <v>142</v>
      </c>
      <c r="I31" s="91"/>
    </row>
    <row r="32" spans="1:9" ht="21.75" customHeight="1" x14ac:dyDescent="0.25">
      <c r="A32" s="51" t="s">
        <v>144</v>
      </c>
      <c r="B32" s="2" t="s">
        <v>4</v>
      </c>
      <c r="C32" s="90" t="s">
        <v>142</v>
      </c>
      <c r="D32" s="119"/>
      <c r="E32" s="119"/>
      <c r="F32" s="119"/>
      <c r="G32" s="119"/>
      <c r="H32" s="119"/>
      <c r="I32" s="91"/>
    </row>
    <row r="33" spans="1:10" ht="20.25" x14ac:dyDescent="0.25">
      <c r="A33" s="80" t="s">
        <v>40</v>
      </c>
      <c r="B33" s="81"/>
      <c r="C33" s="81"/>
      <c r="D33" s="81"/>
      <c r="E33" s="81"/>
      <c r="F33" s="81"/>
      <c r="G33" s="81"/>
      <c r="H33" s="81"/>
      <c r="I33" s="144"/>
    </row>
    <row r="34" spans="1:10" ht="40.5" x14ac:dyDescent="0.25">
      <c r="A34" s="75" t="s">
        <v>21</v>
      </c>
      <c r="B34" s="76"/>
      <c r="C34" s="77"/>
      <c r="D34" s="2" t="s">
        <v>4</v>
      </c>
      <c r="E34" s="22" t="s">
        <v>115</v>
      </c>
      <c r="F34" s="21" t="s">
        <v>22</v>
      </c>
      <c r="G34" s="7" t="s">
        <v>4</v>
      </c>
      <c r="H34" s="90" t="s">
        <v>116</v>
      </c>
      <c r="I34" s="91"/>
    </row>
    <row r="35" spans="1:10" ht="40.5" x14ac:dyDescent="0.25">
      <c r="A35" s="75" t="s">
        <v>25</v>
      </c>
      <c r="B35" s="76"/>
      <c r="C35" s="77"/>
      <c r="D35" s="2" t="s">
        <v>4</v>
      </c>
      <c r="E35" s="22" t="s">
        <v>116</v>
      </c>
      <c r="F35" s="8" t="s">
        <v>35</v>
      </c>
      <c r="G35" s="2" t="s">
        <v>4</v>
      </c>
      <c r="H35" s="90" t="s">
        <v>116</v>
      </c>
      <c r="I35" s="91"/>
    </row>
    <row r="36" spans="1:10" ht="40.5" x14ac:dyDescent="0.25">
      <c r="A36" s="75" t="s">
        <v>34</v>
      </c>
      <c r="B36" s="76"/>
      <c r="C36" s="77"/>
      <c r="D36" s="2" t="s">
        <v>4</v>
      </c>
      <c r="E36" s="5" t="s">
        <v>117</v>
      </c>
      <c r="F36" s="21" t="s">
        <v>24</v>
      </c>
      <c r="G36" s="24" t="s">
        <v>4</v>
      </c>
      <c r="H36" s="90" t="s">
        <v>118</v>
      </c>
      <c r="I36" s="91"/>
    </row>
    <row r="37" spans="1:10" ht="20.25" x14ac:dyDescent="0.25">
      <c r="A37" s="86" t="s">
        <v>0</v>
      </c>
      <c r="B37" s="87"/>
      <c r="C37" s="87"/>
      <c r="D37" s="87"/>
      <c r="E37" s="87"/>
      <c r="F37" s="87"/>
      <c r="G37" s="87"/>
      <c r="H37" s="87"/>
      <c r="I37" s="88"/>
    </row>
    <row r="38" spans="1:10" ht="20.25" x14ac:dyDescent="0.25">
      <c r="A38" s="103" t="s">
        <v>0</v>
      </c>
      <c r="B38" s="105"/>
      <c r="C38" s="104"/>
      <c r="D38" s="2" t="s">
        <v>4</v>
      </c>
      <c r="E38" s="9" t="s">
        <v>1</v>
      </c>
      <c r="F38" s="9" t="s">
        <v>6</v>
      </c>
      <c r="G38" s="103" t="s">
        <v>2</v>
      </c>
      <c r="H38" s="104"/>
      <c r="I38" s="9" t="s">
        <v>3</v>
      </c>
    </row>
    <row r="39" spans="1:10" ht="20.25" x14ac:dyDescent="0.25">
      <c r="A39" s="75" t="s">
        <v>7</v>
      </c>
      <c r="B39" s="76"/>
      <c r="C39" s="77"/>
      <c r="D39" s="2" t="s">
        <v>4</v>
      </c>
      <c r="E39" s="23" t="s">
        <v>214</v>
      </c>
      <c r="F39" s="23" t="s">
        <v>215</v>
      </c>
      <c r="G39" s="110" t="s">
        <v>215</v>
      </c>
      <c r="H39" s="111"/>
      <c r="I39" s="54" t="s">
        <v>216</v>
      </c>
      <c r="J39" s="54"/>
    </row>
    <row r="40" spans="1:10" ht="40.5" customHeight="1" x14ac:dyDescent="0.25">
      <c r="A40" s="75" t="s">
        <v>8</v>
      </c>
      <c r="B40" s="76"/>
      <c r="C40" s="77"/>
      <c r="D40" s="2" t="s">
        <v>4</v>
      </c>
      <c r="E40" s="23" t="s">
        <v>250</v>
      </c>
      <c r="F40" s="23" t="s">
        <v>215</v>
      </c>
      <c r="G40" s="110" t="s">
        <v>251</v>
      </c>
      <c r="H40" s="111"/>
      <c r="I40" s="23" t="s">
        <v>219</v>
      </c>
    </row>
    <row r="41" spans="1:10" ht="20.25" customHeight="1" x14ac:dyDescent="0.25">
      <c r="A41" s="75" t="s">
        <v>12</v>
      </c>
      <c r="B41" s="76"/>
      <c r="C41" s="77"/>
      <c r="D41" s="2" t="s">
        <v>4</v>
      </c>
      <c r="E41" s="18" t="s">
        <v>113</v>
      </c>
      <c r="F41" s="21" t="s">
        <v>13</v>
      </c>
      <c r="G41" s="2" t="s">
        <v>4</v>
      </c>
      <c r="H41" s="90" t="s">
        <v>112</v>
      </c>
      <c r="I41" s="91"/>
    </row>
    <row r="42" spans="1:10" ht="20.25" x14ac:dyDescent="0.25">
      <c r="A42" s="86" t="s">
        <v>61</v>
      </c>
      <c r="B42" s="87"/>
      <c r="C42" s="87"/>
      <c r="D42" s="87"/>
      <c r="E42" s="87"/>
      <c r="F42" s="87"/>
      <c r="G42" s="87"/>
      <c r="H42" s="87"/>
      <c r="I42" s="88"/>
    </row>
    <row r="43" spans="1:10" ht="21" customHeight="1" x14ac:dyDescent="0.25">
      <c r="A43" s="140" t="s">
        <v>62</v>
      </c>
      <c r="B43" s="140"/>
      <c r="C43" s="140" t="s">
        <v>63</v>
      </c>
      <c r="D43" s="140"/>
      <c r="E43" s="140" t="s">
        <v>180</v>
      </c>
      <c r="F43" s="140"/>
      <c r="G43" s="140"/>
      <c r="H43" s="140" t="s">
        <v>64</v>
      </c>
      <c r="I43" s="140"/>
    </row>
    <row r="44" spans="1:10" ht="42.75" customHeight="1" x14ac:dyDescent="0.25">
      <c r="A44" s="150" t="s">
        <v>218</v>
      </c>
      <c r="B44" s="150"/>
      <c r="C44" s="117" t="s">
        <v>98</v>
      </c>
      <c r="D44" s="117"/>
      <c r="E44" s="78" t="s">
        <v>220</v>
      </c>
      <c r="F44" s="78"/>
      <c r="G44" s="78"/>
      <c r="H44" s="90" t="s">
        <v>220</v>
      </c>
      <c r="I44" s="91"/>
      <c r="J44" s="56"/>
    </row>
    <row r="45" spans="1:10" ht="42" customHeight="1" x14ac:dyDescent="0.25">
      <c r="A45" s="150" t="s">
        <v>256</v>
      </c>
      <c r="B45" s="150"/>
      <c r="C45" s="117" t="s">
        <v>98</v>
      </c>
      <c r="D45" s="117"/>
      <c r="E45" s="78" t="s">
        <v>220</v>
      </c>
      <c r="F45" s="78"/>
      <c r="G45" s="78"/>
      <c r="H45" s="78" t="s">
        <v>220</v>
      </c>
      <c r="I45" s="78"/>
    </row>
    <row r="46" spans="1:10" ht="20.25" x14ac:dyDescent="0.25">
      <c r="A46" s="129" t="s">
        <v>65</v>
      </c>
      <c r="B46" s="129"/>
      <c r="C46" s="129"/>
      <c r="D46" s="129"/>
      <c r="E46" s="129"/>
      <c r="F46" s="129"/>
      <c r="G46" s="129"/>
      <c r="H46" s="129"/>
      <c r="I46" s="129"/>
    </row>
    <row r="47" spans="1:10" ht="64.5" customHeight="1" x14ac:dyDescent="0.25">
      <c r="A47" s="17" t="s">
        <v>66</v>
      </c>
      <c r="B47" s="17" t="s">
        <v>4</v>
      </c>
      <c r="C47" s="78" t="s">
        <v>113</v>
      </c>
      <c r="D47" s="78"/>
      <c r="E47" s="78"/>
      <c r="F47" s="17" t="s">
        <v>67</v>
      </c>
      <c r="G47" s="17" t="s">
        <v>4</v>
      </c>
      <c r="H47" s="78" t="s">
        <v>221</v>
      </c>
      <c r="I47" s="78"/>
    </row>
    <row r="48" spans="1:10" ht="83.25" customHeight="1" x14ac:dyDescent="0.25">
      <c r="A48" s="17" t="s">
        <v>99</v>
      </c>
      <c r="B48" s="17" t="s">
        <v>4</v>
      </c>
      <c r="C48" s="78" t="s">
        <v>222</v>
      </c>
      <c r="D48" s="78"/>
      <c r="E48" s="78"/>
      <c r="F48" s="17" t="s">
        <v>68</v>
      </c>
      <c r="G48" s="17" t="s">
        <v>4</v>
      </c>
      <c r="H48" s="78" t="str">
        <f>H47</f>
        <v>S04/0185/21/TMC/TD-DP/TPS/4301/23
Date: 21/02/2023</v>
      </c>
      <c r="I48" s="78"/>
      <c r="J48" s="68">
        <f>38*41%</f>
        <v>15.579999999999998</v>
      </c>
    </row>
    <row r="49" spans="1:11" ht="46.5" hidden="1" customHeight="1" x14ac:dyDescent="0.25">
      <c r="A49" s="17" t="s">
        <v>69</v>
      </c>
      <c r="B49" s="17" t="s">
        <v>4</v>
      </c>
      <c r="C49" s="78" t="s">
        <v>196</v>
      </c>
      <c r="D49" s="78"/>
      <c r="E49" s="78"/>
      <c r="F49" s="17" t="s">
        <v>70</v>
      </c>
      <c r="G49" s="17" t="s">
        <v>4</v>
      </c>
      <c r="H49" s="78" t="s">
        <v>196</v>
      </c>
      <c r="I49" s="78"/>
    </row>
    <row r="50" spans="1:11" ht="45" hidden="1" customHeight="1" x14ac:dyDescent="0.25">
      <c r="A50" s="17" t="s">
        <v>71</v>
      </c>
      <c r="B50" s="17" t="s">
        <v>4</v>
      </c>
      <c r="C50" s="78" t="s">
        <v>112</v>
      </c>
      <c r="D50" s="78"/>
      <c r="E50" s="78"/>
      <c r="F50" s="17" t="s">
        <v>72</v>
      </c>
      <c r="G50" s="17" t="s">
        <v>4</v>
      </c>
      <c r="H50" s="78"/>
      <c r="I50" s="78"/>
    </row>
    <row r="51" spans="1:11" ht="21" thickBot="1" x14ac:dyDescent="0.3">
      <c r="A51" s="129" t="s">
        <v>73</v>
      </c>
      <c r="B51" s="129"/>
      <c r="C51" s="129"/>
      <c r="D51" s="129"/>
      <c r="E51" s="129"/>
      <c r="F51" s="129"/>
      <c r="G51" s="129"/>
      <c r="H51" s="129"/>
      <c r="I51" s="129"/>
    </row>
    <row r="52" spans="1:11" ht="20.25" customHeight="1" x14ac:dyDescent="0.3">
      <c r="A52" s="160" t="str">
        <f>CONCATENATE((IF(OR(A44="",A44="NA"),"",A44)),"= ",(IF(OR(E44="",E44="NA"),"",E44)),".")</f>
        <v>Tower B= B + Gr + 3P + Podium Top + 1st to 38th Floor.</v>
      </c>
      <c r="B52" s="160"/>
      <c r="C52" s="160"/>
      <c r="D52" s="161" t="s">
        <v>4</v>
      </c>
      <c r="E52" s="64" t="s">
        <v>145</v>
      </c>
      <c r="F52" s="100" t="s">
        <v>131</v>
      </c>
      <c r="G52" s="100"/>
      <c r="H52" s="64" t="s">
        <v>146</v>
      </c>
      <c r="I52" s="64" t="s">
        <v>147</v>
      </c>
      <c r="J52" s="38" t="str">
        <f ca="1">(IF(F55&gt;99%,"All work completed. Please provide OC.",IF(F55&gt;89.8%,"Plinth, RCC, Brick, Plaster, Flooring, Wooden, Plumbing, Electrification, etc., work Completed. Finishing work is in process.",IF(F55&lt;94%,(IF(C55=0,"Work not yet Started.",IF(E55=25%,"Piling work in process",IF(E55=50%,"Excavation work in process",IF(E55=100%,"Excavation work Completed. ","0")))&amp;(IF(C56=0%,"",IF(C56=K57,"Footing work is process",IF(C56=K58,"Footing work Completed",IF(C56=K59,"1st Basement Completed",IF(C56=K60,"1st &amp; 2nd Basement Completed",IF(C56=K61,"1st to 3rd Basement Completed",IF(C56=K62,"1st to 4th Basement Completed",IF(C56=K63,"Plinth work is process",IF(C56=K64,"Plinth work completed","0")))))))))))&amp;(IF(C57=(F53+H53+I53),", RCC Slab",IF(C57&gt;0,", RCC upto "&amp;C57&amp;" Slab",""))&amp;(IF(C58=I53,", Brickwork",IF(C58&gt;0,", Brickwork upto "&amp;C58&amp;" Floor",""))&amp;(IF(C59=I53,", Internal Plaster",IF(C59&gt;0,", Internal Plaster upto "&amp;C59&amp;" Floor",""))&amp;(IF(C60=I53,", External Plaster",IF(C60&gt;0,", External Plaster upto "&amp;C60&amp;" Floor",""))&amp;(IF(C61=I53,", External Plumbing, Elevation and Waterproofing",IF(C61&gt;0,", External Plumbing, Elevation and Waterproofing upto "&amp;C61&amp;" Floor",""))&amp;(IF(C62=I53,", Flooring &amp; Fitting",IF(C62&gt;0,", Flooring &amp; Fitting upto "&amp;C62&amp;" Floor",""))&amp;(IF(C63=I53,", Wooden Work",IF(C63&gt;0,", Wooden Work upto "&amp;C63&amp;" Floor",""))&amp;(IF(C64=I53,", Electrical &amp; Sanitary fittings",IF(C64&gt;0,", Electrical &amp; Sanitary fittings upto "&amp;C64&amp;" Floor",""))&amp;(IF(C65&gt;0,", Finishing upto "&amp;C65&amp;" Floor","")&amp;(IF(C57&gt;0.5," Completed",""))))))))))))))))</f>
        <v>Excavation work Completed. Plinth work completed, RCC upto 22 Slab, Brickwork upto 17 Floor, Internal Plaster upto 13.6 Floor, External Plaster upto 13.6 Floor Completed</v>
      </c>
      <c r="K52" s="40"/>
    </row>
    <row r="53" spans="1:11" ht="20.25" x14ac:dyDescent="0.3">
      <c r="A53" s="160"/>
      <c r="B53" s="160"/>
      <c r="C53" s="160"/>
      <c r="D53" s="161"/>
      <c r="E53" s="64">
        <v>1</v>
      </c>
      <c r="F53" s="100">
        <v>1</v>
      </c>
      <c r="G53" s="100"/>
      <c r="H53" s="64">
        <v>4</v>
      </c>
      <c r="I53" s="64">
        <f ca="1">--TRIM(RIGHT(SUBSTITUTE(LEFT(A52,_xlfn.AGGREGATE(16,6,FIND({0,1,2,3,4,5,6,7,8,9},A52,ROW(INDIRECT("1:"&amp;LEN(A52)))),1))," ",REPT(" ",LEN(A52))),LEN(A52)))</f>
        <v>38</v>
      </c>
      <c r="J53" s="39" t="s">
        <v>151</v>
      </c>
      <c r="K53" s="40"/>
    </row>
    <row r="54" spans="1:11" ht="20.25" customHeight="1" x14ac:dyDescent="0.3">
      <c r="A54" s="162" t="s">
        <v>149</v>
      </c>
      <c r="B54" s="162"/>
      <c r="C54" s="162" t="s">
        <v>164</v>
      </c>
      <c r="D54" s="162"/>
      <c r="E54" s="65" t="s">
        <v>165</v>
      </c>
      <c r="F54" s="162" t="s">
        <v>150</v>
      </c>
      <c r="G54" s="162"/>
      <c r="H54" s="50" t="s">
        <v>148</v>
      </c>
      <c r="I54" s="50"/>
      <c r="J54" s="42" t="s">
        <v>166</v>
      </c>
      <c r="K54" s="41">
        <f ca="1">I53*25%</f>
        <v>9.5</v>
      </c>
    </row>
    <row r="55" spans="1:11" ht="20.25" customHeight="1" x14ac:dyDescent="0.3">
      <c r="A55" s="98" t="s">
        <v>167</v>
      </c>
      <c r="B55" s="98"/>
      <c r="C55" s="100">
        <f ca="1">K56</f>
        <v>38</v>
      </c>
      <c r="D55" s="100"/>
      <c r="E55" s="63">
        <f ca="1">((100/I53)*C55)/100</f>
        <v>1</v>
      </c>
      <c r="F55" s="98">
        <f ca="1">(((C55/I53*5)+(C56/I53*20)+(25/(F53+H53+I53)*C57)+(5/(I53)*C58)+(2.5/(I53)*C59)+(2.5/(I53)*C60)+(5/I53*C61)+(10/I53*C62)+(2.5/I53*C63)+(2.5/I53*C64)+(10/I53*C65)+(10/I53*C66))/100)</f>
        <v>0.41817013463892289</v>
      </c>
      <c r="G55" s="98"/>
      <c r="H55" s="98" t="str">
        <f ca="1">J52</f>
        <v>Excavation work Completed. Plinth work completed, RCC upto 22 Slab, Brickwork upto 17 Floor, Internal Plaster upto 13.6 Floor, External Plaster upto 13.6 Floor Completed</v>
      </c>
      <c r="I55" s="98"/>
      <c r="J55" s="42" t="s">
        <v>152</v>
      </c>
      <c r="K55" s="46">
        <f ca="1">I53*50%</f>
        <v>19</v>
      </c>
    </row>
    <row r="56" spans="1:11" ht="20.25" x14ac:dyDescent="0.3">
      <c r="A56" s="98" t="s">
        <v>132</v>
      </c>
      <c r="B56" s="98"/>
      <c r="C56" s="99">
        <f ca="1">K64</f>
        <v>38</v>
      </c>
      <c r="D56" s="100"/>
      <c r="E56" s="63">
        <f ca="1">((100/I53)*C56)/100</f>
        <v>1</v>
      </c>
      <c r="F56" s="98"/>
      <c r="G56" s="98"/>
      <c r="H56" s="98"/>
      <c r="I56" s="98"/>
      <c r="J56" s="42" t="s">
        <v>153</v>
      </c>
      <c r="K56" s="46">
        <f ca="1">I53</f>
        <v>38</v>
      </c>
    </row>
    <row r="57" spans="1:11" ht="21" customHeight="1" x14ac:dyDescent="0.35">
      <c r="A57" s="98" t="s">
        <v>168</v>
      </c>
      <c r="B57" s="98"/>
      <c r="C57" s="100">
        <v>22</v>
      </c>
      <c r="D57" s="100"/>
      <c r="E57" s="63">
        <f ca="1">((100/(F53+H53+I53))*C57)/100</f>
        <v>0.51162790697674421</v>
      </c>
      <c r="F57" s="98"/>
      <c r="G57" s="98"/>
      <c r="H57" s="98"/>
      <c r="I57" s="98"/>
      <c r="J57" s="42" t="s">
        <v>154</v>
      </c>
      <c r="K57" s="47">
        <f ca="1">(IF(E53&gt;1,(I53/(E53+2)),I53/4))</f>
        <v>9.5</v>
      </c>
    </row>
    <row r="58" spans="1:11" ht="21" customHeight="1" x14ac:dyDescent="0.35">
      <c r="A58" s="98" t="s">
        <v>169</v>
      </c>
      <c r="B58" s="98"/>
      <c r="C58" s="99">
        <f>C57-F53-H53</f>
        <v>17</v>
      </c>
      <c r="D58" s="99"/>
      <c r="E58" s="63">
        <f ca="1">((100/I53)*C58)/100</f>
        <v>0.44736842105263164</v>
      </c>
      <c r="F58" s="98"/>
      <c r="G58" s="98"/>
      <c r="H58" s="98"/>
      <c r="I58" s="98"/>
      <c r="J58" s="42" t="s">
        <v>155</v>
      </c>
      <c r="K58" s="47">
        <f ca="1">(IF(E53&gt;1,(I53/(E53+2)+K57),I53/4+K57))</f>
        <v>19</v>
      </c>
    </row>
    <row r="59" spans="1:11" ht="21" customHeight="1" x14ac:dyDescent="0.35">
      <c r="A59" s="174" t="s">
        <v>170</v>
      </c>
      <c r="B59" s="175"/>
      <c r="C59" s="99">
        <f>C58*0.8</f>
        <v>13.600000000000001</v>
      </c>
      <c r="D59" s="99"/>
      <c r="E59" s="63">
        <f ca="1">((100/I53)*C59)/100</f>
        <v>0.35789473684210532</v>
      </c>
      <c r="F59" s="98"/>
      <c r="G59" s="98"/>
      <c r="H59" s="98"/>
      <c r="I59" s="98"/>
      <c r="J59" s="42" t="s">
        <v>171</v>
      </c>
      <c r="K59" s="47">
        <f>(IF(E53&gt;1,(I53/(E53+2)+K58),0))</f>
        <v>0</v>
      </c>
    </row>
    <row r="60" spans="1:11" ht="21" customHeight="1" x14ac:dyDescent="0.35">
      <c r="A60" s="174" t="s">
        <v>257</v>
      </c>
      <c r="B60" s="175"/>
      <c r="C60" s="99">
        <f>C59</f>
        <v>13.600000000000001</v>
      </c>
      <c r="D60" s="100"/>
      <c r="E60" s="63">
        <f ca="1">((100/I53)*C60)/100</f>
        <v>0.35789473684210532</v>
      </c>
      <c r="F60" s="98"/>
      <c r="G60" s="98"/>
      <c r="H60" s="98"/>
      <c r="I60" s="98"/>
      <c r="J60" s="42" t="s">
        <v>172</v>
      </c>
      <c r="K60" s="47">
        <f>(IF(E53&gt;2,(I53/(E53+2)+K59),0))</f>
        <v>0</v>
      </c>
    </row>
    <row r="61" spans="1:11" ht="57.75" customHeight="1" x14ac:dyDescent="0.35">
      <c r="A61" s="174" t="s">
        <v>258</v>
      </c>
      <c r="B61" s="175"/>
      <c r="C61" s="100">
        <v>0</v>
      </c>
      <c r="D61" s="100"/>
      <c r="E61" s="63">
        <f ca="1">((100/(I53))*C61)/100</f>
        <v>0</v>
      </c>
      <c r="F61" s="98"/>
      <c r="G61" s="98"/>
      <c r="H61" s="98"/>
      <c r="I61" s="98"/>
      <c r="J61" s="42" t="s">
        <v>174</v>
      </c>
      <c r="K61" s="48">
        <f>(IF(E53&gt;3,(I53/(E53+2)+K60),0))</f>
        <v>0</v>
      </c>
    </row>
    <row r="62" spans="1:11" ht="21" x14ac:dyDescent="0.35">
      <c r="A62" s="98" t="s">
        <v>173</v>
      </c>
      <c r="B62" s="98"/>
      <c r="C62" s="100">
        <v>0</v>
      </c>
      <c r="D62" s="100"/>
      <c r="E62" s="63">
        <f ca="1">((100/(I53))*C62)/100</f>
        <v>0</v>
      </c>
      <c r="F62" s="98"/>
      <c r="G62" s="98"/>
      <c r="H62" s="98"/>
      <c r="I62" s="98"/>
      <c r="J62" s="42" t="s">
        <v>175</v>
      </c>
      <c r="K62" s="47">
        <f>(IF(E53&gt;4,(I53/(E53+2)+K61),0))</f>
        <v>0</v>
      </c>
    </row>
    <row r="63" spans="1:11" ht="21" customHeight="1" x14ac:dyDescent="0.35">
      <c r="A63" s="98" t="s">
        <v>259</v>
      </c>
      <c r="B63" s="98"/>
      <c r="C63" s="100">
        <v>0</v>
      </c>
      <c r="D63" s="100"/>
      <c r="E63" s="63">
        <f ca="1">((100/I53)*C63)/100</f>
        <v>0</v>
      </c>
      <c r="F63" s="98"/>
      <c r="G63" s="98"/>
      <c r="H63" s="98"/>
      <c r="I63" s="98"/>
      <c r="J63" s="42" t="s">
        <v>156</v>
      </c>
      <c r="K63" s="47">
        <f ca="1">(IF(E53=1,(I53/(E53+3)+K58),IF(E53=0,(I53/4+K58),IF(E53&gt;1,0))))</f>
        <v>28.5</v>
      </c>
    </row>
    <row r="64" spans="1:11" ht="21.75" thickBot="1" x14ac:dyDescent="0.4">
      <c r="A64" s="98" t="s">
        <v>260</v>
      </c>
      <c r="B64" s="98"/>
      <c r="C64" s="100">
        <v>0</v>
      </c>
      <c r="D64" s="100"/>
      <c r="E64" s="63">
        <f ca="1">((100/I53)*C64)/100</f>
        <v>0</v>
      </c>
      <c r="F64" s="98"/>
      <c r="G64" s="98"/>
      <c r="H64" s="98"/>
      <c r="I64" s="98"/>
      <c r="J64" s="44" t="s">
        <v>157</v>
      </c>
      <c r="K64" s="49">
        <f ca="1">(IF(E53&gt;1.5,(I53/(E53+2)+K57+MAX(0,K58-K57)+MAX(0,K59-K58)+MAX(0,K60-K59)+MAX(0,K61-K60)+MAX(0,K62-K61)),IF(E53=1,(I53/(E53+3)+K63),IF(E53=0,I53/4+K63))))</f>
        <v>38</v>
      </c>
    </row>
    <row r="65" spans="1:17" ht="20.25" x14ac:dyDescent="0.25">
      <c r="A65" s="98" t="s">
        <v>176</v>
      </c>
      <c r="B65" s="98"/>
      <c r="C65" s="100">
        <v>0</v>
      </c>
      <c r="D65" s="100"/>
      <c r="E65" s="63">
        <f ca="1">((100/(I53))*C65)/100</f>
        <v>0</v>
      </c>
      <c r="F65" s="98"/>
      <c r="G65" s="98"/>
      <c r="H65" s="98"/>
      <c r="I65" s="98"/>
    </row>
    <row r="66" spans="1:17" ht="20.25" x14ac:dyDescent="0.25">
      <c r="A66" s="98" t="s">
        <v>177</v>
      </c>
      <c r="B66" s="98"/>
      <c r="C66" s="100">
        <v>0</v>
      </c>
      <c r="D66" s="100"/>
      <c r="E66" s="63">
        <f ca="1">((100/(I53))*C66)/100</f>
        <v>0</v>
      </c>
      <c r="F66" s="98"/>
      <c r="G66" s="98"/>
      <c r="H66" s="98"/>
      <c r="I66" s="98"/>
    </row>
    <row r="67" spans="1:17" ht="21" thickBot="1" x14ac:dyDescent="0.3">
      <c r="A67" s="129" t="s">
        <v>73</v>
      </c>
      <c r="B67" s="129"/>
      <c r="C67" s="129"/>
      <c r="D67" s="129"/>
      <c r="E67" s="129"/>
      <c r="F67" s="129"/>
      <c r="G67" s="129"/>
      <c r="H67" s="129"/>
      <c r="I67" s="129"/>
    </row>
    <row r="68" spans="1:17" ht="20.25" customHeight="1" x14ac:dyDescent="0.3">
      <c r="A68" s="160" t="str">
        <f>CONCATENATE((IF(OR(A45="",A45="NA"),"",A45)),"= ",(IF(OR(E45="",E45="NA"),"",E45)),".")</f>
        <v>Tower C = B + Gr + 3P + Podium Top + 1st to 38th Floor.</v>
      </c>
      <c r="B68" s="160"/>
      <c r="C68" s="160"/>
      <c r="D68" s="161" t="s">
        <v>4</v>
      </c>
      <c r="E68" s="64" t="s">
        <v>145</v>
      </c>
      <c r="F68" s="100" t="s">
        <v>131</v>
      </c>
      <c r="G68" s="100"/>
      <c r="H68" s="64" t="s">
        <v>146</v>
      </c>
      <c r="I68" s="64" t="s">
        <v>147</v>
      </c>
      <c r="J68" s="38" t="str">
        <f ca="1">(IF(F71&gt;99%,"All work completed. Please provide OC.",IF(F71&gt;89.8%,"Plinth, RCC, Brick, Plaster, Flooring, Wooden, Plumbing, Electrification, etc., work Completed. Finishing work is in process.",IF(F71&lt;94%,(IF(C71=0,"Work not yet Started.",IF(E71=25%,"Piling work in process",IF(E71=50%,"Excavation work in process",IF(E71=100%,"Excavation work Completed. ","0")))&amp;(IF(C72=0%,"",IF(C72=K73,"Footing work is process",IF(C72=K74,"Footing work Completed",IF(C72=K75,"1st Basement Completed",IF(C72=K76,"1st &amp; 2nd Basement Completed",IF(C72=K77,"1st to 3rd Basement Completed",IF(C72=K78,"1st to 4th Basement Completed",IF(C72=K79,"Plinth work is process",IF(C72=K80,"Plinth work completed","0")))))))))))&amp;(IF(C73=(F69+H69+I69),", RCC Slab",IF(C73&gt;0,", RCC upto "&amp;C73&amp;" Slab",""))&amp;(IF(C74=I69,", Brickwork",IF(C74&gt;0,", Brickwork upto "&amp;C74&amp;" Floor",""))&amp;(IF(C75=I69,", Internal Plaster",IF(C75&gt;0,", Internal Plaster upto "&amp;C75&amp;" Floor",""))&amp;(IF(C76=I69,", External Plaster",IF(C76&gt;0,", External Plaster upto "&amp;C76&amp;" Floor",""))&amp;(IF(C77=I69,", External Plumbing, Elevation and Waterproofing",IF(C77&gt;0,", External Plumbing, Elevation and Waterproofing upto "&amp;C77&amp;" Floor",""))&amp;(IF(C78=I69,", Flooring &amp; Fitting",IF(C78&gt;0,", Flooring &amp; Fitting upto "&amp;C78&amp;" Floor",""))&amp;(IF(C79=I69,", Wooden Work",IF(C79&gt;0,", Wooden Work upto "&amp;C79&amp;" Floor",""))&amp;(IF(C80=I69,", Electrical &amp; Sanitary fittings",IF(C80&gt;0,", Electrical &amp; Sanitary fittings upto "&amp;C80&amp;" Floor",""))&amp;(IF(C81&gt;0,", Finishing upto "&amp;C81&amp;" Floor","")&amp;(IF(C73&gt;0.5," Completed",""))))))))))))))))</f>
        <v>Excavation work Completed. Plinth work completed, RCC upto 38 Slab, Brickwork upto 33 Floor, Internal Plaster upto 26.4 Floor, External Plaster upto 26.4 Floor Completed</v>
      </c>
      <c r="K68" s="40"/>
    </row>
    <row r="69" spans="1:17" ht="20.25" x14ac:dyDescent="0.3">
      <c r="A69" s="160"/>
      <c r="B69" s="160"/>
      <c r="C69" s="160"/>
      <c r="D69" s="161"/>
      <c r="E69" s="64">
        <v>1</v>
      </c>
      <c r="F69" s="100">
        <v>1</v>
      </c>
      <c r="G69" s="100"/>
      <c r="H69" s="64">
        <v>4</v>
      </c>
      <c r="I69" s="64">
        <f ca="1">--TRIM(RIGHT(SUBSTITUTE(LEFT(A68,_xlfn.AGGREGATE(16,6,FIND({0,1,2,3,4,5,6,7,8,9},A68,ROW(INDIRECT("1:"&amp;LEN(A68)))),1))," ",REPT(" ",LEN(A68))),LEN(A68)))</f>
        <v>38</v>
      </c>
      <c r="J69" s="39" t="s">
        <v>151</v>
      </c>
      <c r="K69" s="40"/>
    </row>
    <row r="70" spans="1:17" ht="20.25" customHeight="1" x14ac:dyDescent="0.3">
      <c r="A70" s="162" t="s">
        <v>149</v>
      </c>
      <c r="B70" s="162"/>
      <c r="C70" s="162" t="s">
        <v>164</v>
      </c>
      <c r="D70" s="162"/>
      <c r="E70" s="65" t="s">
        <v>165</v>
      </c>
      <c r="F70" s="162" t="s">
        <v>150</v>
      </c>
      <c r="G70" s="162"/>
      <c r="H70" s="50" t="s">
        <v>148</v>
      </c>
      <c r="I70" s="50"/>
      <c r="J70" s="42" t="s">
        <v>166</v>
      </c>
      <c r="K70" s="41">
        <f ca="1">I69*25%</f>
        <v>9.5</v>
      </c>
    </row>
    <row r="71" spans="1:17" ht="20.25" customHeight="1" x14ac:dyDescent="0.3">
      <c r="A71" s="98" t="s">
        <v>167</v>
      </c>
      <c r="B71" s="98"/>
      <c r="C71" s="100">
        <f ca="1">K72</f>
        <v>38</v>
      </c>
      <c r="D71" s="100"/>
      <c r="E71" s="63">
        <f ca="1">((100/I69)*C71)/100</f>
        <v>1</v>
      </c>
      <c r="F71" s="98">
        <f ca="1">(((C71/I69*5)+(C72/I69*20)+(25/(F69+H69+I69)*C73)+(5/(I69)*C74)+(2.5/(I69)*C75)+(2.5/(I69)*C76)+(5/I69*C77)+(10/I69*C78)+(2.5/I69*C79)+(2.5/I69*C80)+(10/I69*C81)+(10/I69*C82))/100)</f>
        <v>0.54908812729498169</v>
      </c>
      <c r="G71" s="98"/>
      <c r="H71" s="98" t="str">
        <f ca="1">J68</f>
        <v>Excavation work Completed. Plinth work completed, RCC upto 38 Slab, Brickwork upto 33 Floor, Internal Plaster upto 26.4 Floor, External Plaster upto 26.4 Floor Completed</v>
      </c>
      <c r="I71" s="98"/>
      <c r="J71" s="42" t="s">
        <v>152</v>
      </c>
      <c r="K71" s="46">
        <f ca="1">I69*50%</f>
        <v>19</v>
      </c>
    </row>
    <row r="72" spans="1:17" ht="20.25" x14ac:dyDescent="0.3">
      <c r="A72" s="98" t="s">
        <v>132</v>
      </c>
      <c r="B72" s="98"/>
      <c r="C72" s="99">
        <f ca="1">K80</f>
        <v>38</v>
      </c>
      <c r="D72" s="100"/>
      <c r="E72" s="63">
        <f ca="1">((100/I69)*C72)/100</f>
        <v>1</v>
      </c>
      <c r="F72" s="98"/>
      <c r="G72" s="98"/>
      <c r="H72" s="98"/>
      <c r="I72" s="98"/>
      <c r="J72" s="42" t="s">
        <v>153</v>
      </c>
      <c r="K72" s="46">
        <f ca="1">I69</f>
        <v>38</v>
      </c>
    </row>
    <row r="73" spans="1:17" ht="21" customHeight="1" x14ac:dyDescent="0.35">
      <c r="A73" s="98" t="s">
        <v>168</v>
      </c>
      <c r="B73" s="98"/>
      <c r="C73" s="100">
        <v>38</v>
      </c>
      <c r="D73" s="100"/>
      <c r="E73" s="63">
        <f ca="1">((100/(F69+H69+I69))*C73)/100</f>
        <v>0.88372093023255816</v>
      </c>
      <c r="F73" s="98"/>
      <c r="G73" s="98"/>
      <c r="H73" s="98"/>
      <c r="I73" s="98"/>
      <c r="J73" s="42" t="s">
        <v>154</v>
      </c>
      <c r="K73" s="47">
        <f ca="1">(IF(E69&gt;1,(I69/(E69+2)),I69/4))</f>
        <v>9.5</v>
      </c>
    </row>
    <row r="74" spans="1:17" ht="21" customHeight="1" x14ac:dyDescent="0.35">
      <c r="A74" s="98" t="s">
        <v>169</v>
      </c>
      <c r="B74" s="98"/>
      <c r="C74" s="100">
        <f>C73-H69-F69</f>
        <v>33</v>
      </c>
      <c r="D74" s="100"/>
      <c r="E74" s="63">
        <f ca="1">((100/I69)*C74)/100</f>
        <v>0.86842105263157909</v>
      </c>
      <c r="F74" s="98"/>
      <c r="G74" s="98"/>
      <c r="H74" s="98"/>
      <c r="I74" s="98"/>
      <c r="J74" s="42" t="s">
        <v>155</v>
      </c>
      <c r="K74" s="47">
        <f ca="1">(IF(E69&gt;1,(I69/(E69+2)+K73),I69/4+K73))</f>
        <v>19</v>
      </c>
    </row>
    <row r="75" spans="1:17" ht="21" customHeight="1" x14ac:dyDescent="0.35">
      <c r="A75" s="174" t="s">
        <v>170</v>
      </c>
      <c r="B75" s="175"/>
      <c r="C75" s="99">
        <f>C74*0.8</f>
        <v>26.400000000000002</v>
      </c>
      <c r="D75" s="99"/>
      <c r="E75" s="63">
        <f ca="1">((100/I69)*C75)/100</f>
        <v>0.69473684210526332</v>
      </c>
      <c r="F75" s="98"/>
      <c r="G75" s="98"/>
      <c r="H75" s="98"/>
      <c r="I75" s="98"/>
      <c r="J75" s="42" t="s">
        <v>171</v>
      </c>
      <c r="K75" s="47">
        <f>(IF(E69&gt;1,(I69/(E69+2)+K74),0))</f>
        <v>0</v>
      </c>
    </row>
    <row r="76" spans="1:17" ht="21" customHeight="1" x14ac:dyDescent="0.35">
      <c r="A76" s="174" t="s">
        <v>257</v>
      </c>
      <c r="B76" s="175"/>
      <c r="C76" s="99">
        <f>C74*0.8</f>
        <v>26.400000000000002</v>
      </c>
      <c r="D76" s="99"/>
      <c r="E76" s="63">
        <f ca="1">((100/I69)*C76)/100</f>
        <v>0.69473684210526332</v>
      </c>
      <c r="F76" s="98"/>
      <c r="G76" s="98"/>
      <c r="H76" s="98"/>
      <c r="I76" s="98"/>
      <c r="J76" s="42" t="s">
        <v>172</v>
      </c>
      <c r="K76" s="47">
        <f>(IF(E69&gt;2,(I69/(E69+2)+K75),0))</f>
        <v>0</v>
      </c>
      <c r="Q76" s="1">
        <f>39*0.08</f>
        <v>3.12</v>
      </c>
    </row>
    <row r="77" spans="1:17" ht="57.75" customHeight="1" x14ac:dyDescent="0.35">
      <c r="A77" s="174" t="s">
        <v>258</v>
      </c>
      <c r="B77" s="175"/>
      <c r="C77" s="100">
        <v>0</v>
      </c>
      <c r="D77" s="100"/>
      <c r="E77" s="63">
        <f ca="1">((100/(I69))*C77)/100</f>
        <v>0</v>
      </c>
      <c r="F77" s="98"/>
      <c r="G77" s="98"/>
      <c r="H77" s="98"/>
      <c r="I77" s="98"/>
      <c r="J77" s="42" t="s">
        <v>174</v>
      </c>
      <c r="K77" s="48">
        <f>(IF(E69&gt;3,(I69/(E69+2)+K76),0))</f>
        <v>0</v>
      </c>
    </row>
    <row r="78" spans="1:17" ht="21" x14ac:dyDescent="0.35">
      <c r="A78" s="98" t="s">
        <v>173</v>
      </c>
      <c r="B78" s="98"/>
      <c r="C78" s="100">
        <v>0</v>
      </c>
      <c r="D78" s="100"/>
      <c r="E78" s="63">
        <f ca="1">((100/(I69))*C78)/100</f>
        <v>0</v>
      </c>
      <c r="F78" s="98"/>
      <c r="G78" s="98"/>
      <c r="H78" s="98"/>
      <c r="I78" s="98"/>
      <c r="J78" s="42" t="s">
        <v>175</v>
      </c>
      <c r="K78" s="47">
        <f>(IF(E69&gt;4,(I69/(E69+2)+K77),0))</f>
        <v>0</v>
      </c>
    </row>
    <row r="79" spans="1:17" ht="21" customHeight="1" x14ac:dyDescent="0.35">
      <c r="A79" s="98" t="s">
        <v>259</v>
      </c>
      <c r="B79" s="98"/>
      <c r="C79" s="100">
        <v>0</v>
      </c>
      <c r="D79" s="100"/>
      <c r="E79" s="63">
        <f ca="1">((100/I69)*C79)/100</f>
        <v>0</v>
      </c>
      <c r="F79" s="98"/>
      <c r="G79" s="98"/>
      <c r="H79" s="98"/>
      <c r="I79" s="98"/>
      <c r="J79" s="42" t="s">
        <v>156</v>
      </c>
      <c r="K79" s="47">
        <f ca="1">(IF(E69=1,(I69/(E69+3)+K74),IF(E69=0,(I69/4+K74),IF(E69&gt;1,0))))</f>
        <v>28.5</v>
      </c>
    </row>
    <row r="80" spans="1:17" ht="41.25" customHeight="1" thickBot="1" x14ac:dyDescent="0.4">
      <c r="A80" s="98" t="s">
        <v>260</v>
      </c>
      <c r="B80" s="98"/>
      <c r="C80" s="100">
        <v>0</v>
      </c>
      <c r="D80" s="100"/>
      <c r="E80" s="63">
        <f ca="1">((100/I69)*C80)/100</f>
        <v>0</v>
      </c>
      <c r="F80" s="98"/>
      <c r="G80" s="98"/>
      <c r="H80" s="98"/>
      <c r="I80" s="98"/>
      <c r="J80" s="44" t="s">
        <v>157</v>
      </c>
      <c r="K80" s="49">
        <f ca="1">(IF(E69&gt;1.5,(I69/(E69+2)+K73+MAX(0,K74-K73)+MAX(0,K75-K74)+MAX(0,K76-K75)+MAX(0,K77-K76)+MAX(0,K78-K77)),IF(E69=1,(I69/(E69+3)+K79),IF(E69=0,I69/4+K79))))</f>
        <v>38</v>
      </c>
    </row>
    <row r="81" spans="1:12" ht="20.25" x14ac:dyDescent="0.25">
      <c r="A81" s="98" t="s">
        <v>176</v>
      </c>
      <c r="B81" s="98"/>
      <c r="C81" s="100">
        <v>0</v>
      </c>
      <c r="D81" s="100"/>
      <c r="E81" s="63">
        <f ca="1">((100/(I69))*C81)/100</f>
        <v>0</v>
      </c>
      <c r="F81" s="98"/>
      <c r="G81" s="98"/>
      <c r="H81" s="98"/>
      <c r="I81" s="98"/>
    </row>
    <row r="82" spans="1:12" ht="20.25" x14ac:dyDescent="0.25">
      <c r="A82" s="98" t="s">
        <v>177</v>
      </c>
      <c r="B82" s="98"/>
      <c r="C82" s="100">
        <v>0</v>
      </c>
      <c r="D82" s="100"/>
      <c r="E82" s="63">
        <f ca="1">((100/(I69))*C82)/100</f>
        <v>0</v>
      </c>
      <c r="F82" s="98"/>
      <c r="G82" s="98"/>
      <c r="H82" s="98"/>
      <c r="I82" s="98"/>
    </row>
    <row r="83" spans="1:12" ht="36.75" customHeight="1" x14ac:dyDescent="0.3">
      <c r="A83" s="146" t="s">
        <v>158</v>
      </c>
      <c r="B83" s="147"/>
      <c r="C83" s="147"/>
      <c r="D83" s="147"/>
      <c r="E83" s="147"/>
      <c r="F83" s="147"/>
      <c r="G83" s="147"/>
      <c r="H83" s="148">
        <f ca="1">AVERAGE(F55,F71)</f>
        <v>0.48362913096695226</v>
      </c>
      <c r="I83" s="149"/>
      <c r="J83" s="42"/>
      <c r="K83" s="43"/>
      <c r="L83" s="43"/>
    </row>
    <row r="84" spans="1:12" ht="20.25" x14ac:dyDescent="0.25">
      <c r="A84" s="86" t="s">
        <v>77</v>
      </c>
      <c r="B84" s="87"/>
      <c r="C84" s="87"/>
      <c r="D84" s="87"/>
      <c r="E84" s="87"/>
      <c r="F84" s="87"/>
      <c r="G84" s="87"/>
      <c r="H84" s="87"/>
      <c r="I84" s="88"/>
    </row>
    <row r="85" spans="1:12" ht="60.75" x14ac:dyDescent="0.25">
      <c r="A85" s="89" t="s">
        <v>78</v>
      </c>
      <c r="B85" s="89"/>
      <c r="C85" s="89"/>
      <c r="D85" s="3" t="s">
        <v>4</v>
      </c>
      <c r="E85" s="15" t="s">
        <v>137</v>
      </c>
      <c r="F85" s="21" t="s">
        <v>178</v>
      </c>
      <c r="G85" s="3" t="s">
        <v>4</v>
      </c>
      <c r="H85" s="145" t="s">
        <v>195</v>
      </c>
      <c r="I85" s="145"/>
    </row>
    <row r="86" spans="1:12" ht="47.25" customHeight="1" x14ac:dyDescent="0.25">
      <c r="A86" s="89" t="s">
        <v>192</v>
      </c>
      <c r="B86" s="89"/>
      <c r="C86" s="89"/>
      <c r="D86" s="2" t="s">
        <v>133</v>
      </c>
      <c r="E86" s="18">
        <v>24500</v>
      </c>
      <c r="F86" s="21" t="s">
        <v>193</v>
      </c>
      <c r="G86" s="2" t="s">
        <v>4</v>
      </c>
      <c r="H86" s="78" t="s">
        <v>179</v>
      </c>
      <c r="I86" s="78"/>
    </row>
    <row r="87" spans="1:12" ht="26.25" customHeight="1" x14ac:dyDescent="0.25">
      <c r="A87" s="93" t="s">
        <v>81</v>
      </c>
      <c r="B87" s="93"/>
      <c r="C87" s="93"/>
      <c r="D87" s="3" t="s">
        <v>4</v>
      </c>
      <c r="E87" s="18">
        <v>800000</v>
      </c>
      <c r="F87" s="3" t="s">
        <v>130</v>
      </c>
      <c r="G87" s="3" t="s">
        <v>4</v>
      </c>
      <c r="H87" s="96" t="s">
        <v>138</v>
      </c>
      <c r="I87" s="97"/>
    </row>
    <row r="88" spans="1:12" ht="20.25" hidden="1" x14ac:dyDescent="0.25">
      <c r="A88" s="89" t="s">
        <v>120</v>
      </c>
      <c r="B88" s="89"/>
      <c r="C88" s="89"/>
      <c r="D88" s="2" t="s">
        <v>4</v>
      </c>
      <c r="E88" s="18" t="s">
        <v>121</v>
      </c>
      <c r="F88" s="21" t="s">
        <v>122</v>
      </c>
      <c r="G88" s="2" t="s">
        <v>4</v>
      </c>
      <c r="H88" s="78" t="s">
        <v>100</v>
      </c>
      <c r="I88" s="78"/>
    </row>
    <row r="89" spans="1:12" ht="60.75" hidden="1" x14ac:dyDescent="0.25">
      <c r="A89" s="89" t="s">
        <v>123</v>
      </c>
      <c r="B89" s="89"/>
      <c r="C89" s="89"/>
      <c r="D89" s="2" t="s">
        <v>4</v>
      </c>
      <c r="E89" s="18" t="s">
        <v>124</v>
      </c>
      <c r="F89" s="21" t="s">
        <v>125</v>
      </c>
      <c r="G89" s="2" t="s">
        <v>4</v>
      </c>
      <c r="H89" s="78" t="s">
        <v>126</v>
      </c>
      <c r="I89" s="78"/>
    </row>
    <row r="90" spans="1:12" ht="20.25" hidden="1" x14ac:dyDescent="0.25">
      <c r="A90" s="89" t="s">
        <v>80</v>
      </c>
      <c r="B90" s="89"/>
      <c r="C90" s="89"/>
      <c r="D90" s="2" t="s">
        <v>4</v>
      </c>
      <c r="E90" s="18" t="s">
        <v>102</v>
      </c>
      <c r="F90" s="21" t="s">
        <v>79</v>
      </c>
      <c r="G90" s="2" t="s">
        <v>4</v>
      </c>
      <c r="H90" s="90" t="s">
        <v>102</v>
      </c>
      <c r="I90" s="91"/>
    </row>
    <row r="91" spans="1:12" ht="20.25" hidden="1" x14ac:dyDescent="0.25">
      <c r="A91" s="89" t="s">
        <v>127</v>
      </c>
      <c r="B91" s="89"/>
      <c r="C91" s="89"/>
      <c r="D91" s="2" t="s">
        <v>4</v>
      </c>
      <c r="E91" s="18" t="s">
        <v>101</v>
      </c>
      <c r="F91" s="21" t="s">
        <v>81</v>
      </c>
      <c r="G91" s="2" t="s">
        <v>4</v>
      </c>
      <c r="H91" s="78" t="s">
        <v>119</v>
      </c>
      <c r="I91" s="78"/>
    </row>
    <row r="92" spans="1:12" ht="20.25" hidden="1" x14ac:dyDescent="0.25">
      <c r="A92" s="89" t="s">
        <v>128</v>
      </c>
      <c r="B92" s="89"/>
      <c r="C92" s="89"/>
      <c r="D92" s="2" t="s">
        <v>4</v>
      </c>
      <c r="E92" s="19" t="s">
        <v>112</v>
      </c>
      <c r="F92" s="21" t="s">
        <v>129</v>
      </c>
      <c r="G92" s="2" t="s">
        <v>4</v>
      </c>
      <c r="H92" s="92" t="s">
        <v>112</v>
      </c>
      <c r="I92" s="92"/>
    </row>
    <row r="93" spans="1:12" ht="18" hidden="1" customHeight="1" x14ac:dyDescent="0.25">
      <c r="A93" s="93" t="s">
        <v>130</v>
      </c>
      <c r="B93" s="93"/>
      <c r="C93" s="93"/>
      <c r="D93" s="3" t="s">
        <v>4</v>
      </c>
      <c r="E93" s="10"/>
      <c r="F93" s="3" t="s">
        <v>130</v>
      </c>
      <c r="G93" s="3" t="s">
        <v>4</v>
      </c>
      <c r="H93" s="94" t="s">
        <v>112</v>
      </c>
      <c r="I93" s="95"/>
    </row>
    <row r="94" spans="1:12" ht="20.25" x14ac:dyDescent="0.25">
      <c r="A94" s="86" t="s">
        <v>76</v>
      </c>
      <c r="B94" s="87"/>
      <c r="C94" s="87"/>
      <c r="D94" s="87"/>
      <c r="E94" s="87"/>
      <c r="F94" s="87"/>
      <c r="G94" s="87"/>
      <c r="H94" s="87"/>
      <c r="I94" s="88"/>
    </row>
    <row r="95" spans="1:12" ht="20.25" x14ac:dyDescent="0.25">
      <c r="A95" s="75" t="s">
        <v>9</v>
      </c>
      <c r="B95" s="76"/>
      <c r="C95" s="76"/>
      <c r="D95" s="76"/>
      <c r="E95" s="76"/>
      <c r="F95" s="77"/>
      <c r="G95" s="2" t="s">
        <v>4</v>
      </c>
      <c r="H95" s="101">
        <f>52100/10.764</f>
        <v>4840.2081010776665</v>
      </c>
      <c r="I95" s="102"/>
    </row>
    <row r="96" spans="1:12" ht="20.25" x14ac:dyDescent="0.25">
      <c r="A96" s="75" t="s">
        <v>31</v>
      </c>
      <c r="B96" s="76"/>
      <c r="C96" s="76"/>
      <c r="D96" s="76"/>
      <c r="E96" s="76"/>
      <c r="F96" s="77"/>
      <c r="G96" s="2" t="s">
        <v>4</v>
      </c>
      <c r="H96" s="79">
        <f>124100/10.764</f>
        <v>11529.171311780008</v>
      </c>
      <c r="I96" s="79"/>
    </row>
    <row r="97" spans="1:151 16227:16384" ht="20.25" x14ac:dyDescent="0.25">
      <c r="A97" s="75" t="s">
        <v>139</v>
      </c>
      <c r="B97" s="76"/>
      <c r="C97" s="76"/>
      <c r="D97" s="76"/>
      <c r="E97" s="76"/>
      <c r="F97" s="77"/>
      <c r="G97" s="2" t="s">
        <v>4</v>
      </c>
      <c r="H97" s="79">
        <f>H95*0.8</f>
        <v>3872.1664808621335</v>
      </c>
      <c r="I97" s="79"/>
    </row>
    <row r="98" spans="1:151 16227:16384" ht="20.25" x14ac:dyDescent="0.25">
      <c r="A98" s="132" t="s">
        <v>85</v>
      </c>
      <c r="B98" s="133"/>
      <c r="C98" s="133"/>
      <c r="D98" s="133"/>
      <c r="E98" s="133"/>
      <c r="F98" s="133"/>
      <c r="G98" s="133"/>
      <c r="H98" s="133"/>
      <c r="I98" s="82"/>
    </row>
    <row r="99" spans="1:151 16227:16384" s="11" customFormat="1" ht="40.5" x14ac:dyDescent="0.25">
      <c r="A99" s="158" t="s">
        <v>188</v>
      </c>
      <c r="B99" s="159"/>
      <c r="C99" s="158" t="s">
        <v>189</v>
      </c>
      <c r="D99" s="159"/>
      <c r="E99" s="52" t="s">
        <v>190</v>
      </c>
      <c r="F99" s="158" t="s">
        <v>187</v>
      </c>
      <c r="G99" s="159"/>
      <c r="H99" s="52" t="s">
        <v>186</v>
      </c>
      <c r="I99" s="52" t="s">
        <v>185</v>
      </c>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1" customFormat="1" ht="20.25" x14ac:dyDescent="0.25">
      <c r="A100" s="83" t="s">
        <v>218</v>
      </c>
      <c r="B100" s="84"/>
      <c r="C100" s="83" t="s">
        <v>98</v>
      </c>
      <c r="D100" s="84"/>
      <c r="E100" s="53" t="s">
        <v>224</v>
      </c>
      <c r="F100" s="83">
        <f>COUNT(F111:F113)+COUNT(F116:F118)+COUNT(F121:F124)+COUNT(F130:F133)+COUNT(F139:F146)*29+COUNT(F148,F150:F155)*8</f>
        <v>302</v>
      </c>
      <c r="G100" s="84"/>
      <c r="H100" s="53">
        <f>SUM(F111:G113)+SUM(F116:G118)+SUM(F121:G124)+SUM(F130:G133)+SUM(F139:G146)*29+SUM(F148,F150:G155)*8</f>
        <v>190136.16357839998</v>
      </c>
      <c r="I100" s="53">
        <f>SUM(I111:I113)+SUM(I116:I118)+SUM(I121:I124)+SUM(I130:I133)+SUM(I139:I146)*29+SUM(I148,I150:I155)*8</f>
        <v>285204.24536759994</v>
      </c>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25" x14ac:dyDescent="0.25">
      <c r="A101" s="83" t="s">
        <v>217</v>
      </c>
      <c r="B101" s="84"/>
      <c r="C101" s="83" t="s">
        <v>98</v>
      </c>
      <c r="D101" s="84"/>
      <c r="E101" s="53" t="s">
        <v>224</v>
      </c>
      <c r="F101" s="83">
        <f>COUNT(F165:F167)+COUNT(F174:F176)+COUNT(F183:F185)+COUNT(F192:F195)+COUNT(F197:F204)*29+COUNT(F206:F211,F213)*8</f>
        <v>301</v>
      </c>
      <c r="G101" s="84"/>
      <c r="H101" s="53">
        <f>SUM(F165:F167)+SUM(F174:F176)+SUM(F183:F185)+SUM(F192:F195)+SUM(F197:F204)*29+SUM(F206:F211,F213)*8</f>
        <v>245392.33305600006</v>
      </c>
      <c r="I101" s="53">
        <f>SUM(I165:I167)+SUM(I174:I176)+SUM(I183:I185)+SUM(I192:I195)+SUM(I197:I204)*29+SUM(I206:I211,I213)*8</f>
        <v>368088.49958399998</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0.25" x14ac:dyDescent="0.25">
      <c r="A102" s="158" t="s">
        <v>191</v>
      </c>
      <c r="B102" s="159"/>
      <c r="C102" s="158"/>
      <c r="D102" s="159"/>
      <c r="E102" s="52"/>
      <c r="F102" s="158">
        <f>SUM(F100:F101)</f>
        <v>603</v>
      </c>
      <c r="G102" s="159"/>
      <c r="H102" s="52">
        <f>SUM(H100:H101)</f>
        <v>435528.49663440004</v>
      </c>
      <c r="I102" s="52">
        <f>SUM(I100:I101)</f>
        <v>653292.74495159998</v>
      </c>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ht="20.25" x14ac:dyDescent="0.25">
      <c r="A103" s="80" t="s">
        <v>184</v>
      </c>
      <c r="B103" s="81"/>
      <c r="C103" s="81"/>
      <c r="D103" s="81"/>
      <c r="E103" s="81"/>
      <c r="F103" s="81"/>
      <c r="G103" s="81"/>
      <c r="H103" s="81"/>
      <c r="I103" s="82"/>
    </row>
    <row r="104" spans="1:151 16227:16384" ht="44.25" customHeight="1" x14ac:dyDescent="0.25">
      <c r="A104" s="170" t="s">
        <v>107</v>
      </c>
      <c r="B104" s="170"/>
      <c r="C104" s="170" t="s">
        <v>103</v>
      </c>
      <c r="D104" s="170"/>
      <c r="E104" s="170" t="s">
        <v>104</v>
      </c>
      <c r="F104" s="170" t="s">
        <v>105</v>
      </c>
      <c r="G104" s="170"/>
      <c r="H104" s="170" t="s">
        <v>106</v>
      </c>
      <c r="I104" s="36" t="s">
        <v>159</v>
      </c>
    </row>
    <row r="105" spans="1:151 16227:16384" s="11" customFormat="1" ht="20.25" x14ac:dyDescent="0.25">
      <c r="A105" s="170"/>
      <c r="B105" s="170"/>
      <c r="C105" s="170"/>
      <c r="D105" s="170"/>
      <c r="E105" s="170"/>
      <c r="F105" s="170"/>
      <c r="G105" s="170"/>
      <c r="H105" s="170"/>
      <c r="I105" s="37">
        <v>0.5</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1" customFormat="1" ht="20.25" x14ac:dyDescent="0.25">
      <c r="A106" s="72" t="s">
        <v>218</v>
      </c>
      <c r="B106" s="73"/>
      <c r="C106" s="73"/>
      <c r="D106" s="73"/>
      <c r="E106" s="73"/>
      <c r="F106" s="73"/>
      <c r="G106" s="73"/>
      <c r="H106" s="73"/>
      <c r="I106" s="85"/>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0.25" x14ac:dyDescent="0.25">
      <c r="A107" s="72" t="s">
        <v>225</v>
      </c>
      <c r="B107" s="73"/>
      <c r="C107" s="73"/>
      <c r="D107" s="73"/>
      <c r="E107" s="73"/>
      <c r="F107" s="73"/>
      <c r="G107" s="73"/>
      <c r="H107" s="73"/>
      <c r="I107" s="85"/>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20.25" x14ac:dyDescent="0.25">
      <c r="A108" s="72" t="s">
        <v>226</v>
      </c>
      <c r="B108" s="73"/>
      <c r="C108" s="73"/>
      <c r="D108" s="73"/>
      <c r="E108" s="73"/>
      <c r="F108" s="73"/>
      <c r="G108" s="73"/>
      <c r="H108" s="73"/>
      <c r="I108" s="85"/>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25" x14ac:dyDescent="0.25">
      <c r="A109" s="72" t="s">
        <v>227</v>
      </c>
      <c r="B109" s="73"/>
      <c r="C109" s="73"/>
      <c r="D109" s="73"/>
      <c r="E109" s="73"/>
      <c r="F109" s="73"/>
      <c r="G109" s="73"/>
      <c r="H109" s="73"/>
      <c r="I109" s="85"/>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0.25" x14ac:dyDescent="0.25">
      <c r="A110" s="72" t="s">
        <v>230</v>
      </c>
      <c r="B110" s="73"/>
      <c r="C110" s="73"/>
      <c r="D110" s="73"/>
      <c r="E110" s="73"/>
      <c r="F110" s="73"/>
      <c r="G110" s="73"/>
      <c r="H110" s="73"/>
      <c r="I110" s="85"/>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0.25" x14ac:dyDescent="0.25">
      <c r="A111" s="163" t="str">
        <f>A110</f>
        <v>2nd Podium Floor For Part Residential</v>
      </c>
      <c r="B111" s="164"/>
      <c r="C111" s="69">
        <v>1</v>
      </c>
      <c r="D111" s="69"/>
      <c r="E111" s="55" t="s">
        <v>228</v>
      </c>
      <c r="F111" s="70">
        <f>(1.58*1.52+3.05*5.72+3.35*2.29+3.05*3.35+0.6*1.36+3.35*3.05+2.29*1.38+1.67*0.6+1.7*1+1.65*1+2.29*1.38+2.66*1.22)*(10.764)</f>
        <v>674.77040280000006</v>
      </c>
      <c r="G111" s="71"/>
      <c r="H111" s="55">
        <v>0</v>
      </c>
      <c r="I111" s="55">
        <f>F111*(($I$105)+1)+H111</f>
        <v>1012.1556042000001</v>
      </c>
      <c r="J111" s="1"/>
      <c r="K111" s="1">
        <f>14300000/F112</f>
        <v>24461.874998093084</v>
      </c>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25" x14ac:dyDescent="0.25">
      <c r="A112" s="165"/>
      <c r="B112" s="166"/>
      <c r="C112" s="69">
        <f>C111+1</f>
        <v>2</v>
      </c>
      <c r="D112" s="69"/>
      <c r="E112" s="55" t="s">
        <v>228</v>
      </c>
      <c r="F112" s="70">
        <f>(0.7*1.52+3.05*4.72+2.13*3.05+2.75*3.27+0.6*1.22+3.35*3.05+2.13*1.38+1.68*0.6+1.53*1+1.53*1+1.38*2.14+2.45*1)*(10.764)</f>
        <v>584.58315240000002</v>
      </c>
      <c r="G112" s="71"/>
      <c r="H112" s="55">
        <v>0</v>
      </c>
      <c r="I112" s="55">
        <f t="shared" ref="I112:I113" si="0">F112*(($I$105)+1)+H112</f>
        <v>876.87472860000003</v>
      </c>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x14ac:dyDescent="0.25">
      <c r="A113" s="165"/>
      <c r="B113" s="166"/>
      <c r="C113" s="69">
        <f t="shared" ref="C113:C114" si="1">C112+1</f>
        <v>3</v>
      </c>
      <c r="D113" s="69"/>
      <c r="E113" s="55" t="s">
        <v>228</v>
      </c>
      <c r="F113" s="70">
        <f>(0.7*1.52+3.05*4.72+2.13*3.05+2.75*3.27+0.6*1.22+3.35*3.05+2.13*1.38+1.68*0.6+1.53*1+1.53*1+1.38*2.14+2.45*1)*(10.764)</f>
        <v>584.58315240000002</v>
      </c>
      <c r="G113" s="71"/>
      <c r="H113" s="55">
        <v>0</v>
      </c>
      <c r="I113" s="55">
        <f t="shared" si="0"/>
        <v>876.87472860000003</v>
      </c>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customHeight="1" x14ac:dyDescent="0.25">
      <c r="A114" s="167"/>
      <c r="B114" s="168"/>
      <c r="C114" s="69">
        <f t="shared" si="1"/>
        <v>4</v>
      </c>
      <c r="D114" s="69"/>
      <c r="E114" s="70" t="s">
        <v>229</v>
      </c>
      <c r="F114" s="169"/>
      <c r="G114" s="169"/>
      <c r="H114" s="169"/>
      <c r="I114" s="7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x14ac:dyDescent="0.25">
      <c r="A115" s="72" t="s">
        <v>231</v>
      </c>
      <c r="B115" s="73"/>
      <c r="C115" s="73"/>
      <c r="D115" s="73"/>
      <c r="E115" s="73"/>
      <c r="F115" s="73"/>
      <c r="G115" s="73"/>
      <c r="H115" s="73"/>
      <c r="I115" s="85"/>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x14ac:dyDescent="0.25">
      <c r="A116" s="163" t="str">
        <f>A115</f>
        <v>3rd Podium Floor For Part Residential</v>
      </c>
      <c r="B116" s="164"/>
      <c r="C116" s="69">
        <v>1</v>
      </c>
      <c r="D116" s="69"/>
      <c r="E116" s="55" t="s">
        <v>228</v>
      </c>
      <c r="F116" s="70">
        <f>(1.58*1.52+3.05*5.72+3.35*2.29+3.05*3.35+0.6*1.36+3.35*3.05+2.29*1.38+1.67*0.6+1.7*1+1.65*1+2.29*1.38+2.66*1.22)*(10.764)</f>
        <v>674.77040280000006</v>
      </c>
      <c r="G116" s="71"/>
      <c r="H116" s="55">
        <v>0</v>
      </c>
      <c r="I116" s="55">
        <f>F116*(($I$105)+1)+H116</f>
        <v>1012.1556042000001</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x14ac:dyDescent="0.25">
      <c r="A117" s="165"/>
      <c r="B117" s="166"/>
      <c r="C117" s="69">
        <f>C116+1</f>
        <v>2</v>
      </c>
      <c r="D117" s="69"/>
      <c r="E117" s="55" t="s">
        <v>228</v>
      </c>
      <c r="F117" s="70">
        <f>(0.7*1.52+3.05*4.72+2.13*3.05+2.75*3.27+0.6*1.22+3.35*3.05+2.13*1.38+1.68*0.6+1.53*1+1.53*1+1.38*2.14+2.45*1)*(10.764)</f>
        <v>584.58315240000002</v>
      </c>
      <c r="G117" s="71"/>
      <c r="H117" s="55">
        <v>0</v>
      </c>
      <c r="I117" s="55">
        <f t="shared" ref="I117:I118" si="2">F117*(($I$105)+1)+H117</f>
        <v>876.87472860000003</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x14ac:dyDescent="0.25">
      <c r="A118" s="165"/>
      <c r="B118" s="166"/>
      <c r="C118" s="69">
        <f t="shared" ref="C118:C119" si="3">C117+1</f>
        <v>3</v>
      </c>
      <c r="D118" s="69"/>
      <c r="E118" s="55" t="s">
        <v>228</v>
      </c>
      <c r="F118" s="70">
        <f>(0.7*1.52+3.05*4.72+2.13*3.05+2.75*3.27+0.6*1.22+3.35*3.05+2.13*1.38+1.68*0.6+1.53*1+1.53*1+1.38*2.14+2.45*1)*(10.764)</f>
        <v>584.58315240000002</v>
      </c>
      <c r="G118" s="71"/>
      <c r="H118" s="55">
        <v>0</v>
      </c>
      <c r="I118" s="55">
        <f t="shared" si="2"/>
        <v>876.87472860000003</v>
      </c>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customHeight="1" x14ac:dyDescent="0.25">
      <c r="A119" s="167"/>
      <c r="B119" s="168"/>
      <c r="C119" s="69">
        <f t="shared" si="3"/>
        <v>4</v>
      </c>
      <c r="D119" s="69"/>
      <c r="E119" s="70" t="s">
        <v>229</v>
      </c>
      <c r="F119" s="169"/>
      <c r="G119" s="169"/>
      <c r="H119" s="169"/>
      <c r="I119" s="7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x14ac:dyDescent="0.25">
      <c r="A120" s="72" t="s">
        <v>232</v>
      </c>
      <c r="B120" s="73"/>
      <c r="C120" s="73"/>
      <c r="D120" s="73"/>
      <c r="E120" s="73"/>
      <c r="F120" s="73"/>
      <c r="G120" s="73"/>
      <c r="H120" s="73"/>
      <c r="I120" s="85"/>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customHeight="1" x14ac:dyDescent="0.25">
      <c r="A121" s="163" t="str">
        <f>A120</f>
        <v>4th Podium/ Podium Top Floor For Parking &amp; Part Residential</v>
      </c>
      <c r="B121" s="164"/>
      <c r="C121" s="69">
        <v>1</v>
      </c>
      <c r="D121" s="69"/>
      <c r="E121" s="55" t="s">
        <v>228</v>
      </c>
      <c r="F121" s="70">
        <f>(1.58*1.52+3.05*5.72+3.35*2.29+3.05*3.35+0.6*1.36+3.35*3.05+2.29*1.38+1.67*0.6+1.7*1+1.65*1+2.29*1.38+2.66*1.22)*(10.764)</f>
        <v>674.77040280000006</v>
      </c>
      <c r="G121" s="71"/>
      <c r="H121" s="55">
        <v>0</v>
      </c>
      <c r="I121" s="55">
        <f>F121*(($I$105)+1)+H121</f>
        <v>1012.1556042000001</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customHeight="1" x14ac:dyDescent="0.25">
      <c r="A122" s="165"/>
      <c r="B122" s="166"/>
      <c r="C122" s="69">
        <f>C121+1</f>
        <v>2</v>
      </c>
      <c r="D122" s="69"/>
      <c r="E122" s="55" t="s">
        <v>228</v>
      </c>
      <c r="F122" s="70">
        <f>(0.7*1.52+3.05*4.72+2.13*3.05+2.75*3.27+0.6*1.22+3.35*3.05+2.13*1.38+1.68*0.6+1.53*1+1.53*1+1.38*2.14+2.45*1)*(10.764)</f>
        <v>584.58315240000002</v>
      </c>
      <c r="G122" s="71"/>
      <c r="H122" s="55">
        <v>0</v>
      </c>
      <c r="I122" s="55">
        <f t="shared" ref="I122:I124" si="4">F122*(($I$105)+1)+H122</f>
        <v>876.87472860000003</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customHeight="1" x14ac:dyDescent="0.25">
      <c r="A123" s="165"/>
      <c r="B123" s="166"/>
      <c r="C123" s="69">
        <f t="shared" ref="C123:C128" si="5">C122+1</f>
        <v>3</v>
      </c>
      <c r="D123" s="69"/>
      <c r="E123" s="55" t="s">
        <v>228</v>
      </c>
      <c r="F123" s="70">
        <f>(0.7*1.52+3.05*4.72+2.13*3.05+2.75*3.27+0.6*1.22+3.35*3.05+2.13*1.38+1.68*0.6+1.53*1+1.53*1+1.38*2.14+2.45*1)*(10.764)</f>
        <v>584.58315240000002</v>
      </c>
      <c r="G123" s="71"/>
      <c r="H123" s="55">
        <v>0</v>
      </c>
      <c r="I123" s="55">
        <f t="shared" si="4"/>
        <v>876.87472860000003</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customHeight="1" x14ac:dyDescent="0.25">
      <c r="A124" s="165"/>
      <c r="B124" s="166"/>
      <c r="C124" s="69">
        <f t="shared" si="5"/>
        <v>4</v>
      </c>
      <c r="D124" s="69"/>
      <c r="E124" s="55" t="s">
        <v>228</v>
      </c>
      <c r="F124" s="70">
        <f>(1.58*1.52+3.05*5.64+3.35*2.29+3.05*3.35+0.6*1.36+3.35*3.05+2.29*1.38+1.67*0.6+1.7*1+1.65*1+2.29*1.38+2.66*1.22)*(10.764)</f>
        <v>672.14398679999999</v>
      </c>
      <c r="G124" s="71"/>
      <c r="H124" s="55">
        <v>0</v>
      </c>
      <c r="I124" s="55">
        <f t="shared" si="4"/>
        <v>1008.2159802</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customHeight="1" x14ac:dyDescent="0.25">
      <c r="A125" s="165"/>
      <c r="B125" s="166"/>
      <c r="C125" s="69">
        <f t="shared" si="5"/>
        <v>5</v>
      </c>
      <c r="D125" s="69"/>
      <c r="E125" s="163" t="s">
        <v>233</v>
      </c>
      <c r="F125" s="171"/>
      <c r="G125" s="171"/>
      <c r="H125" s="171"/>
      <c r="I125" s="164"/>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customHeight="1" x14ac:dyDescent="0.25">
      <c r="A126" s="165"/>
      <c r="B126" s="166"/>
      <c r="C126" s="69">
        <f t="shared" si="5"/>
        <v>6</v>
      </c>
      <c r="D126" s="69"/>
      <c r="E126" s="165"/>
      <c r="F126" s="172"/>
      <c r="G126" s="172"/>
      <c r="H126" s="172"/>
      <c r="I126" s="166"/>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customHeight="1" x14ac:dyDescent="0.25">
      <c r="A127" s="165"/>
      <c r="B127" s="166"/>
      <c r="C127" s="69">
        <f t="shared" si="5"/>
        <v>7</v>
      </c>
      <c r="D127" s="69"/>
      <c r="E127" s="165"/>
      <c r="F127" s="172"/>
      <c r="G127" s="172"/>
      <c r="H127" s="172"/>
      <c r="I127" s="166"/>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customHeight="1" x14ac:dyDescent="0.25">
      <c r="A128" s="167"/>
      <c r="B128" s="168"/>
      <c r="C128" s="69">
        <f t="shared" si="5"/>
        <v>8</v>
      </c>
      <c r="D128" s="69"/>
      <c r="E128" s="167"/>
      <c r="F128" s="173"/>
      <c r="G128" s="173"/>
      <c r="H128" s="173"/>
      <c r="I128" s="168"/>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x14ac:dyDescent="0.25">
      <c r="A129" s="72" t="s">
        <v>234</v>
      </c>
      <c r="B129" s="73"/>
      <c r="C129" s="73"/>
      <c r="D129" s="73"/>
      <c r="E129" s="73"/>
      <c r="F129" s="73"/>
      <c r="G129" s="73"/>
      <c r="H129" s="73"/>
      <c r="I129" s="85"/>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customHeight="1" x14ac:dyDescent="0.25">
      <c r="A130" s="163" t="str">
        <f>A129</f>
        <v>1st Floor For Residential</v>
      </c>
      <c r="B130" s="164"/>
      <c r="C130" s="69">
        <v>1</v>
      </c>
      <c r="D130" s="69"/>
      <c r="E130" s="55" t="s">
        <v>228</v>
      </c>
      <c r="F130" s="70">
        <f>(1.58*1.52+3.05*5.72+3.35*2.29+3.05*3.35+0.6*1.36+3.35*3.05+2.29*1.38+1.67*0.6+1.7*1+1.65*1+2.29*1.38+2.66*1.22)*(10.764)</f>
        <v>674.77040280000006</v>
      </c>
      <c r="G130" s="71"/>
      <c r="H130" s="55">
        <v>0</v>
      </c>
      <c r="I130" s="55">
        <f>F130*(($I$105)+1)+H130</f>
        <v>1012.1556042000001</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customHeight="1" x14ac:dyDescent="0.25">
      <c r="A131" s="165"/>
      <c r="B131" s="166"/>
      <c r="C131" s="69">
        <f>C130+1</f>
        <v>2</v>
      </c>
      <c r="D131" s="69"/>
      <c r="E131" s="55" t="s">
        <v>228</v>
      </c>
      <c r="F131" s="70">
        <f>(0.7*1.52+3.05*4.72+2.13*3.05+2.75*3.27+0.6*1.22+3.35*3.05+2.13*1.38+1.68*0.6+1.53*1+1.53*1+1.38*2.14+2.45*1)*(10.764)</f>
        <v>584.58315240000002</v>
      </c>
      <c r="G131" s="71"/>
      <c r="H131" s="55">
        <v>0</v>
      </c>
      <c r="I131" s="55">
        <f t="shared" ref="I131:I133" si="6">F131*(($I$105)+1)+H131</f>
        <v>876.87472860000003</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customHeight="1" x14ac:dyDescent="0.25">
      <c r="A132" s="165"/>
      <c r="B132" s="166"/>
      <c r="C132" s="69">
        <f t="shared" ref="C132:C137" si="7">C131+1</f>
        <v>3</v>
      </c>
      <c r="D132" s="69"/>
      <c r="E132" s="55" t="s">
        <v>228</v>
      </c>
      <c r="F132" s="70">
        <f>(0.7*1.52+3.05*4.72+2.13*3.05+2.75*3.27+0.6*1.22+3.35*3.05+2.13*1.38+1.68*0.6+1.53*1+1.53*1+1.38*2.14+2.45*1)*(10.764)</f>
        <v>584.58315240000002</v>
      </c>
      <c r="G132" s="71"/>
      <c r="H132" s="55">
        <v>0</v>
      </c>
      <c r="I132" s="55">
        <f t="shared" si="6"/>
        <v>876.87472860000003</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customHeight="1" x14ac:dyDescent="0.25">
      <c r="A133" s="165"/>
      <c r="B133" s="166"/>
      <c r="C133" s="69">
        <f t="shared" si="7"/>
        <v>4</v>
      </c>
      <c r="D133" s="69"/>
      <c r="E133" s="55" t="s">
        <v>228</v>
      </c>
      <c r="F133" s="70">
        <f>(1.58*1.52+3.05*5.64+3.35*2.29+3.05*3.35+0.6*1.36+3.35*3.05+2.29*1.38+1.67*0.6+1.7*1+1.65*1+2.29*1.38+2.66*1.22)*(10.764)</f>
        <v>672.14398679999999</v>
      </c>
      <c r="G133" s="71"/>
      <c r="H133" s="55">
        <v>0</v>
      </c>
      <c r="I133" s="55">
        <f t="shared" si="6"/>
        <v>1008.2159802</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25">
      <c r="A134" s="165"/>
      <c r="B134" s="166"/>
      <c r="C134" s="69">
        <f t="shared" si="7"/>
        <v>5</v>
      </c>
      <c r="D134" s="69"/>
      <c r="E134" s="163" t="s">
        <v>235</v>
      </c>
      <c r="F134" s="171"/>
      <c r="G134" s="171"/>
      <c r="H134" s="171"/>
      <c r="I134" s="164"/>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25">
      <c r="A135" s="165"/>
      <c r="B135" s="166"/>
      <c r="C135" s="69">
        <f t="shared" si="7"/>
        <v>6</v>
      </c>
      <c r="D135" s="69"/>
      <c r="E135" s="165"/>
      <c r="F135" s="172"/>
      <c r="G135" s="172"/>
      <c r="H135" s="172"/>
      <c r="I135" s="166"/>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customHeight="1" x14ac:dyDescent="0.25">
      <c r="A136" s="165"/>
      <c r="B136" s="166"/>
      <c r="C136" s="69">
        <f t="shared" si="7"/>
        <v>7</v>
      </c>
      <c r="D136" s="69"/>
      <c r="E136" s="165"/>
      <c r="F136" s="172"/>
      <c r="G136" s="172"/>
      <c r="H136" s="172"/>
      <c r="I136" s="166"/>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25">
      <c r="A137" s="167"/>
      <c r="B137" s="168"/>
      <c r="C137" s="69">
        <f t="shared" si="7"/>
        <v>8</v>
      </c>
      <c r="D137" s="69"/>
      <c r="E137" s="167"/>
      <c r="F137" s="173"/>
      <c r="G137" s="173"/>
      <c r="H137" s="173"/>
      <c r="I137" s="168"/>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46.5" customHeight="1" x14ac:dyDescent="0.25">
      <c r="A138" s="72" t="s">
        <v>236</v>
      </c>
      <c r="B138" s="73"/>
      <c r="C138" s="73"/>
      <c r="D138" s="73"/>
      <c r="E138" s="73"/>
      <c r="F138" s="73"/>
      <c r="G138" s="73"/>
      <c r="H138" s="73"/>
      <c r="I138" s="85"/>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25">
      <c r="A139" s="163" t="str">
        <f>A138</f>
        <v>2nd, 4th to 7th, 9th to 12th, 14th to 17th, 19th to 22nd,
 24th to 27th, 29th to 32nd &amp; 34th to 37th Floor</v>
      </c>
      <c r="B139" s="164"/>
      <c r="C139" s="69">
        <v>1</v>
      </c>
      <c r="D139" s="69"/>
      <c r="E139" s="55" t="s">
        <v>228</v>
      </c>
      <c r="F139" s="70">
        <f>(1.58*1.52+3.05*5.72+3.35*2.29+3.05*3.35+0.6*1.36+3.35*3.05+2.29*1.38+1.67*0.6+1.7*1+1.65*1+2.29*1.38+2.66*1.22)*(10.764)</f>
        <v>674.77040280000006</v>
      </c>
      <c r="G139" s="71"/>
      <c r="H139" s="55">
        <v>0</v>
      </c>
      <c r="I139" s="55">
        <f>F139*(($I$105)+1)+H139</f>
        <v>1012.1556042000001</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25">
      <c r="A140" s="165"/>
      <c r="B140" s="166"/>
      <c r="C140" s="69">
        <f>C139+1</f>
        <v>2</v>
      </c>
      <c r="D140" s="69"/>
      <c r="E140" s="55" t="s">
        <v>228</v>
      </c>
      <c r="F140" s="70">
        <f>(0.7*1.52+3.05*4.72+2.13*3.05+2.75*3.27+0.6*1.22+3.35*3.05+2.13*1.38+1.68*0.6+1.53*1+1.53*1+1.38*2.14+2.45*1)*(10.764)</f>
        <v>584.58315240000002</v>
      </c>
      <c r="G140" s="71"/>
      <c r="H140" s="55">
        <v>0</v>
      </c>
      <c r="I140" s="55">
        <f t="shared" ref="I140:I142" si="8">F140*(($I$105)+1)+H140</f>
        <v>876.87472860000003</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25">
      <c r="A141" s="165"/>
      <c r="B141" s="166"/>
      <c r="C141" s="69">
        <f t="shared" ref="C141:C146" si="9">C140+1</f>
        <v>3</v>
      </c>
      <c r="D141" s="69"/>
      <c r="E141" s="55" t="s">
        <v>228</v>
      </c>
      <c r="F141" s="70">
        <f>(0.7*1.52+3.05*4.72+2.13*3.05+2.75*3.27+0.6*1.22+3.35*3.05+2.13*1.38+1.68*0.6+1.53*1+1.53*1+1.38*2.14+2.45*1)*(10.764)</f>
        <v>584.58315240000002</v>
      </c>
      <c r="G141" s="71"/>
      <c r="H141" s="55">
        <v>0</v>
      </c>
      <c r="I141" s="55">
        <f t="shared" si="8"/>
        <v>876.87472860000003</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25">
      <c r="A142" s="165"/>
      <c r="B142" s="166"/>
      <c r="C142" s="69">
        <f t="shared" si="9"/>
        <v>4</v>
      </c>
      <c r="D142" s="69"/>
      <c r="E142" s="55" t="s">
        <v>228</v>
      </c>
      <c r="F142" s="70">
        <f>(1.58*1.52+3.05*5.64+3.35*2.29+3.05*3.35+0.6*1.36+3.35*3.05+2.29*1.38+1.67*0.6+1.7*1+1.65*1+2.29*1.38+2.66*1.22)*(10.764)</f>
        <v>672.14398679999999</v>
      </c>
      <c r="G142" s="71"/>
      <c r="H142" s="55">
        <v>0</v>
      </c>
      <c r="I142" s="55">
        <f t="shared" si="8"/>
        <v>1008.2159802</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customHeight="1" x14ac:dyDescent="0.25">
      <c r="A143" s="165"/>
      <c r="B143" s="166"/>
      <c r="C143" s="69">
        <f t="shared" si="9"/>
        <v>5</v>
      </c>
      <c r="D143" s="69"/>
      <c r="E143" s="55" t="s">
        <v>228</v>
      </c>
      <c r="F143" s="70">
        <f>(1.58*1.52+3.05*5.64+3.35*2.29+3.05*3.35+0.6*1.36+3.35*3.05+2.29*1.38+1.67*0.6+1.7*1+1.65*1+2.29*1.38+2.66*1.22)*(10.764)</f>
        <v>672.14398679999999</v>
      </c>
      <c r="G143" s="71"/>
      <c r="H143" s="55">
        <v>0</v>
      </c>
      <c r="I143" s="55">
        <f>F143*(($I$105)+1)+H143</f>
        <v>1008.2159802</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25">
      <c r="A144" s="165"/>
      <c r="B144" s="166"/>
      <c r="C144" s="69">
        <f t="shared" si="9"/>
        <v>6</v>
      </c>
      <c r="D144" s="69"/>
      <c r="E144" s="55" t="s">
        <v>228</v>
      </c>
      <c r="F144" s="70">
        <f>(0.7*1.52+3.05*4.72+2.13*3.05+2.75*3.27+0.6*1.22+3.35*3.05+2.13*1.38+1.68*0.6+1.53*1+1.53*1+1.38*2.14+2.45*1)*(10.764)</f>
        <v>584.58315240000002</v>
      </c>
      <c r="G144" s="71"/>
      <c r="H144" s="55">
        <v>0</v>
      </c>
      <c r="I144" s="55">
        <f t="shared" ref="I144:I146" si="10">F144*(($I$105)+1)+H144</f>
        <v>876.87472860000003</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25">
      <c r="A145" s="165"/>
      <c r="B145" s="166"/>
      <c r="C145" s="69">
        <f t="shared" si="9"/>
        <v>7</v>
      </c>
      <c r="D145" s="69"/>
      <c r="E145" s="55" t="s">
        <v>228</v>
      </c>
      <c r="F145" s="70">
        <f>(0.7*1.52+3.05*4.72+2.13*3.05+2.75*3.27+0.6*1.22+3.35*3.05+2.13*1.38+1.68*0.6+1.53*1+1.53*1+1.38*2.14+2.45*1)*(10.764)</f>
        <v>584.58315240000002</v>
      </c>
      <c r="G145" s="71"/>
      <c r="H145" s="55">
        <v>0</v>
      </c>
      <c r="I145" s="55">
        <f t="shared" si="10"/>
        <v>876.87472860000003</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25">
      <c r="A146" s="167"/>
      <c r="B146" s="168"/>
      <c r="C146" s="69">
        <f t="shared" si="9"/>
        <v>8</v>
      </c>
      <c r="D146" s="69"/>
      <c r="E146" s="55" t="s">
        <v>228</v>
      </c>
      <c r="F146" s="70">
        <f>(1.58*1.52+3.05*5.64+3.35*2.29+3.05*3.35+0.6*1.36+3.35*3.05+2.29*1.38+1.67*0.6+1.7*1+1.65*1+2.29*1.38+2.66*1.22)*(10.764)</f>
        <v>672.14398679999999</v>
      </c>
      <c r="G146" s="71"/>
      <c r="H146" s="55">
        <v>0</v>
      </c>
      <c r="I146" s="55">
        <f t="shared" si="10"/>
        <v>1008.2159802</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32.25" customHeight="1" x14ac:dyDescent="0.25">
      <c r="A147" s="72" t="s">
        <v>254</v>
      </c>
      <c r="B147" s="73"/>
      <c r="C147" s="73"/>
      <c r="D147" s="73"/>
      <c r="E147" s="73"/>
      <c r="F147" s="73"/>
      <c r="G147" s="73"/>
      <c r="H147" s="73"/>
      <c r="I147" s="85"/>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25">
      <c r="A148" s="163" t="str">
        <f>A147</f>
        <v>3rd, 8th, 13th, 18th, 23rd, 28th, 33rd &amp; 38th Floor (Part Refuge Area)</v>
      </c>
      <c r="B148" s="164"/>
      <c r="C148" s="69">
        <v>1</v>
      </c>
      <c r="D148" s="69"/>
      <c r="E148" s="55" t="s">
        <v>228</v>
      </c>
      <c r="F148" s="70">
        <f>(1.58*1.52+3.05*5.72+3.35*2.29+3.05*3.35+0.6*1.36+3.35*3.05+2.29*1.38+1.67*0.6+1.7*1+1.65*1+2.29*1.38+2.66*1.22)*(10.764)</f>
        <v>674.77040280000006</v>
      </c>
      <c r="G148" s="71"/>
      <c r="H148" s="55">
        <v>0</v>
      </c>
      <c r="I148" s="55">
        <f>F148*(($I$105)+1)+H148</f>
        <v>1012.1556042000001</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25">
      <c r="A149" s="165"/>
      <c r="B149" s="166"/>
      <c r="C149" s="69">
        <f>C148+1</f>
        <v>2</v>
      </c>
      <c r="D149" s="69"/>
      <c r="E149" s="70" t="s">
        <v>237</v>
      </c>
      <c r="F149" s="169"/>
      <c r="G149" s="169"/>
      <c r="H149" s="169"/>
      <c r="I149" s="7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25">
      <c r="A150" s="165"/>
      <c r="B150" s="166"/>
      <c r="C150" s="69">
        <f t="shared" ref="C150:C155" si="11">C149+1</f>
        <v>3</v>
      </c>
      <c r="D150" s="69"/>
      <c r="E150" s="55" t="s">
        <v>228</v>
      </c>
      <c r="F150" s="70">
        <f>(0.7*1.52+3.05*4.72+2.13*3.05+2.75*3.27+0.6*1.22+3.35*3.05+2.13*1.38+1.68*0.6+1.53*1+1.53*1+1.38*2.14+2.45*1)*(10.764)</f>
        <v>584.58315240000002</v>
      </c>
      <c r="G150" s="71"/>
      <c r="H150" s="55">
        <v>0</v>
      </c>
      <c r="I150" s="55">
        <f t="shared" ref="I150:I151" si="12">F150*(($I$105)+1)+H150</f>
        <v>876.87472860000003</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25">
      <c r="A151" s="165"/>
      <c r="B151" s="166"/>
      <c r="C151" s="69">
        <f t="shared" si="11"/>
        <v>4</v>
      </c>
      <c r="D151" s="69"/>
      <c r="E151" s="55" t="s">
        <v>228</v>
      </c>
      <c r="F151" s="70">
        <f>(1.58*1.52+3.05*5.64+3.35*2.29+3.05*3.35+0.6*1.36+3.35*3.05+2.29*1.38+1.67*0.6+1.7*1+1.65*1+2.29*1.38+2.66*1.22)*(10.764)</f>
        <v>672.14398679999999</v>
      </c>
      <c r="G151" s="71"/>
      <c r="H151" s="55">
        <v>0</v>
      </c>
      <c r="I151" s="55">
        <f t="shared" si="12"/>
        <v>1008.2159802</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25">
      <c r="A152" s="165"/>
      <c r="B152" s="166"/>
      <c r="C152" s="69">
        <f t="shared" si="11"/>
        <v>5</v>
      </c>
      <c r="D152" s="69"/>
      <c r="E152" s="55" t="s">
        <v>228</v>
      </c>
      <c r="F152" s="70">
        <f>(1.58*1.52+3.05*5.64+3.35*2.29+3.05*3.35+0.6*1.36+3.35*3.05+2.29*1.38+1.67*0.6+1.7*1+1.65*1+2.29*1.38+2.66*1.22)*(10.764)</f>
        <v>672.14398679999999</v>
      </c>
      <c r="G152" s="71"/>
      <c r="H152" s="55">
        <v>0</v>
      </c>
      <c r="I152" s="55">
        <f>F152*(($I$105)+1)+H152</f>
        <v>1008.2159802</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25">
      <c r="A153" s="165"/>
      <c r="B153" s="166"/>
      <c r="C153" s="69">
        <f t="shared" si="11"/>
        <v>6</v>
      </c>
      <c r="D153" s="69"/>
      <c r="E153" s="55" t="s">
        <v>228</v>
      </c>
      <c r="F153" s="70">
        <f>(0.7*1.52+3.05*4.72+2.13*3.05+2.75*3.27+0.6*1.22+3.35*3.05+2.13*1.38+1.68*0.6+1.53*1+1.53*1+1.38*2.14+2.45*1)*(10.764)</f>
        <v>584.58315240000002</v>
      </c>
      <c r="G153" s="71"/>
      <c r="H153" s="55">
        <v>0</v>
      </c>
      <c r="I153" s="55">
        <f t="shared" ref="I153:I155" si="13">F153*(($I$105)+1)+H153</f>
        <v>876.87472860000003</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25">
      <c r="A154" s="165"/>
      <c r="B154" s="166"/>
      <c r="C154" s="69">
        <f t="shared" si="11"/>
        <v>7</v>
      </c>
      <c r="D154" s="69"/>
      <c r="E154" s="55" t="s">
        <v>228</v>
      </c>
      <c r="F154" s="70">
        <f>(0.7*1.52+3.05*4.72+2.13*3.05+2.75*3.27+0.6*1.22+3.35*3.05+2.13*1.38+1.68*0.6+1.53*1+1.53*1+1.38*2.14+2.45*1)*(10.764)</f>
        <v>584.58315240000002</v>
      </c>
      <c r="G154" s="71"/>
      <c r="H154" s="55">
        <v>0</v>
      </c>
      <c r="I154" s="55">
        <f t="shared" si="13"/>
        <v>876.87472860000003</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25">
      <c r="A155" s="167"/>
      <c r="B155" s="168"/>
      <c r="C155" s="69">
        <f t="shared" si="11"/>
        <v>8</v>
      </c>
      <c r="D155" s="69"/>
      <c r="E155" s="55" t="s">
        <v>228</v>
      </c>
      <c r="F155" s="70">
        <f>(1.58*1.52+3.05*5.64+3.35*2.29+3.05*3.35+0.6*1.36+3.35*3.05+2.29*1.38+1.67*0.6+1.7*1+1.65*1+2.29*1.38+2.66*1.22)*(10.764)</f>
        <v>672.14398679999999</v>
      </c>
      <c r="G155" s="71"/>
      <c r="H155" s="55">
        <v>0</v>
      </c>
      <c r="I155" s="55">
        <f t="shared" si="13"/>
        <v>1008.2159802</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x14ac:dyDescent="0.25">
      <c r="A156" s="72" t="s">
        <v>217</v>
      </c>
      <c r="B156" s="73"/>
      <c r="C156" s="73"/>
      <c r="D156" s="73"/>
      <c r="E156" s="73"/>
      <c r="F156" s="73"/>
      <c r="G156" s="73"/>
      <c r="H156" s="73"/>
      <c r="I156" s="85"/>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x14ac:dyDescent="0.25">
      <c r="A157" s="72" t="s">
        <v>225</v>
      </c>
      <c r="B157" s="73"/>
      <c r="C157" s="73"/>
      <c r="D157" s="73"/>
      <c r="E157" s="73"/>
      <c r="F157" s="73"/>
      <c r="G157" s="73"/>
      <c r="H157" s="73"/>
      <c r="I157" s="85"/>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x14ac:dyDescent="0.25">
      <c r="A158" s="72" t="s">
        <v>226</v>
      </c>
      <c r="B158" s="73"/>
      <c r="C158" s="73"/>
      <c r="D158" s="73"/>
      <c r="E158" s="73"/>
      <c r="F158" s="73"/>
      <c r="G158" s="73"/>
      <c r="H158" s="73"/>
      <c r="I158" s="85"/>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x14ac:dyDescent="0.25">
      <c r="A159" s="72" t="s">
        <v>227</v>
      </c>
      <c r="B159" s="73"/>
      <c r="C159" s="73"/>
      <c r="D159" s="73"/>
      <c r="E159" s="73"/>
      <c r="F159" s="73"/>
      <c r="G159" s="73"/>
      <c r="H159" s="73"/>
      <c r="I159" s="85"/>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x14ac:dyDescent="0.25">
      <c r="A160" s="72" t="s">
        <v>230</v>
      </c>
      <c r="B160" s="73"/>
      <c r="C160" s="73"/>
      <c r="D160" s="73"/>
      <c r="E160" s="73"/>
      <c r="F160" s="73"/>
      <c r="G160" s="73"/>
      <c r="H160" s="73"/>
      <c r="I160" s="85"/>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25">
      <c r="A161" s="163" t="str">
        <f>A160</f>
        <v>2nd Podium Floor For Part Residential</v>
      </c>
      <c r="B161" s="164"/>
      <c r="C161" s="69">
        <v>1</v>
      </c>
      <c r="D161" s="69"/>
      <c r="E161" s="163" t="s">
        <v>229</v>
      </c>
      <c r="F161" s="171"/>
      <c r="G161" s="171"/>
      <c r="H161" s="171"/>
      <c r="I161" s="164"/>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25">
      <c r="A162" s="165" t="str">
        <f t="shared" ref="A162:A168" si="14">A161</f>
        <v>2nd Podium Floor For Part Residential</v>
      </c>
      <c r="B162" s="166"/>
      <c r="C162" s="69">
        <f>C161+1</f>
        <v>2</v>
      </c>
      <c r="D162" s="69"/>
      <c r="E162" s="165"/>
      <c r="F162" s="172"/>
      <c r="G162" s="172"/>
      <c r="H162" s="172"/>
      <c r="I162" s="166"/>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25">
      <c r="A163" s="165" t="str">
        <f t="shared" si="14"/>
        <v>2nd Podium Floor For Part Residential</v>
      </c>
      <c r="B163" s="166"/>
      <c r="C163" s="69">
        <f t="shared" ref="C163:C168" si="15">C162+1</f>
        <v>3</v>
      </c>
      <c r="D163" s="69"/>
      <c r="E163" s="165"/>
      <c r="F163" s="172"/>
      <c r="G163" s="172"/>
      <c r="H163" s="172"/>
      <c r="I163" s="166"/>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25">
      <c r="A164" s="165" t="str">
        <f t="shared" si="14"/>
        <v>2nd Podium Floor For Part Residential</v>
      </c>
      <c r="B164" s="166"/>
      <c r="C164" s="69">
        <f t="shared" si="15"/>
        <v>4</v>
      </c>
      <c r="D164" s="69"/>
      <c r="E164" s="167"/>
      <c r="F164" s="173"/>
      <c r="G164" s="173"/>
      <c r="H164" s="173"/>
      <c r="I164" s="168"/>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25">
      <c r="A165" s="165" t="str">
        <f t="shared" si="14"/>
        <v>2nd Podium Floor For Part Residential</v>
      </c>
      <c r="B165" s="166"/>
      <c r="C165" s="69">
        <f t="shared" si="15"/>
        <v>5</v>
      </c>
      <c r="D165" s="69"/>
      <c r="E165" s="55" t="s">
        <v>238</v>
      </c>
      <c r="F165" s="70">
        <f>(0.8*1.53+3.35*5.8+3.35*2.29+3.05*3.5+3*(1.38*2.14)+3.82*3.06+1.76*0.6+3.05*3.25+1.6*1.53+3.45*1+3.35*1.22)*(10.764)</f>
        <v>866.53213920000007</v>
      </c>
      <c r="G165" s="71">
        <f>(0.8*1.53+3.35*5.8+3.35*2.29+3.05*3.5+3*(1.38*2.14)+3.82*3.06+1.76*0.6+3.05*3.25+1.6*1.53+3.45*1+3.35*1.22)*(10.764)</f>
        <v>866.53213920000007</v>
      </c>
      <c r="H165" s="61">
        <v>0</v>
      </c>
      <c r="I165" s="55">
        <f t="shared" ref="I165:I167" si="16">F165*(($I$105)+1)+H165</f>
        <v>1299.7982088000001</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25">
      <c r="A166" s="165" t="str">
        <f t="shared" si="14"/>
        <v>2nd Podium Floor For Part Residential</v>
      </c>
      <c r="B166" s="166"/>
      <c r="C166" s="69">
        <f t="shared" si="15"/>
        <v>6</v>
      </c>
      <c r="D166" s="69"/>
      <c r="E166" s="55" t="s">
        <v>239</v>
      </c>
      <c r="F166" s="70">
        <f>(3.05*5.2+1.13*2.53+2.13*3.52+2.44*2.53+3.05*3.65+1.38*2.29+3.35*3.05+2*(2.13*1.38)+4.8*1.05+2.8*1.07)*(10.764)</f>
        <v>762.24943080000003</v>
      </c>
      <c r="G166" s="71">
        <f>(3.05*5.2+1.13*2.53+2.13*3.52+2.44*2.53+3.05*3.65+1.38*2.29+3.35*3.05+2*(2.13*1.38)+4.8*1.05+2.8*1.07)*(10.764)</f>
        <v>762.24943080000003</v>
      </c>
      <c r="H166" s="61">
        <v>0</v>
      </c>
      <c r="I166" s="55">
        <f t="shared" si="16"/>
        <v>1143.3741462</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25">
      <c r="A167" s="165" t="str">
        <f t="shared" si="14"/>
        <v>2nd Podium Floor For Part Residential</v>
      </c>
      <c r="B167" s="166"/>
      <c r="C167" s="69">
        <f t="shared" si="15"/>
        <v>7</v>
      </c>
      <c r="D167" s="69"/>
      <c r="E167" s="55" t="s">
        <v>239</v>
      </c>
      <c r="F167" s="70">
        <f>(3.05*5.2+1.13*2.53+2.13*3.52+2.44*2.53+3.05*3.65+1.38*2.29+3.35*3.05+2*(2.13*1.38)+4.8*1.05+2.8*1.07)*(10.764)</f>
        <v>762.24943080000003</v>
      </c>
      <c r="G167" s="71">
        <f>(3.05*5.2+1.13*2.53+2.13*3.52+2.44*2.53+3.05*3.65+1.38*2.29+3.35*3.05+2*(2.13*1.38)+4.8*1.05+2.8*1.07)*(10.764)</f>
        <v>762.24943080000003</v>
      </c>
      <c r="H167" s="61">
        <v>0</v>
      </c>
      <c r="I167" s="55">
        <f t="shared" si="16"/>
        <v>1143.3741462</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25">
      <c r="A168" s="167" t="str">
        <f t="shared" si="14"/>
        <v>2nd Podium Floor For Part Residential</v>
      </c>
      <c r="B168" s="168"/>
      <c r="C168" s="69">
        <f t="shared" si="15"/>
        <v>8</v>
      </c>
      <c r="D168" s="69"/>
      <c r="E168" s="70" t="s">
        <v>229</v>
      </c>
      <c r="F168" s="169"/>
      <c r="G168" s="169"/>
      <c r="H168" s="169"/>
      <c r="I168" s="7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x14ac:dyDescent="0.25">
      <c r="A169" s="72" t="s">
        <v>231</v>
      </c>
      <c r="B169" s="73"/>
      <c r="C169" s="73"/>
      <c r="D169" s="73"/>
      <c r="E169" s="73"/>
      <c r="F169" s="73"/>
      <c r="G169" s="73"/>
      <c r="H169" s="73"/>
      <c r="I169" s="85"/>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25">
      <c r="A170" s="163" t="str">
        <f>A169</f>
        <v>3rd Podium Floor For Part Residential</v>
      </c>
      <c r="B170" s="164"/>
      <c r="C170" s="69">
        <v>1</v>
      </c>
      <c r="D170" s="69"/>
      <c r="E170" s="163" t="s">
        <v>229</v>
      </c>
      <c r="F170" s="171"/>
      <c r="G170" s="171"/>
      <c r="H170" s="171"/>
      <c r="I170" s="164"/>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25">
      <c r="A171" s="165" t="str">
        <f t="shared" ref="A171:A177" si="17">A170</f>
        <v>3rd Podium Floor For Part Residential</v>
      </c>
      <c r="B171" s="166"/>
      <c r="C171" s="69">
        <f>C170+1</f>
        <v>2</v>
      </c>
      <c r="D171" s="69"/>
      <c r="E171" s="165"/>
      <c r="F171" s="172"/>
      <c r="G171" s="172"/>
      <c r="H171" s="172"/>
      <c r="I171" s="166"/>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25">
      <c r="A172" s="165" t="str">
        <f t="shared" si="17"/>
        <v>3rd Podium Floor For Part Residential</v>
      </c>
      <c r="B172" s="166"/>
      <c r="C172" s="69">
        <f t="shared" ref="C172:C177" si="18">C171+1</f>
        <v>3</v>
      </c>
      <c r="D172" s="69"/>
      <c r="E172" s="165"/>
      <c r="F172" s="172"/>
      <c r="G172" s="172"/>
      <c r="H172" s="172"/>
      <c r="I172" s="166"/>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165" t="str">
        <f t="shared" si="17"/>
        <v>3rd Podium Floor For Part Residential</v>
      </c>
      <c r="B173" s="166"/>
      <c r="C173" s="69">
        <f t="shared" si="18"/>
        <v>4</v>
      </c>
      <c r="D173" s="69"/>
      <c r="E173" s="167"/>
      <c r="F173" s="173"/>
      <c r="G173" s="173"/>
      <c r="H173" s="173"/>
      <c r="I173" s="168"/>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165" t="str">
        <f t="shared" si="17"/>
        <v>3rd Podium Floor For Part Residential</v>
      </c>
      <c r="B174" s="166"/>
      <c r="C174" s="69">
        <f t="shared" si="18"/>
        <v>5</v>
      </c>
      <c r="D174" s="69"/>
      <c r="E174" s="55" t="s">
        <v>238</v>
      </c>
      <c r="F174" s="70">
        <f>(0.8*1.53+3.35*5.8+3.35*2.29+3.05*3.5+3*(1.38*2.14)+3.82*3.06+1.76*0.6+3.05*3.25+1.6*1.53+3.45*1+3.35*1.22)*(10.764)</f>
        <v>866.53213920000007</v>
      </c>
      <c r="G174" s="71">
        <f>(0.8*1.53+3.35*5.8+3.35*2.29+3.05*3.5+3*(1.38*2.14)+3.82*3.06+1.76*0.6+3.05*3.25+1.6*1.53+3.45*1+3.35*1.22)*(10.764)</f>
        <v>866.53213920000007</v>
      </c>
      <c r="H174" s="55">
        <v>0</v>
      </c>
      <c r="I174" s="55">
        <f t="shared" ref="I174:I176" si="19">F174*(($I$105)+1)+H174</f>
        <v>1299.7982088000001</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25">
      <c r="A175" s="165" t="str">
        <f t="shared" si="17"/>
        <v>3rd Podium Floor For Part Residential</v>
      </c>
      <c r="B175" s="166"/>
      <c r="C175" s="69">
        <f t="shared" si="18"/>
        <v>6</v>
      </c>
      <c r="D175" s="69"/>
      <c r="E175" s="55" t="s">
        <v>239</v>
      </c>
      <c r="F175" s="70">
        <f>(3.05*5.2+1.13*2.53+2.13*3.52+2.44*2.53+3.05*3.65+1.38*2.29+3.35*3.05+2*(2.13*1.38)+4.8*1.05+2.8*1.07)*(10.764)</f>
        <v>762.24943080000003</v>
      </c>
      <c r="G175" s="71">
        <f>(3.05*5.2+1.13*2.53+2.13*3.52+2.44*2.53+3.05*3.65+1.38*2.29+3.35*3.05+2*(2.13*1.38)+4.8*1.05+2.8*1.07)*(10.764)</f>
        <v>762.24943080000003</v>
      </c>
      <c r="H175" s="55">
        <v>0</v>
      </c>
      <c r="I175" s="55">
        <f t="shared" si="19"/>
        <v>1143.3741462</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165" t="str">
        <f t="shared" si="17"/>
        <v>3rd Podium Floor For Part Residential</v>
      </c>
      <c r="B176" s="166"/>
      <c r="C176" s="69">
        <f t="shared" si="18"/>
        <v>7</v>
      </c>
      <c r="D176" s="69"/>
      <c r="E176" s="55" t="s">
        <v>239</v>
      </c>
      <c r="F176" s="70">
        <f>(3.05*5.2+1.13*2.53+2.13*3.52+2.44*2.53+3.05*3.65+1.38*2.29+3.35*3.05+2*(2.13*1.38)+4.8*1.05+2.8*1.07)*(10.764)</f>
        <v>762.24943080000003</v>
      </c>
      <c r="G176" s="71">
        <f>(3.05*5.2+1.13*2.53+2.13*3.52+2.44*2.53+3.05*3.65+1.38*2.29+3.35*3.05+2*(2.13*1.38)+4.8*1.05+2.8*1.07)*(10.764)</f>
        <v>762.24943080000003</v>
      </c>
      <c r="H176" s="55">
        <v>0</v>
      </c>
      <c r="I176" s="55">
        <f t="shared" si="19"/>
        <v>1143.3741462</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25">
      <c r="A177" s="167" t="str">
        <f t="shared" si="17"/>
        <v>3rd Podium Floor For Part Residential</v>
      </c>
      <c r="B177" s="168"/>
      <c r="C177" s="69">
        <f t="shared" si="18"/>
        <v>8</v>
      </c>
      <c r="D177" s="69"/>
      <c r="E177" s="70" t="s">
        <v>229</v>
      </c>
      <c r="F177" s="169"/>
      <c r="G177" s="169"/>
      <c r="H177" s="169"/>
      <c r="I177" s="7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x14ac:dyDescent="0.25">
      <c r="A178" s="72" t="s">
        <v>240</v>
      </c>
      <c r="B178" s="73"/>
      <c r="C178" s="73"/>
      <c r="D178" s="73"/>
      <c r="E178" s="73"/>
      <c r="F178" s="73"/>
      <c r="G178" s="73"/>
      <c r="H178" s="73"/>
      <c r="I178" s="85"/>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163" t="str">
        <f>A178</f>
        <v>4th Podium Floor For Part Residential</v>
      </c>
      <c r="B179" s="164"/>
      <c r="C179" s="69">
        <v>1</v>
      </c>
      <c r="D179" s="69"/>
      <c r="E179" s="163" t="s">
        <v>241</v>
      </c>
      <c r="F179" s="171"/>
      <c r="G179" s="171"/>
      <c r="H179" s="171"/>
      <c r="I179" s="164"/>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25">
      <c r="A180" s="165" t="str">
        <f t="shared" ref="A180:A186" si="20">A179</f>
        <v>4th Podium Floor For Part Residential</v>
      </c>
      <c r="B180" s="166"/>
      <c r="C180" s="69">
        <f>C179+1</f>
        <v>2</v>
      </c>
      <c r="D180" s="69"/>
      <c r="E180" s="165"/>
      <c r="F180" s="172"/>
      <c r="G180" s="172"/>
      <c r="H180" s="172"/>
      <c r="I180" s="166"/>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25">
      <c r="A181" s="165" t="str">
        <f t="shared" si="20"/>
        <v>4th Podium Floor For Part Residential</v>
      </c>
      <c r="B181" s="166"/>
      <c r="C181" s="69">
        <f t="shared" ref="C181:C186" si="21">C180+1</f>
        <v>3</v>
      </c>
      <c r="D181" s="69"/>
      <c r="E181" s="165"/>
      <c r="F181" s="172"/>
      <c r="G181" s="172"/>
      <c r="H181" s="172"/>
      <c r="I181" s="166"/>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165" t="str">
        <f t="shared" si="20"/>
        <v>4th Podium Floor For Part Residential</v>
      </c>
      <c r="B182" s="166"/>
      <c r="C182" s="69">
        <f t="shared" si="21"/>
        <v>4</v>
      </c>
      <c r="D182" s="69"/>
      <c r="E182" s="167"/>
      <c r="F182" s="173"/>
      <c r="G182" s="173"/>
      <c r="H182" s="173"/>
      <c r="I182" s="168"/>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165" t="str">
        <f t="shared" si="20"/>
        <v>4th Podium Floor For Part Residential</v>
      </c>
      <c r="B183" s="166"/>
      <c r="C183" s="69">
        <f t="shared" si="21"/>
        <v>5</v>
      </c>
      <c r="D183" s="69"/>
      <c r="E183" s="55" t="s">
        <v>238</v>
      </c>
      <c r="F183" s="70">
        <f>(0.8*1.53+3.35*5.8+3.35*2.29+3.05*3.5+3*(1.38*2.14)+3.82*3.06+1.76*0.6+3.05*3.25+1.6*1.53+3.45*1+3.35*1.22)*(10.764)</f>
        <v>866.53213920000007</v>
      </c>
      <c r="G183" s="71">
        <f>(0.8*1.53+3.35*5.8+3.35*2.29+3.05*3.5+3*(1.38*2.14)+3.82*3.06+1.76*0.6+3.05*3.25+1.6*1.53+3.45*1+3.35*1.22)*(10.764)</f>
        <v>866.53213920000007</v>
      </c>
      <c r="H183" s="55">
        <v>0</v>
      </c>
      <c r="I183" s="55">
        <f t="shared" ref="I183:I185" si="22">F183*(($I$105)+1)+H183</f>
        <v>1299.7982088000001</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165" t="str">
        <f t="shared" si="20"/>
        <v>4th Podium Floor For Part Residential</v>
      </c>
      <c r="B184" s="166"/>
      <c r="C184" s="69">
        <f t="shared" si="21"/>
        <v>6</v>
      </c>
      <c r="D184" s="69"/>
      <c r="E184" s="55" t="s">
        <v>239</v>
      </c>
      <c r="F184" s="70">
        <f>(3.05*5.2+1.13*2.53+2.13*3.52+2.44*2.53+3.05*3.65+1.38*2.29+3.35*3.05+2*(2.13*1.38)+4.8*1.05+2.8*1.07)*(10.764)</f>
        <v>762.24943080000003</v>
      </c>
      <c r="G184" s="71">
        <f>(3.05*5.2+1.13*2.53+2.13*3.52+2.44*2.53+3.05*3.65+1.38*2.29+3.35*3.05+2*(2.13*1.38)+4.8*1.05+2.8*1.07)*(10.764)</f>
        <v>762.24943080000003</v>
      </c>
      <c r="H184" s="55">
        <v>0</v>
      </c>
      <c r="I184" s="55">
        <f t="shared" si="22"/>
        <v>1143.3741462</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165" t="str">
        <f t="shared" si="20"/>
        <v>4th Podium Floor For Part Residential</v>
      </c>
      <c r="B185" s="166"/>
      <c r="C185" s="69">
        <f t="shared" si="21"/>
        <v>7</v>
      </c>
      <c r="D185" s="69"/>
      <c r="E185" s="55" t="s">
        <v>239</v>
      </c>
      <c r="F185" s="70">
        <f>(3.05*5.2+1.13*2.53+2.13*3.52+2.44*2.53+3.05*3.65+1.38*2.29+3.35*3.05+2*(2.13*1.38)+4.8*1.05+2.8*1.07)*(10.764)</f>
        <v>762.24943080000003</v>
      </c>
      <c r="G185" s="71">
        <f>(3.05*5.2+1.13*2.53+2.13*3.52+2.44*2.53+3.05*3.65+1.38*2.29+3.35*3.05+2*(2.13*1.38)+4.8*1.05+2.8*1.07)*(10.764)</f>
        <v>762.24943080000003</v>
      </c>
      <c r="H185" s="55">
        <v>0</v>
      </c>
      <c r="I185" s="55">
        <f t="shared" si="22"/>
        <v>1143.3741462</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25">
      <c r="A186" s="167" t="str">
        <f t="shared" si="20"/>
        <v>4th Podium Floor For Part Residential</v>
      </c>
      <c r="B186" s="168"/>
      <c r="C186" s="69">
        <f t="shared" si="21"/>
        <v>8</v>
      </c>
      <c r="D186" s="69"/>
      <c r="E186" s="70" t="s">
        <v>242</v>
      </c>
      <c r="F186" s="169"/>
      <c r="G186" s="169"/>
      <c r="H186" s="169"/>
      <c r="I186" s="7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x14ac:dyDescent="0.25">
      <c r="A187" s="72" t="s">
        <v>160</v>
      </c>
      <c r="B187" s="73"/>
      <c r="C187" s="73"/>
      <c r="D187" s="73"/>
      <c r="E187" s="73"/>
      <c r="F187" s="73"/>
      <c r="G187" s="73"/>
      <c r="H187" s="73"/>
      <c r="I187" s="85"/>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x14ac:dyDescent="0.25">
      <c r="A188" s="163" t="str">
        <f>A187</f>
        <v>1st Floor</v>
      </c>
      <c r="B188" s="164"/>
      <c r="C188" s="69">
        <v>1</v>
      </c>
      <c r="D188" s="69"/>
      <c r="E188" s="163" t="s">
        <v>235</v>
      </c>
      <c r="F188" s="171"/>
      <c r="G188" s="171"/>
      <c r="H188" s="171"/>
      <c r="I188" s="164"/>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x14ac:dyDescent="0.25">
      <c r="A189" s="165"/>
      <c r="B189" s="166"/>
      <c r="C189" s="69">
        <f>C188+1</f>
        <v>2</v>
      </c>
      <c r="D189" s="69"/>
      <c r="E189" s="165"/>
      <c r="F189" s="172"/>
      <c r="G189" s="172"/>
      <c r="H189" s="172"/>
      <c r="I189" s="166"/>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x14ac:dyDescent="0.25">
      <c r="A190" s="165"/>
      <c r="B190" s="166"/>
      <c r="C190" s="69">
        <f t="shared" ref="C190:C195" si="23">C189+1</f>
        <v>3</v>
      </c>
      <c r="D190" s="69"/>
      <c r="E190" s="165"/>
      <c r="F190" s="172"/>
      <c r="G190" s="172"/>
      <c r="H190" s="172"/>
      <c r="I190" s="166"/>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165"/>
      <c r="B191" s="166"/>
      <c r="C191" s="69">
        <f t="shared" si="23"/>
        <v>4</v>
      </c>
      <c r="D191" s="69"/>
      <c r="E191" s="167"/>
      <c r="F191" s="173"/>
      <c r="G191" s="173"/>
      <c r="H191" s="173"/>
      <c r="I191" s="168"/>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165"/>
      <c r="B192" s="166"/>
      <c r="C192" s="69">
        <f t="shared" si="23"/>
        <v>5</v>
      </c>
      <c r="D192" s="69"/>
      <c r="E192" s="55" t="s">
        <v>238</v>
      </c>
      <c r="F192" s="70">
        <f t="shared" ref="F192:G192" si="24">(0.8*1.53+3.35*5.8+3.35*2.29+3.05*3.5+3*(1.38*2.14)+3.82*3.06+1.76*0.6+3.05*3.25+1.6*1.53+3.45*1+3.35*1.22)*(10.764)</f>
        <v>866.53213920000007</v>
      </c>
      <c r="G192" s="71">
        <f t="shared" si="24"/>
        <v>866.53213920000007</v>
      </c>
      <c r="H192" s="55">
        <v>0</v>
      </c>
      <c r="I192" s="55">
        <f t="shared" ref="I192:I195" si="25">F192*(($I$105)+1)+H192</f>
        <v>1299.7982088000001</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165"/>
      <c r="B193" s="166"/>
      <c r="C193" s="69">
        <f t="shared" si="23"/>
        <v>6</v>
      </c>
      <c r="D193" s="69"/>
      <c r="E193" s="55" t="s">
        <v>239</v>
      </c>
      <c r="F193" s="70">
        <f>(3.05*5.2+1.13*2.53+2.13*3.52+2.44*2.53+3.05*3.65+1.38*2.29+3.35*3.05+2*(2.13*1.38)+4.8*1.05+2.8*1.07)*(10.764)</f>
        <v>762.24943080000003</v>
      </c>
      <c r="G193" s="71">
        <f>(3.05*5.2+1.13*2.53+2.13*3.52+2.44*2.53+3.05*3.65+1.38*2.29+3.35*3.05+2*(2.13*1.38)+4.8*1.05+2.8*1.07)*(10.764)</f>
        <v>762.24943080000003</v>
      </c>
      <c r="H193" s="55">
        <v>0</v>
      </c>
      <c r="I193" s="55">
        <f t="shared" si="25"/>
        <v>1143.3741462</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165"/>
      <c r="B194" s="166"/>
      <c r="C194" s="69">
        <f t="shared" si="23"/>
        <v>7</v>
      </c>
      <c r="D194" s="69"/>
      <c r="E194" s="55" t="s">
        <v>239</v>
      </c>
      <c r="F194" s="70">
        <f>(3.05*5.2+1.13*2.53+2.13*3.52+2.44*2.53+3.05*3.65+1.38*2.29+3.35*3.05+2*(2.13*1.38)+4.8*1.05+2.8*1.07)*(10.764)</f>
        <v>762.24943080000003</v>
      </c>
      <c r="G194" s="71">
        <f>(3.05*5.2+1.13*2.53+2.13*3.52+2.44*2.53+3.05*3.65+1.38*2.29+3.35*3.05+2*(2.13*1.38)+4.8*1.05+2.8*1.07)*(10.764)</f>
        <v>762.24943080000003</v>
      </c>
      <c r="H194" s="55">
        <v>0</v>
      </c>
      <c r="I194" s="55">
        <f t="shared" si="25"/>
        <v>1143.3741462</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167"/>
      <c r="B195" s="168"/>
      <c r="C195" s="69">
        <f t="shared" si="23"/>
        <v>8</v>
      </c>
      <c r="D195" s="69"/>
      <c r="E195" s="55" t="s">
        <v>238</v>
      </c>
      <c r="F195" s="70">
        <f>(0.8*1.53+3.35*5.8+3.35*2.29+3.05*3.5+3*(1.38*2.14)+3.82*3.06+1.76*0.6+3.05*3.25+1.6*1.53+3.45*1+3.35*1.22)*(10.764)</f>
        <v>866.53213920000007</v>
      </c>
      <c r="G195" s="71">
        <f>(0.8*1.53+3.35*5.8+3.35*2.29+3.05*3.5+3*(1.38*2.14)+3.82*3.06+1.76*0.6+3.05*3.25+1.6*1.53+3.45*1+3.35*1.22)*(10.764)</f>
        <v>866.53213920000007</v>
      </c>
      <c r="H195" s="55">
        <v>0</v>
      </c>
      <c r="I195" s="55">
        <f t="shared" si="25"/>
        <v>1299.7982088000001</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49.5" customHeight="1" x14ac:dyDescent="0.25">
      <c r="A196" s="72" t="s">
        <v>236</v>
      </c>
      <c r="B196" s="73"/>
      <c r="C196" s="73"/>
      <c r="D196" s="73"/>
      <c r="E196" s="73"/>
      <c r="F196" s="73"/>
      <c r="G196" s="73"/>
      <c r="H196" s="73"/>
      <c r="I196" s="8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163" t="str">
        <f>A196</f>
        <v>2nd, 4th to 7th, 9th to 12th, 14th to 17th, 19th to 22nd,
 24th to 27th, 29th to 32nd &amp; 34th to 37th Floor</v>
      </c>
      <c r="B197" s="164"/>
      <c r="C197" s="69">
        <v>1</v>
      </c>
      <c r="D197" s="69"/>
      <c r="E197" s="55" t="s">
        <v>238</v>
      </c>
      <c r="F197" s="70">
        <f>(0.8*1.53+3.35*5.8+3.35*2.29+3.05*3.5+3*(1.38*2.14)+3.82*3.06+1.76*0.6+3.05*3.25+1.6*1.53+3.45*1+3.35*1.22)*(10.764)</f>
        <v>866.53213920000007</v>
      </c>
      <c r="G197" s="71">
        <f>(0.8*1.53+3.35*5.8+3.35*2.29+3.05*3.5+3*(1.38*2.14)+3.82*3.06+1.76*0.6+3.05*3.25+1.6*1.53+3.45*1+3.35*1.22)*(10.764)</f>
        <v>866.53213920000007</v>
      </c>
      <c r="H197" s="55">
        <v>0</v>
      </c>
      <c r="I197" s="55">
        <f>F197*(($I$105)+1)+H197</f>
        <v>1299.7982088000001</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25">
      <c r="A198" s="165" t="str">
        <f t="shared" ref="A198:A204" si="26">A197</f>
        <v>2nd, 4th to 7th, 9th to 12th, 14th to 17th, 19th to 22nd,
 24th to 27th, 29th to 32nd &amp; 34th to 37th Floor</v>
      </c>
      <c r="B198" s="166"/>
      <c r="C198" s="69">
        <f>C197+1</f>
        <v>2</v>
      </c>
      <c r="D198" s="69"/>
      <c r="E198" s="55" t="s">
        <v>239</v>
      </c>
      <c r="F198" s="70">
        <f>(3.05*5.2+1.13*2.53+2.13*3.52+2.44*2.53+3.05*3.65+1.38*2.29+3.35*3.05+2*(2.13*1.38)+4.8*1.05+2.8*1.07)*(10.764)</f>
        <v>762.24943080000003</v>
      </c>
      <c r="G198" s="71">
        <f>(3.05*5.2+1.13*2.53+2.13*3.52+2.44*2.53+3.05*3.65+1.38*2.29+3.35*3.05+2*(2.13*1.38)+4.8*1.05+2.8*1.07)*(10.764)</f>
        <v>762.24943080000003</v>
      </c>
      <c r="H198" s="55">
        <v>0</v>
      </c>
      <c r="I198" s="55">
        <f t="shared" ref="I198:I204" si="27">F198*(($I$105)+1)+H198</f>
        <v>1143.3741462</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25">
      <c r="A199" s="165" t="str">
        <f t="shared" si="26"/>
        <v>2nd, 4th to 7th, 9th to 12th, 14th to 17th, 19th to 22nd,
 24th to 27th, 29th to 32nd &amp; 34th to 37th Floor</v>
      </c>
      <c r="B199" s="166"/>
      <c r="C199" s="69">
        <f t="shared" ref="C199:C204" si="28">C198+1</f>
        <v>3</v>
      </c>
      <c r="D199" s="69"/>
      <c r="E199" s="55" t="s">
        <v>239</v>
      </c>
      <c r="F199" s="70">
        <f>(3.05*5.2+1.13*2.53+2.13*3.52+2.44*2.53+3.05*3.65+1.38*2.29+3.35*3.05+2*(2.13*1.38)+4.8*1.05+2.8*1.07)*(10.764)</f>
        <v>762.24943080000003</v>
      </c>
      <c r="G199" s="71">
        <f>(3.05*5.2+1.13*2.53+2.13*3.52+2.44*2.53+3.05*3.65+1.38*2.29+3.35*3.05+2*(2.13*1.38)+4.8*1.05+2.8*1.07)*(10.764)</f>
        <v>762.24943080000003</v>
      </c>
      <c r="H199" s="55">
        <v>0</v>
      </c>
      <c r="I199" s="55">
        <f t="shared" si="27"/>
        <v>1143.3741462</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25">
      <c r="A200" s="165" t="str">
        <f t="shared" si="26"/>
        <v>2nd, 4th to 7th, 9th to 12th, 14th to 17th, 19th to 22nd,
 24th to 27th, 29th to 32nd &amp; 34th to 37th Floor</v>
      </c>
      <c r="B200" s="166"/>
      <c r="C200" s="69">
        <f t="shared" si="28"/>
        <v>4</v>
      </c>
      <c r="D200" s="69"/>
      <c r="E200" s="55" t="s">
        <v>238</v>
      </c>
      <c r="F200" s="70">
        <f t="shared" ref="F200:G201" si="29">(0.8*1.53+3.35*5.8+3.35*2.29+3.05*3.5+3*(1.38*2.14)+3.82*3.06+1.76*0.6+3.05*3.25+1.6*1.53+3.45*1+3.35*1.22)*(10.764)</f>
        <v>866.53213920000007</v>
      </c>
      <c r="G200" s="71">
        <f t="shared" si="29"/>
        <v>866.53213920000007</v>
      </c>
      <c r="H200" s="55">
        <v>0</v>
      </c>
      <c r="I200" s="55">
        <f t="shared" si="27"/>
        <v>1299.7982088000001</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25">
      <c r="A201" s="165" t="str">
        <f t="shared" si="26"/>
        <v>2nd, 4th to 7th, 9th to 12th, 14th to 17th, 19th to 22nd,
 24th to 27th, 29th to 32nd &amp; 34th to 37th Floor</v>
      </c>
      <c r="B201" s="166"/>
      <c r="C201" s="69">
        <f t="shared" si="28"/>
        <v>5</v>
      </c>
      <c r="D201" s="69"/>
      <c r="E201" s="55" t="s">
        <v>238</v>
      </c>
      <c r="F201" s="70">
        <f t="shared" si="29"/>
        <v>866.53213920000007</v>
      </c>
      <c r="G201" s="71">
        <f t="shared" si="29"/>
        <v>866.53213920000007</v>
      </c>
      <c r="H201" s="55">
        <v>0</v>
      </c>
      <c r="I201" s="55">
        <f t="shared" si="27"/>
        <v>1299.7982088000001</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165" t="str">
        <f t="shared" si="26"/>
        <v>2nd, 4th to 7th, 9th to 12th, 14th to 17th, 19th to 22nd,
 24th to 27th, 29th to 32nd &amp; 34th to 37th Floor</v>
      </c>
      <c r="B202" s="166"/>
      <c r="C202" s="69">
        <f t="shared" si="28"/>
        <v>6</v>
      </c>
      <c r="D202" s="69"/>
      <c r="E202" s="55" t="s">
        <v>239</v>
      </c>
      <c r="F202" s="70">
        <f>(3.05*5.2+1.13*2.53+2.13*3.52+2.44*2.53+3.05*3.65+1.38*2.29+3.35*3.05+2*(2.13*1.38)+4.8*1.05+2.8*1.07)*(10.764)</f>
        <v>762.24943080000003</v>
      </c>
      <c r="G202" s="71">
        <f>(3.05*5.2+1.13*2.53+2.13*3.52+2.44*2.53+3.05*3.65+1.38*2.29+3.35*3.05+2*(2.13*1.38)+4.8*1.05+2.8*1.07)*(10.764)</f>
        <v>762.24943080000003</v>
      </c>
      <c r="H202" s="55">
        <v>0</v>
      </c>
      <c r="I202" s="55">
        <f t="shared" si="27"/>
        <v>1143.3741462</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165" t="str">
        <f t="shared" si="26"/>
        <v>2nd, 4th to 7th, 9th to 12th, 14th to 17th, 19th to 22nd,
 24th to 27th, 29th to 32nd &amp; 34th to 37th Floor</v>
      </c>
      <c r="B203" s="166"/>
      <c r="C203" s="69">
        <f t="shared" si="28"/>
        <v>7</v>
      </c>
      <c r="D203" s="69"/>
      <c r="E203" s="55" t="s">
        <v>239</v>
      </c>
      <c r="F203" s="70">
        <f>(3.05*5.2+1.13*2.53+2.13*3.52+2.44*2.53+3.05*3.65+1.38*2.29+3.35*3.05+2*(2.13*1.38)+4.8*1.05+2.8*1.07)*(10.764)</f>
        <v>762.24943080000003</v>
      </c>
      <c r="G203" s="71">
        <f>(3.05*5.2+1.13*2.53+2.13*3.52+2.44*2.53+3.05*3.65+1.38*2.29+3.35*3.05+2*(2.13*1.38)+4.8*1.05+2.8*1.07)*(10.764)</f>
        <v>762.24943080000003</v>
      </c>
      <c r="H203" s="55">
        <v>0</v>
      </c>
      <c r="I203" s="55">
        <f t="shared" si="27"/>
        <v>1143.3741462</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167" t="str">
        <f t="shared" si="26"/>
        <v>2nd, 4th to 7th, 9th to 12th, 14th to 17th, 19th to 22nd,
 24th to 27th, 29th to 32nd &amp; 34th to 37th Floor</v>
      </c>
      <c r="B204" s="168"/>
      <c r="C204" s="69">
        <f t="shared" si="28"/>
        <v>8</v>
      </c>
      <c r="D204" s="69"/>
      <c r="E204" s="55" t="s">
        <v>238</v>
      </c>
      <c r="F204" s="70">
        <f>(0.8*1.53+3.35*5.8+3.35*2.29+3.05*3.5+3*(1.38*2.14)+3.82*3.06+1.76*0.6+3.05*3.25+1.6*1.53+3.45*1+3.35*1.22)*(10.764)</f>
        <v>866.53213920000007</v>
      </c>
      <c r="G204" s="71">
        <f>(0.8*1.53+3.35*5.8+3.35*2.29+3.05*3.5+3*(1.38*2.14)+3.82*3.06+1.76*0.6+3.05*3.25+1.6*1.53+3.45*1+3.35*1.22)*(10.764)</f>
        <v>866.53213920000007</v>
      </c>
      <c r="H204" s="55">
        <v>0</v>
      </c>
      <c r="I204" s="55">
        <f t="shared" si="27"/>
        <v>1299.7982088000001</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x14ac:dyDescent="0.25">
      <c r="A205" s="72" t="s">
        <v>254</v>
      </c>
      <c r="B205" s="73"/>
      <c r="C205" s="73"/>
      <c r="D205" s="73"/>
      <c r="E205" s="73"/>
      <c r="F205" s="73"/>
      <c r="G205" s="73"/>
      <c r="H205" s="73"/>
      <c r="I205" s="8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x14ac:dyDescent="0.25">
      <c r="A206" s="163" t="str">
        <f>A205</f>
        <v>3rd, 8th, 13th, 18th, 23rd, 28th, 33rd &amp; 38th Floor (Part Refuge Area)</v>
      </c>
      <c r="B206" s="164"/>
      <c r="C206" s="69">
        <v>1</v>
      </c>
      <c r="D206" s="69"/>
      <c r="E206" s="55" t="s">
        <v>238</v>
      </c>
      <c r="F206" s="70">
        <f>(0.8*1.53+3.35*5.8+3.35*2.29+3.05*3.5+3*(1.38*2.14)+3.82*3.06+1.76*0.6+3.05*3.25+1.6*1.53+3.45*1+3.35*1.22)*(10.764)</f>
        <v>866.53213920000007</v>
      </c>
      <c r="G206" s="71">
        <f>(0.8*1.53+3.35*5.8+3.35*2.29+3.05*3.5+3*(1.38*2.14)+3.82*3.06+1.76*0.6+3.05*3.25+1.6*1.53+3.45*1+3.35*1.22)*(10.764)</f>
        <v>866.53213920000007</v>
      </c>
      <c r="H206" s="55">
        <v>0</v>
      </c>
      <c r="I206" s="55">
        <f>F206*(($I$105)+1)+H206</f>
        <v>1299.7982088000001</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x14ac:dyDescent="0.25">
      <c r="A207" s="165" t="str">
        <f t="shared" ref="A207:A213" si="30">A206</f>
        <v>3rd, 8th, 13th, 18th, 23rd, 28th, 33rd &amp; 38th Floor (Part Refuge Area)</v>
      </c>
      <c r="B207" s="166"/>
      <c r="C207" s="69">
        <f>C206+1</f>
        <v>2</v>
      </c>
      <c r="D207" s="69"/>
      <c r="E207" s="55" t="s">
        <v>239</v>
      </c>
      <c r="F207" s="70">
        <f>(3.05*5.2+1.13*2.53+2.13*3.52+2.44*2.53+3.05*3.65+1.38*2.29+3.35*3.05+2*(2.13*1.38)+4.8*1.05+2.8*1.07)*(10.764)</f>
        <v>762.24943080000003</v>
      </c>
      <c r="G207" s="71">
        <f>(3.05*5.2+1.13*2.53+2.13*3.52+2.44*2.53+3.05*3.65+1.38*2.29+3.35*3.05+2*(2.13*1.38)+4.8*1.05+2.8*1.07)*(10.764)</f>
        <v>762.24943080000003</v>
      </c>
      <c r="H207" s="55">
        <v>0</v>
      </c>
      <c r="I207" s="55">
        <f t="shared" ref="I207:I213" si="31">F207*(($I$105)+1)+H207</f>
        <v>1143.3741462</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x14ac:dyDescent="0.25">
      <c r="A208" s="165" t="str">
        <f t="shared" si="30"/>
        <v>3rd, 8th, 13th, 18th, 23rd, 28th, 33rd &amp; 38th Floor (Part Refuge Area)</v>
      </c>
      <c r="B208" s="166"/>
      <c r="C208" s="69">
        <f t="shared" ref="C208:C213" si="32">C207+1</f>
        <v>3</v>
      </c>
      <c r="D208" s="69"/>
      <c r="E208" s="55" t="s">
        <v>239</v>
      </c>
      <c r="F208" s="70">
        <f>(3.05*5.2+1.13*2.53+2.13*3.52+2.44*2.53+3.05*3.65+1.38*2.29+3.35*3.05+2*(2.13*1.38)+4.8*1.05+2.8*1.07)*(10.764)</f>
        <v>762.24943080000003</v>
      </c>
      <c r="G208" s="71">
        <f>(3.05*5.2+1.13*2.53+2.13*3.52+2.44*2.53+3.05*3.65+1.38*2.29+3.35*3.05+2*(2.13*1.38)+4.8*1.05+2.8*1.07)*(10.764)</f>
        <v>762.24943080000003</v>
      </c>
      <c r="H208" s="55">
        <v>0</v>
      </c>
      <c r="I208" s="55">
        <f t="shared" si="31"/>
        <v>1143.3741462</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165" t="str">
        <f t="shared" si="30"/>
        <v>3rd, 8th, 13th, 18th, 23rd, 28th, 33rd &amp; 38th Floor (Part Refuge Area)</v>
      </c>
      <c r="B209" s="166"/>
      <c r="C209" s="69">
        <f t="shared" si="32"/>
        <v>4</v>
      </c>
      <c r="D209" s="69"/>
      <c r="E209" s="55" t="s">
        <v>238</v>
      </c>
      <c r="F209" s="70">
        <f t="shared" ref="F209:G210" si="33">(0.8*1.53+3.35*5.8+3.35*2.29+3.05*3.5+3*(1.38*2.14)+3.82*3.06+1.76*0.6+3.05*3.25+1.6*1.53+3.45*1+3.35*1.22)*(10.764)</f>
        <v>866.53213920000007</v>
      </c>
      <c r="G209" s="71">
        <f t="shared" si="33"/>
        <v>866.53213920000007</v>
      </c>
      <c r="H209" s="55">
        <v>0</v>
      </c>
      <c r="I209" s="55">
        <f t="shared" si="31"/>
        <v>1299.7982088000001</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25">
      <c r="A210" s="165" t="str">
        <f t="shared" si="30"/>
        <v>3rd, 8th, 13th, 18th, 23rd, 28th, 33rd &amp; 38th Floor (Part Refuge Area)</v>
      </c>
      <c r="B210" s="166"/>
      <c r="C210" s="69">
        <f t="shared" si="32"/>
        <v>5</v>
      </c>
      <c r="D210" s="69"/>
      <c r="E210" s="55" t="s">
        <v>238</v>
      </c>
      <c r="F210" s="70">
        <f t="shared" si="33"/>
        <v>866.53213920000007</v>
      </c>
      <c r="G210" s="71">
        <f t="shared" si="33"/>
        <v>866.53213920000007</v>
      </c>
      <c r="H210" s="55">
        <v>0</v>
      </c>
      <c r="I210" s="55">
        <f t="shared" si="31"/>
        <v>1299.7982088000001</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25">
      <c r="A211" s="165" t="str">
        <f t="shared" si="30"/>
        <v>3rd, 8th, 13th, 18th, 23rd, 28th, 33rd &amp; 38th Floor (Part Refuge Area)</v>
      </c>
      <c r="B211" s="166"/>
      <c r="C211" s="69">
        <f t="shared" si="32"/>
        <v>6</v>
      </c>
      <c r="D211" s="69"/>
      <c r="E211" s="55" t="s">
        <v>239</v>
      </c>
      <c r="F211" s="70">
        <f>(3.05*5.2+1.13*2.53+2.13*3.52+2.44*2.53+3.05*3.65+1.38*2.29+3.35*3.05+2*(2.13*1.38)+4.8*1.05+2.8*1.07)*(10.764)</f>
        <v>762.24943080000003</v>
      </c>
      <c r="G211" s="71">
        <f>(3.05*5.2+1.13*2.53+2.13*3.52+2.44*2.53+3.05*3.65+1.38*2.29+3.35*3.05+2*(2.13*1.38)+4.8*1.05+2.8*1.07)*(10.764)</f>
        <v>762.24943080000003</v>
      </c>
      <c r="H211" s="55">
        <v>0</v>
      </c>
      <c r="I211" s="55">
        <f t="shared" si="31"/>
        <v>1143.3741462</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25">
      <c r="A212" s="165" t="str">
        <f t="shared" si="30"/>
        <v>3rd, 8th, 13th, 18th, 23rd, 28th, 33rd &amp; 38th Floor (Part Refuge Area)</v>
      </c>
      <c r="B212" s="166"/>
      <c r="C212" s="69">
        <f t="shared" si="32"/>
        <v>7</v>
      </c>
      <c r="D212" s="69"/>
      <c r="E212" s="70" t="s">
        <v>237</v>
      </c>
      <c r="F212" s="169"/>
      <c r="G212" s="169"/>
      <c r="H212" s="169"/>
      <c r="I212" s="7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167" t="str">
        <f t="shared" si="30"/>
        <v>3rd, 8th, 13th, 18th, 23rd, 28th, 33rd &amp; 38th Floor (Part Refuge Area)</v>
      </c>
      <c r="B213" s="168"/>
      <c r="C213" s="69">
        <f t="shared" si="32"/>
        <v>8</v>
      </c>
      <c r="D213" s="69"/>
      <c r="E213" s="55" t="s">
        <v>238</v>
      </c>
      <c r="F213" s="70">
        <f>(0.8*1.53+3.35*5.8+3.35*2.29+3.05*3.5+3*(1.38*2.14)+3.82*3.06+1.76*0.6+3.05*3.25+1.6*1.53+3.45*1+3.35*1.22)*(10.764)</f>
        <v>866.53213920000007</v>
      </c>
      <c r="G213" s="71">
        <f>(0.8*1.53+3.35*5.8+3.35*2.29+3.05*3.5+3*(1.38*2.14)+3.82*3.06+1.76*0.6+3.05*3.25+1.6*1.53+3.45*1+3.35*1.22)*(10.764)</f>
        <v>866.53213920000007</v>
      </c>
      <c r="H213" s="55">
        <v>0</v>
      </c>
      <c r="I213" s="55">
        <f t="shared" si="31"/>
        <v>1299.7982088000001</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hidden="1" x14ac:dyDescent="0.25">
      <c r="A214" s="72" t="s">
        <v>160</v>
      </c>
      <c r="B214" s="73"/>
      <c r="C214" s="73"/>
      <c r="D214" s="73"/>
      <c r="E214" s="73"/>
      <c r="F214" s="73"/>
      <c r="G214" s="73"/>
      <c r="H214" s="73"/>
      <c r="I214" s="85"/>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hidden="1" x14ac:dyDescent="0.25">
      <c r="A215" s="69" t="str">
        <f>A214</f>
        <v>1st Floor</v>
      </c>
      <c r="B215" s="69"/>
      <c r="C215" s="69">
        <f>LEFT(A214,SUM(LEN(A214)-LEN(SUBSTITUTE(A214,{"0","1","2","3","4","5","6","7","8","9"},""))))*100+1</f>
        <v>101</v>
      </c>
      <c r="D215" s="69"/>
      <c r="E215" s="20"/>
      <c r="F215" s="70"/>
      <c r="G215" s="71"/>
      <c r="H215" s="20"/>
      <c r="I215" s="20">
        <f>F215*(($I$105)+1)+H215</f>
        <v>0</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hidden="1" x14ac:dyDescent="0.25">
      <c r="A216" s="69" t="str">
        <f t="shared" ref="A216:A222" si="34">A215</f>
        <v>1st Floor</v>
      </c>
      <c r="B216" s="69"/>
      <c r="C216" s="69">
        <f>C215+1</f>
        <v>102</v>
      </c>
      <c r="D216" s="69"/>
      <c r="E216" s="20"/>
      <c r="F216" s="70"/>
      <c r="G216" s="71"/>
      <c r="H216" s="20"/>
      <c r="I216" s="20">
        <f t="shared" ref="I216:I233" si="35">F216*(($I$105)+1)+H216</f>
        <v>0</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hidden="1" x14ac:dyDescent="0.25">
      <c r="A217" s="69" t="str">
        <f t="shared" si="34"/>
        <v>1st Floor</v>
      </c>
      <c r="B217" s="69"/>
      <c r="C217" s="69">
        <f t="shared" ref="C217:C222" si="36">C216+1</f>
        <v>103</v>
      </c>
      <c r="D217" s="69"/>
      <c r="E217" s="20"/>
      <c r="F217" s="70"/>
      <c r="G217" s="71"/>
      <c r="H217" s="20"/>
      <c r="I217" s="20">
        <f t="shared" si="35"/>
        <v>0</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hidden="1" customHeight="1" x14ac:dyDescent="0.25">
      <c r="A218" s="69" t="str">
        <f t="shared" si="34"/>
        <v>1st Floor</v>
      </c>
      <c r="B218" s="69"/>
      <c r="C218" s="69">
        <f t="shared" si="36"/>
        <v>104</v>
      </c>
      <c r="D218" s="69"/>
      <c r="E218" s="20"/>
      <c r="F218" s="70"/>
      <c r="G218" s="71"/>
      <c r="H218" s="20"/>
      <c r="I218" s="20">
        <f t="shared" si="35"/>
        <v>0</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hidden="1" customHeight="1" x14ac:dyDescent="0.25">
      <c r="A219" s="69" t="str">
        <f t="shared" si="34"/>
        <v>1st Floor</v>
      </c>
      <c r="B219" s="69"/>
      <c r="C219" s="69">
        <f t="shared" si="36"/>
        <v>105</v>
      </c>
      <c r="D219" s="69"/>
      <c r="E219" s="20"/>
      <c r="F219" s="70"/>
      <c r="G219" s="71"/>
      <c r="H219" s="20"/>
      <c r="I219" s="20">
        <f t="shared" si="35"/>
        <v>0</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hidden="1" customHeight="1" x14ac:dyDescent="0.25">
      <c r="A220" s="69" t="str">
        <f t="shared" si="34"/>
        <v>1st Floor</v>
      </c>
      <c r="B220" s="69"/>
      <c r="C220" s="69">
        <f t="shared" si="36"/>
        <v>106</v>
      </c>
      <c r="D220" s="69"/>
      <c r="E220" s="20"/>
      <c r="F220" s="70"/>
      <c r="G220" s="71"/>
      <c r="H220" s="20"/>
      <c r="I220" s="20">
        <f t="shared" si="35"/>
        <v>0</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hidden="1" customHeight="1" x14ac:dyDescent="0.25">
      <c r="A221" s="69" t="str">
        <f t="shared" si="34"/>
        <v>1st Floor</v>
      </c>
      <c r="B221" s="69"/>
      <c r="C221" s="69">
        <f t="shared" si="36"/>
        <v>107</v>
      </c>
      <c r="D221" s="69"/>
      <c r="E221" s="20"/>
      <c r="F221" s="70"/>
      <c r="G221" s="71"/>
      <c r="H221" s="20"/>
      <c r="I221" s="20">
        <f t="shared" si="35"/>
        <v>0</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hidden="1" customHeight="1" x14ac:dyDescent="0.25">
      <c r="A222" s="69" t="str">
        <f t="shared" si="34"/>
        <v>1st Floor</v>
      </c>
      <c r="B222" s="69"/>
      <c r="C222" s="69">
        <f t="shared" si="36"/>
        <v>108</v>
      </c>
      <c r="D222" s="69"/>
      <c r="E222" s="20"/>
      <c r="F222" s="70"/>
      <c r="G222" s="71"/>
      <c r="H222" s="20"/>
      <c r="I222" s="20">
        <f t="shared" si="35"/>
        <v>0</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hidden="1" x14ac:dyDescent="0.25">
      <c r="A223" s="72" t="s">
        <v>161</v>
      </c>
      <c r="B223" s="73"/>
      <c r="C223" s="73"/>
      <c r="D223" s="73"/>
      <c r="E223" s="73"/>
      <c r="F223" s="73"/>
      <c r="G223" s="73"/>
      <c r="H223" s="73"/>
      <c r="I223" s="74"/>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hidden="1" customHeight="1" x14ac:dyDescent="0.25">
      <c r="A224" s="69" t="str">
        <f>A223</f>
        <v>2nd, 3rd, 4th, 6th, 8th, 7th, 9th Floor</v>
      </c>
      <c r="B224" s="69"/>
      <c r="C224" s="70" t="str">
        <f ca="1">U224</f>
        <v>201,..,901</v>
      </c>
      <c r="D224" s="71"/>
      <c r="E224" s="20"/>
      <c r="F224" s="70"/>
      <c r="G224" s="71"/>
      <c r="H224" s="20"/>
      <c r="I224" s="20">
        <f t="shared" si="35"/>
        <v>0</v>
      </c>
      <c r="J224" s="1"/>
      <c r="K224" s="1"/>
      <c r="L224" s="1"/>
      <c r="M224" s="1"/>
      <c r="N224" s="1"/>
      <c r="O224" s="1"/>
      <c r="P224" s="1"/>
      <c r="Q224" s="1"/>
      <c r="R224" s="1"/>
      <c r="S224" s="1"/>
      <c r="T224" s="1"/>
      <c r="U224" s="45" t="str">
        <f t="shared" ref="U224:U233" ca="1" si="37">V224&amp;""&amp;",..,"&amp;""&amp;W224</f>
        <v>201,..,901</v>
      </c>
      <c r="V224" s="45">
        <f ca="1">(SUMPRODUCT(MID(0&amp;(LEFT(A223,SUM(LEN(A223)-LEN(SUBSTITUTE(A223,{"0","1","2","3"},""))))), LARGE(INDEX(ISNUMBER(--MID((LEFT(A223,SUM(LEN(A223)-LEN(SUBSTITUTE(A223,{"0","1","2","3"},""))))), ROW(INDIRECT("1:"&amp;LEN((LEFT(A223,SUM(LEN(A223)-LEN(SUBSTITUTE(A223,{"0","1","2","3"},"")))))))), 1)) * ROW(INDIRECT("1:"&amp;LEN((LEFT(A223,SUM(LEN(A223)-LEN(SUBSTITUTE(A223,{"0","1","2","3"},"")))))))), 0), ROW(INDIRECT("1:"&amp;LEN((LEFT(A223,SUM(LEN(A223)-LEN(SUBSTITUTE(A223,{"0","1","2","3"},"")))))))))+1, 1) * 10^ROW(INDIRECT("1:"&amp;LEN((LEFT(A223,SUM(LEN(A223)-LEN(SUBSTITUTE(A223,{"0","1","2","3"},""))))))))/10))*100+1</f>
        <v>201</v>
      </c>
      <c r="W224" s="45">
        <f ca="1">(SUMPRODUCT(MID(0&amp;(--TRIM(RIGHT(SUBSTITUTE(LEFT(A223,_xlfn.AGGREGATE(16,6,FIND({0,1,2,3,4,5,6,7,8,9},A223,ROW(INDIRECT("1:"&amp;LEN(A223)))),1)),"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",LEN(A223))),LEN(A223)))))))/10))*100+1</f>
        <v>901</v>
      </c>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hidden="1" customHeight="1" x14ac:dyDescent="0.25">
      <c r="A225" s="69" t="str">
        <f t="shared" ref="A225:A233" si="38">A224</f>
        <v>2nd, 3rd, 4th, 6th, 8th, 7th, 9th Floor</v>
      </c>
      <c r="B225" s="69"/>
      <c r="C225" s="70" t="str">
        <f t="shared" ref="C225:C233" ca="1" si="39">U225</f>
        <v>202,..,902</v>
      </c>
      <c r="D225" s="71"/>
      <c r="E225" s="20"/>
      <c r="F225" s="70"/>
      <c r="G225" s="71"/>
      <c r="H225" s="20"/>
      <c r="I225" s="20">
        <f t="shared" si="35"/>
        <v>0</v>
      </c>
      <c r="J225" s="1"/>
      <c r="K225" s="1"/>
      <c r="L225" s="1"/>
      <c r="M225" s="1"/>
      <c r="N225" s="1"/>
      <c r="O225" s="1"/>
      <c r="P225" s="1"/>
      <c r="Q225" s="1"/>
      <c r="R225" s="1"/>
      <c r="S225" s="1"/>
      <c r="T225" s="1"/>
      <c r="U225" s="45" t="str">
        <f t="shared" ca="1" si="37"/>
        <v>202,..,902</v>
      </c>
      <c r="V225" s="45">
        <f ca="1">V224+1</f>
        <v>202</v>
      </c>
      <c r="W225" s="45">
        <f ca="1">W224+1</f>
        <v>902</v>
      </c>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hidden="1" customHeight="1" x14ac:dyDescent="0.25">
      <c r="A226" s="69" t="str">
        <f t="shared" si="38"/>
        <v>2nd, 3rd, 4th, 6th, 8th, 7th, 9th Floor</v>
      </c>
      <c r="B226" s="69"/>
      <c r="C226" s="70" t="str">
        <f t="shared" ca="1" si="39"/>
        <v>203,..,903</v>
      </c>
      <c r="D226" s="71"/>
      <c r="E226" s="20"/>
      <c r="F226" s="70"/>
      <c r="G226" s="71"/>
      <c r="H226" s="20"/>
      <c r="I226" s="20">
        <f t="shared" si="35"/>
        <v>0</v>
      </c>
      <c r="J226" s="1"/>
      <c r="K226" s="1"/>
      <c r="L226" s="1"/>
      <c r="M226" s="1"/>
      <c r="N226" s="1"/>
      <c r="O226" s="1"/>
      <c r="P226" s="1"/>
      <c r="Q226" s="1"/>
      <c r="R226" s="1"/>
      <c r="S226" s="1"/>
      <c r="T226" s="1"/>
      <c r="U226" s="45" t="str">
        <f t="shared" ca="1" si="37"/>
        <v>203,..,903</v>
      </c>
      <c r="V226" s="45">
        <f t="shared" ref="V226:V233" ca="1" si="40">V225+1</f>
        <v>203</v>
      </c>
      <c r="W226" s="45">
        <f t="shared" ref="W226:W233" ca="1" si="41">W225+1</f>
        <v>903</v>
      </c>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hidden="1" customHeight="1" x14ac:dyDescent="0.25">
      <c r="A227" s="69" t="str">
        <f t="shared" si="38"/>
        <v>2nd, 3rd, 4th, 6th, 8th, 7th, 9th Floor</v>
      </c>
      <c r="B227" s="69"/>
      <c r="C227" s="70" t="str">
        <f t="shared" ca="1" si="39"/>
        <v>204,..,904</v>
      </c>
      <c r="D227" s="71"/>
      <c r="E227" s="20"/>
      <c r="F227" s="70"/>
      <c r="G227" s="71"/>
      <c r="H227" s="20"/>
      <c r="I227" s="20">
        <f t="shared" si="35"/>
        <v>0</v>
      </c>
      <c r="J227" s="1"/>
      <c r="K227" s="1"/>
      <c r="L227" s="1"/>
      <c r="M227" s="1"/>
      <c r="N227" s="1"/>
      <c r="O227" s="1"/>
      <c r="P227" s="1"/>
      <c r="Q227" s="1"/>
      <c r="R227" s="1"/>
      <c r="S227" s="1"/>
      <c r="T227" s="1"/>
      <c r="U227" s="45" t="str">
        <f t="shared" ca="1" si="37"/>
        <v>204,..,904</v>
      </c>
      <c r="V227" s="45">
        <f t="shared" ca="1" si="40"/>
        <v>204</v>
      </c>
      <c r="W227" s="45">
        <f t="shared" ca="1" si="41"/>
        <v>904</v>
      </c>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hidden="1" customHeight="1" x14ac:dyDescent="0.25">
      <c r="A228" s="69" t="str">
        <f t="shared" si="38"/>
        <v>2nd, 3rd, 4th, 6th, 8th, 7th, 9th Floor</v>
      </c>
      <c r="B228" s="69"/>
      <c r="C228" s="70" t="str">
        <f t="shared" ca="1" si="39"/>
        <v>205,..,905</v>
      </c>
      <c r="D228" s="71"/>
      <c r="E228" s="20"/>
      <c r="F228" s="70"/>
      <c r="G228" s="71"/>
      <c r="H228" s="20"/>
      <c r="I228" s="20">
        <f t="shared" si="35"/>
        <v>0</v>
      </c>
      <c r="J228" s="1"/>
      <c r="K228" s="1"/>
      <c r="L228" s="1"/>
      <c r="M228" s="1"/>
      <c r="N228" s="1"/>
      <c r="O228" s="1"/>
      <c r="P228" s="1"/>
      <c r="Q228" s="1"/>
      <c r="R228" s="1"/>
      <c r="S228" s="1"/>
      <c r="T228" s="1"/>
      <c r="U228" s="45" t="str">
        <f t="shared" ca="1" si="37"/>
        <v>205,..,905</v>
      </c>
      <c r="V228" s="45">
        <f t="shared" ca="1" si="40"/>
        <v>205</v>
      </c>
      <c r="W228" s="45">
        <f t="shared" ca="1" si="41"/>
        <v>905</v>
      </c>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hidden="1" customHeight="1" x14ac:dyDescent="0.25">
      <c r="A229" s="69" t="str">
        <f t="shared" si="38"/>
        <v>2nd, 3rd, 4th, 6th, 8th, 7th, 9th Floor</v>
      </c>
      <c r="B229" s="69"/>
      <c r="C229" s="70" t="str">
        <f t="shared" ca="1" si="39"/>
        <v>206,..,906</v>
      </c>
      <c r="D229" s="71"/>
      <c r="E229" s="20"/>
      <c r="F229" s="70"/>
      <c r="G229" s="71"/>
      <c r="H229" s="20"/>
      <c r="I229" s="20">
        <f t="shared" si="35"/>
        <v>0</v>
      </c>
      <c r="J229" s="1"/>
      <c r="K229" s="1"/>
      <c r="L229" s="1"/>
      <c r="M229" s="1"/>
      <c r="N229" s="1"/>
      <c r="O229" s="1"/>
      <c r="P229" s="1"/>
      <c r="Q229" s="1"/>
      <c r="R229" s="1"/>
      <c r="S229" s="1"/>
      <c r="T229" s="1"/>
      <c r="U229" s="45" t="str">
        <f t="shared" ca="1" si="37"/>
        <v>206,..,906</v>
      </c>
      <c r="V229" s="45">
        <f t="shared" ca="1" si="40"/>
        <v>206</v>
      </c>
      <c r="W229" s="45">
        <f t="shared" ca="1" si="41"/>
        <v>906</v>
      </c>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hidden="1" customHeight="1" x14ac:dyDescent="0.25">
      <c r="A230" s="69" t="str">
        <f t="shared" si="38"/>
        <v>2nd, 3rd, 4th, 6th, 8th, 7th, 9th Floor</v>
      </c>
      <c r="B230" s="69"/>
      <c r="C230" s="70" t="str">
        <f t="shared" ca="1" si="39"/>
        <v>207,..,907</v>
      </c>
      <c r="D230" s="71"/>
      <c r="E230" s="20"/>
      <c r="F230" s="70"/>
      <c r="G230" s="71"/>
      <c r="H230" s="20"/>
      <c r="I230" s="20">
        <f t="shared" si="35"/>
        <v>0</v>
      </c>
      <c r="J230" s="1"/>
      <c r="K230" s="1"/>
      <c r="L230" s="1"/>
      <c r="M230" s="1"/>
      <c r="N230" s="1"/>
      <c r="O230" s="1"/>
      <c r="P230" s="1"/>
      <c r="Q230" s="1"/>
      <c r="R230" s="1"/>
      <c r="S230" s="1"/>
      <c r="T230" s="1"/>
      <c r="U230" s="45" t="str">
        <f t="shared" ca="1" si="37"/>
        <v>207,..,907</v>
      </c>
      <c r="V230" s="45">
        <f t="shared" ca="1" si="40"/>
        <v>207</v>
      </c>
      <c r="W230" s="45">
        <f t="shared" ca="1" si="41"/>
        <v>907</v>
      </c>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hidden="1" customHeight="1" x14ac:dyDescent="0.25">
      <c r="A231" s="69" t="str">
        <f t="shared" si="38"/>
        <v>2nd, 3rd, 4th, 6th, 8th, 7th, 9th Floor</v>
      </c>
      <c r="B231" s="69"/>
      <c r="C231" s="70" t="str">
        <f t="shared" ca="1" si="39"/>
        <v>208,..,908</v>
      </c>
      <c r="D231" s="71"/>
      <c r="E231" s="20"/>
      <c r="F231" s="70"/>
      <c r="G231" s="71"/>
      <c r="H231" s="20"/>
      <c r="I231" s="20">
        <f t="shared" si="35"/>
        <v>0</v>
      </c>
      <c r="J231" s="1"/>
      <c r="K231" s="1"/>
      <c r="L231" s="1"/>
      <c r="M231" s="1"/>
      <c r="N231" s="1"/>
      <c r="O231" s="1"/>
      <c r="P231" s="1"/>
      <c r="Q231" s="1"/>
      <c r="R231" s="1"/>
      <c r="S231" s="1"/>
      <c r="T231" s="1"/>
      <c r="U231" s="45" t="str">
        <f t="shared" ca="1" si="37"/>
        <v>208,..,908</v>
      </c>
      <c r="V231" s="45">
        <f t="shared" ca="1" si="40"/>
        <v>208</v>
      </c>
      <c r="W231" s="45">
        <f t="shared" ca="1" si="41"/>
        <v>908</v>
      </c>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hidden="1" customHeight="1" x14ac:dyDescent="0.25">
      <c r="A232" s="69" t="str">
        <f t="shared" si="38"/>
        <v>2nd, 3rd, 4th, 6th, 8th, 7th, 9th Floor</v>
      </c>
      <c r="B232" s="69"/>
      <c r="C232" s="70" t="str">
        <f t="shared" ca="1" si="39"/>
        <v>209,..,909</v>
      </c>
      <c r="D232" s="71"/>
      <c r="E232" s="20"/>
      <c r="F232" s="70"/>
      <c r="G232" s="71"/>
      <c r="H232" s="20"/>
      <c r="I232" s="20">
        <f t="shared" si="35"/>
        <v>0</v>
      </c>
      <c r="J232" s="1"/>
      <c r="K232" s="1"/>
      <c r="L232" s="1"/>
      <c r="M232" s="1"/>
      <c r="N232" s="1"/>
      <c r="O232" s="1"/>
      <c r="P232" s="1"/>
      <c r="Q232" s="1"/>
      <c r="R232" s="1"/>
      <c r="S232" s="1"/>
      <c r="T232" s="1"/>
      <c r="U232" s="45" t="str">
        <f t="shared" ca="1" si="37"/>
        <v>209,..,909</v>
      </c>
      <c r="V232" s="45">
        <f t="shared" ca="1" si="40"/>
        <v>209</v>
      </c>
      <c r="W232" s="45">
        <f t="shared" ca="1" si="41"/>
        <v>909</v>
      </c>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hidden="1" customHeight="1" x14ac:dyDescent="0.25">
      <c r="A233" s="69" t="str">
        <f t="shared" si="38"/>
        <v>2nd, 3rd, 4th, 6th, 8th, 7th, 9th Floor</v>
      </c>
      <c r="B233" s="69"/>
      <c r="C233" s="70" t="str">
        <f t="shared" ca="1" si="39"/>
        <v>210,..,910</v>
      </c>
      <c r="D233" s="71"/>
      <c r="E233" s="20"/>
      <c r="F233" s="70"/>
      <c r="G233" s="71"/>
      <c r="H233" s="20"/>
      <c r="I233" s="20">
        <f t="shared" si="35"/>
        <v>0</v>
      </c>
      <c r="J233" s="1"/>
      <c r="K233" s="1"/>
      <c r="L233" s="1"/>
      <c r="M233" s="1"/>
      <c r="N233" s="1"/>
      <c r="O233" s="1"/>
      <c r="P233" s="1"/>
      <c r="Q233" s="1"/>
      <c r="R233" s="1"/>
      <c r="S233" s="1"/>
      <c r="T233" s="1"/>
      <c r="U233" s="45" t="str">
        <f t="shared" ca="1" si="37"/>
        <v>210,..,910</v>
      </c>
      <c r="V233" s="45">
        <f t="shared" ca="1" si="40"/>
        <v>210</v>
      </c>
      <c r="W233" s="45">
        <f t="shared" ca="1" si="41"/>
        <v>910</v>
      </c>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hidden="1" x14ac:dyDescent="0.25">
      <c r="A234" s="72" t="s">
        <v>162</v>
      </c>
      <c r="B234" s="73"/>
      <c r="C234" s="73"/>
      <c r="D234" s="73"/>
      <c r="E234" s="73"/>
      <c r="F234" s="73"/>
      <c r="G234" s="73"/>
      <c r="H234" s="73"/>
      <c r="I234" s="74"/>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hidden="1" customHeight="1" x14ac:dyDescent="0.25">
      <c r="A235" s="69" t="str">
        <f>A234</f>
        <v>2nd to 5th Floor</v>
      </c>
      <c r="B235" s="69"/>
      <c r="C235" s="70" t="str">
        <f ca="1">U235</f>
        <v>201 to 501</v>
      </c>
      <c r="D235" s="71"/>
      <c r="E235" s="20"/>
      <c r="F235" s="70"/>
      <c r="G235" s="71"/>
      <c r="H235" s="20"/>
      <c r="I235" s="20">
        <f t="shared" ref="I235:I244" si="42">F235*(($I$105)+1)+H235</f>
        <v>0</v>
      </c>
      <c r="J235" s="1"/>
      <c r="K235" s="1"/>
      <c r="L235" s="1"/>
      <c r="M235" s="1"/>
      <c r="N235" s="1"/>
      <c r="O235" s="1"/>
      <c r="P235" s="1"/>
      <c r="Q235" s="1"/>
      <c r="R235" s="1"/>
      <c r="S235" s="1"/>
      <c r="T235" s="1"/>
      <c r="U235" s="45" t="str">
        <f ca="1">V235&amp;""&amp;" to "&amp;""&amp;W235</f>
        <v>201 to 501</v>
      </c>
      <c r="V235" s="45">
        <f ca="1">(SUMPRODUCT(MID(0&amp;(LEFT(A234,SUM(LEN(A234)-LEN(SUBSTITUTE(A234,{"0","1","2","3"},""))))), LARGE(INDEX(ISNUMBER(--MID((LEFT(A234,SUM(LEN(A234)-LEN(SUBSTITUTE(A234,{"0","1","2","3"},""))))), ROW(INDIRECT("1:"&amp;LEN((LEFT(A234,SUM(LEN(A234)-LEN(SUBSTITUTE(A234,{"0","1","2","3"},"")))))))), 1)) * ROW(INDIRECT("1:"&amp;LEN((LEFT(A234,SUM(LEN(A234)-LEN(SUBSTITUTE(A234,{"0","1","2","3"},"")))))))), 0), ROW(INDIRECT("1:"&amp;LEN((LEFT(A234,SUM(LEN(A234)-LEN(SUBSTITUTE(A234,{"0","1","2","3"},"")))))))))+1, 1) * 10^ROW(INDIRECT("1:"&amp;LEN((LEFT(A234,SUM(LEN(A234)-LEN(SUBSTITUTE(A234,{"0","1","2","3"},""))))))))/10))*100+1</f>
        <v>201</v>
      </c>
      <c r="W235" s="45">
        <f ca="1">(SUMPRODUCT(MID(0&amp;(--TRIM(RIGHT(SUBSTITUTE(LEFT(A234,_xlfn.AGGREGATE(16,6,FIND({0,1,2,3,4,5,6,7,8,9},A234,ROW(INDIRECT("1:"&amp;LEN(A234)))),1))," ",REPT(" ",LEN(A234))),LEN(A234)))), LARGE(INDEX(ISNUMBER(--MID((--TRIM(RIGHT(SUBSTITUTE(LEFT(A234,_xlfn.AGGREGATE(16,6,FIND({0,1,2,3,4,5,6,7,8,9},A234,ROW(INDIRECT("1:"&amp;LEN(A234)))),1))," ",REPT(" ",LEN(A234))),LEN(A234)))), ROW(INDIRECT("1:"&amp;LEN((--TRIM(RIGHT(SUBSTITUTE(LEFT(A234,_xlfn.AGGREGATE(16,6,FIND({0,1,2,3,4,5,6,7,8,9},A234,ROW(INDIRECT("1:"&amp;LEN(A234)))),1))," ",REPT(" ",LEN(A234))),LEN(A234))))))), 1)) * ROW(INDIRECT("1:"&amp;LEN((--TRIM(RIGHT(SUBSTITUTE(LEFT(A234,_xlfn.AGGREGATE(16,6,FIND({0,1,2,3,4,5,6,7,8,9},A234,ROW(INDIRECT("1:"&amp;LEN(A234)))),1))," ",REPT(" ",LEN(A234))),LEN(A234))))))), 0), ROW(INDIRECT("1:"&amp;LEN((--TRIM(RIGHT(SUBSTITUTE(LEFT(A234,_xlfn.AGGREGATE(16,6,FIND({0,1,2,3,4,5,6,7,8,9},A234,ROW(INDIRECT("1:"&amp;LEN(A234)))),1))," ",REPT(" ",LEN(A234))),LEN(A234))))))))+1, 1) * 10^ROW(INDIRECT("1:"&amp;LEN((--TRIM(RIGHT(SUBSTITUTE(LEFT(A234,_xlfn.AGGREGATE(16,6,FIND({0,1,2,3,4,5,6,7,8,9},A234,ROW(INDIRECT("1:"&amp;LEN(A234)))),1))," ",REPT(" ",LEN(A234))),LEN(A234)))))))/10))*100+1</f>
        <v>501</v>
      </c>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hidden="1" customHeight="1" x14ac:dyDescent="0.25">
      <c r="A236" s="69" t="str">
        <f t="shared" ref="A236:A244" si="43">A235</f>
        <v>2nd to 5th Floor</v>
      </c>
      <c r="B236" s="69"/>
      <c r="C236" s="70" t="str">
        <f t="shared" ref="C236:C244" ca="1" si="44">U236</f>
        <v>202 to 502</v>
      </c>
      <c r="D236" s="71"/>
      <c r="E236" s="20"/>
      <c r="F236" s="70"/>
      <c r="G236" s="71"/>
      <c r="H236" s="20"/>
      <c r="I236" s="20">
        <f t="shared" si="42"/>
        <v>0</v>
      </c>
      <c r="J236" s="1"/>
      <c r="K236" s="1"/>
      <c r="L236" s="1"/>
      <c r="M236" s="1"/>
      <c r="N236" s="1"/>
      <c r="O236" s="1"/>
      <c r="P236" s="1"/>
      <c r="Q236" s="1"/>
      <c r="R236" s="1"/>
      <c r="S236" s="1"/>
      <c r="T236" s="1"/>
      <c r="U236" s="45" t="str">
        <f t="shared" ref="U236:U244" ca="1" si="45">V236&amp;""&amp;" to "&amp;""&amp;W236</f>
        <v>202 to 502</v>
      </c>
      <c r="V236" s="45">
        <f ca="1">V235+1</f>
        <v>202</v>
      </c>
      <c r="W236" s="45">
        <f ca="1">W235+1</f>
        <v>502</v>
      </c>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hidden="1" customHeight="1" x14ac:dyDescent="0.25">
      <c r="A237" s="69" t="str">
        <f t="shared" si="43"/>
        <v>2nd to 5th Floor</v>
      </c>
      <c r="B237" s="69"/>
      <c r="C237" s="70" t="str">
        <f t="shared" ca="1" si="44"/>
        <v>203 to 503</v>
      </c>
      <c r="D237" s="71"/>
      <c r="E237" s="20"/>
      <c r="F237" s="70"/>
      <c r="G237" s="71"/>
      <c r="H237" s="20"/>
      <c r="I237" s="20">
        <f t="shared" si="42"/>
        <v>0</v>
      </c>
      <c r="J237" s="1"/>
      <c r="K237" s="1"/>
      <c r="L237" s="1"/>
      <c r="M237" s="1"/>
      <c r="N237" s="1"/>
      <c r="O237" s="1"/>
      <c r="P237" s="1"/>
      <c r="Q237" s="1"/>
      <c r="R237" s="1"/>
      <c r="S237" s="1"/>
      <c r="T237" s="1"/>
      <c r="U237" s="45" t="str">
        <f t="shared" ca="1" si="45"/>
        <v>203 to 503</v>
      </c>
      <c r="V237" s="45">
        <f t="shared" ref="V237:V244" ca="1" si="46">V236+1</f>
        <v>203</v>
      </c>
      <c r="W237" s="45">
        <f t="shared" ref="W237:W244" ca="1" si="47">W236+1</f>
        <v>503</v>
      </c>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hidden="1" customHeight="1" x14ac:dyDescent="0.25">
      <c r="A238" s="69" t="str">
        <f t="shared" si="43"/>
        <v>2nd to 5th Floor</v>
      </c>
      <c r="B238" s="69"/>
      <c r="C238" s="70" t="str">
        <f t="shared" ca="1" si="44"/>
        <v>204 to 504</v>
      </c>
      <c r="D238" s="71"/>
      <c r="E238" s="20"/>
      <c r="F238" s="70"/>
      <c r="G238" s="71"/>
      <c r="H238" s="20"/>
      <c r="I238" s="20">
        <f t="shared" si="42"/>
        <v>0</v>
      </c>
      <c r="J238" s="1"/>
      <c r="K238" s="1"/>
      <c r="L238" s="1"/>
      <c r="M238" s="1"/>
      <c r="N238" s="1"/>
      <c r="O238" s="1"/>
      <c r="P238" s="1"/>
      <c r="Q238" s="1"/>
      <c r="R238" s="1"/>
      <c r="S238" s="1"/>
      <c r="T238" s="1"/>
      <c r="U238" s="45" t="str">
        <f t="shared" ca="1" si="45"/>
        <v>204 to 504</v>
      </c>
      <c r="V238" s="45">
        <f t="shared" ca="1" si="46"/>
        <v>204</v>
      </c>
      <c r="W238" s="45">
        <f t="shared" ca="1" si="47"/>
        <v>504</v>
      </c>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hidden="1" customHeight="1" x14ac:dyDescent="0.25">
      <c r="A239" s="69" t="str">
        <f t="shared" si="43"/>
        <v>2nd to 5th Floor</v>
      </c>
      <c r="B239" s="69"/>
      <c r="C239" s="70" t="str">
        <f t="shared" ca="1" si="44"/>
        <v>205 to 505</v>
      </c>
      <c r="D239" s="71"/>
      <c r="E239" s="20"/>
      <c r="F239" s="70"/>
      <c r="G239" s="71"/>
      <c r="H239" s="20"/>
      <c r="I239" s="20">
        <f t="shared" si="42"/>
        <v>0</v>
      </c>
      <c r="J239" s="1"/>
      <c r="K239" s="1"/>
      <c r="L239" s="1"/>
      <c r="M239" s="1"/>
      <c r="N239" s="1"/>
      <c r="O239" s="1"/>
      <c r="P239" s="1"/>
      <c r="Q239" s="1"/>
      <c r="R239" s="1"/>
      <c r="S239" s="1"/>
      <c r="T239" s="1"/>
      <c r="U239" s="45" t="str">
        <f t="shared" ca="1" si="45"/>
        <v>205 to 505</v>
      </c>
      <c r="V239" s="45">
        <f t="shared" ca="1" si="46"/>
        <v>205</v>
      </c>
      <c r="W239" s="45">
        <f t="shared" ca="1" si="47"/>
        <v>505</v>
      </c>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hidden="1" customHeight="1" x14ac:dyDescent="0.25">
      <c r="A240" s="69" t="str">
        <f t="shared" si="43"/>
        <v>2nd to 5th Floor</v>
      </c>
      <c r="B240" s="69"/>
      <c r="C240" s="70" t="str">
        <f t="shared" ca="1" si="44"/>
        <v>206 to 506</v>
      </c>
      <c r="D240" s="71"/>
      <c r="E240" s="20"/>
      <c r="F240" s="70"/>
      <c r="G240" s="71"/>
      <c r="H240" s="20"/>
      <c r="I240" s="20">
        <f t="shared" si="42"/>
        <v>0</v>
      </c>
      <c r="J240" s="1"/>
      <c r="K240" s="1"/>
      <c r="L240" s="1"/>
      <c r="M240" s="1"/>
      <c r="N240" s="1"/>
      <c r="O240" s="1"/>
      <c r="P240" s="1"/>
      <c r="Q240" s="1"/>
      <c r="R240" s="1"/>
      <c r="S240" s="1"/>
      <c r="T240" s="1"/>
      <c r="U240" s="45" t="str">
        <f t="shared" ca="1" si="45"/>
        <v>206 to 506</v>
      </c>
      <c r="V240" s="45">
        <f t="shared" ca="1" si="46"/>
        <v>206</v>
      </c>
      <c r="W240" s="45">
        <f t="shared" ca="1" si="47"/>
        <v>506</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hidden="1" customHeight="1" x14ac:dyDescent="0.25">
      <c r="A241" s="69" t="str">
        <f t="shared" si="43"/>
        <v>2nd to 5th Floor</v>
      </c>
      <c r="B241" s="69"/>
      <c r="C241" s="70" t="str">
        <f t="shared" ca="1" si="44"/>
        <v>207 to 507</v>
      </c>
      <c r="D241" s="71"/>
      <c r="E241" s="20"/>
      <c r="F241" s="70"/>
      <c r="G241" s="71"/>
      <c r="H241" s="20"/>
      <c r="I241" s="20">
        <f t="shared" si="42"/>
        <v>0</v>
      </c>
      <c r="J241" s="1"/>
      <c r="K241" s="1"/>
      <c r="L241" s="1"/>
      <c r="M241" s="1"/>
      <c r="N241" s="1"/>
      <c r="O241" s="1"/>
      <c r="P241" s="1"/>
      <c r="Q241" s="1"/>
      <c r="R241" s="1"/>
      <c r="S241" s="1"/>
      <c r="T241" s="1"/>
      <c r="U241" s="45" t="str">
        <f t="shared" ca="1" si="45"/>
        <v>207 to 507</v>
      </c>
      <c r="V241" s="45">
        <f t="shared" ca="1" si="46"/>
        <v>207</v>
      </c>
      <c r="W241" s="45">
        <f t="shared" ca="1" si="47"/>
        <v>507</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hidden="1" customHeight="1" x14ac:dyDescent="0.25">
      <c r="A242" s="69" t="str">
        <f t="shared" si="43"/>
        <v>2nd to 5th Floor</v>
      </c>
      <c r="B242" s="69"/>
      <c r="C242" s="70" t="str">
        <f t="shared" ca="1" si="44"/>
        <v>208 to 508</v>
      </c>
      <c r="D242" s="71"/>
      <c r="E242" s="20"/>
      <c r="F242" s="70"/>
      <c r="G242" s="71"/>
      <c r="H242" s="20"/>
      <c r="I242" s="20">
        <f t="shared" si="42"/>
        <v>0</v>
      </c>
      <c r="J242" s="1"/>
      <c r="K242" s="1"/>
      <c r="L242" s="1"/>
      <c r="M242" s="1"/>
      <c r="N242" s="1"/>
      <c r="O242" s="1"/>
      <c r="P242" s="1"/>
      <c r="Q242" s="1"/>
      <c r="R242" s="1"/>
      <c r="S242" s="1"/>
      <c r="T242" s="1"/>
      <c r="U242" s="45" t="str">
        <f t="shared" ca="1" si="45"/>
        <v>208 to 508</v>
      </c>
      <c r="V242" s="45">
        <f t="shared" ca="1" si="46"/>
        <v>208</v>
      </c>
      <c r="W242" s="45">
        <f t="shared" ca="1" si="47"/>
        <v>508</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hidden="1" customHeight="1" x14ac:dyDescent="0.25">
      <c r="A243" s="69" t="str">
        <f t="shared" si="43"/>
        <v>2nd to 5th Floor</v>
      </c>
      <c r="B243" s="69"/>
      <c r="C243" s="70" t="str">
        <f t="shared" ca="1" si="44"/>
        <v>209 to 509</v>
      </c>
      <c r="D243" s="71"/>
      <c r="E243" s="20"/>
      <c r="F243" s="70"/>
      <c r="G243" s="71"/>
      <c r="H243" s="20"/>
      <c r="I243" s="20">
        <f t="shared" si="42"/>
        <v>0</v>
      </c>
      <c r="J243" s="1"/>
      <c r="K243" s="1"/>
      <c r="L243" s="1"/>
      <c r="M243" s="1"/>
      <c r="N243" s="1"/>
      <c r="O243" s="1"/>
      <c r="P243" s="1"/>
      <c r="Q243" s="1"/>
      <c r="R243" s="1"/>
      <c r="S243" s="1"/>
      <c r="T243" s="1"/>
      <c r="U243" s="45" t="str">
        <f t="shared" ca="1" si="45"/>
        <v>209 to 509</v>
      </c>
      <c r="V243" s="45">
        <f t="shared" ca="1" si="46"/>
        <v>209</v>
      </c>
      <c r="W243" s="45">
        <f t="shared" ca="1" si="47"/>
        <v>509</v>
      </c>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hidden="1" customHeight="1" x14ac:dyDescent="0.25">
      <c r="A244" s="69" t="str">
        <f t="shared" si="43"/>
        <v>2nd to 5th Floor</v>
      </c>
      <c r="B244" s="69"/>
      <c r="C244" s="70" t="str">
        <f t="shared" ca="1" si="44"/>
        <v>210 to 510</v>
      </c>
      <c r="D244" s="71"/>
      <c r="E244" s="20"/>
      <c r="F244" s="70"/>
      <c r="G244" s="71"/>
      <c r="H244" s="20"/>
      <c r="I244" s="20">
        <f t="shared" si="42"/>
        <v>0</v>
      </c>
      <c r="J244" s="1"/>
      <c r="K244" s="1"/>
      <c r="L244" s="1"/>
      <c r="M244" s="1"/>
      <c r="N244" s="1"/>
      <c r="O244" s="1"/>
      <c r="P244" s="1"/>
      <c r="Q244" s="1"/>
      <c r="R244" s="1"/>
      <c r="S244" s="1"/>
      <c r="T244" s="1"/>
      <c r="U244" s="45" t="str">
        <f t="shared" ca="1" si="45"/>
        <v>210 to 510</v>
      </c>
      <c r="V244" s="45">
        <f t="shared" ca="1" si="46"/>
        <v>210</v>
      </c>
      <c r="W244" s="45">
        <f t="shared" ca="1" si="47"/>
        <v>510</v>
      </c>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hidden="1" x14ac:dyDescent="0.25">
      <c r="A245" s="72" t="s">
        <v>163</v>
      </c>
      <c r="B245" s="73"/>
      <c r="C245" s="73"/>
      <c r="D245" s="73"/>
      <c r="E245" s="73"/>
      <c r="F245" s="73"/>
      <c r="G245" s="73"/>
      <c r="H245" s="73"/>
      <c r="I245" s="74"/>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hidden="1" customHeight="1" x14ac:dyDescent="0.25">
      <c r="A246" s="69" t="str">
        <f>A245</f>
        <v>2nd &amp; 5th Floor</v>
      </c>
      <c r="B246" s="69"/>
      <c r="C246" s="70" t="str">
        <f ca="1">U246</f>
        <v>201 &amp; 501</v>
      </c>
      <c r="D246" s="71"/>
      <c r="E246" s="20"/>
      <c r="F246" s="70"/>
      <c r="G246" s="71"/>
      <c r="H246" s="20"/>
      <c r="I246" s="20">
        <f t="shared" ref="I246:I255" si="48">F246*(($I$105)+1)+H246</f>
        <v>0</v>
      </c>
      <c r="J246" s="1"/>
      <c r="K246" s="1"/>
      <c r="L246" s="1"/>
      <c r="M246" s="1"/>
      <c r="N246" s="1"/>
      <c r="O246" s="1"/>
      <c r="P246" s="1"/>
      <c r="Q246" s="1"/>
      <c r="R246" s="1"/>
      <c r="S246" s="1"/>
      <c r="T246" s="1"/>
      <c r="U246" s="45" t="str">
        <f ca="1">V246&amp;""&amp;" &amp; "&amp;""&amp;W246</f>
        <v>201 &amp; 501</v>
      </c>
      <c r="V246" s="45">
        <f ca="1">(SUMPRODUCT(MID(0&amp;(LEFT(A245,SUM(LEN(A245)-LEN(SUBSTITUTE(A245,{"0","1","2","3"},""))))), LARGE(INDEX(ISNUMBER(--MID((LEFT(A245,SUM(LEN(A245)-LEN(SUBSTITUTE(A245,{"0","1","2","3"},""))))), ROW(INDIRECT("1:"&amp;LEN((LEFT(A245,SUM(LEN(A245)-LEN(SUBSTITUTE(A245,{"0","1","2","3"},"")))))))), 1)) * ROW(INDIRECT("1:"&amp;LEN((LEFT(A245,SUM(LEN(A245)-LEN(SUBSTITUTE(A245,{"0","1","2","3"},"")))))))), 0), ROW(INDIRECT("1:"&amp;LEN((LEFT(A245,SUM(LEN(A245)-LEN(SUBSTITUTE(A245,{"0","1","2","3"},"")))))))))+1, 1) * 10^ROW(INDIRECT("1:"&amp;LEN((LEFT(A245,SUM(LEN(A245)-LEN(SUBSTITUTE(A245,{"0","1","2","3"},""))))))))/10))*100+1</f>
        <v>201</v>
      </c>
      <c r="W246" s="45">
        <f ca="1">(SUMPRODUCT(MID(0&amp;(--TRIM(RIGHT(SUBSTITUTE(LEFT(A245,_xlfn.AGGREGATE(16,6,FIND({0,1,2,3,4,5,6,7,8,9},A245,ROW(INDIRECT("1:"&amp;LEN(A245)))),1))," ",REPT(" ",LEN(A245))),LEN(A245)))), LARGE(INDEX(ISNUMBER(--MID((--TRIM(RIGHT(SUBSTITUTE(LEFT(A245,_xlfn.AGGREGATE(16,6,FIND({0,1,2,3,4,5,6,7,8,9},A245,ROW(INDIRECT("1:"&amp;LEN(A245)))),1))," ",REPT(" ",LEN(A245))),LEN(A245)))), ROW(INDIRECT("1:"&amp;LEN((--TRIM(RIGHT(SUBSTITUTE(LEFT(A245,_xlfn.AGGREGATE(16,6,FIND({0,1,2,3,4,5,6,7,8,9},A245,ROW(INDIRECT("1:"&amp;LEN(A245)))),1))," ",REPT(" ",LEN(A245))),LEN(A245))))))), 1)) * ROW(INDIRECT("1:"&amp;LEN((--TRIM(RIGHT(SUBSTITUTE(LEFT(A245,_xlfn.AGGREGATE(16,6,FIND({0,1,2,3,4,5,6,7,8,9},A245,ROW(INDIRECT("1:"&amp;LEN(A245)))),1))," ",REPT(" ",LEN(A245))),LEN(A245))))))), 0), ROW(INDIRECT("1:"&amp;LEN((--TRIM(RIGHT(SUBSTITUTE(LEFT(A245,_xlfn.AGGREGATE(16,6,FIND({0,1,2,3,4,5,6,7,8,9},A245,ROW(INDIRECT("1:"&amp;LEN(A245)))),1))," ",REPT(" ",LEN(A245))),LEN(A245))))))))+1, 1) * 10^ROW(INDIRECT("1:"&amp;LEN((--TRIM(RIGHT(SUBSTITUTE(LEFT(A245,_xlfn.AGGREGATE(16,6,FIND({0,1,2,3,4,5,6,7,8,9},A245,ROW(INDIRECT("1:"&amp;LEN(A245)))),1))," ",REPT(" ",LEN(A245))),LEN(A245)))))))/10))*100+1</f>
        <v>501</v>
      </c>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hidden="1" customHeight="1" x14ac:dyDescent="0.25">
      <c r="A247" s="69" t="str">
        <f t="shared" ref="A247:A255" si="49">A246</f>
        <v>2nd &amp; 5th Floor</v>
      </c>
      <c r="B247" s="69"/>
      <c r="C247" s="70" t="str">
        <f t="shared" ref="C247:C255" ca="1" si="50">U247</f>
        <v>202 &amp; 502</v>
      </c>
      <c r="D247" s="71"/>
      <c r="E247" s="20"/>
      <c r="F247" s="70"/>
      <c r="G247" s="71"/>
      <c r="H247" s="20"/>
      <c r="I247" s="20">
        <f t="shared" si="48"/>
        <v>0</v>
      </c>
      <c r="J247" s="1"/>
      <c r="K247" s="1"/>
      <c r="L247" s="1"/>
      <c r="M247" s="1"/>
      <c r="N247" s="1"/>
      <c r="O247" s="1"/>
      <c r="P247" s="1"/>
      <c r="Q247" s="1"/>
      <c r="R247" s="1"/>
      <c r="S247" s="1"/>
      <c r="T247" s="1"/>
      <c r="U247" s="45" t="str">
        <f t="shared" ref="U247:U255" ca="1" si="51">V247&amp;""&amp;" &amp; "&amp;""&amp;W247</f>
        <v>202 &amp; 502</v>
      </c>
      <c r="V247" s="45">
        <f ca="1">V246+1</f>
        <v>202</v>
      </c>
      <c r="W247" s="45">
        <f ca="1">W246+1</f>
        <v>502</v>
      </c>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hidden="1" customHeight="1" x14ac:dyDescent="0.25">
      <c r="A248" s="69" t="str">
        <f t="shared" si="49"/>
        <v>2nd &amp; 5th Floor</v>
      </c>
      <c r="B248" s="69"/>
      <c r="C248" s="70" t="str">
        <f t="shared" ca="1" si="50"/>
        <v>203 &amp; 503</v>
      </c>
      <c r="D248" s="71"/>
      <c r="E248" s="20"/>
      <c r="F248" s="70"/>
      <c r="G248" s="71"/>
      <c r="H248" s="20"/>
      <c r="I248" s="20">
        <f t="shared" si="48"/>
        <v>0</v>
      </c>
      <c r="J248" s="1"/>
      <c r="K248" s="1"/>
      <c r="L248" s="1"/>
      <c r="M248" s="1"/>
      <c r="N248" s="1"/>
      <c r="O248" s="1"/>
      <c r="P248" s="1"/>
      <c r="Q248" s="1"/>
      <c r="R248" s="1"/>
      <c r="S248" s="1"/>
      <c r="T248" s="1"/>
      <c r="U248" s="45" t="str">
        <f t="shared" ca="1" si="51"/>
        <v>203 &amp; 503</v>
      </c>
      <c r="V248" s="45">
        <f t="shared" ref="V248:V255" ca="1" si="52">V247+1</f>
        <v>203</v>
      </c>
      <c r="W248" s="45">
        <f t="shared" ref="W248:W255" ca="1" si="53">W247+1</f>
        <v>503</v>
      </c>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hidden="1" customHeight="1" x14ac:dyDescent="0.25">
      <c r="A249" s="69" t="str">
        <f t="shared" si="49"/>
        <v>2nd &amp; 5th Floor</v>
      </c>
      <c r="B249" s="69"/>
      <c r="C249" s="70" t="str">
        <f t="shared" ca="1" si="50"/>
        <v>204 &amp; 504</v>
      </c>
      <c r="D249" s="71"/>
      <c r="E249" s="20"/>
      <c r="F249" s="70"/>
      <c r="G249" s="71"/>
      <c r="H249" s="20"/>
      <c r="I249" s="20">
        <f t="shared" si="48"/>
        <v>0</v>
      </c>
      <c r="J249" s="1"/>
      <c r="K249" s="1"/>
      <c r="L249" s="1"/>
      <c r="M249" s="1"/>
      <c r="N249" s="1"/>
      <c r="O249" s="1"/>
      <c r="P249" s="1"/>
      <c r="Q249" s="1"/>
      <c r="R249" s="1"/>
      <c r="S249" s="1"/>
      <c r="T249" s="1"/>
      <c r="U249" s="45" t="str">
        <f t="shared" ca="1" si="51"/>
        <v>204 &amp; 504</v>
      </c>
      <c r="V249" s="45">
        <f t="shared" ca="1" si="52"/>
        <v>204</v>
      </c>
      <c r="W249" s="45">
        <f t="shared" ca="1" si="53"/>
        <v>504</v>
      </c>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hidden="1" customHeight="1" x14ac:dyDescent="0.25">
      <c r="A250" s="69" t="str">
        <f t="shared" si="49"/>
        <v>2nd &amp; 5th Floor</v>
      </c>
      <c r="B250" s="69"/>
      <c r="C250" s="70" t="str">
        <f t="shared" ca="1" si="50"/>
        <v>205 &amp; 505</v>
      </c>
      <c r="D250" s="71"/>
      <c r="E250" s="20"/>
      <c r="F250" s="70"/>
      <c r="G250" s="71"/>
      <c r="H250" s="20"/>
      <c r="I250" s="20">
        <f t="shared" si="48"/>
        <v>0</v>
      </c>
      <c r="J250" s="1"/>
      <c r="K250" s="1"/>
      <c r="L250" s="1"/>
      <c r="M250" s="1"/>
      <c r="N250" s="1"/>
      <c r="O250" s="1"/>
      <c r="P250" s="1"/>
      <c r="Q250" s="1"/>
      <c r="R250" s="1"/>
      <c r="S250" s="1"/>
      <c r="T250" s="1"/>
      <c r="U250" s="45" t="str">
        <f t="shared" ca="1" si="51"/>
        <v>205 &amp; 505</v>
      </c>
      <c r="V250" s="45">
        <f t="shared" ca="1" si="52"/>
        <v>205</v>
      </c>
      <c r="W250" s="45">
        <f t="shared" ca="1" si="53"/>
        <v>505</v>
      </c>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hidden="1" customHeight="1" x14ac:dyDescent="0.25">
      <c r="A251" s="69" t="str">
        <f t="shared" si="49"/>
        <v>2nd &amp; 5th Floor</v>
      </c>
      <c r="B251" s="69"/>
      <c r="C251" s="70" t="str">
        <f t="shared" ca="1" si="50"/>
        <v>206 &amp; 506</v>
      </c>
      <c r="D251" s="71"/>
      <c r="E251" s="20"/>
      <c r="F251" s="70"/>
      <c r="G251" s="71"/>
      <c r="H251" s="20"/>
      <c r="I251" s="20">
        <f t="shared" si="48"/>
        <v>0</v>
      </c>
      <c r="J251" s="1"/>
      <c r="K251" s="1"/>
      <c r="L251" s="1"/>
      <c r="M251" s="1"/>
      <c r="N251" s="1"/>
      <c r="O251" s="1"/>
      <c r="P251" s="1"/>
      <c r="Q251" s="1"/>
      <c r="R251" s="1"/>
      <c r="S251" s="1"/>
      <c r="T251" s="1"/>
      <c r="U251" s="45" t="str">
        <f t="shared" ca="1" si="51"/>
        <v>206 &amp; 506</v>
      </c>
      <c r="V251" s="45">
        <f t="shared" ca="1" si="52"/>
        <v>206</v>
      </c>
      <c r="W251" s="45">
        <f t="shared" ca="1" si="53"/>
        <v>506</v>
      </c>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hidden="1" customHeight="1" x14ac:dyDescent="0.25">
      <c r="A252" s="69" t="str">
        <f t="shared" si="49"/>
        <v>2nd &amp; 5th Floor</v>
      </c>
      <c r="B252" s="69"/>
      <c r="C252" s="70" t="str">
        <f t="shared" ca="1" si="50"/>
        <v>207 &amp; 507</v>
      </c>
      <c r="D252" s="71"/>
      <c r="E252" s="20"/>
      <c r="F252" s="70"/>
      <c r="G252" s="71"/>
      <c r="H252" s="20"/>
      <c r="I252" s="20">
        <f t="shared" si="48"/>
        <v>0</v>
      </c>
      <c r="J252" s="1"/>
      <c r="K252" s="1"/>
      <c r="L252" s="1"/>
      <c r="M252" s="1"/>
      <c r="N252" s="1"/>
      <c r="O252" s="1"/>
      <c r="P252" s="1"/>
      <c r="Q252" s="1"/>
      <c r="R252" s="1"/>
      <c r="S252" s="1"/>
      <c r="T252" s="1"/>
      <c r="U252" s="45" t="str">
        <f t="shared" ca="1" si="51"/>
        <v>207 &amp; 507</v>
      </c>
      <c r="V252" s="45">
        <f t="shared" ca="1" si="52"/>
        <v>207</v>
      </c>
      <c r="W252" s="45">
        <f t="shared" ca="1" si="53"/>
        <v>507</v>
      </c>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hidden="1" customHeight="1" x14ac:dyDescent="0.25">
      <c r="A253" s="69" t="str">
        <f t="shared" si="49"/>
        <v>2nd &amp; 5th Floor</v>
      </c>
      <c r="B253" s="69"/>
      <c r="C253" s="70" t="str">
        <f t="shared" ca="1" si="50"/>
        <v>208 &amp; 508</v>
      </c>
      <c r="D253" s="71"/>
      <c r="E253" s="20"/>
      <c r="F253" s="70"/>
      <c r="G253" s="71"/>
      <c r="H253" s="20"/>
      <c r="I253" s="20">
        <f t="shared" si="48"/>
        <v>0</v>
      </c>
      <c r="J253" s="1"/>
      <c r="K253" s="1"/>
      <c r="L253" s="1"/>
      <c r="M253" s="1"/>
      <c r="N253" s="1"/>
      <c r="O253" s="1"/>
      <c r="P253" s="1"/>
      <c r="Q253" s="1"/>
      <c r="R253" s="1"/>
      <c r="S253" s="1"/>
      <c r="T253" s="1"/>
      <c r="U253" s="45" t="str">
        <f t="shared" ca="1" si="51"/>
        <v>208 &amp; 508</v>
      </c>
      <c r="V253" s="45">
        <f t="shared" ca="1" si="52"/>
        <v>208</v>
      </c>
      <c r="W253" s="45">
        <f t="shared" ca="1" si="53"/>
        <v>508</v>
      </c>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hidden="1" customHeight="1" x14ac:dyDescent="0.25">
      <c r="A254" s="69" t="str">
        <f t="shared" si="49"/>
        <v>2nd &amp; 5th Floor</v>
      </c>
      <c r="B254" s="69"/>
      <c r="C254" s="70" t="str">
        <f t="shared" ca="1" si="50"/>
        <v>209 &amp; 509</v>
      </c>
      <c r="D254" s="71"/>
      <c r="E254" s="20"/>
      <c r="F254" s="70"/>
      <c r="G254" s="71"/>
      <c r="H254" s="20"/>
      <c r="I254" s="20">
        <f t="shared" si="48"/>
        <v>0</v>
      </c>
      <c r="J254" s="1"/>
      <c r="K254" s="1"/>
      <c r="L254" s="1"/>
      <c r="M254" s="1"/>
      <c r="N254" s="1"/>
      <c r="O254" s="1"/>
      <c r="P254" s="1"/>
      <c r="Q254" s="1"/>
      <c r="R254" s="1"/>
      <c r="S254" s="1"/>
      <c r="T254" s="1"/>
      <c r="U254" s="45" t="str">
        <f t="shared" ca="1" si="51"/>
        <v>209 &amp; 509</v>
      </c>
      <c r="V254" s="45">
        <f t="shared" ca="1" si="52"/>
        <v>209</v>
      </c>
      <c r="W254" s="45">
        <f t="shared" ca="1" si="53"/>
        <v>509</v>
      </c>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hidden="1" customHeight="1" x14ac:dyDescent="0.25">
      <c r="A255" s="69" t="str">
        <f t="shared" si="49"/>
        <v>2nd &amp; 5th Floor</v>
      </c>
      <c r="B255" s="69"/>
      <c r="C255" s="70" t="str">
        <f t="shared" ca="1" si="50"/>
        <v>210 &amp; 510</v>
      </c>
      <c r="D255" s="71"/>
      <c r="E255" s="20"/>
      <c r="F255" s="70"/>
      <c r="G255" s="71"/>
      <c r="H255" s="20"/>
      <c r="I255" s="20">
        <f t="shared" si="48"/>
        <v>0</v>
      </c>
      <c r="J255" s="1"/>
      <c r="K255" s="1"/>
      <c r="L255" s="1"/>
      <c r="M255" s="1"/>
      <c r="N255" s="1"/>
      <c r="O255" s="1"/>
      <c r="P255" s="1"/>
      <c r="Q255" s="1"/>
      <c r="R255" s="1"/>
      <c r="S255" s="1"/>
      <c r="T255" s="1"/>
      <c r="U255" s="45" t="str">
        <f t="shared" ca="1" si="51"/>
        <v>210 &amp; 510</v>
      </c>
      <c r="V255" s="45">
        <f t="shared" ca="1" si="52"/>
        <v>210</v>
      </c>
      <c r="W255" s="45">
        <f t="shared" ca="1" si="53"/>
        <v>510</v>
      </c>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ht="20.25" x14ac:dyDescent="0.25">
      <c r="A256" s="129" t="s">
        <v>74</v>
      </c>
      <c r="B256" s="129"/>
      <c r="C256" s="129"/>
      <c r="D256" s="129"/>
      <c r="E256" s="129"/>
      <c r="F256" s="129"/>
      <c r="G256" s="129"/>
      <c r="H256" s="129"/>
      <c r="I256" s="129"/>
    </row>
    <row r="257" spans="1:9" ht="123.75" customHeight="1" x14ac:dyDescent="0.25">
      <c r="A257" s="9" t="s">
        <v>82</v>
      </c>
      <c r="B257" s="12" t="s">
        <v>4</v>
      </c>
      <c r="C257" s="78" t="s">
        <v>265</v>
      </c>
      <c r="D257" s="78"/>
      <c r="E257" s="78"/>
      <c r="F257" s="78"/>
      <c r="G257" s="78"/>
      <c r="H257" s="78"/>
      <c r="I257" s="78"/>
    </row>
    <row r="258" spans="1:9" ht="20.25" x14ac:dyDescent="0.25">
      <c r="A258" s="118" t="s">
        <v>83</v>
      </c>
      <c r="B258" s="118"/>
      <c r="C258" s="118"/>
      <c r="D258" s="118"/>
      <c r="E258" s="118"/>
      <c r="F258" s="118"/>
      <c r="G258" s="118"/>
      <c r="H258" s="118"/>
      <c r="I258" s="118"/>
    </row>
    <row r="259" spans="1:9" ht="20.25" x14ac:dyDescent="0.25">
      <c r="A259" s="89" t="s">
        <v>75</v>
      </c>
      <c r="B259" s="89"/>
      <c r="C259" s="89"/>
      <c r="D259" s="2" t="s">
        <v>4</v>
      </c>
      <c r="E259" s="90" t="str">
        <f>E3</f>
        <v>TEN X ERA Raymond Realty Tower B &amp; C</v>
      </c>
      <c r="F259" s="119"/>
      <c r="G259" s="119"/>
      <c r="H259" s="119"/>
      <c r="I259" s="91"/>
    </row>
    <row r="260" spans="1:9" ht="40.5" customHeight="1" x14ac:dyDescent="0.25">
      <c r="A260" s="89" t="s">
        <v>134</v>
      </c>
      <c r="B260" s="89"/>
      <c r="C260" s="89"/>
      <c r="D260" s="2" t="s">
        <v>4</v>
      </c>
      <c r="E260" s="90" t="str">
        <f>E9</f>
        <v>TEN X ERA Raymond Realty, JK Gram, Pokharan Road 1, Pokhran, Panchpakhadi,   Thane West, Maharashtra 400606</v>
      </c>
      <c r="F260" s="119"/>
      <c r="G260" s="119"/>
      <c r="H260" s="119"/>
      <c r="I260" s="91"/>
    </row>
    <row r="261" spans="1:9" ht="20.25" customHeight="1" x14ac:dyDescent="0.25">
      <c r="A261" s="130" t="s">
        <v>140</v>
      </c>
      <c r="B261" s="130"/>
      <c r="C261" s="130"/>
      <c r="D261" s="16" t="s">
        <v>4</v>
      </c>
      <c r="E261" s="90" t="str">
        <f>I3</f>
        <v>06/08/2025 at 01:58PM</v>
      </c>
      <c r="F261" s="119"/>
      <c r="G261" s="119"/>
      <c r="H261" s="119"/>
      <c r="I261" s="91"/>
    </row>
    <row r="262" spans="1:9" ht="20.25" x14ac:dyDescent="0.25">
      <c r="A262" s="30"/>
      <c r="B262" s="31"/>
      <c r="C262" s="31"/>
      <c r="D262" s="31"/>
      <c r="E262" s="31"/>
      <c r="F262" s="31"/>
      <c r="G262" s="31"/>
      <c r="H262" s="31"/>
      <c r="I262" s="25"/>
    </row>
    <row r="263" spans="1:9" ht="20.25" x14ac:dyDescent="0.25">
      <c r="A263" s="32"/>
      <c r="B263" s="33"/>
      <c r="C263" s="33"/>
      <c r="D263" s="33"/>
      <c r="E263" s="33"/>
      <c r="F263" s="33"/>
      <c r="G263" s="33"/>
      <c r="H263" s="33"/>
      <c r="I263" s="26"/>
    </row>
    <row r="264" spans="1:9" ht="20.25" x14ac:dyDescent="0.25">
      <c r="A264" s="32"/>
      <c r="B264" s="33"/>
      <c r="C264" s="33"/>
      <c r="D264" s="33"/>
      <c r="E264" s="33"/>
      <c r="F264" s="33"/>
      <c r="G264" s="33"/>
      <c r="H264" s="33"/>
      <c r="I264" s="26"/>
    </row>
    <row r="265" spans="1:9" ht="20.25" x14ac:dyDescent="0.25">
      <c r="A265" s="32"/>
      <c r="B265" s="33"/>
      <c r="C265" s="33"/>
      <c r="D265" s="33"/>
      <c r="E265" s="33"/>
      <c r="F265" s="33"/>
      <c r="G265" s="33"/>
      <c r="H265" s="33"/>
      <c r="I265" s="26"/>
    </row>
    <row r="266" spans="1:9" ht="20.25" x14ac:dyDescent="0.25">
      <c r="A266" s="32"/>
      <c r="B266" s="33"/>
      <c r="C266" s="33"/>
      <c r="D266" s="33"/>
      <c r="E266" s="33"/>
      <c r="F266" s="33"/>
      <c r="G266" s="33"/>
      <c r="H266" s="33"/>
      <c r="I266" s="26"/>
    </row>
    <row r="267" spans="1:9" ht="20.25" x14ac:dyDescent="0.25">
      <c r="A267" s="32"/>
      <c r="B267" s="33"/>
      <c r="C267" s="33"/>
      <c r="D267" s="33"/>
      <c r="E267" s="33"/>
      <c r="F267" s="33"/>
      <c r="G267" s="33"/>
      <c r="H267" s="33"/>
      <c r="I267" s="26"/>
    </row>
    <row r="268" spans="1:9" ht="20.25" x14ac:dyDescent="0.25">
      <c r="A268" s="32"/>
      <c r="B268" s="33"/>
      <c r="C268" s="33"/>
      <c r="D268" s="33"/>
      <c r="E268" s="33"/>
      <c r="F268" s="33"/>
      <c r="G268" s="33"/>
      <c r="H268" s="33"/>
      <c r="I268" s="26"/>
    </row>
    <row r="269" spans="1:9" ht="20.25" x14ac:dyDescent="0.25">
      <c r="A269" s="32"/>
      <c r="B269" s="33"/>
      <c r="C269" s="33"/>
      <c r="D269" s="33"/>
      <c r="E269" s="33"/>
      <c r="F269" s="33"/>
      <c r="G269" s="33"/>
      <c r="H269" s="33"/>
      <c r="I269" s="26"/>
    </row>
    <row r="270" spans="1:9" ht="20.25" x14ac:dyDescent="0.25">
      <c r="A270" s="32"/>
      <c r="B270" s="33"/>
      <c r="C270" s="33"/>
      <c r="D270" s="33"/>
      <c r="E270" s="33"/>
      <c r="F270" s="33"/>
      <c r="G270" s="33"/>
      <c r="H270" s="33"/>
      <c r="I270" s="26"/>
    </row>
    <row r="271" spans="1:9" ht="20.25" x14ac:dyDescent="0.25">
      <c r="A271" s="32"/>
      <c r="B271" s="33"/>
      <c r="C271" s="33"/>
      <c r="D271" s="33"/>
      <c r="E271" s="33"/>
      <c r="F271" s="33"/>
      <c r="G271" s="33"/>
      <c r="H271" s="33"/>
      <c r="I271" s="26"/>
    </row>
    <row r="272" spans="1:9" ht="20.25" x14ac:dyDescent="0.25">
      <c r="A272" s="32"/>
      <c r="B272" s="33"/>
      <c r="C272" s="33"/>
      <c r="D272" s="33"/>
      <c r="E272" s="33"/>
      <c r="F272" s="33"/>
      <c r="G272" s="33"/>
      <c r="H272" s="33"/>
      <c r="I272" s="26"/>
    </row>
    <row r="273" spans="1:9" ht="20.25" x14ac:dyDescent="0.25">
      <c r="A273" s="32"/>
      <c r="B273" s="33"/>
      <c r="C273" s="33"/>
      <c r="D273" s="33"/>
      <c r="E273" s="33"/>
      <c r="F273" s="33"/>
      <c r="G273" s="33"/>
      <c r="H273" s="33"/>
      <c r="I273" s="26"/>
    </row>
    <row r="274" spans="1:9" ht="20.25" x14ac:dyDescent="0.25">
      <c r="A274" s="32"/>
      <c r="B274" s="33"/>
      <c r="C274" s="33"/>
      <c r="D274" s="33"/>
      <c r="E274" s="33"/>
      <c r="F274" s="33"/>
      <c r="G274" s="33"/>
      <c r="H274" s="33"/>
      <c r="I274" s="26"/>
    </row>
    <row r="275" spans="1:9" ht="20.25" x14ac:dyDescent="0.25">
      <c r="A275" s="32"/>
      <c r="B275" s="33"/>
      <c r="C275" s="33"/>
      <c r="D275" s="33"/>
      <c r="E275" s="33"/>
      <c r="F275" s="33"/>
      <c r="G275" s="33"/>
      <c r="H275" s="33"/>
      <c r="I275" s="26"/>
    </row>
    <row r="276" spans="1:9" ht="20.25" x14ac:dyDescent="0.25">
      <c r="A276" s="32"/>
      <c r="B276" s="33"/>
      <c r="C276" s="33"/>
      <c r="D276" s="33"/>
      <c r="E276" s="33"/>
      <c r="F276" s="33"/>
      <c r="G276" s="33"/>
      <c r="H276" s="33"/>
      <c r="I276" s="26"/>
    </row>
    <row r="277" spans="1:9" ht="20.25" x14ac:dyDescent="0.25">
      <c r="A277" s="32"/>
      <c r="B277" s="33"/>
      <c r="C277" s="33"/>
      <c r="D277" s="33"/>
      <c r="E277" s="33"/>
      <c r="F277" s="33"/>
      <c r="G277" s="33"/>
      <c r="H277" s="33"/>
      <c r="I277" s="26"/>
    </row>
    <row r="278" spans="1:9" ht="20.25" x14ac:dyDescent="0.25">
      <c r="A278" s="32"/>
      <c r="B278" s="33"/>
      <c r="C278" s="33"/>
      <c r="D278" s="33"/>
      <c r="E278" s="33"/>
      <c r="F278" s="33"/>
      <c r="G278" s="33"/>
      <c r="H278" s="33"/>
      <c r="I278" s="26"/>
    </row>
    <row r="279" spans="1:9" ht="20.25" x14ac:dyDescent="0.25">
      <c r="A279" s="32"/>
      <c r="B279" s="33"/>
      <c r="C279" s="33"/>
      <c r="D279" s="33"/>
      <c r="E279" s="33"/>
      <c r="F279" s="33"/>
      <c r="G279" s="33"/>
      <c r="H279" s="33"/>
      <c r="I279" s="26"/>
    </row>
    <row r="280" spans="1:9" ht="20.25" x14ac:dyDescent="0.25">
      <c r="A280" s="32"/>
      <c r="B280" s="33"/>
      <c r="C280" s="33"/>
      <c r="D280" s="33"/>
      <c r="E280" s="33"/>
      <c r="F280" s="33"/>
      <c r="G280" s="33"/>
      <c r="H280" s="33"/>
      <c r="I280" s="26"/>
    </row>
    <row r="281" spans="1:9" ht="20.25" x14ac:dyDescent="0.25">
      <c r="A281" s="32"/>
      <c r="B281" s="33"/>
      <c r="C281" s="33"/>
      <c r="D281" s="33"/>
      <c r="E281" s="33"/>
      <c r="F281" s="33"/>
      <c r="G281" s="33"/>
      <c r="H281" s="33"/>
      <c r="I281" s="26"/>
    </row>
    <row r="282" spans="1:9" ht="20.25" x14ac:dyDescent="0.25">
      <c r="A282" s="32"/>
      <c r="B282" s="33"/>
      <c r="C282" s="33"/>
      <c r="D282" s="33"/>
      <c r="E282" s="33"/>
      <c r="F282" s="33"/>
      <c r="G282" s="33"/>
      <c r="H282" s="33"/>
      <c r="I282" s="26"/>
    </row>
    <row r="283" spans="1:9" ht="20.25" x14ac:dyDescent="0.25">
      <c r="A283" s="32"/>
      <c r="B283" s="33"/>
      <c r="C283" s="33"/>
      <c r="D283" s="33"/>
      <c r="E283" s="33"/>
      <c r="F283" s="33"/>
      <c r="G283" s="33"/>
      <c r="H283" s="33"/>
      <c r="I283" s="26"/>
    </row>
    <row r="284" spans="1:9" ht="20.25" x14ac:dyDescent="0.25">
      <c r="A284" s="32"/>
      <c r="B284" s="33"/>
      <c r="C284" s="33"/>
      <c r="D284" s="33"/>
      <c r="E284" s="33"/>
      <c r="F284" s="33"/>
      <c r="G284" s="33"/>
      <c r="H284" s="33"/>
      <c r="I284" s="26"/>
    </row>
    <row r="285" spans="1:9" ht="20.25" x14ac:dyDescent="0.25">
      <c r="A285" s="32"/>
      <c r="B285" s="33"/>
      <c r="C285" s="33"/>
      <c r="D285" s="33"/>
      <c r="E285" s="33"/>
      <c r="F285" s="33"/>
      <c r="G285" s="33"/>
      <c r="H285" s="33"/>
      <c r="I285" s="26"/>
    </row>
    <row r="286" spans="1:9" ht="20.25" x14ac:dyDescent="0.25">
      <c r="A286" s="32"/>
      <c r="B286" s="33"/>
      <c r="C286" s="33"/>
      <c r="D286" s="33"/>
      <c r="E286" s="33"/>
      <c r="F286" s="33"/>
      <c r="G286" s="33"/>
      <c r="H286" s="33"/>
      <c r="I286" s="26"/>
    </row>
    <row r="287" spans="1:9" ht="20.25" x14ac:dyDescent="0.25">
      <c r="A287" s="32"/>
      <c r="B287" s="33"/>
      <c r="C287" s="33"/>
      <c r="D287" s="33"/>
      <c r="E287" s="33"/>
      <c r="F287" s="33"/>
      <c r="G287" s="33"/>
      <c r="H287" s="33"/>
      <c r="I287" s="26"/>
    </row>
    <row r="288" spans="1:9" ht="20.25" x14ac:dyDescent="0.25">
      <c r="A288" s="32"/>
      <c r="B288" s="33"/>
      <c r="C288" s="33"/>
      <c r="D288" s="33"/>
      <c r="E288" s="33"/>
      <c r="F288" s="33"/>
      <c r="G288" s="33"/>
      <c r="H288" s="33"/>
      <c r="I288" s="26"/>
    </row>
    <row r="289" spans="1:9" ht="20.25" x14ac:dyDescent="0.25">
      <c r="A289" s="32"/>
      <c r="B289" s="33"/>
      <c r="C289" s="33"/>
      <c r="D289" s="33"/>
      <c r="E289" s="33"/>
      <c r="F289" s="33"/>
      <c r="G289" s="33"/>
      <c r="H289" s="33"/>
      <c r="I289" s="26"/>
    </row>
    <row r="290" spans="1:9" ht="20.25" x14ac:dyDescent="0.25">
      <c r="A290" s="32"/>
      <c r="B290" s="33"/>
      <c r="C290" s="33"/>
      <c r="D290" s="33"/>
      <c r="E290" s="33"/>
      <c r="F290" s="33"/>
      <c r="G290" s="33"/>
      <c r="H290" s="33"/>
      <c r="I290" s="26"/>
    </row>
    <row r="291" spans="1:9" ht="20.25" x14ac:dyDescent="0.25">
      <c r="A291" s="32"/>
      <c r="B291" s="33"/>
      <c r="C291" s="33"/>
      <c r="D291" s="33"/>
      <c r="E291" s="33"/>
      <c r="F291" s="33"/>
      <c r="G291" s="33"/>
      <c r="H291" s="33"/>
      <c r="I291" s="26"/>
    </row>
    <row r="292" spans="1:9" ht="20.25" x14ac:dyDescent="0.25">
      <c r="A292" s="32"/>
      <c r="B292" s="33"/>
      <c r="C292" s="33"/>
      <c r="D292" s="33"/>
      <c r="E292" s="33"/>
      <c r="F292" s="33"/>
      <c r="G292" s="33"/>
      <c r="H292" s="33"/>
      <c r="I292" s="26"/>
    </row>
    <row r="293" spans="1:9" ht="20.25" x14ac:dyDescent="0.25">
      <c r="A293" s="32"/>
      <c r="B293" s="33"/>
      <c r="C293" s="33"/>
      <c r="D293" s="33"/>
      <c r="E293" s="33"/>
      <c r="F293" s="33"/>
      <c r="G293" s="33"/>
      <c r="H293" s="33"/>
      <c r="I293" s="26"/>
    </row>
    <row r="294" spans="1:9" ht="20.25" x14ac:dyDescent="0.25">
      <c r="A294" s="32"/>
      <c r="B294" s="33"/>
      <c r="C294" s="33"/>
      <c r="D294" s="33"/>
      <c r="E294" s="33"/>
      <c r="F294" s="33"/>
      <c r="G294" s="33"/>
      <c r="H294" s="33"/>
      <c r="I294" s="26"/>
    </row>
    <row r="295" spans="1:9" ht="20.25" x14ac:dyDescent="0.25">
      <c r="A295" s="32"/>
      <c r="B295" s="33"/>
      <c r="C295" s="33"/>
      <c r="D295" s="33"/>
      <c r="E295" s="33"/>
      <c r="F295" s="33"/>
      <c r="G295" s="33"/>
      <c r="H295" s="33"/>
      <c r="I295" s="26"/>
    </row>
    <row r="296" spans="1:9" ht="20.25" x14ac:dyDescent="0.25">
      <c r="A296" s="32"/>
      <c r="B296" s="33"/>
      <c r="C296" s="33"/>
      <c r="D296" s="33"/>
      <c r="E296" s="33"/>
      <c r="F296" s="33"/>
      <c r="G296" s="33"/>
      <c r="H296" s="33"/>
      <c r="I296" s="26"/>
    </row>
    <row r="297" spans="1:9" ht="20.25" x14ac:dyDescent="0.25">
      <c r="A297" s="32"/>
      <c r="B297" s="33"/>
      <c r="C297" s="33"/>
      <c r="D297" s="33"/>
      <c r="E297" s="33"/>
      <c r="F297" s="33"/>
      <c r="G297" s="33"/>
      <c r="H297" s="33"/>
      <c r="I297" s="26"/>
    </row>
    <row r="298" spans="1:9" ht="20.25" x14ac:dyDescent="0.25">
      <c r="A298" s="32"/>
      <c r="B298" s="33"/>
      <c r="C298" s="33"/>
      <c r="D298" s="33"/>
      <c r="E298" s="33"/>
      <c r="F298" s="33"/>
      <c r="G298" s="33"/>
      <c r="H298" s="33"/>
      <c r="I298" s="26"/>
    </row>
    <row r="299" spans="1:9" ht="20.25" x14ac:dyDescent="0.25">
      <c r="A299" s="32"/>
      <c r="B299" s="33"/>
      <c r="C299" s="33"/>
      <c r="D299" s="33"/>
      <c r="E299" s="33"/>
      <c r="F299" s="33"/>
      <c r="G299" s="33"/>
      <c r="H299" s="33"/>
      <c r="I299" s="26"/>
    </row>
    <row r="300" spans="1:9" ht="20.25" x14ac:dyDescent="0.25">
      <c r="A300" s="32"/>
      <c r="B300" s="33"/>
      <c r="C300" s="33"/>
      <c r="D300" s="33"/>
      <c r="E300" s="33"/>
      <c r="F300" s="33"/>
      <c r="G300" s="33"/>
      <c r="H300" s="33"/>
      <c r="I300" s="26"/>
    </row>
    <row r="301" spans="1:9" ht="20.25" x14ac:dyDescent="0.25">
      <c r="A301" s="32"/>
      <c r="B301" s="33"/>
      <c r="C301" s="33"/>
      <c r="D301" s="33"/>
      <c r="E301" s="33"/>
      <c r="F301" s="33"/>
      <c r="G301" s="33"/>
      <c r="H301" s="33"/>
      <c r="I301" s="26"/>
    </row>
    <row r="302" spans="1:9" ht="20.25" x14ac:dyDescent="0.25">
      <c r="A302" s="32"/>
      <c r="B302" s="33"/>
      <c r="C302" s="33"/>
      <c r="D302" s="33"/>
      <c r="E302" s="33"/>
      <c r="F302" s="33"/>
      <c r="G302" s="33"/>
      <c r="H302" s="33"/>
      <c r="I302" s="26"/>
    </row>
    <row r="303" spans="1:9" ht="20.25" x14ac:dyDescent="0.25">
      <c r="A303" s="32"/>
      <c r="B303" s="33"/>
      <c r="C303" s="33"/>
      <c r="D303" s="33"/>
      <c r="E303" s="33"/>
      <c r="F303" s="33"/>
      <c r="G303" s="33"/>
      <c r="H303" s="33"/>
      <c r="I303" s="26"/>
    </row>
    <row r="304" spans="1:9" ht="20.25" x14ac:dyDescent="0.25">
      <c r="A304" s="32"/>
      <c r="B304" s="33"/>
      <c r="C304" s="33"/>
      <c r="D304" s="33"/>
      <c r="E304" s="33"/>
      <c r="F304" s="33"/>
      <c r="G304" s="33"/>
      <c r="H304" s="33"/>
      <c r="I304" s="26"/>
    </row>
    <row r="305" spans="1:9" ht="20.25" x14ac:dyDescent="0.25">
      <c r="A305" s="32"/>
      <c r="B305" s="33"/>
      <c r="C305" s="33"/>
      <c r="D305" s="33"/>
      <c r="E305" s="33"/>
      <c r="F305" s="33"/>
      <c r="G305" s="33"/>
      <c r="H305" s="33"/>
      <c r="I305" s="26"/>
    </row>
    <row r="306" spans="1:9" ht="20.25" x14ac:dyDescent="0.25">
      <c r="A306" s="118" t="s">
        <v>198</v>
      </c>
      <c r="B306" s="118"/>
      <c r="C306" s="118"/>
      <c r="D306" s="118"/>
      <c r="E306" s="118"/>
      <c r="F306" s="118"/>
      <c r="G306" s="118"/>
      <c r="H306" s="118"/>
      <c r="I306" s="118"/>
    </row>
    <row r="307" spans="1:9" ht="20.25" x14ac:dyDescent="0.25">
      <c r="A307" s="30"/>
      <c r="B307" s="31"/>
      <c r="C307" s="31"/>
      <c r="D307" s="31"/>
      <c r="E307" s="31"/>
      <c r="F307" s="31"/>
      <c r="G307" s="31"/>
      <c r="H307" s="31"/>
      <c r="I307" s="25"/>
    </row>
    <row r="308" spans="1:9" ht="20.25" x14ac:dyDescent="0.25">
      <c r="A308" s="32"/>
      <c r="B308" s="33"/>
      <c r="C308" s="33"/>
      <c r="D308" s="33"/>
      <c r="E308" s="33"/>
      <c r="F308" s="33"/>
      <c r="G308" s="33"/>
      <c r="H308" s="33"/>
      <c r="I308" s="26"/>
    </row>
    <row r="309" spans="1:9" ht="20.25" x14ac:dyDescent="0.25">
      <c r="A309" s="32"/>
      <c r="B309" s="33"/>
      <c r="C309" s="33"/>
      <c r="D309" s="33"/>
      <c r="E309" s="33"/>
      <c r="F309" s="33"/>
      <c r="G309" s="33"/>
      <c r="H309" s="33"/>
      <c r="I309" s="26"/>
    </row>
    <row r="310" spans="1:9" ht="20.25" x14ac:dyDescent="0.25">
      <c r="A310" s="32"/>
      <c r="B310" s="33"/>
      <c r="C310" s="33"/>
      <c r="D310" s="33"/>
      <c r="E310" s="33"/>
      <c r="F310" s="33"/>
      <c r="G310" s="33"/>
      <c r="H310" s="33"/>
      <c r="I310" s="26"/>
    </row>
    <row r="311" spans="1:9" ht="20.25" x14ac:dyDescent="0.25">
      <c r="A311" s="32"/>
      <c r="B311" s="33"/>
      <c r="C311" s="33"/>
      <c r="D311" s="33"/>
      <c r="E311" s="33"/>
      <c r="F311" s="33"/>
      <c r="G311" s="33"/>
      <c r="H311" s="33"/>
      <c r="I311" s="26"/>
    </row>
    <row r="312" spans="1:9" ht="20.25" x14ac:dyDescent="0.25">
      <c r="A312" s="32"/>
      <c r="B312" s="33"/>
      <c r="C312" s="33"/>
      <c r="D312" s="33"/>
      <c r="E312" s="33"/>
      <c r="F312" s="33"/>
      <c r="G312" s="33"/>
      <c r="H312" s="33"/>
      <c r="I312" s="26"/>
    </row>
    <row r="313" spans="1:9" ht="20.25" x14ac:dyDescent="0.25">
      <c r="A313" s="32"/>
      <c r="B313" s="33"/>
      <c r="C313" s="33"/>
      <c r="D313" s="33"/>
      <c r="E313" s="33"/>
      <c r="F313" s="33"/>
      <c r="G313" s="33"/>
      <c r="H313" s="33"/>
      <c r="I313" s="26"/>
    </row>
    <row r="314" spans="1:9" ht="20.25" x14ac:dyDescent="0.25">
      <c r="A314" s="32"/>
      <c r="B314" s="33"/>
      <c r="C314" s="33"/>
      <c r="D314" s="33"/>
      <c r="E314" s="33"/>
      <c r="F314" s="33"/>
      <c r="G314" s="33"/>
      <c r="H314" s="33"/>
      <c r="I314" s="26"/>
    </row>
    <row r="315" spans="1:9" ht="20.25" x14ac:dyDescent="0.25">
      <c r="A315" s="32"/>
      <c r="B315" s="33"/>
      <c r="C315" s="33"/>
      <c r="D315" s="33"/>
      <c r="E315" s="33"/>
      <c r="F315" s="33"/>
      <c r="G315" s="33"/>
      <c r="H315" s="33"/>
      <c r="I315" s="26"/>
    </row>
    <row r="316" spans="1:9" ht="20.25" x14ac:dyDescent="0.25">
      <c r="A316" s="32"/>
      <c r="B316" s="33"/>
      <c r="C316" s="33"/>
      <c r="D316" s="33"/>
      <c r="E316" s="33"/>
      <c r="F316" s="33"/>
      <c r="G316" s="33"/>
      <c r="H316" s="33"/>
      <c r="I316" s="26"/>
    </row>
    <row r="317" spans="1:9" ht="20.25" x14ac:dyDescent="0.25">
      <c r="A317" s="32"/>
      <c r="B317" s="33"/>
      <c r="C317" s="33"/>
      <c r="D317" s="33"/>
      <c r="E317" s="33"/>
      <c r="F317" s="33"/>
      <c r="G317" s="33"/>
      <c r="H317" s="33"/>
      <c r="I317" s="26"/>
    </row>
    <row r="318" spans="1:9" ht="20.25" x14ac:dyDescent="0.25">
      <c r="A318" s="32"/>
      <c r="B318" s="33"/>
      <c r="C318" s="33"/>
      <c r="D318" s="33"/>
      <c r="E318" s="33"/>
      <c r="F318" s="33"/>
      <c r="G318" s="33"/>
      <c r="H318" s="33"/>
      <c r="I318" s="26"/>
    </row>
    <row r="319" spans="1:9" ht="20.25" x14ac:dyDescent="0.25">
      <c r="A319" s="32"/>
      <c r="B319" s="33"/>
      <c r="C319" s="33"/>
      <c r="D319" s="33"/>
      <c r="E319" s="33"/>
      <c r="F319" s="33"/>
      <c r="G319" s="33"/>
      <c r="H319" s="33"/>
      <c r="I319" s="26"/>
    </row>
    <row r="320" spans="1:9" ht="20.25" x14ac:dyDescent="0.25">
      <c r="A320" s="32"/>
      <c r="B320" s="33"/>
      <c r="C320" s="33"/>
      <c r="D320" s="33"/>
      <c r="E320" s="33"/>
      <c r="F320" s="33"/>
      <c r="G320" s="33"/>
      <c r="H320" s="33"/>
      <c r="I320" s="26"/>
    </row>
    <row r="321" spans="1:9" ht="20.25" x14ac:dyDescent="0.25">
      <c r="A321" s="32"/>
      <c r="B321" s="33"/>
      <c r="C321" s="33"/>
      <c r="D321" s="33"/>
      <c r="E321" s="33"/>
      <c r="F321" s="33"/>
      <c r="G321" s="33"/>
      <c r="H321" s="33"/>
      <c r="I321" s="26"/>
    </row>
    <row r="322" spans="1:9" ht="20.25" x14ac:dyDescent="0.25">
      <c r="A322" s="32"/>
      <c r="B322" s="33"/>
      <c r="C322" s="33"/>
      <c r="D322" s="33"/>
      <c r="E322" s="33"/>
      <c r="F322" s="33"/>
      <c r="G322" s="33"/>
      <c r="H322" s="33"/>
      <c r="I322" s="26"/>
    </row>
    <row r="323" spans="1:9" ht="20.25" x14ac:dyDescent="0.25">
      <c r="A323" s="32"/>
      <c r="B323" s="33"/>
      <c r="C323" s="33"/>
      <c r="D323" s="33"/>
      <c r="E323" s="33"/>
      <c r="F323" s="33"/>
      <c r="G323" s="33"/>
      <c r="H323" s="33"/>
      <c r="I323" s="26"/>
    </row>
    <row r="324" spans="1:9" ht="20.25" x14ac:dyDescent="0.25">
      <c r="A324" s="32"/>
      <c r="B324" s="33"/>
      <c r="C324" s="33"/>
      <c r="D324" s="33"/>
      <c r="E324" s="33"/>
      <c r="F324" s="33"/>
      <c r="G324" s="33"/>
      <c r="H324" s="33"/>
      <c r="I324" s="26"/>
    </row>
    <row r="325" spans="1:9" ht="20.25" x14ac:dyDescent="0.25">
      <c r="A325" s="32"/>
      <c r="B325" s="33"/>
      <c r="C325" s="33"/>
      <c r="D325" s="33"/>
      <c r="E325" s="33"/>
      <c r="F325" s="33"/>
      <c r="G325" s="33"/>
      <c r="H325" s="33"/>
      <c r="I325" s="26"/>
    </row>
    <row r="326" spans="1:9" ht="20.25" x14ac:dyDescent="0.25">
      <c r="A326" s="32"/>
      <c r="B326" s="33"/>
      <c r="C326" s="33"/>
      <c r="D326" s="33"/>
      <c r="E326" s="33"/>
      <c r="F326" s="33"/>
      <c r="G326" s="33"/>
      <c r="H326" s="33"/>
      <c r="I326" s="26"/>
    </row>
    <row r="327" spans="1:9" ht="20.25" x14ac:dyDescent="0.25">
      <c r="A327" s="32"/>
      <c r="B327" s="33"/>
      <c r="C327" s="33"/>
      <c r="D327" s="33"/>
      <c r="E327" s="33"/>
      <c r="F327" s="33"/>
      <c r="G327" s="33"/>
      <c r="H327" s="33"/>
      <c r="I327" s="26"/>
    </row>
    <row r="328" spans="1:9" ht="20.25" x14ac:dyDescent="0.25">
      <c r="A328" s="32"/>
      <c r="B328" s="33"/>
      <c r="C328" s="33"/>
      <c r="D328" s="33"/>
      <c r="E328" s="33"/>
      <c r="F328" s="33"/>
      <c r="G328" s="33"/>
      <c r="H328" s="33"/>
      <c r="I328" s="26"/>
    </row>
    <row r="329" spans="1:9" ht="20.25" x14ac:dyDescent="0.25">
      <c r="A329" s="32"/>
      <c r="B329" s="33"/>
      <c r="C329" s="33"/>
      <c r="D329" s="33"/>
      <c r="E329" s="33"/>
      <c r="F329" s="33"/>
      <c r="G329" s="33"/>
      <c r="H329" s="33"/>
      <c r="I329" s="26"/>
    </row>
    <row r="330" spans="1:9" ht="20.25" x14ac:dyDescent="0.25">
      <c r="A330" s="32"/>
      <c r="B330" s="33"/>
      <c r="C330" s="33"/>
      <c r="D330" s="33"/>
      <c r="E330" s="33"/>
      <c r="F330" s="33"/>
      <c r="G330" s="33"/>
      <c r="H330" s="33"/>
      <c r="I330" s="26"/>
    </row>
    <row r="331" spans="1:9" ht="20.25" x14ac:dyDescent="0.25">
      <c r="A331" s="32"/>
      <c r="B331" s="33"/>
      <c r="C331" s="33"/>
      <c r="D331" s="33"/>
      <c r="E331" s="33"/>
      <c r="F331" s="33"/>
      <c r="G331" s="33"/>
      <c r="H331" s="33"/>
      <c r="I331" s="26"/>
    </row>
    <row r="332" spans="1:9" ht="20.25" x14ac:dyDescent="0.25">
      <c r="A332" s="32"/>
      <c r="B332" s="33"/>
      <c r="C332" s="33"/>
      <c r="D332" s="33"/>
      <c r="E332" s="33"/>
      <c r="F332" s="33"/>
      <c r="G332" s="33"/>
      <c r="H332" s="33"/>
      <c r="I332" s="26"/>
    </row>
    <row r="333" spans="1:9" ht="20.25" x14ac:dyDescent="0.25">
      <c r="A333" s="32"/>
      <c r="B333" s="33"/>
      <c r="C333" s="33"/>
      <c r="D333" s="33"/>
      <c r="E333" s="33"/>
      <c r="F333" s="33"/>
      <c r="G333" s="33"/>
      <c r="H333" s="33"/>
      <c r="I333" s="26"/>
    </row>
    <row r="334" spans="1:9" ht="20.25" x14ac:dyDescent="0.25">
      <c r="A334" s="32"/>
      <c r="B334" s="33"/>
      <c r="C334" s="33"/>
      <c r="D334" s="33"/>
      <c r="E334" s="33"/>
      <c r="F334" s="33"/>
      <c r="G334" s="33"/>
      <c r="H334" s="33"/>
      <c r="I334" s="26"/>
    </row>
    <row r="335" spans="1:9" ht="20.25" x14ac:dyDescent="0.25">
      <c r="A335" s="32"/>
      <c r="B335" s="33"/>
      <c r="C335" s="33"/>
      <c r="D335" s="33"/>
      <c r="E335" s="33"/>
      <c r="F335" s="33"/>
      <c r="G335" s="33"/>
      <c r="H335" s="33"/>
      <c r="I335" s="26"/>
    </row>
    <row r="336" spans="1:9" ht="20.25" x14ac:dyDescent="0.25">
      <c r="A336" s="32"/>
      <c r="B336" s="33"/>
      <c r="C336" s="33"/>
      <c r="D336" s="33"/>
      <c r="E336" s="33"/>
      <c r="F336" s="33"/>
      <c r="G336" s="33"/>
      <c r="H336" s="33"/>
      <c r="I336" s="26"/>
    </row>
    <row r="337" spans="1:9" ht="20.25" x14ac:dyDescent="0.25">
      <c r="A337" s="32"/>
      <c r="B337" s="33"/>
      <c r="C337" s="33"/>
      <c r="D337" s="33"/>
      <c r="E337" s="33"/>
      <c r="F337" s="33"/>
      <c r="G337" s="33"/>
      <c r="H337" s="33"/>
      <c r="I337" s="26"/>
    </row>
    <row r="338" spans="1:9" ht="20.25" x14ac:dyDescent="0.25">
      <c r="A338" s="32"/>
      <c r="B338" s="33"/>
      <c r="C338" s="33"/>
      <c r="D338" s="33"/>
      <c r="E338" s="33"/>
      <c r="F338" s="33"/>
      <c r="G338" s="33"/>
      <c r="H338" s="33"/>
      <c r="I338" s="26"/>
    </row>
    <row r="339" spans="1:9" ht="20.25" x14ac:dyDescent="0.25">
      <c r="A339" s="32"/>
      <c r="B339" s="33"/>
      <c r="C339" s="33"/>
      <c r="D339" s="33"/>
      <c r="E339" s="33"/>
      <c r="F339" s="33"/>
      <c r="G339" s="33"/>
      <c r="H339" s="33"/>
      <c r="I339" s="26"/>
    </row>
    <row r="340" spans="1:9" ht="20.25" x14ac:dyDescent="0.25">
      <c r="A340" s="32"/>
      <c r="B340" s="33"/>
      <c r="C340" s="33"/>
      <c r="D340" s="33"/>
      <c r="E340" s="33"/>
      <c r="F340" s="33"/>
      <c r="G340" s="33"/>
      <c r="H340" s="33"/>
      <c r="I340" s="26"/>
    </row>
    <row r="341" spans="1:9" ht="20.25" x14ac:dyDescent="0.25">
      <c r="A341" s="32"/>
      <c r="B341" s="33"/>
      <c r="C341" s="33"/>
      <c r="D341" s="33"/>
      <c r="E341" s="33"/>
      <c r="F341" s="33"/>
      <c r="G341" s="33"/>
      <c r="H341" s="33"/>
      <c r="I341" s="26"/>
    </row>
    <row r="342" spans="1:9" ht="20.25" x14ac:dyDescent="0.25">
      <c r="A342" s="32"/>
      <c r="B342" s="33"/>
      <c r="C342" s="33"/>
      <c r="D342" s="33"/>
      <c r="E342" s="33"/>
      <c r="F342" s="33"/>
      <c r="G342" s="33"/>
      <c r="H342" s="33"/>
      <c r="I342" s="26"/>
    </row>
    <row r="343" spans="1:9" ht="20.25" x14ac:dyDescent="0.25">
      <c r="A343" s="32"/>
      <c r="B343" s="33"/>
      <c r="C343" s="33"/>
      <c r="D343" s="33"/>
      <c r="E343" s="33"/>
      <c r="F343" s="33"/>
      <c r="G343" s="33"/>
      <c r="H343" s="33"/>
      <c r="I343" s="26"/>
    </row>
    <row r="344" spans="1:9" ht="20.25" x14ac:dyDescent="0.25">
      <c r="A344" s="32"/>
      <c r="B344" s="33"/>
      <c r="C344" s="33"/>
      <c r="D344" s="33"/>
      <c r="E344" s="33"/>
      <c r="F344" s="33"/>
      <c r="G344" s="33"/>
      <c r="H344" s="33"/>
      <c r="I344" s="26"/>
    </row>
    <row r="345" spans="1:9" ht="20.25" x14ac:dyDescent="0.25">
      <c r="A345" s="32"/>
      <c r="B345" s="33"/>
      <c r="C345" s="33"/>
      <c r="D345" s="33"/>
      <c r="E345" s="33"/>
      <c r="F345" s="33"/>
      <c r="G345" s="33"/>
      <c r="H345" s="33"/>
      <c r="I345" s="26"/>
    </row>
    <row r="346" spans="1:9" ht="20.25" x14ac:dyDescent="0.25">
      <c r="A346" s="32"/>
      <c r="B346" s="33"/>
      <c r="C346" s="33"/>
      <c r="D346" s="33"/>
      <c r="E346" s="33"/>
      <c r="F346" s="33"/>
      <c r="G346" s="33"/>
      <c r="H346" s="33"/>
      <c r="I346" s="26"/>
    </row>
    <row r="347" spans="1:9" ht="20.25" x14ac:dyDescent="0.25">
      <c r="A347" s="32"/>
      <c r="B347" s="33"/>
      <c r="C347" s="33"/>
      <c r="D347" s="33"/>
      <c r="E347" s="33"/>
      <c r="F347" s="33"/>
      <c r="G347" s="33"/>
      <c r="H347" s="33"/>
      <c r="I347" s="26"/>
    </row>
    <row r="348" spans="1:9" ht="20.25" x14ac:dyDescent="0.25">
      <c r="A348" s="32"/>
      <c r="B348" s="33"/>
      <c r="C348" s="33"/>
      <c r="D348" s="33"/>
      <c r="E348" s="33"/>
      <c r="F348" s="33"/>
      <c r="G348" s="33"/>
      <c r="H348" s="33"/>
      <c r="I348" s="26"/>
    </row>
    <row r="349" spans="1:9" ht="20.25" x14ac:dyDescent="0.25">
      <c r="A349" s="32"/>
      <c r="B349" s="33"/>
      <c r="C349" s="33"/>
      <c r="D349" s="33"/>
      <c r="E349" s="33"/>
      <c r="F349" s="33"/>
      <c r="G349" s="33"/>
      <c r="H349" s="33"/>
      <c r="I349" s="26"/>
    </row>
    <row r="350" spans="1:9" ht="20.25" x14ac:dyDescent="0.25">
      <c r="A350" s="32"/>
      <c r="B350" s="33"/>
      <c r="C350" s="33"/>
      <c r="D350" s="33"/>
      <c r="E350" s="33"/>
      <c r="F350" s="33"/>
      <c r="G350" s="33"/>
      <c r="H350" s="33"/>
      <c r="I350" s="26"/>
    </row>
    <row r="351" spans="1:9" ht="20.25" x14ac:dyDescent="0.25">
      <c r="A351" s="32"/>
      <c r="B351" s="33"/>
      <c r="C351" s="33"/>
      <c r="D351" s="33"/>
      <c r="E351" s="33"/>
      <c r="F351" s="33"/>
      <c r="G351" s="33"/>
      <c r="H351" s="33"/>
      <c r="I351" s="26"/>
    </row>
    <row r="352" spans="1:9" ht="20.25" x14ac:dyDescent="0.25">
      <c r="A352" s="32"/>
      <c r="B352" s="33"/>
      <c r="C352" s="33"/>
      <c r="D352" s="33"/>
      <c r="E352" s="33"/>
      <c r="F352" s="33"/>
      <c r="G352" s="33"/>
      <c r="H352" s="33"/>
      <c r="I352" s="26"/>
    </row>
    <row r="353" spans="1:9" ht="20.25" x14ac:dyDescent="0.25">
      <c r="A353" s="32"/>
      <c r="B353" s="33"/>
      <c r="C353" s="33"/>
      <c r="D353" s="33"/>
      <c r="E353" s="33"/>
      <c r="F353" s="33"/>
      <c r="G353" s="33"/>
      <c r="H353" s="33"/>
      <c r="I353" s="26"/>
    </row>
    <row r="354" spans="1:9" ht="20.25" x14ac:dyDescent="0.25">
      <c r="A354" s="32"/>
      <c r="B354" s="33"/>
      <c r="C354" s="33"/>
      <c r="D354" s="33"/>
      <c r="E354" s="33"/>
      <c r="F354" s="33"/>
      <c r="G354" s="33"/>
      <c r="H354" s="33"/>
      <c r="I354" s="26"/>
    </row>
    <row r="355" spans="1:9" ht="20.25" x14ac:dyDescent="0.25">
      <c r="A355" s="32"/>
      <c r="B355" s="33"/>
      <c r="C355" s="33"/>
      <c r="D355" s="33"/>
      <c r="E355" s="33"/>
      <c r="F355" s="33"/>
      <c r="G355" s="33"/>
      <c r="H355" s="33"/>
      <c r="I355" s="26"/>
    </row>
    <row r="356" spans="1:9" ht="20.25" x14ac:dyDescent="0.25">
      <c r="A356" s="32"/>
      <c r="B356" s="33"/>
      <c r="C356" s="33"/>
      <c r="D356" s="33"/>
      <c r="E356" s="33"/>
      <c r="F356" s="33"/>
      <c r="G356" s="33"/>
      <c r="H356" s="33"/>
      <c r="I356" s="26"/>
    </row>
    <row r="357" spans="1:9" ht="20.25" x14ac:dyDescent="0.25">
      <c r="A357" s="32"/>
      <c r="B357" s="33"/>
      <c r="C357" s="33"/>
      <c r="D357" s="33"/>
      <c r="E357" s="33"/>
      <c r="F357" s="33"/>
      <c r="G357" s="33"/>
      <c r="H357" s="33"/>
      <c r="I357" s="26"/>
    </row>
    <row r="358" spans="1:9" ht="20.25" x14ac:dyDescent="0.25">
      <c r="A358" s="32"/>
      <c r="B358" s="33"/>
      <c r="C358" s="33"/>
      <c r="D358" s="33"/>
      <c r="E358" s="33"/>
      <c r="F358" s="33"/>
      <c r="G358" s="33"/>
      <c r="H358" s="33"/>
      <c r="I358" s="26"/>
    </row>
    <row r="359" spans="1:9" ht="20.25" x14ac:dyDescent="0.25">
      <c r="A359" s="32"/>
      <c r="B359" s="33"/>
      <c r="C359" s="33"/>
      <c r="D359" s="33"/>
      <c r="E359" s="33"/>
      <c r="F359" s="33"/>
      <c r="G359" s="33"/>
      <c r="H359" s="33"/>
      <c r="I359" s="26"/>
    </row>
    <row r="360" spans="1:9" ht="20.25" x14ac:dyDescent="0.25">
      <c r="A360" s="34"/>
      <c r="B360" s="35"/>
      <c r="C360" s="35"/>
      <c r="D360" s="35"/>
      <c r="E360" s="35"/>
      <c r="F360" s="35"/>
      <c r="G360" s="35"/>
      <c r="H360" s="35"/>
      <c r="I360" s="27"/>
    </row>
    <row r="361" spans="1:9" ht="20.25" x14ac:dyDescent="0.25">
      <c r="A361" s="86" t="s">
        <v>84</v>
      </c>
      <c r="B361" s="87"/>
      <c r="C361" s="87"/>
      <c r="D361" s="87"/>
      <c r="E361" s="87"/>
      <c r="F361" s="87"/>
      <c r="G361" s="87"/>
      <c r="H361" s="87"/>
      <c r="I361" s="88"/>
    </row>
    <row r="362" spans="1:9" ht="20.25" x14ac:dyDescent="0.25">
      <c r="A362" s="30"/>
      <c r="B362" s="31"/>
      <c r="C362" s="31"/>
      <c r="D362" s="31"/>
      <c r="E362" s="31"/>
      <c r="F362" s="31"/>
      <c r="G362" s="31"/>
      <c r="H362" s="31"/>
      <c r="I362" s="25"/>
    </row>
    <row r="363" spans="1:9" ht="20.25" x14ac:dyDescent="0.25">
      <c r="A363" s="32"/>
      <c r="B363" s="33"/>
      <c r="C363" s="33"/>
      <c r="D363" s="33"/>
      <c r="E363" s="33"/>
      <c r="F363" s="33"/>
      <c r="G363" s="33"/>
      <c r="H363" s="33"/>
      <c r="I363" s="26"/>
    </row>
    <row r="364" spans="1:9" ht="20.25" x14ac:dyDescent="0.25">
      <c r="A364" s="32"/>
      <c r="B364" s="33"/>
      <c r="C364" s="33"/>
      <c r="D364" s="33"/>
      <c r="E364" s="33"/>
      <c r="F364" s="33"/>
      <c r="G364" s="33"/>
      <c r="H364" s="33"/>
      <c r="I364" s="26"/>
    </row>
    <row r="365" spans="1:9" ht="20.25" x14ac:dyDescent="0.25">
      <c r="A365" s="32"/>
      <c r="B365" s="33"/>
      <c r="C365" s="33"/>
      <c r="D365" s="33"/>
      <c r="E365" s="33"/>
      <c r="F365" s="33"/>
      <c r="G365" s="33"/>
      <c r="H365" s="33"/>
      <c r="I365" s="26"/>
    </row>
    <row r="366" spans="1:9" ht="20.25" x14ac:dyDescent="0.25">
      <c r="A366" s="32"/>
      <c r="B366" s="33"/>
      <c r="C366" s="33"/>
      <c r="D366" s="33"/>
      <c r="E366" s="33"/>
      <c r="F366" s="33"/>
      <c r="G366" s="33"/>
      <c r="H366" s="33"/>
      <c r="I366" s="26"/>
    </row>
    <row r="367" spans="1:9" ht="20.25" x14ac:dyDescent="0.25">
      <c r="A367" s="32"/>
      <c r="B367" s="33"/>
      <c r="C367" s="33"/>
      <c r="D367" s="33"/>
      <c r="E367" s="33"/>
      <c r="F367" s="33"/>
      <c r="G367" s="33"/>
      <c r="H367" s="33"/>
      <c r="I367" s="26"/>
    </row>
    <row r="368" spans="1:9" ht="20.25" x14ac:dyDescent="0.25">
      <c r="A368" s="32"/>
      <c r="B368" s="33"/>
      <c r="C368" s="33"/>
      <c r="D368" s="33"/>
      <c r="E368" s="33"/>
      <c r="F368" s="33"/>
      <c r="G368" s="33"/>
      <c r="H368" s="33"/>
      <c r="I368" s="26"/>
    </row>
    <row r="369" spans="1:9" ht="20.25" x14ac:dyDescent="0.25">
      <c r="A369" s="32"/>
      <c r="B369" s="33"/>
      <c r="C369" s="33"/>
      <c r="D369" s="33"/>
      <c r="E369" s="33"/>
      <c r="F369" s="33"/>
      <c r="G369" s="33"/>
      <c r="H369" s="33"/>
      <c r="I369" s="26"/>
    </row>
    <row r="370" spans="1:9" ht="20.25" x14ac:dyDescent="0.25">
      <c r="A370" s="32"/>
      <c r="B370" s="33"/>
      <c r="C370" s="33"/>
      <c r="D370" s="33"/>
      <c r="E370" s="33"/>
      <c r="F370" s="33"/>
      <c r="G370" s="33"/>
      <c r="H370" s="33"/>
      <c r="I370" s="26"/>
    </row>
    <row r="371" spans="1:9" ht="20.25" x14ac:dyDescent="0.25">
      <c r="A371" s="32"/>
      <c r="B371" s="33"/>
      <c r="C371" s="33"/>
      <c r="D371" s="33"/>
      <c r="E371" s="33"/>
      <c r="F371" s="33"/>
      <c r="G371" s="33"/>
      <c r="H371" s="33"/>
      <c r="I371" s="26"/>
    </row>
    <row r="372" spans="1:9" ht="20.25" x14ac:dyDescent="0.25">
      <c r="A372" s="32"/>
      <c r="B372" s="33"/>
      <c r="C372" s="33"/>
      <c r="D372" s="33"/>
      <c r="E372" s="33"/>
      <c r="F372" s="33"/>
      <c r="G372" s="33"/>
      <c r="H372" s="33"/>
      <c r="I372" s="26"/>
    </row>
    <row r="373" spans="1:9" ht="20.25" x14ac:dyDescent="0.25">
      <c r="A373" s="32"/>
      <c r="B373" s="33"/>
      <c r="C373" s="33"/>
      <c r="D373" s="33"/>
      <c r="E373" s="33"/>
      <c r="F373" s="33"/>
      <c r="G373" s="33"/>
      <c r="H373" s="33"/>
      <c r="I373" s="26"/>
    </row>
    <row r="374" spans="1:9" ht="20.25" x14ac:dyDescent="0.25">
      <c r="A374" s="32"/>
      <c r="B374" s="33"/>
      <c r="C374" s="33"/>
      <c r="D374" s="33"/>
      <c r="E374" s="33"/>
      <c r="F374" s="33"/>
      <c r="G374" s="33"/>
      <c r="H374" s="33"/>
      <c r="I374" s="26"/>
    </row>
    <row r="375" spans="1:9" ht="20.25" x14ac:dyDescent="0.25">
      <c r="A375" s="32"/>
      <c r="B375" s="33"/>
      <c r="C375" s="33"/>
      <c r="D375" s="33"/>
      <c r="E375" s="33"/>
      <c r="F375" s="33"/>
      <c r="G375" s="33"/>
      <c r="H375" s="33"/>
      <c r="I375" s="26"/>
    </row>
    <row r="376" spans="1:9" ht="20.25" x14ac:dyDescent="0.25">
      <c r="A376" s="32"/>
      <c r="B376" s="33"/>
      <c r="C376" s="33"/>
      <c r="D376" s="33"/>
      <c r="E376" s="33"/>
      <c r="F376" s="33"/>
      <c r="G376" s="33"/>
      <c r="H376" s="33"/>
      <c r="I376" s="26"/>
    </row>
    <row r="377" spans="1:9" ht="20.25" x14ac:dyDescent="0.25">
      <c r="A377" s="32"/>
      <c r="B377" s="33"/>
      <c r="C377" s="33"/>
      <c r="D377" s="33"/>
      <c r="E377" s="33"/>
      <c r="F377" s="33"/>
      <c r="G377" s="33"/>
      <c r="H377" s="33"/>
      <c r="I377" s="26"/>
    </row>
    <row r="378" spans="1:9" ht="20.25" x14ac:dyDescent="0.25">
      <c r="A378" s="32"/>
      <c r="B378" s="33"/>
      <c r="C378" s="33"/>
      <c r="D378" s="33"/>
      <c r="E378" s="33"/>
      <c r="F378" s="33"/>
      <c r="G378" s="33"/>
      <c r="H378" s="33"/>
      <c r="I378" s="26"/>
    </row>
    <row r="379" spans="1:9" ht="20.25" x14ac:dyDescent="0.25">
      <c r="A379" s="32"/>
      <c r="B379" s="33"/>
      <c r="C379" s="33"/>
      <c r="D379" s="33"/>
      <c r="E379" s="33"/>
      <c r="F379" s="33"/>
      <c r="G379" s="33"/>
      <c r="H379" s="33"/>
      <c r="I379" s="26"/>
    </row>
    <row r="380" spans="1:9" ht="20.25" x14ac:dyDescent="0.25">
      <c r="A380" s="32"/>
      <c r="B380" s="33"/>
      <c r="C380" s="33"/>
      <c r="D380" s="33"/>
      <c r="E380" s="33"/>
      <c r="F380" s="33"/>
      <c r="G380" s="33"/>
      <c r="H380" s="33"/>
      <c r="I380" s="26"/>
    </row>
    <row r="381" spans="1:9" ht="20.25" x14ac:dyDescent="0.25">
      <c r="A381" s="32"/>
      <c r="B381" s="33"/>
      <c r="C381" s="33"/>
      <c r="D381" s="33"/>
      <c r="E381" s="33"/>
      <c r="F381" s="33"/>
      <c r="G381" s="33"/>
      <c r="H381" s="33"/>
      <c r="I381" s="26"/>
    </row>
    <row r="382" spans="1:9" ht="20.25" x14ac:dyDescent="0.25">
      <c r="A382" s="32"/>
      <c r="B382" s="33"/>
      <c r="C382" s="33"/>
      <c r="D382" s="33"/>
      <c r="E382" s="33"/>
      <c r="F382" s="33"/>
      <c r="G382" s="33"/>
      <c r="H382" s="33"/>
      <c r="I382" s="26"/>
    </row>
    <row r="383" spans="1:9" ht="20.25" x14ac:dyDescent="0.25">
      <c r="A383" s="32"/>
      <c r="B383" s="33"/>
      <c r="C383" s="33"/>
      <c r="D383" s="33"/>
      <c r="E383" s="33"/>
      <c r="F383" s="33"/>
      <c r="G383" s="33"/>
      <c r="H383" s="33"/>
      <c r="I383" s="26"/>
    </row>
    <row r="384" spans="1:9" ht="20.25" x14ac:dyDescent="0.25">
      <c r="A384" s="32"/>
      <c r="B384" s="33"/>
      <c r="C384" s="33"/>
      <c r="D384" s="33"/>
      <c r="E384" s="33"/>
      <c r="F384" s="33"/>
      <c r="G384" s="33"/>
      <c r="H384" s="33"/>
      <c r="I384" s="26"/>
    </row>
    <row r="385" spans="1:9" ht="20.25" x14ac:dyDescent="0.25">
      <c r="A385" s="32"/>
      <c r="B385" s="33"/>
      <c r="C385" s="33"/>
      <c r="D385" s="33"/>
      <c r="E385" s="33"/>
      <c r="F385" s="33"/>
      <c r="G385" s="33"/>
      <c r="H385" s="33"/>
      <c r="I385" s="26"/>
    </row>
    <row r="386" spans="1:9" ht="20.25" x14ac:dyDescent="0.25">
      <c r="A386" s="32"/>
      <c r="B386" s="33"/>
      <c r="C386" s="33"/>
      <c r="D386" s="33"/>
      <c r="E386" s="33"/>
      <c r="F386" s="33"/>
      <c r="G386" s="33"/>
      <c r="H386" s="33"/>
      <c r="I386" s="26"/>
    </row>
    <row r="387" spans="1:9" ht="20.25" x14ac:dyDescent="0.25">
      <c r="A387" s="32"/>
      <c r="B387" s="33"/>
      <c r="C387" s="33"/>
      <c r="D387" s="33"/>
      <c r="E387" s="33"/>
      <c r="F387" s="33"/>
      <c r="G387" s="33"/>
      <c r="H387" s="33"/>
      <c r="I387" s="26"/>
    </row>
    <row r="388" spans="1:9" ht="20.25" x14ac:dyDescent="0.25">
      <c r="A388" s="32"/>
      <c r="B388" s="33"/>
      <c r="C388" s="33"/>
      <c r="D388" s="33"/>
      <c r="E388" s="33"/>
      <c r="F388" s="33"/>
      <c r="G388" s="33"/>
      <c r="H388" s="33"/>
      <c r="I388" s="26"/>
    </row>
    <row r="389" spans="1:9" ht="20.25" x14ac:dyDescent="0.25">
      <c r="A389" s="32"/>
      <c r="B389" s="33"/>
      <c r="C389" s="33"/>
      <c r="D389" s="33"/>
      <c r="E389" s="33"/>
      <c r="F389" s="33"/>
      <c r="G389" s="33"/>
      <c r="H389" s="33"/>
      <c r="I389" s="26"/>
    </row>
    <row r="390" spans="1:9" ht="20.25" x14ac:dyDescent="0.25">
      <c r="A390" s="32"/>
      <c r="B390" s="33"/>
      <c r="C390" s="33"/>
      <c r="D390" s="33"/>
      <c r="E390" s="33"/>
      <c r="F390" s="33"/>
      <c r="G390" s="33"/>
      <c r="H390" s="33"/>
      <c r="I390" s="26"/>
    </row>
    <row r="391" spans="1:9" ht="20.25" x14ac:dyDescent="0.25">
      <c r="A391" s="32"/>
      <c r="B391" s="33"/>
      <c r="C391" s="33"/>
      <c r="D391" s="33"/>
      <c r="E391" s="33"/>
      <c r="F391" s="33"/>
      <c r="G391" s="33"/>
      <c r="H391" s="33"/>
      <c r="I391" s="26"/>
    </row>
    <row r="392" spans="1:9" ht="20.25" x14ac:dyDescent="0.25">
      <c r="A392" s="32"/>
      <c r="B392" s="33"/>
      <c r="C392" s="33"/>
      <c r="D392" s="33"/>
      <c r="E392" s="33"/>
      <c r="F392" s="33"/>
      <c r="G392" s="33"/>
      <c r="H392" s="33"/>
      <c r="I392" s="26"/>
    </row>
    <row r="393" spans="1:9" ht="20.25" x14ac:dyDescent="0.25">
      <c r="A393" s="32"/>
      <c r="B393" s="33"/>
      <c r="C393" s="33"/>
      <c r="D393" s="33"/>
      <c r="E393" s="33"/>
      <c r="F393" s="33"/>
      <c r="G393" s="33"/>
      <c r="H393" s="33"/>
      <c r="I393" s="26"/>
    </row>
    <row r="394" spans="1:9" ht="20.25" x14ac:dyDescent="0.25">
      <c r="A394" s="32"/>
      <c r="B394" s="33"/>
      <c r="C394" s="33"/>
      <c r="D394" s="33"/>
      <c r="E394" s="33"/>
      <c r="F394" s="33"/>
      <c r="G394" s="33"/>
      <c r="H394" s="33"/>
      <c r="I394" s="26"/>
    </row>
    <row r="395" spans="1:9" ht="20.25" x14ac:dyDescent="0.25">
      <c r="A395" s="32"/>
      <c r="B395" s="33"/>
      <c r="C395" s="33"/>
      <c r="D395" s="33"/>
      <c r="E395" s="33"/>
      <c r="F395" s="33"/>
      <c r="G395" s="33"/>
      <c r="H395" s="33"/>
      <c r="I395" s="26"/>
    </row>
    <row r="396" spans="1:9" ht="20.25" x14ac:dyDescent="0.25">
      <c r="A396" s="32"/>
      <c r="B396" s="33"/>
      <c r="C396" s="33"/>
      <c r="D396" s="33"/>
      <c r="E396" s="33"/>
      <c r="F396" s="33"/>
      <c r="G396" s="33"/>
      <c r="H396" s="33"/>
      <c r="I396" s="26"/>
    </row>
    <row r="397" spans="1:9" ht="20.25" x14ac:dyDescent="0.25">
      <c r="A397" s="32"/>
      <c r="B397" s="33"/>
      <c r="C397" s="33"/>
      <c r="D397" s="33"/>
      <c r="E397" s="33"/>
      <c r="F397" s="33"/>
      <c r="G397" s="33"/>
      <c r="H397" s="33"/>
      <c r="I397" s="26"/>
    </row>
    <row r="398" spans="1:9" ht="20.25" x14ac:dyDescent="0.25">
      <c r="A398" s="32"/>
      <c r="B398" s="33"/>
      <c r="C398" s="33"/>
      <c r="D398" s="33"/>
      <c r="E398" s="33"/>
      <c r="F398" s="33"/>
      <c r="G398" s="33"/>
      <c r="H398" s="33"/>
      <c r="I398" s="26"/>
    </row>
    <row r="399" spans="1:9" ht="20.25" x14ac:dyDescent="0.25">
      <c r="A399" s="32"/>
      <c r="B399" s="33"/>
      <c r="C399" s="33"/>
      <c r="D399" s="33"/>
      <c r="E399" s="33"/>
      <c r="F399" s="33"/>
      <c r="G399" s="33"/>
      <c r="H399" s="33"/>
      <c r="I399" s="26"/>
    </row>
    <row r="400" spans="1:9" ht="20.25" x14ac:dyDescent="0.25">
      <c r="A400" s="32"/>
      <c r="B400" s="33"/>
      <c r="C400" s="33"/>
      <c r="D400" s="33"/>
      <c r="E400" s="33"/>
      <c r="F400" s="33"/>
      <c r="G400" s="33"/>
      <c r="H400" s="33"/>
      <c r="I400" s="26"/>
    </row>
    <row r="401" spans="1:9" ht="20.25" x14ac:dyDescent="0.25">
      <c r="A401" s="32"/>
      <c r="B401" s="33"/>
      <c r="C401" s="33"/>
      <c r="D401" s="33"/>
      <c r="E401" s="33"/>
      <c r="F401" s="33"/>
      <c r="G401" s="33"/>
      <c r="H401" s="33"/>
      <c r="I401" s="26"/>
    </row>
    <row r="402" spans="1:9" ht="20.25" x14ac:dyDescent="0.25">
      <c r="A402" s="32"/>
      <c r="B402" s="33"/>
      <c r="C402" s="33"/>
      <c r="D402" s="33"/>
      <c r="E402" s="33"/>
      <c r="F402" s="33"/>
      <c r="G402" s="33"/>
      <c r="H402" s="33"/>
      <c r="I402" s="26"/>
    </row>
    <row r="403" spans="1:9" ht="20.25" x14ac:dyDescent="0.25">
      <c r="A403" s="129" t="s">
        <v>27</v>
      </c>
      <c r="B403" s="129"/>
      <c r="C403" s="129"/>
      <c r="D403" s="129"/>
      <c r="E403" s="129"/>
      <c r="F403" s="129"/>
      <c r="G403" s="129"/>
      <c r="H403" s="129"/>
      <c r="I403" s="129"/>
    </row>
    <row r="404" spans="1:9" ht="20.25" x14ac:dyDescent="0.25">
      <c r="A404" s="120" t="s">
        <v>86</v>
      </c>
      <c r="B404" s="121"/>
      <c r="C404" s="121"/>
      <c r="D404" s="121"/>
      <c r="E404" s="121"/>
      <c r="F404" s="121"/>
      <c r="G404" s="121"/>
      <c r="H404" s="121"/>
      <c r="I404" s="122"/>
    </row>
    <row r="405" spans="1:9" ht="20.25" x14ac:dyDescent="0.25">
      <c r="A405" s="123" t="s">
        <v>87</v>
      </c>
      <c r="B405" s="124"/>
      <c r="C405" s="124"/>
      <c r="D405" s="124"/>
      <c r="E405" s="124"/>
      <c r="F405" s="124"/>
      <c r="G405" s="124"/>
      <c r="H405" s="124"/>
      <c r="I405" s="125"/>
    </row>
    <row r="406" spans="1:9" ht="45" customHeight="1" x14ac:dyDescent="0.25">
      <c r="A406" s="123" t="s">
        <v>88</v>
      </c>
      <c r="B406" s="124"/>
      <c r="C406" s="124"/>
      <c r="D406" s="124"/>
      <c r="E406" s="124"/>
      <c r="F406" s="124"/>
      <c r="G406" s="124"/>
      <c r="H406" s="124"/>
      <c r="I406" s="125"/>
    </row>
    <row r="407" spans="1:9" ht="42.75" customHeight="1" x14ac:dyDescent="0.25">
      <c r="A407" s="123" t="s">
        <v>89</v>
      </c>
      <c r="B407" s="124"/>
      <c r="C407" s="124"/>
      <c r="D407" s="124"/>
      <c r="E407" s="124"/>
      <c r="F407" s="124"/>
      <c r="G407" s="124"/>
      <c r="H407" s="124"/>
      <c r="I407" s="125"/>
    </row>
    <row r="408" spans="1:9" ht="20.25" x14ac:dyDescent="0.25">
      <c r="A408" s="123" t="s">
        <v>90</v>
      </c>
      <c r="B408" s="124"/>
      <c r="C408" s="124"/>
      <c r="D408" s="124"/>
      <c r="E408" s="124"/>
      <c r="F408" s="124"/>
      <c r="G408" s="124"/>
      <c r="H408" s="124"/>
      <c r="I408" s="125"/>
    </row>
    <row r="409" spans="1:9" ht="20.25" x14ac:dyDescent="0.25">
      <c r="A409" s="123" t="s">
        <v>91</v>
      </c>
      <c r="B409" s="124"/>
      <c r="C409" s="124"/>
      <c r="D409" s="124"/>
      <c r="E409" s="124"/>
      <c r="F409" s="124"/>
      <c r="G409" s="124"/>
      <c r="H409" s="124"/>
      <c r="I409" s="125"/>
    </row>
    <row r="410" spans="1:9" ht="45" customHeight="1" x14ac:dyDescent="0.25">
      <c r="A410" s="123" t="s">
        <v>92</v>
      </c>
      <c r="B410" s="124"/>
      <c r="C410" s="124"/>
      <c r="D410" s="124"/>
      <c r="E410" s="124"/>
      <c r="F410" s="124"/>
      <c r="G410" s="124"/>
      <c r="H410" s="124"/>
      <c r="I410" s="125"/>
    </row>
    <row r="411" spans="1:9" ht="45" customHeight="1" x14ac:dyDescent="0.25">
      <c r="A411" s="123" t="s">
        <v>93</v>
      </c>
      <c r="B411" s="124"/>
      <c r="C411" s="124"/>
      <c r="D411" s="124"/>
      <c r="E411" s="124"/>
      <c r="F411" s="124"/>
      <c r="G411" s="124"/>
      <c r="H411" s="124"/>
      <c r="I411" s="125"/>
    </row>
    <row r="412" spans="1:9" ht="20.25" x14ac:dyDescent="0.25">
      <c r="A412" s="126" t="s">
        <v>94</v>
      </c>
      <c r="B412" s="127"/>
      <c r="C412" s="127"/>
      <c r="D412" s="127"/>
      <c r="E412" s="127"/>
      <c r="F412" s="127"/>
      <c r="G412" s="127"/>
      <c r="H412" s="127"/>
      <c r="I412" s="128"/>
    </row>
    <row r="413" spans="1:9" ht="70.5" customHeight="1" x14ac:dyDescent="0.25">
      <c r="A413" s="116" t="s">
        <v>33</v>
      </c>
      <c r="B413" s="116"/>
      <c r="C413" s="116"/>
      <c r="D413" s="2" t="s">
        <v>4</v>
      </c>
      <c r="E413" s="60" t="s">
        <v>261</v>
      </c>
      <c r="F413" s="13" t="s">
        <v>10</v>
      </c>
      <c r="G413" s="2" t="s">
        <v>4</v>
      </c>
      <c r="H413" s="117"/>
      <c r="I413" s="117"/>
    </row>
  </sheetData>
  <mergeCells count="544">
    <mergeCell ref="C77:D77"/>
    <mergeCell ref="A78:B78"/>
    <mergeCell ref="C78:D78"/>
    <mergeCell ref="A79:B79"/>
    <mergeCell ref="C79:D79"/>
    <mergeCell ref="A80:B80"/>
    <mergeCell ref="C72:D72"/>
    <mergeCell ref="A73:B73"/>
    <mergeCell ref="C73:D73"/>
    <mergeCell ref="A74:B74"/>
    <mergeCell ref="C74:D74"/>
    <mergeCell ref="A75:B75"/>
    <mergeCell ref="C75:D75"/>
    <mergeCell ref="A76:B76"/>
    <mergeCell ref="C76:D76"/>
    <mergeCell ref="C80:D80"/>
    <mergeCell ref="A81:B81"/>
    <mergeCell ref="C81:D81"/>
    <mergeCell ref="A82:B82"/>
    <mergeCell ref="C82:D82"/>
    <mergeCell ref="A64:B64"/>
    <mergeCell ref="C64:D64"/>
    <mergeCell ref="A65:B65"/>
    <mergeCell ref="C65:D65"/>
    <mergeCell ref="A66:B66"/>
    <mergeCell ref="C66:D66"/>
    <mergeCell ref="A67:I67"/>
    <mergeCell ref="A68:C69"/>
    <mergeCell ref="D68:D69"/>
    <mergeCell ref="F68:G68"/>
    <mergeCell ref="F69:G69"/>
    <mergeCell ref="A70:B70"/>
    <mergeCell ref="C70:D70"/>
    <mergeCell ref="F70:G70"/>
    <mergeCell ref="A71:B71"/>
    <mergeCell ref="C71:D71"/>
    <mergeCell ref="F71:G82"/>
    <mergeCell ref="H71:I82"/>
    <mergeCell ref="A72:B72"/>
    <mergeCell ref="A77:B77"/>
    <mergeCell ref="A59:B59"/>
    <mergeCell ref="C59:D59"/>
    <mergeCell ref="A60:B60"/>
    <mergeCell ref="C60:D60"/>
    <mergeCell ref="A61:B61"/>
    <mergeCell ref="C61:D61"/>
    <mergeCell ref="A62:B62"/>
    <mergeCell ref="C62:D62"/>
    <mergeCell ref="A63:B63"/>
    <mergeCell ref="C63:D63"/>
    <mergeCell ref="C213:D213"/>
    <mergeCell ref="F213:G213"/>
    <mergeCell ref="A161:B168"/>
    <mergeCell ref="A170:B177"/>
    <mergeCell ref="A179:B186"/>
    <mergeCell ref="A188:B195"/>
    <mergeCell ref="A197:B204"/>
    <mergeCell ref="A206:B213"/>
    <mergeCell ref="E212:I212"/>
    <mergeCell ref="E188:I191"/>
    <mergeCell ref="C210:D210"/>
    <mergeCell ref="F210:G210"/>
    <mergeCell ref="C211:D211"/>
    <mergeCell ref="F211:G211"/>
    <mergeCell ref="C212:D212"/>
    <mergeCell ref="C207:D207"/>
    <mergeCell ref="F207:G207"/>
    <mergeCell ref="C208:D208"/>
    <mergeCell ref="F208:G208"/>
    <mergeCell ref="C209:D209"/>
    <mergeCell ref="F209:G209"/>
    <mergeCell ref="C203:D203"/>
    <mergeCell ref="F203:G203"/>
    <mergeCell ref="C204:D204"/>
    <mergeCell ref="F204:G204"/>
    <mergeCell ref="A205:I205"/>
    <mergeCell ref="C206:D206"/>
    <mergeCell ref="F206:G206"/>
    <mergeCell ref="C200:D200"/>
    <mergeCell ref="F200:G200"/>
    <mergeCell ref="C201:D201"/>
    <mergeCell ref="F201:G201"/>
    <mergeCell ref="C202:D202"/>
    <mergeCell ref="F202:G202"/>
    <mergeCell ref="A196:I196"/>
    <mergeCell ref="C197:D197"/>
    <mergeCell ref="F197:G197"/>
    <mergeCell ref="C198:D198"/>
    <mergeCell ref="F198:G198"/>
    <mergeCell ref="C199:D199"/>
    <mergeCell ref="F199:G199"/>
    <mergeCell ref="C193:D193"/>
    <mergeCell ref="F193:G193"/>
    <mergeCell ref="C194:D194"/>
    <mergeCell ref="F194:G194"/>
    <mergeCell ref="C195:D195"/>
    <mergeCell ref="F195:G195"/>
    <mergeCell ref="C190:D190"/>
    <mergeCell ref="C191:D191"/>
    <mergeCell ref="C192:D192"/>
    <mergeCell ref="F192:G192"/>
    <mergeCell ref="C186:D186"/>
    <mergeCell ref="E186:I186"/>
    <mergeCell ref="A187:I187"/>
    <mergeCell ref="C188:D188"/>
    <mergeCell ref="C189:D189"/>
    <mergeCell ref="C183:D183"/>
    <mergeCell ref="F183:G183"/>
    <mergeCell ref="C184:D184"/>
    <mergeCell ref="F184:G184"/>
    <mergeCell ref="C185:D185"/>
    <mergeCell ref="F185:G185"/>
    <mergeCell ref="C177:D177"/>
    <mergeCell ref="E177:I177"/>
    <mergeCell ref="A178:I178"/>
    <mergeCell ref="C179:D179"/>
    <mergeCell ref="E179:I182"/>
    <mergeCell ref="C180:D180"/>
    <mergeCell ref="C181:D181"/>
    <mergeCell ref="C182:D182"/>
    <mergeCell ref="C174:D174"/>
    <mergeCell ref="F174:G174"/>
    <mergeCell ref="C175:D175"/>
    <mergeCell ref="F175:G175"/>
    <mergeCell ref="C176:D176"/>
    <mergeCell ref="F176:G176"/>
    <mergeCell ref="A169:I169"/>
    <mergeCell ref="C170:D170"/>
    <mergeCell ref="E170:I173"/>
    <mergeCell ref="C171:D171"/>
    <mergeCell ref="C172:D172"/>
    <mergeCell ref="C173:D173"/>
    <mergeCell ref="C166:D166"/>
    <mergeCell ref="F166:G166"/>
    <mergeCell ref="C167:D167"/>
    <mergeCell ref="F167:G167"/>
    <mergeCell ref="C168:D168"/>
    <mergeCell ref="E168:I168"/>
    <mergeCell ref="C163:D163"/>
    <mergeCell ref="C164:D164"/>
    <mergeCell ref="C165:D165"/>
    <mergeCell ref="F165:G165"/>
    <mergeCell ref="E161:I164"/>
    <mergeCell ref="A156:I156"/>
    <mergeCell ref="A157:I157"/>
    <mergeCell ref="A158:I158"/>
    <mergeCell ref="A159:I159"/>
    <mergeCell ref="A160:I160"/>
    <mergeCell ref="C161:D161"/>
    <mergeCell ref="C162:D162"/>
    <mergeCell ref="A147:I147"/>
    <mergeCell ref="A148:B155"/>
    <mergeCell ref="C148:D148"/>
    <mergeCell ref="F148:G148"/>
    <mergeCell ref="C149:D149"/>
    <mergeCell ref="C150:D150"/>
    <mergeCell ref="F150:G150"/>
    <mergeCell ref="C151:D151"/>
    <mergeCell ref="F151:G151"/>
    <mergeCell ref="C152:D152"/>
    <mergeCell ref="F152:G152"/>
    <mergeCell ref="C153:D153"/>
    <mergeCell ref="F153:G153"/>
    <mergeCell ref="C154:D154"/>
    <mergeCell ref="F154:G154"/>
    <mergeCell ref="C155:D155"/>
    <mergeCell ref="F155:G155"/>
    <mergeCell ref="E149:I149"/>
    <mergeCell ref="A138:I138"/>
    <mergeCell ref="A139:B146"/>
    <mergeCell ref="C139:D139"/>
    <mergeCell ref="F139:G139"/>
    <mergeCell ref="C140:D140"/>
    <mergeCell ref="F140:G140"/>
    <mergeCell ref="C141:D141"/>
    <mergeCell ref="F141:G141"/>
    <mergeCell ref="C142:D142"/>
    <mergeCell ref="F142:G142"/>
    <mergeCell ref="C143:D143"/>
    <mergeCell ref="C144:D144"/>
    <mergeCell ref="C145:D145"/>
    <mergeCell ref="C146:D146"/>
    <mergeCell ref="F143:G143"/>
    <mergeCell ref="F144:G144"/>
    <mergeCell ref="F145:G145"/>
    <mergeCell ref="F146:G146"/>
    <mergeCell ref="A130:B137"/>
    <mergeCell ref="C130:D130"/>
    <mergeCell ref="F130:G130"/>
    <mergeCell ref="C131:D131"/>
    <mergeCell ref="F131:G131"/>
    <mergeCell ref="C132:D132"/>
    <mergeCell ref="F132:G132"/>
    <mergeCell ref="C133:D133"/>
    <mergeCell ref="F133:G133"/>
    <mergeCell ref="C134:D134"/>
    <mergeCell ref="E134:I137"/>
    <mergeCell ref="C135:D135"/>
    <mergeCell ref="C136:D136"/>
    <mergeCell ref="C137:D137"/>
    <mergeCell ref="C127:D127"/>
    <mergeCell ref="C128:D128"/>
    <mergeCell ref="A121:B128"/>
    <mergeCell ref="E125:I128"/>
    <mergeCell ref="A129:I129"/>
    <mergeCell ref="C124:D124"/>
    <mergeCell ref="F124:G124"/>
    <mergeCell ref="C125:D125"/>
    <mergeCell ref="C126:D126"/>
    <mergeCell ref="C123:D123"/>
    <mergeCell ref="F123:G123"/>
    <mergeCell ref="F121:G121"/>
    <mergeCell ref="C122:D122"/>
    <mergeCell ref="F122:G122"/>
    <mergeCell ref="A106:I106"/>
    <mergeCell ref="A107:I107"/>
    <mergeCell ref="A109:I109"/>
    <mergeCell ref="A110:I110"/>
    <mergeCell ref="C111:D111"/>
    <mergeCell ref="F111:G111"/>
    <mergeCell ref="H104:H105"/>
    <mergeCell ref="F104:G105"/>
    <mergeCell ref="E104:E105"/>
    <mergeCell ref="C104:D105"/>
    <mergeCell ref="A104:B105"/>
    <mergeCell ref="C113:D113"/>
    <mergeCell ref="F113:G113"/>
    <mergeCell ref="C114:D114"/>
    <mergeCell ref="A111:B114"/>
    <mergeCell ref="E114:I114"/>
    <mergeCell ref="A108:I108"/>
    <mergeCell ref="A115:I115"/>
    <mergeCell ref="A116:B119"/>
    <mergeCell ref="C116:D116"/>
    <mergeCell ref="F116:G116"/>
    <mergeCell ref="C117:D117"/>
    <mergeCell ref="F117:G117"/>
    <mergeCell ref="C118:D118"/>
    <mergeCell ref="F118:G118"/>
    <mergeCell ref="C119:D119"/>
    <mergeCell ref="E119:I119"/>
    <mergeCell ref="C23:I23"/>
    <mergeCell ref="F102:G102"/>
    <mergeCell ref="A99:B99"/>
    <mergeCell ref="C99:D99"/>
    <mergeCell ref="A100:B100"/>
    <mergeCell ref="C100:D100"/>
    <mergeCell ref="A101:B101"/>
    <mergeCell ref="C101:D101"/>
    <mergeCell ref="A102:B102"/>
    <mergeCell ref="C102:D102"/>
    <mergeCell ref="A51:I51"/>
    <mergeCell ref="A52:C53"/>
    <mergeCell ref="D52:D53"/>
    <mergeCell ref="F52:G52"/>
    <mergeCell ref="F53:G53"/>
    <mergeCell ref="A54:B54"/>
    <mergeCell ref="C54:D54"/>
    <mergeCell ref="F54:G54"/>
    <mergeCell ref="A55:B55"/>
    <mergeCell ref="C55:D55"/>
    <mergeCell ref="F55:G66"/>
    <mergeCell ref="H55:I66"/>
    <mergeCell ref="F99:G99"/>
    <mergeCell ref="F100:G100"/>
    <mergeCell ref="J14:K14"/>
    <mergeCell ref="L14:M14"/>
    <mergeCell ref="C47:E47"/>
    <mergeCell ref="C48:E48"/>
    <mergeCell ref="C49:E49"/>
    <mergeCell ref="C50:E50"/>
    <mergeCell ref="A43:B43"/>
    <mergeCell ref="A44:B44"/>
    <mergeCell ref="A45:B45"/>
    <mergeCell ref="E44:G44"/>
    <mergeCell ref="E43:G43"/>
    <mergeCell ref="E45:G45"/>
    <mergeCell ref="C43:D43"/>
    <mergeCell ref="C44:D44"/>
    <mergeCell ref="C45:D45"/>
    <mergeCell ref="C28:E28"/>
    <mergeCell ref="C29:E29"/>
    <mergeCell ref="C30:E30"/>
    <mergeCell ref="C31:E31"/>
    <mergeCell ref="C32:I32"/>
    <mergeCell ref="C14:E14"/>
    <mergeCell ref="C15:E15"/>
    <mergeCell ref="C16:E16"/>
    <mergeCell ref="C17:E17"/>
    <mergeCell ref="C257:I257"/>
    <mergeCell ref="A256:I256"/>
    <mergeCell ref="A84:I84"/>
    <mergeCell ref="A85:C85"/>
    <mergeCell ref="H85:I85"/>
    <mergeCell ref="H36:I36"/>
    <mergeCell ref="A36:C36"/>
    <mergeCell ref="H35:I35"/>
    <mergeCell ref="A225:B225"/>
    <mergeCell ref="C225:D225"/>
    <mergeCell ref="A223:I223"/>
    <mergeCell ref="A224:B224"/>
    <mergeCell ref="C224:D224"/>
    <mergeCell ref="F224:G224"/>
    <mergeCell ref="C218:D218"/>
    <mergeCell ref="F218:G218"/>
    <mergeCell ref="C219:D219"/>
    <mergeCell ref="F219:G219"/>
    <mergeCell ref="A214:I214"/>
    <mergeCell ref="C222:D222"/>
    <mergeCell ref="A83:G83"/>
    <mergeCell ref="H83:I83"/>
    <mergeCell ref="C112:D112"/>
    <mergeCell ref="F112:G112"/>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A1:I1"/>
    <mergeCell ref="A4:C4"/>
    <mergeCell ref="A259:C259"/>
    <mergeCell ref="H27:I27"/>
    <mergeCell ref="H28:I28"/>
    <mergeCell ref="A37:I37"/>
    <mergeCell ref="H47:I47"/>
    <mergeCell ref="H49:I49"/>
    <mergeCell ref="A42:I42"/>
    <mergeCell ref="A46:I46"/>
    <mergeCell ref="A98:I98"/>
    <mergeCell ref="H96:I96"/>
    <mergeCell ref="A2:C2"/>
    <mergeCell ref="E2:F2"/>
    <mergeCell ref="A41:C41"/>
    <mergeCell ref="H41:I41"/>
    <mergeCell ref="E4:F4"/>
    <mergeCell ref="E12:I12"/>
    <mergeCell ref="A6:C6"/>
    <mergeCell ref="A7:C7"/>
    <mergeCell ref="A8:C8"/>
    <mergeCell ref="E8:I8"/>
    <mergeCell ref="H7:I7"/>
    <mergeCell ref="E9:I9"/>
    <mergeCell ref="A413:C413"/>
    <mergeCell ref="H413:I413"/>
    <mergeCell ref="A258:I258"/>
    <mergeCell ref="E260:I260"/>
    <mergeCell ref="A404:I404"/>
    <mergeCell ref="A410:I410"/>
    <mergeCell ref="A411:I411"/>
    <mergeCell ref="A412:I412"/>
    <mergeCell ref="A405:I405"/>
    <mergeCell ref="A406:I406"/>
    <mergeCell ref="A407:I407"/>
    <mergeCell ref="A408:I408"/>
    <mergeCell ref="A260:C260"/>
    <mergeCell ref="A403:I403"/>
    <mergeCell ref="A409:I409"/>
    <mergeCell ref="A361:I361"/>
    <mergeCell ref="E259:I259"/>
    <mergeCell ref="A261:C261"/>
    <mergeCell ref="E261:I261"/>
    <mergeCell ref="A306:I306"/>
    <mergeCell ref="A34:C34"/>
    <mergeCell ref="H34:I34"/>
    <mergeCell ref="H95:I95"/>
    <mergeCell ref="H14:I14"/>
    <mergeCell ref="G38:H38"/>
    <mergeCell ref="A39:C39"/>
    <mergeCell ref="A35:C35"/>
    <mergeCell ref="A40:C40"/>
    <mergeCell ref="A38:C38"/>
    <mergeCell ref="H16:I16"/>
    <mergeCell ref="H17:I17"/>
    <mergeCell ref="H15:I15"/>
    <mergeCell ref="H18:I18"/>
    <mergeCell ref="H19:I19"/>
    <mergeCell ref="H44:I44"/>
    <mergeCell ref="H31:I31"/>
    <mergeCell ref="H22:I22"/>
    <mergeCell ref="G39:H39"/>
    <mergeCell ref="C18:E18"/>
    <mergeCell ref="C19:E19"/>
    <mergeCell ref="C20:E20"/>
    <mergeCell ref="C21:E21"/>
    <mergeCell ref="C22:E22"/>
    <mergeCell ref="C24:I24"/>
    <mergeCell ref="H48:I48"/>
    <mergeCell ref="A94:I94"/>
    <mergeCell ref="A90:C90"/>
    <mergeCell ref="H90:I90"/>
    <mergeCell ref="A91:C91"/>
    <mergeCell ref="H91:I91"/>
    <mergeCell ref="A92:C92"/>
    <mergeCell ref="H92:I92"/>
    <mergeCell ref="A93:C93"/>
    <mergeCell ref="H93:I93"/>
    <mergeCell ref="A86:C86"/>
    <mergeCell ref="H86:I86"/>
    <mergeCell ref="A88:C88"/>
    <mergeCell ref="H88:I88"/>
    <mergeCell ref="A89:C89"/>
    <mergeCell ref="H89:I89"/>
    <mergeCell ref="A87:C87"/>
    <mergeCell ref="H87:I87"/>
    <mergeCell ref="A56:B56"/>
    <mergeCell ref="C56:D56"/>
    <mergeCell ref="A57:B57"/>
    <mergeCell ref="C57:D57"/>
    <mergeCell ref="A58:B58"/>
    <mergeCell ref="C58:D58"/>
    <mergeCell ref="A233:B233"/>
    <mergeCell ref="C233:D233"/>
    <mergeCell ref="F233:G233"/>
    <mergeCell ref="A234:I234"/>
    <mergeCell ref="A235:B235"/>
    <mergeCell ref="C235:D235"/>
    <mergeCell ref="A96:F96"/>
    <mergeCell ref="A95:F95"/>
    <mergeCell ref="H50:I50"/>
    <mergeCell ref="A97:F97"/>
    <mergeCell ref="H97:I97"/>
    <mergeCell ref="F222:G222"/>
    <mergeCell ref="A216:B216"/>
    <mergeCell ref="A217:B217"/>
    <mergeCell ref="A218:B218"/>
    <mergeCell ref="A219:B219"/>
    <mergeCell ref="A220:B220"/>
    <mergeCell ref="A221:B221"/>
    <mergeCell ref="A222:B222"/>
    <mergeCell ref="A215:B215"/>
    <mergeCell ref="A103:I103"/>
    <mergeCell ref="F101:G101"/>
    <mergeCell ref="A120:I120"/>
    <mergeCell ref="C121:D121"/>
    <mergeCell ref="C231:D231"/>
    <mergeCell ref="F231:G231"/>
    <mergeCell ref="A226:B226"/>
    <mergeCell ref="A232:B232"/>
    <mergeCell ref="C232:D232"/>
    <mergeCell ref="F232:G232"/>
    <mergeCell ref="A229:B229"/>
    <mergeCell ref="C229:D229"/>
    <mergeCell ref="F229:G229"/>
    <mergeCell ref="F235:G235"/>
    <mergeCell ref="A227:B227"/>
    <mergeCell ref="C227:D227"/>
    <mergeCell ref="F227:G227"/>
    <mergeCell ref="C226:D226"/>
    <mergeCell ref="F226:G226"/>
    <mergeCell ref="F217:G217"/>
    <mergeCell ref="C215:D215"/>
    <mergeCell ref="F215:G215"/>
    <mergeCell ref="C216:D216"/>
    <mergeCell ref="F216:G216"/>
    <mergeCell ref="C217:D217"/>
    <mergeCell ref="C220:D220"/>
    <mergeCell ref="F220:G220"/>
    <mergeCell ref="C221:D221"/>
    <mergeCell ref="F221:G221"/>
    <mergeCell ref="F225:G225"/>
    <mergeCell ref="A228:B228"/>
    <mergeCell ref="C228:D228"/>
    <mergeCell ref="F228:G228"/>
    <mergeCell ref="A230:B230"/>
    <mergeCell ref="C230:D230"/>
    <mergeCell ref="F230:G230"/>
    <mergeCell ref="A231:B231"/>
    <mergeCell ref="A236:B236"/>
    <mergeCell ref="C236:D236"/>
    <mergeCell ref="F236:G236"/>
    <mergeCell ref="A237:B237"/>
    <mergeCell ref="C237:D237"/>
    <mergeCell ref="F237:G237"/>
    <mergeCell ref="A238:B238"/>
    <mergeCell ref="C238:D238"/>
    <mergeCell ref="F238:G238"/>
    <mergeCell ref="A239:B239"/>
    <mergeCell ref="C239:D239"/>
    <mergeCell ref="F239:G239"/>
    <mergeCell ref="A240:B240"/>
    <mergeCell ref="C240:D240"/>
    <mergeCell ref="F240:G240"/>
    <mergeCell ref="A241:B241"/>
    <mergeCell ref="C241:D241"/>
    <mergeCell ref="F241:G241"/>
    <mergeCell ref="A242:B242"/>
    <mergeCell ref="C242:D242"/>
    <mergeCell ref="F242:G242"/>
    <mergeCell ref="A243:B243"/>
    <mergeCell ref="C243:D243"/>
    <mergeCell ref="F243:G243"/>
    <mergeCell ref="A244:B244"/>
    <mergeCell ref="C244:D244"/>
    <mergeCell ref="F244:G244"/>
    <mergeCell ref="A245:I245"/>
    <mergeCell ref="A246:B246"/>
    <mergeCell ref="C246:D246"/>
    <mergeCell ref="F246:G246"/>
    <mergeCell ref="A247:B247"/>
    <mergeCell ref="C247:D247"/>
    <mergeCell ref="F247:G247"/>
    <mergeCell ref="A248:B248"/>
    <mergeCell ref="C248:D248"/>
    <mergeCell ref="F248:G248"/>
    <mergeCell ref="A249:B249"/>
    <mergeCell ref="C249:D249"/>
    <mergeCell ref="F249:G249"/>
    <mergeCell ref="A250:B250"/>
    <mergeCell ref="C250:D250"/>
    <mergeCell ref="F250:G250"/>
    <mergeCell ref="A251:B251"/>
    <mergeCell ref="C251:D251"/>
    <mergeCell ref="F251:G251"/>
    <mergeCell ref="A255:B255"/>
    <mergeCell ref="C255:D255"/>
    <mergeCell ref="F255:G255"/>
    <mergeCell ref="A252:B252"/>
    <mergeCell ref="C252:D252"/>
    <mergeCell ref="F252:G252"/>
    <mergeCell ref="A253:B253"/>
    <mergeCell ref="C253:D253"/>
    <mergeCell ref="F253:G253"/>
    <mergeCell ref="A254:B254"/>
    <mergeCell ref="C254:D254"/>
    <mergeCell ref="F254:G254"/>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3" manualBreakCount="3">
    <brk id="257" max="8" man="1"/>
    <brk id="305" max="16383" man="1"/>
    <brk id="360" max="16383"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2025-08-07T12:23:39Z</cp:lastPrinted>
  <dcterms:created xsi:type="dcterms:W3CDTF">2010-11-23T11:42:48Z</dcterms:created>
  <dcterms:modified xsi:type="dcterms:W3CDTF">2025-08-07T12:26:54Z</dcterms:modified>
</cp:coreProperties>
</file>