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Z:\APF\25-26\August 2025\Godrej\NEW\Saurav\16717 - Nakshatra Residency\"/>
    </mc:Choice>
  </mc:AlternateContent>
  <bookViews>
    <workbookView xWindow="-105" yWindow="-105" windowWidth="23250" windowHeight="12450"/>
  </bookViews>
  <sheets>
    <sheet name="Report" sheetId="3" r:id="rId1"/>
    <sheet name="Construction table" sheetId="4" r:id="rId2"/>
    <sheet name="Remarks" sheetId="5" r:id="rId3"/>
    <sheet name="Area Calculation" sheetId="6" r:id="rId4"/>
  </sheets>
  <definedNames>
    <definedName name="_xlnm.Print_Area" localSheetId="0">Report!$A$1:$H$312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24" i="3" l="1"/>
  <c r="L125" i="3"/>
  <c r="L126" i="3"/>
  <c r="L127" i="3"/>
  <c r="L128" i="3"/>
  <c r="L129" i="3"/>
  <c r="L130" i="3"/>
  <c r="L131" i="3"/>
  <c r="L132" i="3"/>
  <c r="L133" i="3"/>
  <c r="L134" i="3"/>
  <c r="L135" i="3"/>
  <c r="L123" i="3"/>
  <c r="J132" i="3"/>
  <c r="I88" i="3" l="1"/>
  <c r="J88" i="3"/>
  <c r="F163" i="3"/>
  <c r="E163" i="3"/>
  <c r="F162" i="3"/>
  <c r="E162" i="3"/>
  <c r="F161" i="3"/>
  <c r="E161" i="3"/>
  <c r="F160" i="3"/>
  <c r="E160" i="3"/>
  <c r="G160" i="3"/>
  <c r="G158" i="3"/>
  <c r="F158" i="3"/>
  <c r="E158" i="3"/>
  <c r="F157" i="3"/>
  <c r="E157" i="3"/>
  <c r="F156" i="3"/>
  <c r="F155" i="3"/>
  <c r="F153" i="3"/>
  <c r="E153" i="3"/>
  <c r="F152" i="3"/>
  <c r="E152" i="3"/>
  <c r="F151" i="3"/>
  <c r="E151" i="3"/>
  <c r="F149" i="3"/>
  <c r="E149" i="3"/>
  <c r="F148" i="3"/>
  <c r="E148" i="3"/>
  <c r="F147" i="3"/>
  <c r="E147" i="3"/>
  <c r="F146" i="3"/>
  <c r="E146" i="3"/>
  <c r="F145" i="3"/>
  <c r="E145" i="3"/>
  <c r="F144" i="3"/>
  <c r="E144" i="3"/>
  <c r="F143" i="3"/>
  <c r="E143" i="3"/>
  <c r="F142" i="3"/>
  <c r="E142" i="3"/>
  <c r="F141" i="3"/>
  <c r="E141" i="3"/>
  <c r="F139" i="3"/>
  <c r="E139" i="3"/>
  <c r="F138" i="3"/>
  <c r="E138" i="3"/>
  <c r="F137" i="3"/>
  <c r="E137" i="3"/>
  <c r="F135" i="3"/>
  <c r="E135" i="3"/>
  <c r="F134" i="3"/>
  <c r="E134" i="3"/>
  <c r="F133" i="3"/>
  <c r="E133" i="3"/>
  <c r="F132" i="3"/>
  <c r="E132" i="3"/>
  <c r="F131" i="3"/>
  <c r="E131" i="3"/>
  <c r="F130" i="3"/>
  <c r="E130" i="3"/>
  <c r="F129" i="3"/>
  <c r="E129" i="3"/>
  <c r="F128" i="3"/>
  <c r="E128" i="3"/>
  <c r="F127" i="3"/>
  <c r="E127" i="3"/>
  <c r="F126" i="3"/>
  <c r="E126" i="3"/>
  <c r="F125" i="3"/>
  <c r="E125" i="3"/>
  <c r="F124" i="3"/>
  <c r="E124" i="3"/>
  <c r="F123" i="3"/>
  <c r="E123" i="3"/>
  <c r="E119" i="3"/>
  <c r="F119" i="3"/>
  <c r="E118" i="3" l="1"/>
  <c r="F118" i="3"/>
  <c r="E117" i="3"/>
  <c r="F117" i="3"/>
  <c r="F116" i="3"/>
  <c r="E116" i="3"/>
  <c r="F114" i="3"/>
  <c r="G113" i="3"/>
  <c r="G115" i="3"/>
  <c r="G114" i="3"/>
  <c r="G112" i="3"/>
  <c r="G80" i="3" l="1"/>
  <c r="G79" i="3"/>
  <c r="E84" i="3" l="1"/>
  <c r="E85" i="3" s="1"/>
  <c r="H160" i="3"/>
  <c r="H158" i="3"/>
  <c r="E156" i="3"/>
  <c r="H156" i="3" s="1"/>
  <c r="E155" i="3"/>
  <c r="H155" i="3" s="1"/>
  <c r="F154" i="3"/>
  <c r="E154" i="3"/>
  <c r="H153" i="3"/>
  <c r="H152" i="3"/>
  <c r="H151" i="3"/>
  <c r="H149" i="3"/>
  <c r="H147" i="3"/>
  <c r="H146" i="3"/>
  <c r="H145" i="3"/>
  <c r="H144" i="3"/>
  <c r="H143" i="3"/>
  <c r="H142" i="3"/>
  <c r="H141" i="3"/>
  <c r="H139" i="3"/>
  <c r="H138" i="3"/>
  <c r="H137" i="3"/>
  <c r="H132" i="3"/>
  <c r="F121" i="3"/>
  <c r="F120" i="3"/>
  <c r="F115" i="3"/>
  <c r="F113" i="3"/>
  <c r="F112" i="3"/>
  <c r="F111" i="3"/>
  <c r="F110" i="3"/>
  <c r="F109" i="3"/>
  <c r="H134" i="3"/>
  <c r="H133" i="3"/>
  <c r="E121" i="3"/>
  <c r="E120" i="3"/>
  <c r="H118" i="3"/>
  <c r="E115" i="3"/>
  <c r="E114" i="3"/>
  <c r="E113" i="3"/>
  <c r="E112" i="3"/>
  <c r="E111" i="3"/>
  <c r="E110" i="3"/>
  <c r="E109" i="3"/>
  <c r="E107" i="3"/>
  <c r="H107" i="3" s="1"/>
  <c r="E106" i="3"/>
  <c r="H106" i="3" s="1"/>
  <c r="E105" i="3"/>
  <c r="H105" i="3" s="1"/>
  <c r="E104" i="3"/>
  <c r="H104" i="3" s="1"/>
  <c r="E103" i="3"/>
  <c r="H103" i="3" s="1"/>
  <c r="E102" i="3"/>
  <c r="H102" i="3" s="1"/>
  <c r="E101" i="3"/>
  <c r="H101" i="3" s="1"/>
  <c r="E100" i="3"/>
  <c r="H100" i="3" s="1"/>
  <c r="E99" i="3"/>
  <c r="H99" i="3" s="1"/>
  <c r="E98" i="3"/>
  <c r="H98" i="3" s="1"/>
  <c r="E97" i="3"/>
  <c r="H97" i="3" s="1"/>
  <c r="E96" i="3"/>
  <c r="H96" i="3" s="1"/>
  <c r="E95" i="3"/>
  <c r="H95" i="3" s="1"/>
  <c r="E94" i="3"/>
  <c r="H94" i="3" s="1"/>
  <c r="G20" i="3"/>
  <c r="C20" i="3"/>
  <c r="G19" i="3"/>
  <c r="C19" i="3" s="1"/>
  <c r="G18" i="3"/>
  <c r="V151" i="3"/>
  <c r="V137" i="3"/>
  <c r="V131" i="3"/>
  <c r="U137" i="3"/>
  <c r="U145" i="3"/>
  <c r="U151" i="3"/>
  <c r="U131" i="3"/>
  <c r="V145" i="3"/>
  <c r="H163" i="3" l="1"/>
  <c r="E88" i="3"/>
  <c r="E89" i="3" s="1"/>
  <c r="E90" i="3" s="1"/>
  <c r="H162" i="3"/>
  <c r="H154" i="3"/>
  <c r="G84" i="3"/>
  <c r="G85" i="3" s="1"/>
  <c r="H120" i="3"/>
  <c r="H117" i="3"/>
  <c r="H131" i="3"/>
  <c r="H135" i="3"/>
  <c r="H148" i="3"/>
  <c r="H157" i="3"/>
  <c r="H161" i="3"/>
  <c r="V152" i="3"/>
  <c r="V153" i="3" s="1"/>
  <c r="V154" i="3" s="1"/>
  <c r="V155" i="3" s="1"/>
  <c r="V156" i="3" s="1"/>
  <c r="V157" i="3" s="1"/>
  <c r="V158" i="3" s="1"/>
  <c r="U159" i="3"/>
  <c r="T151" i="3"/>
  <c r="U152" i="3"/>
  <c r="V159" i="3"/>
  <c r="V160" i="3" s="1"/>
  <c r="V161" i="3" s="1"/>
  <c r="V162" i="3" s="1"/>
  <c r="T145" i="3"/>
  <c r="U146" i="3"/>
  <c r="T137" i="3"/>
  <c r="U138" i="3"/>
  <c r="V138" i="3"/>
  <c r="V139" i="3" s="1"/>
  <c r="V140" i="3" s="1"/>
  <c r="V141" i="3" s="1"/>
  <c r="V142" i="3" s="1"/>
  <c r="V143" i="3" s="1"/>
  <c r="V144" i="3" s="1"/>
  <c r="V146" i="3"/>
  <c r="V147" i="3" s="1"/>
  <c r="V148" i="3" s="1"/>
  <c r="V149" i="3" s="1"/>
  <c r="H119" i="3"/>
  <c r="H121" i="3"/>
  <c r="V132" i="3"/>
  <c r="V133" i="3" s="1"/>
  <c r="V134" i="3" s="1"/>
  <c r="V135" i="3" s="1"/>
  <c r="U132" i="3"/>
  <c r="T131" i="3"/>
  <c r="T159" i="3" l="1"/>
  <c r="U160" i="3"/>
  <c r="T152" i="3"/>
  <c r="U153" i="3"/>
  <c r="T138" i="3"/>
  <c r="U139" i="3"/>
  <c r="T146" i="3"/>
  <c r="U147" i="3"/>
  <c r="U133" i="3"/>
  <c r="T132" i="3"/>
  <c r="T160" i="3" l="1"/>
  <c r="U161" i="3"/>
  <c r="T153" i="3"/>
  <c r="U154" i="3"/>
  <c r="T139" i="3"/>
  <c r="U140" i="3"/>
  <c r="T147" i="3"/>
  <c r="U148" i="3"/>
  <c r="U134" i="3"/>
  <c r="T133" i="3"/>
  <c r="T154" i="3" l="1"/>
  <c r="U155" i="3"/>
  <c r="T161" i="3"/>
  <c r="U162" i="3"/>
  <c r="T162" i="3" s="1"/>
  <c r="T140" i="3"/>
  <c r="U141" i="3"/>
  <c r="T148" i="3"/>
  <c r="U149" i="3"/>
  <c r="T149" i="3" s="1"/>
  <c r="U135" i="3"/>
  <c r="T135" i="3" s="1"/>
  <c r="T134" i="3"/>
  <c r="T155" i="3" l="1"/>
  <c r="U156" i="3"/>
  <c r="T141" i="3"/>
  <c r="U142" i="3"/>
  <c r="T156" i="3" l="1"/>
  <c r="U157" i="3"/>
  <c r="T142" i="3"/>
  <c r="U143" i="3"/>
  <c r="T157" i="3" l="1"/>
  <c r="U158" i="3"/>
  <c r="T158" i="3" s="1"/>
  <c r="T143" i="3"/>
  <c r="U144" i="3"/>
  <c r="T144" i="3" s="1"/>
  <c r="D176" i="3" l="1"/>
  <c r="D174" i="3"/>
  <c r="H109" i="3"/>
  <c r="H110" i="3"/>
  <c r="H111" i="3"/>
  <c r="H112" i="3"/>
  <c r="H113" i="3"/>
  <c r="A58" i="3"/>
  <c r="L41" i="6" l="1"/>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E42" i="6" s="1"/>
  <c r="I42" i="6" l="1"/>
  <c r="H42" i="6" s="1"/>
  <c r="L42" i="6"/>
  <c r="K42" i="6" s="1"/>
  <c r="E44" i="6"/>
  <c r="D42" i="6"/>
  <c r="D44" i="6" s="1"/>
  <c r="C26" i="3" l="1"/>
  <c r="C18" i="3"/>
  <c r="H130" i="3"/>
  <c r="H129" i="3"/>
  <c r="H128" i="3"/>
  <c r="H127" i="3"/>
  <c r="H126" i="3"/>
  <c r="H125" i="3"/>
  <c r="H124" i="3"/>
  <c r="H123" i="3"/>
  <c r="H114" i="3"/>
  <c r="H115" i="3"/>
  <c r="H116" i="3"/>
  <c r="G88" i="3" l="1"/>
  <c r="G89" i="3" s="1"/>
  <c r="G90" i="3" s="1"/>
  <c r="D59" i="3"/>
  <c r="C38" i="4" l="1"/>
  <c r="G37" i="4"/>
  <c r="F37" i="4"/>
  <c r="G36" i="4"/>
  <c r="F36" i="4"/>
  <c r="G35" i="4"/>
  <c r="F35" i="4"/>
  <c r="G34" i="4"/>
  <c r="F34" i="4"/>
  <c r="G33" i="4"/>
  <c r="F33" i="4"/>
  <c r="G32" i="4"/>
  <c r="F32" i="4"/>
  <c r="G31" i="4"/>
  <c r="F31" i="4"/>
  <c r="G30" i="4"/>
  <c r="F30" i="4"/>
  <c r="G29" i="4"/>
  <c r="F29" i="4"/>
  <c r="G28" i="4"/>
  <c r="F28" i="4"/>
  <c r="G27" i="4"/>
  <c r="F27" i="4"/>
  <c r="G26" i="4"/>
  <c r="F26" i="4"/>
  <c r="K15" i="4"/>
  <c r="K14" i="4"/>
  <c r="K13" i="4"/>
  <c r="I5" i="4"/>
  <c r="F38" i="4" l="1"/>
  <c r="G38" i="4"/>
  <c r="E18" i="4"/>
  <c r="E15" i="4"/>
  <c r="E17" i="4"/>
  <c r="E11" i="4"/>
  <c r="K6" i="4"/>
  <c r="E9" i="4"/>
  <c r="K8" i="4"/>
  <c r="C7" i="4" s="1"/>
  <c r="E14" i="4"/>
  <c r="E12" i="4"/>
  <c r="E16" i="4"/>
  <c r="E10" i="4"/>
  <c r="K9" i="4"/>
  <c r="K10" i="4" s="1"/>
  <c r="K11" i="4" s="1"/>
  <c r="E13" i="4"/>
  <c r="K7" i="4"/>
  <c r="K12" i="4" l="1"/>
  <c r="K16" i="4" s="1"/>
  <c r="C8" i="4" s="1"/>
  <c r="E8" i="4" s="1"/>
  <c r="E7" i="4"/>
  <c r="A110" i="3"/>
  <c r="A111" i="3" s="1"/>
  <c r="A112" i="3" s="1"/>
  <c r="A113" i="3" s="1"/>
  <c r="A114" i="3" s="1"/>
  <c r="A115" i="3" s="1"/>
  <c r="A116" i="3" s="1"/>
  <c r="A117" i="3" s="1"/>
  <c r="A118" i="3" s="1"/>
  <c r="A119" i="3" s="1"/>
  <c r="A120" i="3" s="1"/>
  <c r="A121" i="3" s="1"/>
  <c r="F7" i="4" l="1"/>
  <c r="J4" i="4" s="1"/>
  <c r="H7" i="4" s="1"/>
  <c r="G4" i="3" l="1"/>
  <c r="D175" i="3" l="1"/>
  <c r="G81" i="3"/>
  <c r="J70" i="3"/>
  <c r="J69" i="3"/>
  <c r="H59" i="3"/>
  <c r="J65" i="3" l="1"/>
  <c r="D68" i="3"/>
  <c r="D65" i="3"/>
  <c r="D63" i="3"/>
  <c r="J63" i="3"/>
  <c r="D72" i="3"/>
  <c r="D70" i="3"/>
  <c r="D67" i="3"/>
  <c r="D64" i="3"/>
  <c r="J64" i="3"/>
  <c r="C61" i="3" s="1"/>
  <c r="J62" i="3"/>
  <c r="D71" i="3"/>
  <c r="D69" i="3"/>
  <c r="D66" i="3"/>
  <c r="J66" i="3" l="1"/>
  <c r="J71" i="3" s="1"/>
  <c r="J67" i="3" l="1"/>
  <c r="J68" i="3" l="1"/>
  <c r="J72" i="3" l="1"/>
  <c r="C62" i="3" s="1"/>
  <c r="U123" i="3"/>
  <c r="V123" i="3"/>
  <c r="D61" i="3" l="1"/>
  <c r="E61" i="3"/>
  <c r="G73" i="3" s="1"/>
  <c r="V124" i="3"/>
  <c r="V125" i="3" s="1"/>
  <c r="V126" i="3" s="1"/>
  <c r="V127" i="3" s="1"/>
  <c r="V128" i="3" s="1"/>
  <c r="V129" i="3" s="1"/>
  <c r="V130" i="3" s="1"/>
  <c r="U124" i="3"/>
  <c r="T123" i="3"/>
  <c r="D62" i="3" l="1"/>
  <c r="I60" i="3"/>
  <c r="G61" i="3" s="1"/>
  <c r="U125" i="3"/>
  <c r="T124" i="3"/>
  <c r="U126" i="3" l="1"/>
  <c r="T125" i="3"/>
  <c r="U127" i="3" l="1"/>
  <c r="T126" i="3"/>
  <c r="U128" i="3" l="1"/>
  <c r="T127" i="3"/>
  <c r="U129" i="3" l="1"/>
  <c r="T128" i="3"/>
  <c r="U130" i="3" l="1"/>
  <c r="T129" i="3"/>
  <c r="T130" i="3" l="1"/>
</calcChain>
</file>

<file path=xl/comments1.xml><?xml version="1.0" encoding="utf-8"?>
<comments xmlns="http://schemas.openxmlformats.org/spreadsheetml/2006/main">
  <authors>
    <author>SACHIN</author>
  </authors>
  <commentList>
    <comment ref="C9" authorId="0" shapeId="0">
      <text>
        <r>
          <rPr>
            <b/>
            <sz val="18"/>
            <color indexed="81"/>
            <rFont val="Tahoma"/>
            <family val="2"/>
          </rPr>
          <t>SACHIN:</t>
        </r>
        <r>
          <rPr>
            <sz val="18"/>
            <color indexed="81"/>
            <rFont val="Tahoma"/>
            <family val="2"/>
          </rPr>
          <t xml:space="preserve">
As per initiation Mail</t>
        </r>
      </text>
    </comment>
    <comment ref="C10" authorId="0" shapeId="0">
      <text>
        <r>
          <rPr>
            <b/>
            <sz val="9"/>
            <color indexed="81"/>
            <rFont val="Tahoma"/>
            <family val="2"/>
          </rPr>
          <t>SACHIN:</t>
        </r>
        <r>
          <rPr>
            <sz val="9"/>
            <color indexed="81"/>
            <rFont val="Tahoma"/>
            <family val="2"/>
          </rPr>
          <t xml:space="preserve">
As per plans</t>
        </r>
      </text>
    </comment>
    <comment ref="C11" authorId="0" shapeId="0">
      <text>
        <r>
          <rPr>
            <b/>
            <sz val="9"/>
            <color indexed="81"/>
            <rFont val="Tahoma"/>
            <family val="2"/>
          </rPr>
          <t>SACHIN:</t>
        </r>
        <r>
          <rPr>
            <sz val="9"/>
            <color indexed="81"/>
            <rFont val="Tahoma"/>
            <family val="2"/>
          </rPr>
          <t xml:space="preserve">
As per maps</t>
        </r>
      </text>
    </comment>
    <comment ref="C17" authorId="0" shapeId="0">
      <text>
        <r>
          <rPr>
            <b/>
            <sz val="12"/>
            <color indexed="81"/>
            <rFont val="Tahoma"/>
            <family val="2"/>
          </rPr>
          <t>Maybe same as RERA Registration Validity or different</t>
        </r>
      </text>
    </comment>
    <comment ref="G17" authorId="0" shapeId="0">
      <text>
        <r>
          <rPr>
            <b/>
            <sz val="18"/>
            <color indexed="81"/>
            <rFont val="Tahoma"/>
            <family val="2"/>
          </rPr>
          <t>From Rera</t>
        </r>
      </text>
    </comment>
    <comment ref="G20" authorId="0" shapeId="0">
      <text>
        <r>
          <rPr>
            <b/>
            <sz val="16"/>
            <color indexed="81"/>
            <rFont val="Tahoma"/>
            <family val="2"/>
          </rPr>
          <t>From RERA</t>
        </r>
      </text>
    </comment>
    <comment ref="G21" authorId="0" shapeId="0">
      <text>
        <r>
          <rPr>
            <b/>
            <sz val="16"/>
            <color indexed="81"/>
            <rFont val="Tahoma"/>
            <family val="2"/>
          </rPr>
          <t>From RERA</t>
        </r>
      </text>
    </comment>
    <comment ref="G27" authorId="0" shapeId="0">
      <text>
        <r>
          <rPr>
            <b/>
            <sz val="12"/>
            <color indexed="81"/>
            <rFont val="Tahoma"/>
            <family val="2"/>
          </rPr>
          <t>SACHIN:</t>
        </r>
        <r>
          <rPr>
            <sz val="12"/>
            <color indexed="81"/>
            <rFont val="Tahoma"/>
            <family val="2"/>
          </rPr>
          <t xml:space="preserve">
Road size should be in metre</t>
        </r>
      </text>
    </comment>
    <comment ref="G79" authorId="0" shapeId="0">
      <text>
        <r>
          <rPr>
            <b/>
            <sz val="16"/>
            <color indexed="81"/>
            <rFont val="Tahoma"/>
            <family val="2"/>
          </rPr>
          <t>Ready Recknor</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<sst xmlns="http://schemas.openxmlformats.org/spreadsheetml/2006/main" count="633" uniqueCount="358">
  <si>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</si>
  <si>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</si>
  <si>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</si>
  <si>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</si>
  <si>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</si>
  <si>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</si>
  <si>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</si>
  <si>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</si>
  <si>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</si>
  <si>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</si>
  <si>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</si>
  <si>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</si>
  <si>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</si>
  <si>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</si>
  <si>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</si>
  <si>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</si>
  <si>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</si>
  <si>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</si>
  <si>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</si>
  <si>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</si>
  <si>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</si>
  <si>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</si>
  <si>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</si>
  <si>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</si>
  <si>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</si>
  <si>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</si>
  <si>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</si>
  <si>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</si>
  <si>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</si>
  <si>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</si>
  <si>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</si>
  <si>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</si>
  <si>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</si>
  <si>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</si>
  <si>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</si>
  <si>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</si>
  <si>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</si>
  <si>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</si>
  <si>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</si>
  <si>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</si>
  <si>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</si>
  <si>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</si>
  <si>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</si>
  <si>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</si>
  <si>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</si>
  <si>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</si>
  <si>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</si>
  <si>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</si>
  <si>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</si>
  <si>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</si>
  <si>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</si>
  <si>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</si>
  <si>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</si>
  <si>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</si>
  <si>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</si>
  <si>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</si>
  <si>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</si>
  <si>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</si>
  <si>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</si>
  <si>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</si>
  <si>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</si>
  <si>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</si>
  <si>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</si>
  <si>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</si>
  <si>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</si>
  <si>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</si>
  <si>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</si>
  <si>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</si>
  <si>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</si>
  <si>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</si>
  <si>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</si>
  <si>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</si>
  <si>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</si>
  <si>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</si>
  <si>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</si>
  <si>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</si>
  <si>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</si>
  <si>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</si>
  <si>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</si>
  <si>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</si>
  <si>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</si>
  <si>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</si>
  <si>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</si>
  <si>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</si>
  <si>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</si>
  <si>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</si>
  <si>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</si>
  <si>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</si>
  <si>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</si>
  <si>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Description</t>
  </si>
  <si>
    <t>Gross Carpet area</t>
  </si>
  <si>
    <t>Attached Terrace area</t>
  </si>
  <si>
    <t>Permissible Built up Area (In Sq.Mt)</t>
  </si>
  <si>
    <t>Proposed Built up Area (In Sq.Mt)</t>
  </si>
  <si>
    <t>Plot Area (In Sq.Mt)</t>
  </si>
  <si>
    <t>-</t>
  </si>
  <si>
    <t>Yes</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</si>
  <si>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</si>
  <si>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</si>
  <si>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</si>
  <si>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</si>
  <si>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</si>
  <si>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</si>
  <si>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</si>
  <si>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</si>
  <si>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</si>
  <si>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</si>
  <si>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</si>
  <si>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</si>
  <si>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</si>
  <si>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</si>
  <si>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</si>
  <si>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</si>
  <si>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</si>
  <si>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</si>
  <si>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</si>
  <si>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</si>
  <si>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</si>
  <si>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</si>
  <si>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</si>
  <si>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</si>
  <si>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</si>
  <si>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</si>
  <si>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</si>
  <si>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</si>
  <si>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</si>
  <si>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</si>
  <si>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</si>
  <si>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</si>
  <si>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</si>
  <si>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</si>
  <si>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</si>
  <si>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</si>
  <si>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</si>
  <si>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</si>
  <si>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</si>
  <si>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</si>
  <si>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</si>
  <si>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</si>
  <si>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</si>
  <si>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</si>
  <si>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</si>
  <si>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</si>
  <si>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</si>
  <si>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</si>
  <si>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</si>
  <si>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</si>
  <si>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</si>
  <si>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No. of Unit</t>
  </si>
  <si>
    <t>Building &amp; Wing</t>
  </si>
  <si>
    <t>Sale / Rehab</t>
  </si>
  <si>
    <t>Total</t>
  </si>
  <si>
    <t>Rate of Flat Per Sq. Ft. 
(on Carpet area)</t>
  </si>
  <si>
    <t>Floor Rise Per Sq. Ft.
(on Carpet area)</t>
  </si>
  <si>
    <t>Date &amp; Time of Site Visit</t>
  </si>
  <si>
    <t>On Carpet area</t>
  </si>
  <si>
    <t>Location Link</t>
  </si>
  <si>
    <t xml:space="preserve">Layout </t>
  </si>
  <si>
    <t>Latitude, Longitude</t>
  </si>
  <si>
    <t>Landmark</t>
  </si>
  <si>
    <t>Total Gross 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</si>
  <si>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</si>
  <si>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</si>
  <si>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</si>
  <si>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</si>
  <si>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</si>
  <si>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</si>
  <si>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</si>
  <si>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</si>
  <si>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</si>
  <si>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</si>
  <si>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</si>
  <si>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</si>
  <si>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</si>
  <si>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</si>
  <si>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</si>
  <si>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</si>
  <si>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</si>
  <si>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</si>
  <si>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</si>
  <si>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</si>
  <si>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</si>
  <si>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</si>
  <si>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</si>
  <si>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</si>
  <si>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</si>
  <si>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</si>
  <si>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</si>
  <si>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</si>
  <si>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</si>
  <si>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</si>
  <si>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</si>
  <si>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</si>
  <si>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</si>
  <si>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</si>
  <si>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</si>
  <si>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</si>
  <si>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</si>
  <si>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</si>
  <si>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</si>
  <si>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</si>
  <si>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</si>
  <si>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</si>
  <si>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</si>
  <si>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</si>
  <si>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</si>
  <si>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</si>
  <si>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</si>
  <si>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</si>
  <si>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</si>
  <si>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</si>
  <si>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</si>
  <si>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</si>
  <si>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</si>
  <si>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</si>
  <si>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</si>
  <si>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</si>
  <si>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</si>
  <si>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</si>
  <si>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</si>
  <si>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</si>
  <si>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</si>
  <si>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</si>
  <si>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</si>
  <si>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</si>
  <si>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</si>
  <si>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</si>
  <si>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Flat No.
(Approved
Plan)</t>
  </si>
  <si>
    <t>Flat No.
(Sale Plan)</t>
  </si>
  <si>
    <t>Sale /         Rehab /           PAP</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</si>
  <si>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</si>
  <si>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</si>
  <si>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</si>
  <si>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</si>
  <si>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</si>
  <si>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Remark for NOCs</t>
  </si>
  <si>
    <t>Net Plot Area (In Sq.Mt)</t>
  </si>
  <si>
    <t>Grand Total</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</si>
  <si>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</si>
  <si>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</si>
  <si>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</si>
  <si>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</si>
  <si>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</si>
  <si>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</si>
  <si>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</si>
  <si>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</si>
  <si>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</si>
  <si>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</si>
  <si>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</si>
  <si>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</si>
  <si>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</si>
  <si>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</si>
  <si>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</si>
  <si>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</si>
  <si>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</si>
  <si>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</si>
  <si>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</si>
  <si>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</si>
  <si>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</si>
  <si>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</si>
  <si>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</si>
  <si>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</si>
  <si>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</si>
  <si>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</si>
  <si>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</si>
  <si>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</si>
  <si>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</si>
  <si>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</si>
  <si>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</si>
  <si>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</si>
  <si>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</si>
  <si>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</si>
  <si>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</si>
  <si>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</si>
  <si>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</si>
  <si>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</si>
  <si>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</si>
  <si>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</si>
  <si>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</si>
  <si>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</si>
  <si>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</si>
  <si>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</si>
  <si>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</si>
  <si>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</si>
  <si>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</si>
  <si>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</si>
  <si>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</si>
  <si>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</si>
  <si>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</si>
  <si>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</si>
  <si>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</si>
  <si>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</si>
  <si>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</si>
  <si>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</si>
  <si>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</si>
  <si>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Bitumen</t>
  </si>
  <si>
    <t>7 RCC
3Brick 
2 plaster</t>
  </si>
  <si>
    <t>Miss Rupali</t>
  </si>
  <si>
    <t>M/s. Nakshatra Lifespaces</t>
  </si>
  <si>
    <t>Plot No 1, Survey No 17, Hissa No 2A, Village Kohij Khuntavali, Ambernath West 421501.</t>
  </si>
  <si>
    <t xml:space="preserve">Nakshatra Residency, Plot No.1, S No.17, H No.2A, near Patel Prestige, Internal Road, Mirchiwadi, Kohj Khuntavali, Ambernath West, Ambernath, Thane - 421501. </t>
  </si>
  <si>
    <t>P51700056351</t>
  </si>
  <si>
    <t>Wrong RERA No. given in Mail.</t>
  </si>
  <si>
    <t>19.2210144,73.2016229</t>
  </si>
  <si>
    <t>Patel Prestige</t>
  </si>
  <si>
    <t>https://maps.app.goo.gl/ZEbzBWnvTt8xbSyPA</t>
  </si>
  <si>
    <t>Middle</t>
  </si>
  <si>
    <t>18m</t>
  </si>
  <si>
    <t>3.60 KM from Ambarnath Railway Station
6.50 KM from Chikhloli Railway Station</t>
  </si>
  <si>
    <t>5.70 KM from Ambarnath Bus Stop</t>
  </si>
  <si>
    <t>About 0.90 KM from Podar International School</t>
  </si>
  <si>
    <t>About 1.40 KM from Dr. Koltes Shree Seva Hospital</t>
  </si>
  <si>
    <t>1. Approx. 2.80 KM from Bangadi Galli Market.
2. Approx. 3.10 KM from Jainam Super Market.</t>
  </si>
  <si>
    <t>Open Plot</t>
  </si>
  <si>
    <t>Internal Road</t>
  </si>
  <si>
    <t>18.00 M Wide Road</t>
  </si>
  <si>
    <t>Other Plot</t>
  </si>
  <si>
    <t>G + 1st to 11th Floor</t>
  </si>
  <si>
    <t>CATAM/B/2023/APL/00121</t>
  </si>
  <si>
    <t>Ground Floor For Commercial, Entrance Lobby, Meter Room, Driver Room,
 Society Office &amp; Parking</t>
  </si>
  <si>
    <t xml:space="preserve"> - </t>
  </si>
  <si>
    <t>Shop</t>
  </si>
  <si>
    <t>1st Floor For Residential</t>
  </si>
  <si>
    <t>2BHK</t>
  </si>
  <si>
    <t>1BHK</t>
  </si>
  <si>
    <t>3BHK</t>
  </si>
  <si>
    <t>8th Floor For Residential (Part Refuge Area)</t>
  </si>
  <si>
    <t>2nd to 7th &amp; 9th to 10th Floor</t>
  </si>
  <si>
    <t>Refuge Area</t>
  </si>
  <si>
    <t>Terrace Area</t>
  </si>
  <si>
    <t>OK</t>
  </si>
  <si>
    <t xml:space="preserve">Mr. Sudhir Bhosale </t>
  </si>
  <si>
    <t>Please check for Fire NOC.</t>
  </si>
  <si>
    <t>Nakshatra Residency</t>
  </si>
  <si>
    <t>Ms. Sakshi 9764847518</t>
  </si>
  <si>
    <t>07/08/2025 @ 03:50 PM</t>
  </si>
  <si>
    <t>Mumbai-RO Thane</t>
  </si>
  <si>
    <t>Nakshatra Residency, Plot No.1, Survey No 17, Hissa No 2A, Ambernath West, 421501.</t>
  </si>
  <si>
    <t>Plot No.1, Survey No.17, Hissa No. 2A, At Village Kohj Khuntavali, Ambernath, Thane.</t>
  </si>
  <si>
    <t>Ambernath Municipal Council</t>
  </si>
  <si>
    <t>IDBI Bank
IFSC Code - IBKL0000457</t>
  </si>
  <si>
    <t>P51800056351</t>
  </si>
  <si>
    <t>House</t>
  </si>
  <si>
    <t xml:space="preserve">CC Details
Valid Up to: </t>
  </si>
  <si>
    <t>Construction work is in process at the time of Visit (labour found)</t>
  </si>
  <si>
    <t>Details of Residential &amp; Commercial in Building</t>
  </si>
  <si>
    <t>Unit Details, Nomenclature and Area Details (Shop)</t>
  </si>
  <si>
    <t>Unit Details, Nomenclature and Area Details (Flat)</t>
  </si>
  <si>
    <t>Carpet + Encl Balcony Area</t>
  </si>
  <si>
    <t>We considered Gross carpet area = Net carpet + Encl Balcony + AP Area.</t>
  </si>
  <si>
    <t>AP Area</t>
  </si>
  <si>
    <t>11th Floor</t>
  </si>
  <si>
    <t>Flat = 141
Shop = 14</t>
  </si>
  <si>
    <t>As per RERA Site 
Flat = 141 &amp; Shop = 14</t>
  </si>
  <si>
    <t xml:space="preserve">Building </t>
  </si>
  <si>
    <t>Approved Layout &amp; Floor Plans, CC, RERA Certificate, Sale Plan</t>
  </si>
  <si>
    <t>6000 to 7000</t>
  </si>
  <si>
    <t>24/7 Security, CCTV Surveillance System, Decorative Main Gate, Decorative Entrance Lobby, Parking, Lift, Meter Room, Society Office etc.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</si>
</sst>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27"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26"/>
      <name val="Times New Roman"/>
      <family val="1"/>
    </font>
    <font>
      <sz val="12"/>
      <color indexed="81"/>
      <name val="Tahoma"/>
      <family val="2"/>
    </font>
    <font>
      <sz val="18"/>
      <color indexed="81"/>
      <name val="Tahoma"/>
      <family val="2"/>
    </font>
    <font>
      <b/>
      <sz val="11"/>
      <color rgb="FF000000"/>
      <name val="Calibri"/>
      <family val="2"/>
    </font>
    <font>
      <b/>
      <sz val="9"/>
      <color indexed="81"/>
      <name val="Tahoma"/>
      <family val="2"/>
    </font>
    <font>
      <sz val="9"/>
      <color indexed="81"/>
      <name val="Tahoma"/>
      <family val="2"/>
    </font>
    <font>
      <u/>
      <sz val="11"/>
      <color theme="10"/>
      <name val="Calibri"/>
      <family val="2"/>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3">
    <xf numFmtId="0" fontId="0" fillId="0" borderId="0"/>
    <xf numFmtId="0" fontId="1" fillId="0" borderId="0"/>
    <xf numFmtId="0" fontId="26" fillId="0" borderId="0" applyNumberFormat="0" applyFill="0" applyBorder="0" applyAlignment="0" applyProtection="0"/>
  </cellStyleXfs>
  <cellXfs count="194">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9"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4" borderId="1" xfId="1" applyFont="1" applyFill="1" applyBorder="1" applyAlignment="1" applyProtection="1">
      <alignment horizontal="center" vertical="center" wrapText="1"/>
      <protection hidden="1"/>
    </xf>
    <xf numFmtId="1" fontId="2" fillId="0" borderId="1" xfId="1" applyNumberFormat="1"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0" fontId="6" fillId="4" borderId="1" xfId="1" applyFont="1" applyFill="1" applyBorder="1" applyAlignment="1">
      <alignment horizontal="center" vertical="center" wrapText="1"/>
    </xf>
    <xf numFmtId="0" fontId="0" fillId="0" borderId="1" xfId="0" applyBorder="1" applyAlignment="1">
      <alignment horizontal="center" vertical="center"/>
    </xf>
    <xf numFmtId="0" fontId="15"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0" xfId="0"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Border="1"/>
    <xf numFmtId="0" fontId="0" fillId="0" borderId="1" xfId="0"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Border="1" applyAlignment="1">
      <alignmen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0" fontId="3" fillId="0" borderId="0" xfId="0" applyFont="1" applyAlignment="1">
      <alignment vertical="top" wrapText="1"/>
    </xf>
    <xf numFmtId="0" fontId="4" fillId="4" borderId="1" xfId="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0" fontId="9" fillId="0" borderId="0" xfId="0" applyFont="1" applyAlignment="1">
      <alignment vertical="top"/>
    </xf>
    <xf numFmtId="14" fontId="4" fillId="4" borderId="1" xfId="0" applyNumberFormat="1" applyFont="1" applyFill="1" applyBorder="1" applyAlignment="1">
      <alignment horizontal="left" vertical="top" wrapText="1"/>
    </xf>
    <xf numFmtId="1" fontId="2" fillId="0" borderId="1" xfId="1" applyNumberFormat="1" applyFont="1" applyBorder="1" applyAlignment="1">
      <alignment horizontal="center" vertical="center" wrapText="1"/>
    </xf>
    <xf numFmtId="1" fontId="6" fillId="4" borderId="1" xfId="1" applyNumberFormat="1" applyFont="1" applyFill="1" applyBorder="1" applyAlignment="1">
      <alignment horizontal="center" vertical="center" wrapText="1"/>
    </xf>
    <xf numFmtId="9" fontId="4" fillId="4" borderId="1"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4" borderId="1" xfId="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1" fontId="4" fillId="4" borderId="1" xfId="1" applyNumberFormat="1" applyFont="1" applyFill="1" applyBorder="1" applyAlignment="1">
      <alignment horizontal="center" vertical="center" wrapText="1"/>
    </xf>
    <xf numFmtId="1" fontId="9" fillId="0" borderId="0" xfId="0" applyNumberFormat="1" applyFont="1" applyAlignment="1">
      <alignment vertical="top"/>
    </xf>
    <xf numFmtId="1" fontId="3" fillId="0" borderId="0" xfId="0" applyNumberFormat="1" applyFont="1" applyAlignment="1">
      <alignment vertical="top"/>
    </xf>
    <xf numFmtId="1" fontId="8" fillId="0" borderId="0" xfId="0" applyNumberFormat="1" applyFont="1" applyAlignment="1">
      <alignment vertical="top"/>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3"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2" fontId="4" fillId="4" borderId="1" xfId="0" applyNumberFormat="1" applyFont="1" applyFill="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4" fillId="4" borderId="1" xfId="0" applyFont="1" applyFill="1" applyBorder="1" applyAlignment="1">
      <alignment horizontal="left" vertical="top" wrapText="1"/>
    </xf>
    <xf numFmtId="1" fontId="2" fillId="4" borderId="12" xfId="1" applyNumberFormat="1" applyFont="1" applyFill="1" applyBorder="1" applyAlignment="1">
      <alignment horizontal="center" vertical="center" wrapText="1"/>
    </xf>
    <xf numFmtId="1" fontId="2" fillId="4" borderId="8" xfId="1" applyNumberFormat="1" applyFont="1" applyFill="1" applyBorder="1" applyAlignment="1">
      <alignment horizontal="center" vertical="center" wrapText="1"/>
    </xf>
    <xf numFmtId="1" fontId="2" fillId="4" borderId="13" xfId="1" applyNumberFormat="1" applyFont="1" applyFill="1" applyBorder="1" applyAlignment="1">
      <alignment horizontal="center" vertical="center" wrapText="1"/>
    </xf>
    <xf numFmtId="0" fontId="4" fillId="4" borderId="2"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0" borderId="3" xfId="0" applyFont="1" applyBorder="1" applyAlignment="1">
      <alignment horizontal="left" vertical="top" wrapText="1"/>
    </xf>
    <xf numFmtId="9" fontId="4" fillId="4" borderId="1" xfId="1" applyNumberFormat="1" applyFont="1" applyFill="1" applyBorder="1" applyAlignment="1" applyProtection="1">
      <alignment horizontal="center" vertical="center" wrapText="1"/>
      <protection hidden="1"/>
    </xf>
    <xf numFmtId="0" fontId="2" fillId="2" borderId="1" xfId="0" applyFont="1" applyFill="1" applyBorder="1" applyAlignment="1">
      <alignment horizontal="center" vertical="top"/>
    </xf>
    <xf numFmtId="0" fontId="4" fillId="2" borderId="1" xfId="0" applyFont="1" applyFill="1" applyBorder="1" applyAlignment="1">
      <alignment horizontal="center" vertical="top"/>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9" xfId="0" applyFont="1" applyFill="1" applyBorder="1" applyAlignment="1">
      <alignment horizontal="center"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1" fontId="2" fillId="4" borderId="2" xfId="1" applyNumberFormat="1" applyFont="1" applyFill="1" applyBorder="1" applyAlignment="1">
      <alignment horizontal="center" vertical="top" wrapText="1"/>
    </xf>
    <xf numFmtId="1" fontId="2" fillId="4" borderId="5" xfId="1" applyNumberFormat="1" applyFont="1" applyFill="1" applyBorder="1" applyAlignment="1">
      <alignment horizontal="center" vertical="top" wrapText="1"/>
    </xf>
    <xf numFmtId="1" fontId="4" fillId="4" borderId="2" xfId="1" applyNumberFormat="1" applyFont="1" applyFill="1" applyBorder="1" applyAlignment="1">
      <alignment horizontal="center" vertical="top" wrapText="1"/>
    </xf>
    <xf numFmtId="1" fontId="4" fillId="4" borderId="5" xfId="1" applyNumberFormat="1" applyFont="1" applyFill="1" applyBorder="1" applyAlignment="1">
      <alignment horizontal="center" vertical="top" wrapText="1"/>
    </xf>
    <xf numFmtId="0" fontId="2" fillId="0" borderId="1" xfId="0" applyFont="1" applyBorder="1" applyAlignment="1">
      <alignment horizontal="center" vertical="top" wrapText="1"/>
    </xf>
    <xf numFmtId="0" fontId="4" fillId="0" borderId="1" xfId="0" applyFont="1" applyBorder="1" applyAlignment="1">
      <alignment horizontal="center" vertical="top" wrapText="1"/>
    </xf>
    <xf numFmtId="0" fontId="4" fillId="0" borderId="1" xfId="0" applyFont="1" applyBorder="1" applyAlignment="1">
      <alignment horizontal="left" vertical="top" wrapText="1"/>
    </xf>
    <xf numFmtId="0" fontId="4" fillId="4" borderId="1" xfId="1" applyFont="1" applyFill="1" applyBorder="1" applyAlignment="1" applyProtection="1">
      <alignment horizontal="center" vertical="center" wrapText="1"/>
      <protection hidden="1"/>
    </xf>
    <xf numFmtId="9" fontId="2" fillId="4" borderId="1" xfId="1" applyNumberFormat="1" applyFont="1" applyFill="1" applyBorder="1" applyAlignment="1" applyProtection="1">
      <alignment horizontal="left" vertical="top"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4" fillId="0" borderId="1" xfId="0" applyFont="1" applyBorder="1" applyAlignment="1">
      <alignment horizontal="center" vertical="center" wrapText="1"/>
    </xf>
    <xf numFmtId="0" fontId="2" fillId="2" borderId="1" xfId="0" applyFont="1" applyFill="1" applyBorder="1" applyAlignment="1">
      <alignment horizontal="center" vertical="top" wrapText="1"/>
    </xf>
    <xf numFmtId="0" fontId="4" fillId="4" borderId="1" xfId="0" applyFont="1" applyFill="1" applyBorder="1" applyAlignment="1">
      <alignment horizontal="center" vertical="center" wrapText="1"/>
    </xf>
    <xf numFmtId="0" fontId="2" fillId="2" borderId="1" xfId="0" applyFont="1" applyFill="1" applyBorder="1" applyAlignment="1">
      <alignment horizontal="left" vertical="top"/>
    </xf>
    <xf numFmtId="0" fontId="4" fillId="4" borderId="3" xfId="0" applyFont="1" applyFill="1" applyBorder="1" applyAlignment="1">
      <alignment horizontal="left" vertical="top" wrapText="1"/>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4" fillId="0" borderId="6" xfId="0" applyFont="1" applyBorder="1" applyAlignment="1">
      <alignment horizontal="left" vertical="top"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17" fontId="4" fillId="4" borderId="1" xfId="0" applyNumberFormat="1" applyFont="1" applyFill="1" applyBorder="1" applyAlignment="1">
      <alignment horizontal="left" vertical="top" wrapText="1"/>
    </xf>
    <xf numFmtId="0" fontId="4" fillId="4" borderId="1"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1" fontId="4" fillId="4" borderId="1" xfId="0" applyNumberFormat="1" applyFont="1" applyFill="1" applyBorder="1" applyAlignment="1">
      <alignment horizontal="left" vertical="top" wrapText="1"/>
    </xf>
    <xf numFmtId="0" fontId="26" fillId="4" borderId="1" xfId="2" applyFill="1" applyBorder="1" applyAlignment="1">
      <alignment horizontal="center" vertical="top" wrapText="1"/>
    </xf>
    <xf numFmtId="0" fontId="20" fillId="4" borderId="1" xfId="0" applyFont="1" applyFill="1" applyBorder="1" applyAlignment="1">
      <alignment horizontal="center" vertical="top" wrapText="1"/>
    </xf>
    <xf numFmtId="0" fontId="9" fillId="4" borderId="2" xfId="0" applyFont="1" applyFill="1" applyBorder="1" applyAlignment="1">
      <alignment horizontal="left" vertical="top"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2" fillId="4" borderId="1" xfId="0" applyFont="1" applyFill="1" applyBorder="1" applyAlignment="1">
      <alignment horizontal="left" vertical="top" wrapText="1"/>
    </xf>
    <xf numFmtId="164" fontId="4" fillId="4" borderId="1" xfId="0" applyNumberFormat="1" applyFont="1" applyFill="1" applyBorder="1" applyAlignment="1">
      <alignment horizontal="left" vertical="top" wrapText="1"/>
    </xf>
    <xf numFmtId="0" fontId="4" fillId="4" borderId="1" xfId="0" applyFont="1" applyFill="1" applyBorder="1" applyAlignment="1">
      <alignment horizontal="center" vertical="top" wrapText="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0" fontId="4" fillId="4" borderId="1" xfId="0" applyFont="1" applyFill="1" applyBorder="1" applyAlignment="1">
      <alignment horizontal="left" vertical="top"/>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15" fillId="5" borderId="1" xfId="0" applyFont="1" applyFill="1" applyBorder="1" applyAlignment="1">
      <alignment horizontal="left" vertical="center"/>
    </xf>
    <xf numFmtId="1" fontId="4" fillId="4" borderId="1" xfId="1" applyNumberFormat="1" applyFont="1" applyFill="1" applyBorder="1" applyAlignment="1" applyProtection="1">
      <alignment horizontal="center" vertical="center" wrapText="1"/>
      <protection hidden="1"/>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0" fillId="12" borderId="1" xfId="0" applyFill="1" applyBorder="1" applyAlignment="1">
      <alignment horizontal="center" vertical="center" wrapText="1"/>
    </xf>
    <xf numFmtId="0" fontId="15" fillId="13" borderId="1" xfId="0" applyFont="1" applyFill="1" applyBorder="1" applyAlignment="1">
      <alignment horizontal="center" vertical="center"/>
    </xf>
    <xf numFmtId="0" fontId="15" fillId="14" borderId="1" xfId="0" applyFont="1" applyFill="1" applyBorder="1" applyAlignment="1">
      <alignment horizontal="center" vertical="center"/>
    </xf>
    <xf numFmtId="0" fontId="15" fillId="3" borderId="1" xfId="0" applyFont="1" applyFill="1" applyBorder="1" applyAlignment="1">
      <alignment horizontal="center" vertical="center"/>
    </xf>
  </cellXfs>
  <cellStyles count="3">
    <cellStyle name="Hyperlink" xfId="2" builtinId="8"/>
    <cellStyle name="Normal" xfId="0" builtinId="0"/>
    <cellStyle name="Normal 3" xfId="1"/>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xdr:from>
      <xdr:col>0</xdr:col>
      <xdr:colOff>585108</xdr:colOff>
      <xdr:row>221</xdr:row>
      <xdr:rowOff>136071</xdr:rowOff>
    </xdr:from>
    <xdr:to>
      <xdr:col>7</xdr:col>
      <xdr:colOff>748393</xdr:colOff>
      <xdr:row>268</xdr:row>
      <xdr:rowOff>136072</xdr:rowOff>
    </xdr:to>
    <xdr:grpSp>
      <xdr:nvGrpSpPr>
        <xdr:cNvPr id="2" name="Group 1"/>
        <xdr:cNvGrpSpPr/>
      </xdr:nvGrpSpPr>
      <xdr:grpSpPr>
        <a:xfrm>
          <a:off x="585108" y="64737983"/>
          <a:ext cx="8399609" cy="12113560"/>
          <a:chOff x="1052513" y="128732"/>
          <a:chExt cx="4752975" cy="8788670"/>
        </a:xfrm>
      </xdr:grpSpPr>
      <xdr:pic>
        <xdr:nvPicPr>
          <xdr:cNvPr id="3" name="Picture 2"/>
          <xdr:cNvPicPr>
            <a:picLocks noChangeAspect="1"/>
          </xdr:cNvPicPr>
        </xdr:nvPicPr>
        <xdr:blipFill>
          <a:blip xmlns:r="http://schemas.openxmlformats.org/officeDocument/2006/relationships" r:embed="rId1"/>
          <a:stretch>
            <a:fillRect/>
          </a:stretch>
        </xdr:blipFill>
        <xdr:spPr>
          <a:xfrm>
            <a:off x="1908165" y="5750282"/>
            <a:ext cx="2985095" cy="3167120"/>
          </a:xfrm>
          <a:prstGeom prst="rect">
            <a:avLst/>
          </a:prstGeom>
          <a:ln>
            <a:solidFill>
              <a:schemeClr val="tx1"/>
            </a:solidFill>
          </a:ln>
        </xdr:spPr>
      </xdr:pic>
      <xdr:grpSp>
        <xdr:nvGrpSpPr>
          <xdr:cNvPr id="4" name="Group 3"/>
          <xdr:cNvGrpSpPr/>
        </xdr:nvGrpSpPr>
        <xdr:grpSpPr>
          <a:xfrm>
            <a:off x="1052513" y="128732"/>
            <a:ext cx="4752975" cy="5478574"/>
            <a:chOff x="999758" y="146317"/>
            <a:chExt cx="4752975" cy="5478574"/>
          </a:xfrm>
        </xdr:grpSpPr>
        <xdr:pic>
          <xdr:nvPicPr>
            <xdr:cNvPr id="5" name="Picture 4"/>
            <xdr:cNvPicPr>
              <a:picLocks noChangeAspect="1"/>
            </xdr:cNvPicPr>
          </xdr:nvPicPr>
          <xdr:blipFill>
            <a:blip xmlns:r="http://schemas.openxmlformats.org/officeDocument/2006/relationships" r:embed="rId2"/>
            <a:stretch>
              <a:fillRect/>
            </a:stretch>
          </xdr:blipFill>
          <xdr:spPr>
            <a:xfrm rot="5400000">
              <a:off x="690196" y="562353"/>
              <a:ext cx="5372100" cy="4752975"/>
            </a:xfrm>
            <a:prstGeom prst="rect">
              <a:avLst/>
            </a:prstGeom>
            <a:ln>
              <a:solidFill>
                <a:schemeClr val="tx1"/>
              </a:solidFill>
            </a:ln>
          </xdr:spPr>
        </xdr:pic>
        <xdr:pic>
          <xdr:nvPicPr>
            <xdr:cNvPr id="6"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2179732">
              <a:off x="1136576" y="146317"/>
              <a:ext cx="1080000" cy="1080000"/>
            </a:xfrm>
            <a:prstGeom prst="rect">
              <a:avLst/>
            </a:prstGeom>
          </xdr:spPr>
        </xdr:pic>
      </xdr:grpSp>
    </xdr:grpSp>
    <xdr:clientData/>
  </xdr:twoCellAnchor>
  <xdr:twoCellAnchor>
    <xdr:from>
      <xdr:col>1</xdr:col>
      <xdr:colOff>911677</xdr:colOff>
      <xdr:row>271</xdr:row>
      <xdr:rowOff>174418</xdr:rowOff>
    </xdr:from>
    <xdr:to>
      <xdr:col>6</xdr:col>
      <xdr:colOff>60615</xdr:colOff>
      <xdr:row>300</xdr:row>
      <xdr:rowOff>92776</xdr:rowOff>
    </xdr:to>
    <xdr:grpSp>
      <xdr:nvGrpSpPr>
        <xdr:cNvPr id="7" name="Group 6"/>
        <xdr:cNvGrpSpPr/>
      </xdr:nvGrpSpPr>
      <xdr:grpSpPr>
        <a:xfrm>
          <a:off x="2088295" y="77663094"/>
          <a:ext cx="5032026" cy="7392682"/>
          <a:chOff x="1269000" y="329679"/>
          <a:chExt cx="4320000" cy="6791996"/>
        </a:xfrm>
      </xdr:grpSpPr>
      <xdr:pic>
        <xdr:nvPicPr>
          <xdr:cNvPr id="8" name="Picture 7"/>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269000" y="329679"/>
            <a:ext cx="4320000" cy="3020489"/>
          </a:xfrm>
          <a:prstGeom prst="rect">
            <a:avLst/>
          </a:prstGeom>
          <a:ln>
            <a:solidFill>
              <a:schemeClr val="tx1"/>
            </a:solidFill>
          </a:ln>
        </xdr:spPr>
      </xdr:pic>
      <xdr:grpSp>
        <xdr:nvGrpSpPr>
          <xdr:cNvPr id="9" name="Group 8"/>
          <xdr:cNvGrpSpPr/>
        </xdr:nvGrpSpPr>
        <xdr:grpSpPr>
          <a:xfrm>
            <a:off x="1269000" y="3420023"/>
            <a:ext cx="4320000" cy="3701652"/>
            <a:chOff x="0" y="-129594"/>
            <a:chExt cx="6435970" cy="4719180"/>
          </a:xfrm>
        </xdr:grpSpPr>
        <xdr:pic>
          <xdr:nvPicPr>
            <xdr:cNvPr id="10" name="Picture 9"/>
            <xdr:cNvPicPr>
              <a:picLocks noChangeAspect="1"/>
            </xdr:cNvPicPr>
          </xdr:nvPicPr>
          <xdr:blipFill rotWithShape="1">
            <a:blip xmlns:r="http://schemas.openxmlformats.org/officeDocument/2006/relationships" r:embed="rId5"/>
            <a:srcRect l="23646" t="20672" r="26889" b="16587"/>
            <a:stretch/>
          </xdr:blipFill>
          <xdr:spPr>
            <a:xfrm>
              <a:off x="0" y="0"/>
              <a:ext cx="6435970" cy="4589586"/>
            </a:xfrm>
            <a:prstGeom prst="rect">
              <a:avLst/>
            </a:prstGeom>
            <a:ln>
              <a:solidFill>
                <a:schemeClr val="tx1"/>
              </a:solidFill>
            </a:ln>
          </xdr:spPr>
        </xdr:pic>
        <xdr:sp macro="" textlink="">
          <xdr:nvSpPr>
            <xdr:cNvPr id="11" name="Freeform 10"/>
            <xdr:cNvSpPr/>
          </xdr:nvSpPr>
          <xdr:spPr>
            <a:xfrm>
              <a:off x="1816100" y="863600"/>
              <a:ext cx="1822450" cy="2635250"/>
            </a:xfrm>
            <a:custGeom>
              <a:avLst/>
              <a:gdLst>
                <a:gd name="connsiteX0" fmla="*/ 1295400 w 1828800"/>
                <a:gd name="connsiteY0" fmla="*/ 2641600 h 2641600"/>
                <a:gd name="connsiteX1" fmla="*/ 0 w 1828800"/>
                <a:gd name="connsiteY1" fmla="*/ 1123950 h 2641600"/>
                <a:gd name="connsiteX2" fmla="*/ 1358900 w 1828800"/>
                <a:gd name="connsiteY2" fmla="*/ 0 h 2641600"/>
                <a:gd name="connsiteX3" fmla="*/ 1460500 w 1828800"/>
                <a:gd name="connsiteY3" fmla="*/ 692150 h 2641600"/>
                <a:gd name="connsiteX4" fmla="*/ 1390650 w 1828800"/>
                <a:gd name="connsiteY4" fmla="*/ 831850 h 2641600"/>
                <a:gd name="connsiteX5" fmla="*/ 1365250 w 1828800"/>
                <a:gd name="connsiteY5" fmla="*/ 1098550 h 2641600"/>
                <a:gd name="connsiteX6" fmla="*/ 1441450 w 1828800"/>
                <a:gd name="connsiteY6" fmla="*/ 1727200 h 2641600"/>
                <a:gd name="connsiteX7" fmla="*/ 1638300 w 1828800"/>
                <a:gd name="connsiteY7" fmla="*/ 1790700 h 2641600"/>
                <a:gd name="connsiteX8" fmla="*/ 1828800 w 1828800"/>
                <a:gd name="connsiteY8" fmla="*/ 1778000 h 2641600"/>
                <a:gd name="connsiteX9" fmla="*/ 1422400 w 1828800"/>
                <a:gd name="connsiteY9" fmla="*/ 2419350 h 2641600"/>
                <a:gd name="connsiteX10" fmla="*/ 1390650 w 1828800"/>
                <a:gd name="connsiteY10" fmla="*/ 2400300 h 2641600"/>
                <a:gd name="connsiteX11" fmla="*/ 1346200 w 1828800"/>
                <a:gd name="connsiteY11" fmla="*/ 2508250 h 2641600"/>
                <a:gd name="connsiteX12" fmla="*/ 1333500 w 1828800"/>
                <a:gd name="connsiteY12" fmla="*/ 2571750 h 2641600"/>
                <a:gd name="connsiteX13" fmla="*/ 1295400 w 1828800"/>
                <a:gd name="connsiteY13" fmla="*/ 2641600 h 264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828800" h="2641600">
                  <a:moveTo>
                    <a:pt x="1295400" y="2641600"/>
                  </a:moveTo>
                  <a:lnTo>
                    <a:pt x="0" y="1123950"/>
                  </a:lnTo>
                  <a:lnTo>
                    <a:pt x="1358900" y="0"/>
                  </a:lnTo>
                  <a:lnTo>
                    <a:pt x="1460500" y="692150"/>
                  </a:lnTo>
                  <a:lnTo>
                    <a:pt x="1390650" y="831850"/>
                  </a:lnTo>
                  <a:lnTo>
                    <a:pt x="1365250" y="1098550"/>
                  </a:lnTo>
                  <a:lnTo>
                    <a:pt x="1441450" y="1727200"/>
                  </a:lnTo>
                  <a:lnTo>
                    <a:pt x="1638300" y="1790700"/>
                  </a:lnTo>
                  <a:lnTo>
                    <a:pt x="1828800" y="1778000"/>
                  </a:lnTo>
                  <a:lnTo>
                    <a:pt x="1422400" y="2419350"/>
                  </a:lnTo>
                  <a:lnTo>
                    <a:pt x="1390650" y="2400300"/>
                  </a:lnTo>
                  <a:lnTo>
                    <a:pt x="1346200" y="2508250"/>
                  </a:lnTo>
                  <a:lnTo>
                    <a:pt x="1333500" y="2571750"/>
                  </a:lnTo>
                  <a:lnTo>
                    <a:pt x="1295400" y="2641600"/>
                  </a:lnTo>
                  <a:close/>
                </a:path>
              </a:pathLst>
            </a:cu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2" name="TextBox 19"/>
            <xdr:cNvSpPr txBox="1"/>
          </xdr:nvSpPr>
          <xdr:spPr>
            <a:xfrm rot="18899631">
              <a:off x="619503" y="1175175"/>
              <a:ext cx="3069399" cy="45986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latin typeface="Times New Roman" panose="02020603050405020304" pitchFamily="18" charset="0"/>
                  <a:cs typeface="Times New Roman" panose="02020603050405020304" pitchFamily="18" charset="0"/>
                </a:rPr>
                <a:t>Nakshatra Residency </a:t>
              </a:r>
              <a:endParaRPr lang="en-IN" b="1">
                <a:solidFill>
                  <a:srgbClr val="FFFF00"/>
                </a:solidFill>
                <a:latin typeface="Times New Roman" panose="02020603050405020304" pitchFamily="18" charset="0"/>
                <a:cs typeface="Times New Roman" panose="02020603050405020304" pitchFamily="18" charset="0"/>
              </a:endParaRPr>
            </a:p>
          </xdr:txBody>
        </xdr:sp>
      </xdr:grpSp>
    </xdr:grpSp>
    <xdr:clientData/>
  </xdr:twoCellAnchor>
  <xdr:twoCellAnchor editAs="oneCell">
    <xdr:from>
      <xdr:col>8</xdr:col>
      <xdr:colOff>747513</xdr:colOff>
      <xdr:row>73</xdr:row>
      <xdr:rowOff>70511</xdr:rowOff>
    </xdr:from>
    <xdr:to>
      <xdr:col>16</xdr:col>
      <xdr:colOff>161928</xdr:colOff>
      <xdr:row>85</xdr:row>
      <xdr:rowOff>26507</xdr:rowOff>
    </xdr:to>
    <xdr:pic>
      <xdr:nvPicPr>
        <xdr:cNvPr id="13" name="Picture 12"/>
        <xdr:cNvPicPr>
          <a:picLocks noChangeAspect="1"/>
        </xdr:cNvPicPr>
      </xdr:nvPicPr>
      <xdr:blipFill>
        <a:blip xmlns:r="http://schemas.openxmlformats.org/officeDocument/2006/relationships" r:embed="rId6"/>
        <a:stretch>
          <a:fillRect/>
        </a:stretch>
      </xdr:blipFill>
      <xdr:spPr>
        <a:xfrm>
          <a:off x="10168604" y="25129920"/>
          <a:ext cx="6532188" cy="3662087"/>
        </a:xfrm>
        <a:prstGeom prst="rect">
          <a:avLst/>
        </a:prstGeom>
      </xdr:spPr>
    </xdr:pic>
    <xdr:clientData/>
  </xdr:twoCellAnchor>
  <xdr:twoCellAnchor editAs="oneCell">
    <xdr:from>
      <xdr:col>8</xdr:col>
      <xdr:colOff>1994866</xdr:colOff>
      <xdr:row>10</xdr:row>
      <xdr:rowOff>311000</xdr:rowOff>
    </xdr:from>
    <xdr:to>
      <xdr:col>17</xdr:col>
      <xdr:colOff>173871</xdr:colOff>
      <xdr:row>16</xdr:row>
      <xdr:rowOff>286623</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1356580" y="4746929"/>
          <a:ext cx="5963891" cy="2316051"/>
        </a:xfrm>
        <a:prstGeom prst="rect">
          <a:avLst/>
        </a:prstGeom>
      </xdr:spPr>
    </xdr:pic>
    <xdr:clientData/>
  </xdr:twoCellAnchor>
  <xdr:twoCellAnchor editAs="oneCell">
    <xdr:from>
      <xdr:col>8</xdr:col>
      <xdr:colOff>830036</xdr:colOff>
      <xdr:row>4</xdr:row>
      <xdr:rowOff>204108</xdr:rowOff>
    </xdr:from>
    <xdr:to>
      <xdr:col>27</xdr:col>
      <xdr:colOff>168936</xdr:colOff>
      <xdr:row>9</xdr:row>
      <xdr:rowOff>108363</xdr:rowOff>
    </xdr:to>
    <xdr:pic>
      <xdr:nvPicPr>
        <xdr:cNvPr id="15" name="Picture 14"/>
        <xdr:cNvPicPr>
          <a:picLocks noChangeAspect="1"/>
        </xdr:cNvPicPr>
      </xdr:nvPicPr>
      <xdr:blipFill>
        <a:blip xmlns:r="http://schemas.openxmlformats.org/officeDocument/2006/relationships" r:embed="rId8"/>
        <a:stretch>
          <a:fillRect/>
        </a:stretch>
      </xdr:blipFill>
      <xdr:spPr>
        <a:xfrm>
          <a:off x="10191750" y="1809751"/>
          <a:ext cx="11335597" cy="2217469"/>
        </a:xfrm>
        <a:prstGeom prst="rect">
          <a:avLst/>
        </a:prstGeom>
      </xdr:spPr>
    </xdr:pic>
    <xdr:clientData/>
  </xdr:twoCellAnchor>
  <xdr:twoCellAnchor>
    <xdr:from>
      <xdr:col>0</xdr:col>
      <xdr:colOff>176474</xdr:colOff>
      <xdr:row>176</xdr:row>
      <xdr:rowOff>233793</xdr:rowOff>
    </xdr:from>
    <xdr:to>
      <xdr:col>7</xdr:col>
      <xdr:colOff>1091045</xdr:colOff>
      <xdr:row>217</xdr:row>
      <xdr:rowOff>103908</xdr:rowOff>
    </xdr:to>
    <xdr:grpSp>
      <xdr:nvGrpSpPr>
        <xdr:cNvPr id="27" name="Group 26"/>
        <xdr:cNvGrpSpPr/>
      </xdr:nvGrpSpPr>
      <xdr:grpSpPr>
        <a:xfrm>
          <a:off x="176474" y="53237617"/>
          <a:ext cx="9150895" cy="10437262"/>
          <a:chOff x="367393" y="53802643"/>
          <a:chExt cx="8621070" cy="9635896"/>
        </a:xfrm>
      </xdr:grpSpPr>
      <xdr:grpSp>
        <xdr:nvGrpSpPr>
          <xdr:cNvPr id="16" name="Group 15"/>
          <xdr:cNvGrpSpPr/>
        </xdr:nvGrpSpPr>
        <xdr:grpSpPr>
          <a:xfrm>
            <a:off x="367393" y="53802643"/>
            <a:ext cx="8621070" cy="9635896"/>
            <a:chOff x="137529" y="489714"/>
            <a:chExt cx="7087306" cy="7055695"/>
          </a:xfrm>
        </xdr:grpSpPr>
        <xdr:pic>
          <xdr:nvPicPr>
            <xdr:cNvPr id="17" name="Picture 16" descr="https://vsjcllp.vsjadon.com/upload/insp-243052-1525.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5152" y="5958827"/>
              <a:ext cx="2098107" cy="158161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8" name="Picture 17" descr="https://vsjcllp.vsjadon.com/upload/insp-243052-843.jp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64573" y="489715"/>
              <a:ext cx="4073039" cy="307038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9" name="Picture 18" descr="https://vsjcllp.vsjadon.com/upload/insp-243052-845.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25972" y="5951924"/>
              <a:ext cx="1189848" cy="158207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0" name="Picture 19" descr="https://vsjcllp.vsjadon.com/upload/insp-243052-844.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817850" y="5963792"/>
              <a:ext cx="1189510" cy="158161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1" name="Picture 20" descr="https://vsjcllp.vsjadon.com/upload/insp-243052-862.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600335" y="3670418"/>
              <a:ext cx="1624500"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2" name="Picture 21" descr="https://vsjcllp.vsjadon.com/upload/insp-243052-860.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833621" y="3682363"/>
              <a:ext cx="1624500"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3" name="Picture 22" descr="https://vsjcllp.vsjadon.com/upload/insp-243052-940.jp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608454" y="489714"/>
              <a:ext cx="2309187" cy="307038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4" name="Picture 23" descr="https://vsjcllp.vsjadon.com/upload/insp-243052-1512.jp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124891" y="5963792"/>
              <a:ext cx="1184545" cy="158161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5" name="Picture 24" descr="https://vsjcllp.vsjadon.com/upload/insp-243052-919.jp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37529" y="3694154"/>
              <a:ext cx="1624500"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pic>
        <xdr:nvPicPr>
          <xdr:cNvPr id="26" name="Picture 25" descr="https://vsjcllp.vsjadon.com/upload/insp-243052-916.jpg"/>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520849" y="58165770"/>
            <a:ext cx="2198100" cy="294890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13</xdr:col>
      <xdr:colOff>46623</xdr:colOff>
      <xdr:row>122</xdr:row>
      <xdr:rowOff>128794</xdr:rowOff>
    </xdr:from>
    <xdr:to>
      <xdr:col>27</xdr:col>
      <xdr:colOff>605860</xdr:colOff>
      <xdr:row>136</xdr:row>
      <xdr:rowOff>138826</xdr:rowOff>
    </xdr:to>
    <xdr:pic>
      <xdr:nvPicPr>
        <xdr:cNvPr id="28" name="Picture 27"/>
        <xdr:cNvPicPr>
          <a:picLocks noChangeAspect="1"/>
        </xdr:cNvPicPr>
      </xdr:nvPicPr>
      <xdr:blipFill>
        <a:blip xmlns:r="http://schemas.openxmlformats.org/officeDocument/2006/relationships" r:embed="rId19"/>
        <a:stretch>
          <a:fillRect/>
        </a:stretch>
      </xdr:blipFill>
      <xdr:spPr>
        <a:xfrm>
          <a:off x="14767078" y="39337158"/>
          <a:ext cx="7140146" cy="36468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ZEbzBWnvTt8xbSyPA"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C312"/>
  <sheetViews>
    <sheetView tabSelected="1" view="pageBreakPreview" topLeftCell="A19" zoomScale="85" zoomScaleNormal="85" zoomScaleSheetLayoutView="85" zoomScalePageLayoutView="70" workbookViewId="0">
      <selection activeCell="I25" sqref="I25"/>
    </sheetView>
  </sheetViews>
  <sheetFormatPr defaultColWidth="9.140625" defaultRowHeight="17.100000000000001" customHeight="1" x14ac:dyDescent="0.25"/>
  <cols>
    <col min="1" max="7" width="17.5703125" style="1" customWidth="1"/>
    <col min="8" max="8" width="17.5703125" style="4" customWidth="1"/>
    <col min="9" max="9" width="33.85546875" style="1" customWidth="1"/>
    <col min="10" max="10" width="12" style="1" bestFit="1" customWidth="1"/>
    <col min="11" max="11" width="9.140625" style="1"/>
    <col min="12" max="12" width="15.5703125" style="1" bestFit="1" customWidth="1"/>
    <col min="13" max="19" width="9.140625" style="1"/>
    <col min="20" max="22" width="0" style="1" hidden="1" customWidth="1"/>
    <col min="23" max="25" width="9.140625" style="1"/>
    <col min="26" max="26" width="7.85546875" style="1" customWidth="1"/>
    <col min="27" max="16384" width="9.140625" style="1"/>
  </cols>
  <sheetData>
    <row r="1" spans="1:11" ht="20.25" x14ac:dyDescent="0.25">
      <c r="A1" s="97" t="s">
        <v>38</v>
      </c>
      <c r="B1" s="98"/>
      <c r="C1" s="98"/>
      <c r="D1" s="98"/>
      <c r="E1" s="98"/>
      <c r="F1" s="98"/>
      <c r="G1" s="98"/>
      <c r="H1" s="99"/>
    </row>
    <row r="2" spans="1:11" ht="42" customHeight="1" x14ac:dyDescent="0.25">
      <c r="A2" s="129" t="s">
        <v>10</v>
      </c>
      <c r="B2" s="129"/>
      <c r="C2" s="104" t="s">
        <v>87</v>
      </c>
      <c r="D2" s="104"/>
      <c r="E2" s="129" t="s">
        <v>12</v>
      </c>
      <c r="F2" s="129"/>
      <c r="G2" s="157">
        <v>45875</v>
      </c>
      <c r="H2" s="157"/>
      <c r="J2" s="165"/>
      <c r="K2" s="166"/>
    </row>
    <row r="3" spans="1:11" ht="20.25" x14ac:dyDescent="0.25">
      <c r="A3" s="129" t="s">
        <v>39</v>
      </c>
      <c r="B3" s="129"/>
      <c r="C3" s="167" t="s">
        <v>333</v>
      </c>
      <c r="D3" s="167"/>
      <c r="E3" s="129" t="s">
        <v>154</v>
      </c>
      <c r="F3" s="129"/>
      <c r="G3" s="157" t="s">
        <v>335</v>
      </c>
      <c r="H3" s="104"/>
    </row>
    <row r="4" spans="1:11" ht="43.5" customHeight="1" x14ac:dyDescent="0.25">
      <c r="A4" s="129" t="s">
        <v>36</v>
      </c>
      <c r="B4" s="129"/>
      <c r="C4" s="104" t="s">
        <v>334</v>
      </c>
      <c r="D4" s="104"/>
      <c r="E4" s="129" t="s">
        <v>33</v>
      </c>
      <c r="F4" s="129"/>
      <c r="G4" s="104" t="str">
        <f ca="1">TEXT(TODAY(),"DD/MM/YYYY")</f>
        <v>08/08/2025</v>
      </c>
      <c r="H4" s="104"/>
    </row>
    <row r="5" spans="1:11" ht="20.25" x14ac:dyDescent="0.25">
      <c r="A5" s="112" t="s">
        <v>40</v>
      </c>
      <c r="B5" s="112"/>
      <c r="C5" s="112"/>
      <c r="D5" s="112"/>
      <c r="E5" s="112"/>
      <c r="F5" s="112"/>
      <c r="G5" s="112"/>
      <c r="H5" s="112"/>
    </row>
    <row r="6" spans="1:11" ht="43.5" customHeight="1" x14ac:dyDescent="0.25">
      <c r="A6" s="129" t="s">
        <v>29</v>
      </c>
      <c r="B6" s="129"/>
      <c r="C6" s="104" t="s">
        <v>336</v>
      </c>
      <c r="D6" s="104"/>
      <c r="E6" s="129" t="s">
        <v>35</v>
      </c>
      <c r="F6" s="129"/>
      <c r="G6" s="104" t="s">
        <v>297</v>
      </c>
      <c r="H6" s="104"/>
    </row>
    <row r="7" spans="1:11" ht="23.25" customHeight="1" x14ac:dyDescent="0.25">
      <c r="A7" s="129" t="s">
        <v>42</v>
      </c>
      <c r="B7" s="129"/>
      <c r="C7" s="104" t="s">
        <v>298</v>
      </c>
      <c r="D7" s="104"/>
      <c r="E7" s="129" t="s">
        <v>43</v>
      </c>
      <c r="F7" s="129"/>
      <c r="G7" s="104" t="s">
        <v>298</v>
      </c>
      <c r="H7" s="104"/>
    </row>
    <row r="8" spans="1:11" ht="48.75" customHeight="1" x14ac:dyDescent="0.25">
      <c r="A8" s="129" t="s">
        <v>44</v>
      </c>
      <c r="B8" s="129"/>
      <c r="C8" s="104" t="s">
        <v>299</v>
      </c>
      <c r="D8" s="104"/>
      <c r="E8" s="104"/>
      <c r="F8" s="104"/>
      <c r="G8" s="104"/>
      <c r="H8" s="104"/>
    </row>
    <row r="9" spans="1:11" ht="45" customHeight="1" x14ac:dyDescent="0.25">
      <c r="A9" s="136" t="s">
        <v>146</v>
      </c>
      <c r="B9" s="33" t="s">
        <v>41</v>
      </c>
      <c r="C9" s="104" t="s">
        <v>337</v>
      </c>
      <c r="D9" s="104"/>
      <c r="E9" s="104"/>
      <c r="F9" s="104"/>
      <c r="G9" s="104"/>
      <c r="H9" s="104"/>
    </row>
    <row r="10" spans="1:11" ht="40.5" x14ac:dyDescent="0.25">
      <c r="A10" s="136"/>
      <c r="B10" s="33" t="s">
        <v>11</v>
      </c>
      <c r="C10" s="104" t="s">
        <v>338</v>
      </c>
      <c r="D10" s="104"/>
      <c r="E10" s="104"/>
      <c r="F10" s="104"/>
      <c r="G10" s="104"/>
      <c r="H10" s="104"/>
    </row>
    <row r="11" spans="1:11" ht="42" customHeight="1" x14ac:dyDescent="0.25">
      <c r="A11" s="136"/>
      <c r="B11" s="33" t="s">
        <v>5</v>
      </c>
      <c r="C11" s="104" t="s">
        <v>300</v>
      </c>
      <c r="D11" s="104"/>
      <c r="E11" s="104"/>
      <c r="F11" s="104"/>
      <c r="G11" s="104"/>
      <c r="H11" s="104"/>
    </row>
    <row r="12" spans="1:11" ht="40.5" customHeight="1" x14ac:dyDescent="0.25">
      <c r="A12" s="129" t="s">
        <v>34</v>
      </c>
      <c r="B12" s="129"/>
      <c r="C12" s="104" t="s">
        <v>355</v>
      </c>
      <c r="D12" s="104"/>
      <c r="E12" s="104"/>
      <c r="F12" s="104"/>
      <c r="G12" s="104"/>
      <c r="H12" s="104"/>
    </row>
    <row r="13" spans="1:11" ht="20.100000000000001" customHeight="1" x14ac:dyDescent="0.25">
      <c r="A13" s="112" t="s">
        <v>45</v>
      </c>
      <c r="B13" s="112"/>
      <c r="C13" s="112"/>
      <c r="D13" s="112"/>
      <c r="E13" s="112"/>
      <c r="F13" s="112"/>
      <c r="G13" s="112"/>
      <c r="H13" s="112"/>
    </row>
    <row r="14" spans="1:11" ht="41.25" customHeight="1" x14ac:dyDescent="0.25">
      <c r="A14" s="129" t="s">
        <v>27</v>
      </c>
      <c r="B14" s="129" t="s">
        <v>4</v>
      </c>
      <c r="C14" s="104" t="s">
        <v>88</v>
      </c>
      <c r="D14" s="104"/>
      <c r="E14" s="129" t="s">
        <v>46</v>
      </c>
      <c r="F14" s="129" t="s">
        <v>4</v>
      </c>
      <c r="G14" s="104" t="s">
        <v>339</v>
      </c>
      <c r="H14" s="104"/>
    </row>
    <row r="15" spans="1:11" ht="20.25" x14ac:dyDescent="0.25">
      <c r="A15" s="129" t="s">
        <v>47</v>
      </c>
      <c r="B15" s="129" t="s">
        <v>4</v>
      </c>
      <c r="C15" s="104" t="s">
        <v>301</v>
      </c>
      <c r="D15" s="104"/>
      <c r="E15" s="129" t="s">
        <v>48</v>
      </c>
      <c r="F15" s="129" t="s">
        <v>4</v>
      </c>
      <c r="G15" s="157">
        <v>46387</v>
      </c>
      <c r="H15" s="104"/>
      <c r="I15" s="72" t="s">
        <v>302</v>
      </c>
    </row>
    <row r="16" spans="1:11" ht="20.25" x14ac:dyDescent="0.25">
      <c r="A16" s="129" t="s">
        <v>49</v>
      </c>
      <c r="B16" s="129" t="s">
        <v>4</v>
      </c>
      <c r="C16" s="157">
        <v>45441</v>
      </c>
      <c r="D16" s="104"/>
      <c r="E16" s="129" t="s">
        <v>50</v>
      </c>
      <c r="F16" s="129" t="s">
        <v>4</v>
      </c>
      <c r="G16" s="155">
        <v>45413</v>
      </c>
      <c r="H16" s="156"/>
      <c r="I16" s="1" t="s">
        <v>341</v>
      </c>
    </row>
    <row r="17" spans="1:8" ht="41.25" customHeight="1" x14ac:dyDescent="0.25">
      <c r="A17" s="129" t="s">
        <v>51</v>
      </c>
      <c r="B17" s="129" t="s">
        <v>4</v>
      </c>
      <c r="C17" s="157">
        <v>46387</v>
      </c>
      <c r="D17" s="104"/>
      <c r="E17" s="129" t="s">
        <v>52</v>
      </c>
      <c r="F17" s="129" t="s">
        <v>4</v>
      </c>
      <c r="G17" s="104" t="s">
        <v>340</v>
      </c>
      <c r="H17" s="104"/>
    </row>
    <row r="18" spans="1:8" ht="41.25" customHeight="1" x14ac:dyDescent="0.25">
      <c r="A18" s="129" t="s">
        <v>53</v>
      </c>
      <c r="B18" s="129" t="s">
        <v>4</v>
      </c>
      <c r="C18" s="104"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 + Commercial</v>
      </c>
      <c r="D18" s="104"/>
      <c r="E18" s="129" t="s">
        <v>94</v>
      </c>
      <c r="F18" s="129" t="s">
        <v>4</v>
      </c>
      <c r="G18" s="158">
        <f>3200</f>
        <v>3200</v>
      </c>
      <c r="H18" s="158"/>
    </row>
    <row r="19" spans="1:8" ht="20.25" x14ac:dyDescent="0.25">
      <c r="A19" s="129" t="s">
        <v>54</v>
      </c>
      <c r="B19" s="129" t="s">
        <v>4</v>
      </c>
      <c r="C19" s="168">
        <f>2598.75/G19</f>
        <v>1.1000000000000001</v>
      </c>
      <c r="D19" s="168"/>
      <c r="E19" s="129" t="s">
        <v>236</v>
      </c>
      <c r="F19" s="129" t="s">
        <v>4</v>
      </c>
      <c r="G19" s="96">
        <f>2362.5</f>
        <v>2362.5</v>
      </c>
      <c r="H19" s="96"/>
    </row>
    <row r="20" spans="1:8" ht="41.25" customHeight="1" x14ac:dyDescent="0.25">
      <c r="A20" s="129" t="s">
        <v>92</v>
      </c>
      <c r="B20" s="129" t="s">
        <v>4</v>
      </c>
      <c r="C20" s="104">
        <f>8916.38</f>
        <v>8916.3799999999992</v>
      </c>
      <c r="D20" s="104"/>
      <c r="E20" s="129" t="s">
        <v>93</v>
      </c>
      <c r="F20" s="129" t="s">
        <v>4</v>
      </c>
      <c r="G20" s="104">
        <f>8915.09</f>
        <v>8915.09</v>
      </c>
      <c r="H20" s="104"/>
    </row>
    <row r="21" spans="1:8" ht="41.25" customHeight="1" x14ac:dyDescent="0.25">
      <c r="A21" s="129" t="s">
        <v>56</v>
      </c>
      <c r="B21" s="129" t="s">
        <v>4</v>
      </c>
      <c r="C21" s="104" t="s">
        <v>352</v>
      </c>
      <c r="D21" s="104"/>
      <c r="E21" s="129" t="s">
        <v>55</v>
      </c>
      <c r="F21" s="129" t="s">
        <v>4</v>
      </c>
      <c r="G21" s="104" t="s">
        <v>353</v>
      </c>
      <c r="H21" s="104"/>
    </row>
    <row r="22" spans="1:8" ht="23.25" customHeight="1" x14ac:dyDescent="0.25">
      <c r="A22" s="129" t="s">
        <v>158</v>
      </c>
      <c r="B22" s="129" t="s">
        <v>4</v>
      </c>
      <c r="C22" s="104" t="s">
        <v>303</v>
      </c>
      <c r="D22" s="104"/>
      <c r="E22" s="129" t="s">
        <v>159</v>
      </c>
      <c r="F22" s="129" t="s">
        <v>4</v>
      </c>
      <c r="G22" s="104" t="s">
        <v>304</v>
      </c>
      <c r="H22" s="104"/>
    </row>
    <row r="23" spans="1:8" ht="22.5" customHeight="1" x14ac:dyDescent="0.25">
      <c r="A23" s="129" t="s">
        <v>156</v>
      </c>
      <c r="B23" s="129" t="s">
        <v>4</v>
      </c>
      <c r="C23" s="159" t="s">
        <v>305</v>
      </c>
      <c r="D23" s="160"/>
      <c r="E23" s="160"/>
      <c r="F23" s="160"/>
      <c r="G23" s="160"/>
      <c r="H23" s="160"/>
    </row>
    <row r="24" spans="1:8" ht="41.25" customHeight="1" x14ac:dyDescent="0.25">
      <c r="A24" s="129" t="s">
        <v>25</v>
      </c>
      <c r="B24" s="129" t="s">
        <v>4</v>
      </c>
      <c r="C24" s="104" t="s">
        <v>357</v>
      </c>
      <c r="D24" s="104"/>
      <c r="E24" s="104"/>
      <c r="F24" s="104"/>
      <c r="G24" s="104"/>
      <c r="H24" s="104"/>
    </row>
    <row r="25" spans="1:8" ht="24" customHeight="1" x14ac:dyDescent="0.25">
      <c r="A25" s="112" t="s">
        <v>20</v>
      </c>
      <c r="B25" s="112"/>
      <c r="C25" s="112"/>
      <c r="D25" s="112"/>
      <c r="E25" s="112"/>
      <c r="F25" s="112"/>
      <c r="G25" s="112"/>
      <c r="H25" s="112"/>
    </row>
    <row r="26" spans="1:8" ht="20.25" x14ac:dyDescent="0.25">
      <c r="A26" s="129" t="s">
        <v>26</v>
      </c>
      <c r="B26" s="129" t="s">
        <v>4</v>
      </c>
      <c r="C26" s="104" t="str">
        <f>IF(AND(G26="Upper"),"Developed","Developing")</f>
        <v>Developing</v>
      </c>
      <c r="D26" s="104"/>
      <c r="E26" s="129" t="s">
        <v>13</v>
      </c>
      <c r="F26" s="129" t="s">
        <v>4</v>
      </c>
      <c r="G26" s="104" t="s">
        <v>306</v>
      </c>
      <c r="H26" s="104"/>
    </row>
    <row r="27" spans="1:8" ht="20.25" x14ac:dyDescent="0.25">
      <c r="A27" s="129" t="s">
        <v>14</v>
      </c>
      <c r="B27" s="129" t="s">
        <v>4</v>
      </c>
      <c r="C27" s="104" t="s">
        <v>295</v>
      </c>
      <c r="D27" s="104"/>
      <c r="E27" s="129" t="s">
        <v>147</v>
      </c>
      <c r="F27" s="129" t="s">
        <v>4</v>
      </c>
      <c r="G27" s="104" t="s">
        <v>307</v>
      </c>
      <c r="H27" s="104"/>
    </row>
    <row r="28" spans="1:8" ht="43.5" customHeight="1" x14ac:dyDescent="0.25">
      <c r="A28" s="129" t="s">
        <v>23</v>
      </c>
      <c r="B28" s="129" t="s">
        <v>4</v>
      </c>
      <c r="C28" s="104" t="s">
        <v>96</v>
      </c>
      <c r="D28" s="104"/>
      <c r="E28" s="129" t="s">
        <v>16</v>
      </c>
      <c r="F28" s="129" t="s">
        <v>4</v>
      </c>
      <c r="G28" s="104" t="s">
        <v>309</v>
      </c>
      <c r="H28" s="104"/>
    </row>
    <row r="29" spans="1:8" ht="43.5" customHeight="1" x14ac:dyDescent="0.25">
      <c r="A29" s="129" t="s">
        <v>105</v>
      </c>
      <c r="B29" s="129" t="s">
        <v>4</v>
      </c>
      <c r="C29" s="104" t="s">
        <v>310</v>
      </c>
      <c r="D29" s="104"/>
      <c r="E29" s="129" t="s">
        <v>106</v>
      </c>
      <c r="F29" s="129" t="s">
        <v>4</v>
      </c>
      <c r="G29" s="104" t="s">
        <v>311</v>
      </c>
      <c r="H29" s="104"/>
    </row>
    <row r="30" spans="1:8" ht="84" customHeight="1" x14ac:dyDescent="0.25">
      <c r="A30" s="129" t="s">
        <v>17</v>
      </c>
      <c r="B30" s="129" t="s">
        <v>4</v>
      </c>
      <c r="C30" s="104" t="s">
        <v>312</v>
      </c>
      <c r="D30" s="104"/>
      <c r="E30" s="129" t="s">
        <v>15</v>
      </c>
      <c r="F30" s="129" t="s">
        <v>4</v>
      </c>
      <c r="G30" s="104" t="s">
        <v>308</v>
      </c>
      <c r="H30" s="104"/>
    </row>
    <row r="31" spans="1:8" ht="20.25" x14ac:dyDescent="0.25">
      <c r="A31" s="129" t="s">
        <v>111</v>
      </c>
      <c r="B31" s="129" t="s">
        <v>4</v>
      </c>
      <c r="C31" s="104" t="s">
        <v>112</v>
      </c>
      <c r="D31" s="104"/>
      <c r="E31" s="129" t="s">
        <v>113</v>
      </c>
      <c r="F31" s="129" t="s">
        <v>4</v>
      </c>
      <c r="G31" s="104" t="s">
        <v>112</v>
      </c>
      <c r="H31" s="104"/>
    </row>
    <row r="32" spans="1:8" ht="21.75" customHeight="1" x14ac:dyDescent="0.25">
      <c r="A32" s="129" t="s">
        <v>114</v>
      </c>
      <c r="B32" s="129" t="s">
        <v>4</v>
      </c>
      <c r="C32" s="104" t="s">
        <v>112</v>
      </c>
      <c r="D32" s="104"/>
      <c r="E32" s="104"/>
      <c r="F32" s="104"/>
      <c r="G32" s="104"/>
      <c r="H32" s="104"/>
    </row>
    <row r="33" spans="1:15" ht="20.25" x14ac:dyDescent="0.25">
      <c r="A33" s="137" t="s">
        <v>37</v>
      </c>
      <c r="B33" s="137"/>
      <c r="C33" s="137"/>
      <c r="D33" s="137"/>
      <c r="E33" s="137"/>
      <c r="F33" s="137"/>
      <c r="G33" s="137"/>
      <c r="H33" s="137"/>
    </row>
    <row r="34" spans="1:15" ht="43.5" customHeight="1" x14ac:dyDescent="0.25">
      <c r="A34" s="129" t="s">
        <v>18</v>
      </c>
      <c r="B34" s="129"/>
      <c r="C34" s="104" t="s">
        <v>97</v>
      </c>
      <c r="D34" s="104"/>
      <c r="E34" s="129" t="s">
        <v>19</v>
      </c>
      <c r="F34" s="129" t="s">
        <v>4</v>
      </c>
      <c r="G34" s="104" t="s">
        <v>98</v>
      </c>
      <c r="H34" s="104"/>
    </row>
    <row r="35" spans="1:15" ht="43.5" customHeight="1" x14ac:dyDescent="0.25">
      <c r="A35" s="129" t="s">
        <v>22</v>
      </c>
      <c r="B35" s="129"/>
      <c r="C35" s="104" t="s">
        <v>98</v>
      </c>
      <c r="D35" s="104"/>
      <c r="E35" s="129" t="s">
        <v>32</v>
      </c>
      <c r="F35" s="129" t="s">
        <v>4</v>
      </c>
      <c r="G35" s="104" t="s">
        <v>98</v>
      </c>
      <c r="H35" s="104"/>
    </row>
    <row r="36" spans="1:15" ht="20.25" x14ac:dyDescent="0.25">
      <c r="A36" s="129" t="s">
        <v>31</v>
      </c>
      <c r="B36" s="129"/>
      <c r="C36" s="104" t="s">
        <v>99</v>
      </c>
      <c r="D36" s="104"/>
      <c r="E36" s="129" t="s">
        <v>21</v>
      </c>
      <c r="F36" s="129" t="s">
        <v>4</v>
      </c>
      <c r="G36" s="104" t="s">
        <v>100</v>
      </c>
      <c r="H36" s="104"/>
    </row>
    <row r="37" spans="1:15" ht="20.25" x14ac:dyDescent="0.25">
      <c r="A37" s="112" t="s">
        <v>0</v>
      </c>
      <c r="B37" s="112"/>
      <c r="C37" s="112"/>
      <c r="D37" s="112"/>
      <c r="E37" s="112"/>
      <c r="F37" s="112"/>
      <c r="G37" s="112"/>
      <c r="H37" s="112"/>
    </row>
    <row r="38" spans="1:15" ht="20.25" x14ac:dyDescent="0.25">
      <c r="A38" s="127" t="s">
        <v>0</v>
      </c>
      <c r="B38" s="127"/>
      <c r="C38" s="127" t="s">
        <v>223</v>
      </c>
      <c r="D38" s="127"/>
      <c r="E38" s="127"/>
      <c r="F38" s="127" t="s">
        <v>7</v>
      </c>
      <c r="G38" s="127"/>
      <c r="H38" s="127"/>
      <c r="J38" s="177" t="s">
        <v>1</v>
      </c>
      <c r="K38" s="178"/>
      <c r="L38" s="2" t="s">
        <v>6</v>
      </c>
      <c r="M38" s="177" t="s">
        <v>2</v>
      </c>
      <c r="N38" s="178"/>
      <c r="O38" s="2" t="s">
        <v>3</v>
      </c>
    </row>
    <row r="39" spans="1:15" ht="20.25" x14ac:dyDescent="0.25">
      <c r="A39" s="136" t="s">
        <v>2</v>
      </c>
      <c r="B39" s="136"/>
      <c r="C39" s="169" t="s">
        <v>316</v>
      </c>
      <c r="D39" s="169"/>
      <c r="E39" s="169"/>
      <c r="F39" s="169" t="s">
        <v>342</v>
      </c>
      <c r="G39" s="169"/>
      <c r="H39" s="169"/>
    </row>
    <row r="40" spans="1:15" ht="20.25" x14ac:dyDescent="0.25">
      <c r="A40" s="136" t="s">
        <v>3</v>
      </c>
      <c r="B40" s="136"/>
      <c r="C40" s="169" t="s">
        <v>315</v>
      </c>
      <c r="D40" s="169"/>
      <c r="E40" s="169"/>
      <c r="F40" s="169" t="s">
        <v>314</v>
      </c>
      <c r="G40" s="169"/>
      <c r="H40" s="169"/>
    </row>
    <row r="41" spans="1:15" ht="20.25" x14ac:dyDescent="0.25">
      <c r="A41" s="136" t="s">
        <v>1</v>
      </c>
      <c r="B41" s="136"/>
      <c r="C41" s="169" t="s">
        <v>316</v>
      </c>
      <c r="D41" s="169"/>
      <c r="E41" s="169"/>
      <c r="F41" s="169" t="s">
        <v>313</v>
      </c>
      <c r="G41" s="169"/>
      <c r="H41" s="169"/>
    </row>
    <row r="42" spans="1:15" ht="20.25" x14ac:dyDescent="0.25">
      <c r="A42" s="136" t="s">
        <v>6</v>
      </c>
      <c r="B42" s="136"/>
      <c r="C42" s="169" t="s">
        <v>316</v>
      </c>
      <c r="D42" s="169"/>
      <c r="E42" s="169"/>
      <c r="F42" s="169" t="s">
        <v>313</v>
      </c>
      <c r="G42" s="169"/>
      <c r="H42" s="169"/>
    </row>
    <row r="43" spans="1:15" ht="44.25" customHeight="1" x14ac:dyDescent="0.25">
      <c r="A43" s="129" t="s">
        <v>224</v>
      </c>
      <c r="B43" s="129"/>
      <c r="C43" s="104" t="s">
        <v>96</v>
      </c>
      <c r="D43" s="104"/>
      <c r="E43" s="104"/>
      <c r="F43" s="104"/>
      <c r="G43" s="104"/>
      <c r="H43" s="104"/>
    </row>
    <row r="44" spans="1:15" ht="20.25" x14ac:dyDescent="0.25">
      <c r="A44" s="112" t="s">
        <v>57</v>
      </c>
      <c r="B44" s="112"/>
      <c r="C44" s="112"/>
      <c r="D44" s="112"/>
      <c r="E44" s="112"/>
      <c r="F44" s="112"/>
      <c r="G44" s="112"/>
      <c r="H44" s="112"/>
    </row>
    <row r="45" spans="1:15" ht="21" customHeight="1" x14ac:dyDescent="0.25">
      <c r="A45" s="127" t="s">
        <v>58</v>
      </c>
      <c r="B45" s="127"/>
      <c r="C45" s="2" t="s">
        <v>59</v>
      </c>
      <c r="D45" s="127" t="s">
        <v>145</v>
      </c>
      <c r="E45" s="127"/>
      <c r="F45" s="127"/>
      <c r="G45" s="127" t="s">
        <v>60</v>
      </c>
      <c r="H45" s="127"/>
    </row>
    <row r="46" spans="1:15" ht="20.25" x14ac:dyDescent="0.25">
      <c r="A46" s="128" t="s">
        <v>354</v>
      </c>
      <c r="B46" s="128"/>
      <c r="C46" s="32" t="s">
        <v>95</v>
      </c>
      <c r="D46" s="104" t="s">
        <v>317</v>
      </c>
      <c r="E46" s="104"/>
      <c r="F46" s="104"/>
      <c r="G46" s="104" t="s">
        <v>317</v>
      </c>
      <c r="H46" s="104"/>
    </row>
    <row r="47" spans="1:15" ht="20.25" x14ac:dyDescent="0.25">
      <c r="A47" s="112" t="s">
        <v>61</v>
      </c>
      <c r="B47" s="112"/>
      <c r="C47" s="112"/>
      <c r="D47" s="112"/>
      <c r="E47" s="112"/>
      <c r="F47" s="112"/>
      <c r="G47" s="112"/>
      <c r="H47" s="112"/>
    </row>
    <row r="48" spans="1:15" ht="42.75" customHeight="1" x14ac:dyDescent="0.25">
      <c r="A48" s="129" t="s">
        <v>62</v>
      </c>
      <c r="B48" s="129" t="s">
        <v>4</v>
      </c>
      <c r="C48" s="104" t="s">
        <v>96</v>
      </c>
      <c r="D48" s="104"/>
      <c r="E48" s="104"/>
      <c r="F48" s="104"/>
      <c r="G48" s="104"/>
      <c r="H48" s="104"/>
    </row>
    <row r="49" spans="1:14" ht="20.25" x14ac:dyDescent="0.25">
      <c r="A49" s="129" t="s">
        <v>63</v>
      </c>
      <c r="B49" s="129" t="s">
        <v>4</v>
      </c>
      <c r="C49" s="104" t="s">
        <v>318</v>
      </c>
      <c r="D49" s="104"/>
      <c r="E49" s="104"/>
      <c r="F49" s="104"/>
      <c r="G49" s="49" t="s">
        <v>225</v>
      </c>
      <c r="H49" s="73">
        <v>45266</v>
      </c>
    </row>
    <row r="50" spans="1:14" ht="20.25" x14ac:dyDescent="0.25">
      <c r="A50" s="129" t="s">
        <v>64</v>
      </c>
      <c r="B50" s="129" t="s">
        <v>4</v>
      </c>
      <c r="C50" s="104" t="s">
        <v>318</v>
      </c>
      <c r="D50" s="104"/>
      <c r="E50" s="104"/>
      <c r="F50" s="104"/>
      <c r="G50" s="49" t="s">
        <v>225</v>
      </c>
      <c r="H50" s="73">
        <v>45266</v>
      </c>
    </row>
    <row r="51" spans="1:14" ht="20.25" x14ac:dyDescent="0.25">
      <c r="A51" s="129" t="s">
        <v>343</v>
      </c>
      <c r="B51" s="129"/>
      <c r="C51" s="104" t="s">
        <v>318</v>
      </c>
      <c r="D51" s="104"/>
      <c r="E51" s="104"/>
      <c r="F51" s="104"/>
      <c r="G51" s="49" t="s">
        <v>225</v>
      </c>
      <c r="H51" s="73">
        <v>45266</v>
      </c>
    </row>
    <row r="52" spans="1:14" ht="20.25" x14ac:dyDescent="0.25">
      <c r="A52" s="129"/>
      <c r="B52" s="129"/>
      <c r="C52" s="108" t="s">
        <v>317</v>
      </c>
      <c r="D52" s="140"/>
      <c r="E52" s="140"/>
      <c r="F52" s="140"/>
      <c r="G52" s="140"/>
      <c r="H52" s="109"/>
    </row>
    <row r="53" spans="1:14" ht="46.5" hidden="1" customHeight="1" x14ac:dyDescent="0.25">
      <c r="A53" s="129" t="s">
        <v>65</v>
      </c>
      <c r="B53" s="129" t="s">
        <v>4</v>
      </c>
      <c r="C53" s="104"/>
      <c r="D53" s="104"/>
      <c r="E53" s="104"/>
      <c r="F53" s="104"/>
      <c r="G53" s="49" t="s">
        <v>226</v>
      </c>
      <c r="H53" s="34"/>
    </row>
    <row r="54" spans="1:14" ht="45" hidden="1" customHeight="1" x14ac:dyDescent="0.25">
      <c r="A54" s="129" t="s">
        <v>67</v>
      </c>
      <c r="B54" s="129" t="s">
        <v>4</v>
      </c>
      <c r="C54" s="104"/>
      <c r="D54" s="104"/>
      <c r="E54" s="104"/>
      <c r="F54" s="104"/>
      <c r="G54" s="49" t="s">
        <v>226</v>
      </c>
      <c r="H54" s="34"/>
    </row>
    <row r="55" spans="1:14" ht="46.5" hidden="1" customHeight="1" x14ac:dyDescent="0.25">
      <c r="A55" s="129" t="s">
        <v>66</v>
      </c>
      <c r="B55" s="129" t="s">
        <v>4</v>
      </c>
      <c r="C55" s="104"/>
      <c r="D55" s="104"/>
      <c r="E55" s="104"/>
      <c r="F55" s="104"/>
      <c r="G55" s="49" t="s">
        <v>226</v>
      </c>
      <c r="H55" s="34"/>
      <c r="N55" s="69" t="s">
        <v>296</v>
      </c>
    </row>
    <row r="56" spans="1:14" ht="45" hidden="1" customHeight="1" x14ac:dyDescent="0.25">
      <c r="A56" s="129" t="s">
        <v>68</v>
      </c>
      <c r="B56" s="129" t="s">
        <v>4</v>
      </c>
      <c r="C56" s="104"/>
      <c r="D56" s="104"/>
      <c r="E56" s="104"/>
      <c r="F56" s="104"/>
      <c r="G56" s="49" t="s">
        <v>226</v>
      </c>
      <c r="H56" s="34"/>
    </row>
    <row r="57" spans="1:14" ht="20.25" x14ac:dyDescent="0.25">
      <c r="A57" s="112" t="s">
        <v>69</v>
      </c>
      <c r="B57" s="112"/>
      <c r="C57" s="112"/>
      <c r="D57" s="112"/>
      <c r="E57" s="112"/>
      <c r="F57" s="112"/>
      <c r="G57" s="112"/>
      <c r="H57" s="112"/>
    </row>
    <row r="58" spans="1:14" ht="20.25" customHeight="1" x14ac:dyDescent="0.25">
      <c r="A58" s="131" t="str">
        <f>CONCATENATE((IF(OR(A46="",A46="NA"),"",A46)),"= ",(IF(OR(D46="",D46="NA"),"",D46)),".")</f>
        <v>Building = G + 1st to 11th Floor.</v>
      </c>
      <c r="B58" s="131"/>
      <c r="C58" s="131"/>
      <c r="D58" s="78" t="s">
        <v>115</v>
      </c>
      <c r="E58" s="130" t="s">
        <v>102</v>
      </c>
      <c r="F58" s="130"/>
      <c r="G58" s="30" t="s">
        <v>116</v>
      </c>
      <c r="H58" s="30" t="s">
        <v>117</v>
      </c>
    </row>
    <row r="59" spans="1:14" ht="21" thickBot="1" x14ac:dyDescent="0.3">
      <c r="A59" s="131"/>
      <c r="B59" s="131"/>
      <c r="C59" s="131"/>
      <c r="D59" s="78">
        <f>IF(AND(ISNUMBER(SEARCH("1B",A58))),1,IF(AND(ISNUMBER(SEARCH("2B",A58))),2,IF(AND(ISNUMBER(SEARCH("3B",A58))),3,IF(AND(ISNUMBER(SEARCH("4B",A58))),4,IF(ISNUMBER(SEARCH("5B",A58)),5,0)))))</f>
        <v>0</v>
      </c>
      <c r="E59" s="130">
        <v>1</v>
      </c>
      <c r="F59" s="130"/>
      <c r="G59" s="70">
        <v>0</v>
      </c>
      <c r="H59" s="30">
        <f ca="1">--TRIM(RIGHT(SUBSTITUTE(LEFT(A58,_xlfn.AGGREGATE(16,6,FIND({0,1,2,3,4,5,6,7,8,9},A58,ROW(INDIRECT("1:"&amp;LEN(A58)))),1))," ",REPT(" ",LEN(A58))),LEN(A58)))</f>
        <v>11</v>
      </c>
    </row>
    <row r="60" spans="1:14" ht="20.25" customHeight="1" x14ac:dyDescent="0.3">
      <c r="A60" s="113" t="s">
        <v>119</v>
      </c>
      <c r="B60" s="113"/>
      <c r="C60" s="77" t="s">
        <v>129</v>
      </c>
      <c r="D60" s="77" t="s">
        <v>130</v>
      </c>
      <c r="E60" s="113" t="s">
        <v>120</v>
      </c>
      <c r="F60" s="113"/>
      <c r="G60" s="29" t="s">
        <v>118</v>
      </c>
      <c r="H60" s="29"/>
      <c r="I60" s="16" t="str">
        <f ca="1">(IF(E61&gt;99%,"All work completed. Please provide OC.",IF(E61&gt;89.8%,"Plinth, RCC, Brick, Plaster, Flooring, Wooden, Plumbing, Electrification, etc., work Completed. Finishing work is in process.",IF(E61&lt;94%,(IF(C61=0,"Work not yet Started.",IF(D61=25%,"Piling work in process",IF(D61=50%,"Excavation work in process",IF(D61=100%,"Excavation work Completed. ","0")))&amp;(IF(C62=0%,"",IF(C62=J65,"Footing work is process",IF(C62=J66,"Footing work Completed",IF(C62=J67,"1st Basement Completed",IF(C62=J68,"1st &amp; 2nd Basement Completed",IF(C62=J69,"1st to 3rd Basement Completed",IF(C62=J70,"1st to 4th Basement Completed",IF(C62=J71,"Plinth work is process",IF(C62=J72,"Plinth work completed","0")))))))))))&amp;(IF(C63=(E59+G59+H59),", RCC Slab",IF(C63&gt;0,", RCC upto "&amp;C63&amp;" Slab",""))&amp;(IF(C64=H59,", Brickwork",IF(C64&gt;0,", Brickwork upto "&amp;C64&amp;" Floor",""))&amp;(IF(C65=H59,", Internal Plaster",IF(C65&gt;0,", Internal Plaster upto "&amp;C65&amp;" Floor",""))&amp;(IF(C66=H59,", External Plaster",IF(C66&gt;0,", External Plaster upto "&amp;C66&amp;" Floor",""))&amp;(IF(C67=H59,", External Plumbing, Elevation and Waterproofing",IF(C67&gt;0,", External Plumbing, Elevation and Waterproofing upto "&amp;C67&amp;" Floor",""))&amp;(IF(C68=H59,", Flooring &amp; Fitting",IF(C68&gt;0,", Flooring &amp; Fitting upto "&amp;C68&amp;" Floor",""))&amp;(IF(C69=H59,", Wooden Work",IF(C69&gt;0,", Wooden Work upto "&amp;C69&amp;" Floor",""))&amp;(IF(C70=H59,", Electrical &amp; Sanitary fittings",IF(C70&gt;0,", Electrical &amp; Sanitary fittings upto "&amp;C70&amp;" Floor",""))&amp;(IF(C71&gt;0,", Finishing upto "&amp;C71&amp;" Floor","")&amp;(IF(C63&gt;0.5," Completed",""))))))))))))))))</f>
        <v>Excavation work Completed. Plinth work completed, RCC Slab, Brickwork upto 10 Floor, Internal Plaster upto 7 Floor Completed</v>
      </c>
      <c r="J60" s="18"/>
    </row>
    <row r="61" spans="1:14" ht="20.25" customHeight="1" x14ac:dyDescent="0.3">
      <c r="A61" s="111" t="s">
        <v>132</v>
      </c>
      <c r="B61" s="111"/>
      <c r="C61" s="79">
        <f ca="1">J64</f>
        <v>11</v>
      </c>
      <c r="D61" s="76">
        <f ca="1">((100/H59)*C61)/100</f>
        <v>1.0000000000000002</v>
      </c>
      <c r="E61" s="170">
        <f ca="1">(((C61/H59*10)+(C62/H59*15)+(25/(E59+G59+H59)*C63)+(5/(H59)*C64)+(2.5/(H59)*C65)+(2.5/(H59)*C66)+(5/H59*C67)+(10/H59*C68)+(2.5/H59*C69)+(2.5/H59*C70)+(10/H59*C71)+(10/H59*C72))/100)</f>
        <v>0.5613636363636364</v>
      </c>
      <c r="F61" s="171"/>
      <c r="G61" s="111" t="str">
        <f ca="1">I60</f>
        <v>Excavation work Completed. Plinth work completed, RCC Slab, Brickwork upto 10 Floor, Internal Plaster upto 7 Floor Completed</v>
      </c>
      <c r="H61" s="111"/>
      <c r="I61" s="17" t="s">
        <v>121</v>
      </c>
      <c r="J61" s="18"/>
    </row>
    <row r="62" spans="1:14" ht="20.25" x14ac:dyDescent="0.3">
      <c r="A62" s="111" t="s">
        <v>103</v>
      </c>
      <c r="B62" s="111"/>
      <c r="C62" s="79">
        <f ca="1">J72</f>
        <v>11</v>
      </c>
      <c r="D62" s="76">
        <f ca="1">((100/H59)*C62)/100</f>
        <v>1.0000000000000002</v>
      </c>
      <c r="E62" s="172"/>
      <c r="F62" s="173"/>
      <c r="G62" s="111"/>
      <c r="H62" s="111"/>
      <c r="I62" s="20" t="s">
        <v>131</v>
      </c>
      <c r="J62" s="19">
        <f ca="1">H59*25%</f>
        <v>2.75</v>
      </c>
    </row>
    <row r="63" spans="1:14" ht="21" customHeight="1" x14ac:dyDescent="0.3">
      <c r="A63" s="111" t="s">
        <v>133</v>
      </c>
      <c r="B63" s="111"/>
      <c r="C63" s="78">
        <v>12</v>
      </c>
      <c r="D63" s="76">
        <f ca="1">((100/(E59+G59+H59))*C63)/100</f>
        <v>1</v>
      </c>
      <c r="E63" s="172"/>
      <c r="F63" s="173"/>
      <c r="G63" s="111"/>
      <c r="H63" s="111"/>
      <c r="I63" s="20" t="s">
        <v>122</v>
      </c>
      <c r="J63" s="24">
        <f ca="1">H59*50%</f>
        <v>5.5</v>
      </c>
    </row>
    <row r="64" spans="1:14" ht="21" customHeight="1" x14ac:dyDescent="0.3">
      <c r="A64" s="111" t="s">
        <v>134</v>
      </c>
      <c r="B64" s="111"/>
      <c r="C64" s="78">
        <v>10</v>
      </c>
      <c r="D64" s="76">
        <f ca="1">((100/H59)*C64)/100</f>
        <v>0.90909090909090917</v>
      </c>
      <c r="E64" s="172"/>
      <c r="F64" s="173"/>
      <c r="G64" s="111"/>
      <c r="H64" s="111"/>
      <c r="I64" s="20" t="s">
        <v>123</v>
      </c>
      <c r="J64" s="24">
        <f ca="1">H59</f>
        <v>11</v>
      </c>
    </row>
    <row r="65" spans="1:11" ht="21" customHeight="1" x14ac:dyDescent="0.35">
      <c r="A65" s="132" t="s">
        <v>135</v>
      </c>
      <c r="B65" s="133"/>
      <c r="C65" s="78">
        <v>7</v>
      </c>
      <c r="D65" s="76">
        <f ca="1">((100/H59)*C65)/100</f>
        <v>0.63636363636363635</v>
      </c>
      <c r="E65" s="172"/>
      <c r="F65" s="173"/>
      <c r="G65" s="111"/>
      <c r="H65" s="111"/>
      <c r="I65" s="20" t="s">
        <v>124</v>
      </c>
      <c r="J65" s="25">
        <f ca="1">(IF(D59&gt;1,(H59/(D59+2)),H59*0.2))</f>
        <v>2.2000000000000002</v>
      </c>
    </row>
    <row r="66" spans="1:11" ht="21" customHeight="1" x14ac:dyDescent="0.35">
      <c r="A66" s="132" t="s">
        <v>164</v>
      </c>
      <c r="B66" s="133"/>
      <c r="C66" s="78">
        <v>0</v>
      </c>
      <c r="D66" s="76">
        <f ca="1">((100/H59)*C66)/100</f>
        <v>0</v>
      </c>
      <c r="E66" s="172"/>
      <c r="F66" s="173"/>
      <c r="G66" s="111"/>
      <c r="H66" s="111"/>
      <c r="I66" s="20" t="s">
        <v>125</v>
      </c>
      <c r="J66" s="25">
        <f ca="1">(IF(D59&gt;1,(H59/(D59+2)+J65),H59*0.2+J65))</f>
        <v>4.4000000000000004</v>
      </c>
    </row>
    <row r="67" spans="1:11" ht="67.5" customHeight="1" x14ac:dyDescent="0.35">
      <c r="A67" s="132" t="s">
        <v>161</v>
      </c>
      <c r="B67" s="133"/>
      <c r="C67" s="78">
        <v>0</v>
      </c>
      <c r="D67" s="76">
        <f ca="1">((100/(H59))*C67)/100</f>
        <v>0</v>
      </c>
      <c r="E67" s="172"/>
      <c r="F67" s="173"/>
      <c r="G67" s="111"/>
      <c r="H67" s="111"/>
      <c r="I67" s="20" t="s">
        <v>136</v>
      </c>
      <c r="J67" s="25">
        <f>(IF(D59&gt;1,(H59/(D59+2)+J66),0))</f>
        <v>0</v>
      </c>
    </row>
    <row r="68" spans="1:11" ht="21" x14ac:dyDescent="0.35">
      <c r="A68" s="111" t="s">
        <v>138</v>
      </c>
      <c r="B68" s="111"/>
      <c r="C68" s="78">
        <v>0</v>
      </c>
      <c r="D68" s="76">
        <f ca="1">((100/(H59))*C68)/100</f>
        <v>0</v>
      </c>
      <c r="E68" s="172"/>
      <c r="F68" s="173"/>
      <c r="G68" s="111"/>
      <c r="H68" s="111"/>
      <c r="I68" s="20" t="s">
        <v>137</v>
      </c>
      <c r="J68" s="25">
        <f>(IF(D59&gt;2,(H59/(D59+2)+J67),0))</f>
        <v>0</v>
      </c>
    </row>
    <row r="69" spans="1:11" ht="21" customHeight="1" x14ac:dyDescent="0.35">
      <c r="A69" s="111" t="s">
        <v>163</v>
      </c>
      <c r="B69" s="111"/>
      <c r="C69" s="78">
        <v>0</v>
      </c>
      <c r="D69" s="76">
        <f ca="1">((100/H59)*C69)/100</f>
        <v>0</v>
      </c>
      <c r="E69" s="172"/>
      <c r="F69" s="173"/>
      <c r="G69" s="111"/>
      <c r="H69" s="111"/>
      <c r="I69" s="20" t="s">
        <v>139</v>
      </c>
      <c r="J69" s="26">
        <f>(IF(D59&gt;3,(H59/(D59+2)+J68),0))</f>
        <v>0</v>
      </c>
    </row>
    <row r="70" spans="1:11" ht="21" x14ac:dyDescent="0.35">
      <c r="A70" s="111" t="s">
        <v>162</v>
      </c>
      <c r="B70" s="111"/>
      <c r="C70" s="78">
        <v>0</v>
      </c>
      <c r="D70" s="76">
        <f ca="1">((100/H59)*C70)/100</f>
        <v>0</v>
      </c>
      <c r="E70" s="172"/>
      <c r="F70" s="173"/>
      <c r="G70" s="111"/>
      <c r="H70" s="111"/>
      <c r="I70" s="20" t="s">
        <v>140</v>
      </c>
      <c r="J70" s="25">
        <f>(IF(D59&gt;4,(H59/(D59+2)+J69),0))</f>
        <v>0</v>
      </c>
    </row>
    <row r="71" spans="1:11" ht="21" x14ac:dyDescent="0.35">
      <c r="A71" s="111" t="s">
        <v>141</v>
      </c>
      <c r="B71" s="111"/>
      <c r="C71" s="78">
        <v>0</v>
      </c>
      <c r="D71" s="76">
        <f ca="1">((100/(H59))*C71)/100</f>
        <v>0</v>
      </c>
      <c r="E71" s="172"/>
      <c r="F71" s="173"/>
      <c r="G71" s="111"/>
      <c r="H71" s="111"/>
      <c r="I71" s="20" t="s">
        <v>126</v>
      </c>
      <c r="J71" s="25">
        <f ca="1">(IF(D59=1,(H59/(D59+3)+J66),IF(D59=0,(H59*0.3+J66),IF(D59&gt;1,0))))</f>
        <v>7.7</v>
      </c>
    </row>
    <row r="72" spans="1:11" ht="21.75" thickBot="1" x14ac:dyDescent="0.4">
      <c r="A72" s="111" t="s">
        <v>142</v>
      </c>
      <c r="B72" s="111"/>
      <c r="C72" s="78">
        <v>0</v>
      </c>
      <c r="D72" s="76">
        <f ca="1">((100/(H59))*C72)/100</f>
        <v>0</v>
      </c>
      <c r="E72" s="174"/>
      <c r="F72" s="175"/>
      <c r="G72" s="111"/>
      <c r="H72" s="111"/>
      <c r="I72" s="22" t="s">
        <v>127</v>
      </c>
      <c r="J72" s="27">
        <f ca="1">(IF(D59&gt;1.5,(H59/(D59+2)+J66+MAX(0,J67-J66)+MAX(0,J68-J67)+MAX(0,J69-J68)+MAX(0,J70-J69)+MAX(0,J71-J70)),IF(D59=1,(H59/(D59+3)+J71),IF(D59=0,H59*0.3+J71))))</f>
        <v>11</v>
      </c>
    </row>
    <row r="73" spans="1:11" ht="20.25" x14ac:dyDescent="0.3">
      <c r="A73" s="114" t="s">
        <v>128</v>
      </c>
      <c r="B73" s="115"/>
      <c r="C73" s="115"/>
      <c r="D73" s="115"/>
      <c r="E73" s="115"/>
      <c r="F73" s="115"/>
      <c r="G73" s="92">
        <f ca="1">AVERAGE(E61)</f>
        <v>0.5613636363636364</v>
      </c>
      <c r="H73" s="93"/>
      <c r="K73" s="21"/>
    </row>
    <row r="74" spans="1:11" ht="20.25" x14ac:dyDescent="0.25">
      <c r="A74" s="97" t="s">
        <v>73</v>
      </c>
      <c r="B74" s="98"/>
      <c r="C74" s="98"/>
      <c r="D74" s="98"/>
      <c r="E74" s="98"/>
      <c r="F74" s="98"/>
      <c r="G74" s="98"/>
      <c r="H74" s="99"/>
    </row>
    <row r="75" spans="1:11" ht="43.5" customHeight="1" x14ac:dyDescent="0.3">
      <c r="A75" s="100" t="s">
        <v>74</v>
      </c>
      <c r="B75" s="101"/>
      <c r="C75" s="94" t="s">
        <v>107</v>
      </c>
      <c r="D75" s="95"/>
      <c r="E75" s="100" t="s">
        <v>143</v>
      </c>
      <c r="F75" s="101" t="s">
        <v>4</v>
      </c>
      <c r="G75" s="176" t="s">
        <v>155</v>
      </c>
      <c r="H75" s="176"/>
      <c r="I75" s="20"/>
      <c r="J75" s="21"/>
    </row>
    <row r="76" spans="1:11" ht="44.25" customHeight="1" x14ac:dyDescent="0.25">
      <c r="A76" s="100" t="s">
        <v>152</v>
      </c>
      <c r="B76" s="101"/>
      <c r="C76" s="94" t="s">
        <v>356</v>
      </c>
      <c r="D76" s="95"/>
      <c r="E76" s="100" t="s">
        <v>153</v>
      </c>
      <c r="F76" s="101" t="s">
        <v>4</v>
      </c>
      <c r="G76" s="104" t="s">
        <v>144</v>
      </c>
      <c r="H76" s="104"/>
    </row>
    <row r="77" spans="1:11" ht="20.25" x14ac:dyDescent="0.25">
      <c r="A77" s="100" t="s">
        <v>75</v>
      </c>
      <c r="B77" s="101"/>
      <c r="C77" s="108">
        <v>300000</v>
      </c>
      <c r="D77" s="109"/>
      <c r="E77" s="100" t="s">
        <v>101</v>
      </c>
      <c r="F77" s="101" t="s">
        <v>4</v>
      </c>
      <c r="G77" s="94" t="s">
        <v>108</v>
      </c>
      <c r="H77" s="95"/>
    </row>
    <row r="78" spans="1:11" ht="20.25" x14ac:dyDescent="0.25">
      <c r="A78" s="97" t="s">
        <v>72</v>
      </c>
      <c r="B78" s="98"/>
      <c r="C78" s="98"/>
      <c r="D78" s="98"/>
      <c r="E78" s="98"/>
      <c r="F78" s="98"/>
      <c r="G78" s="98"/>
      <c r="H78" s="99"/>
    </row>
    <row r="79" spans="1:11" ht="20.25" customHeight="1" x14ac:dyDescent="0.25">
      <c r="A79" s="100" t="s">
        <v>8</v>
      </c>
      <c r="B79" s="110"/>
      <c r="C79" s="110"/>
      <c r="D79" s="110"/>
      <c r="E79" s="110"/>
      <c r="F79" s="101"/>
      <c r="G79" s="102">
        <f>10580/10.764</f>
        <v>982.90598290598291</v>
      </c>
      <c r="H79" s="103"/>
    </row>
    <row r="80" spans="1:11" ht="20.25" customHeight="1" x14ac:dyDescent="0.25">
      <c r="A80" s="100" t="s">
        <v>28</v>
      </c>
      <c r="B80" s="110"/>
      <c r="C80" s="110"/>
      <c r="D80" s="110"/>
      <c r="E80" s="110"/>
      <c r="F80" s="101" t="s">
        <v>4</v>
      </c>
      <c r="G80" s="96">
        <f>54000/10.764</f>
        <v>5016.7224080267561</v>
      </c>
      <c r="H80" s="96"/>
    </row>
    <row r="81" spans="1:150 16226:16383" ht="20.25" customHeight="1" x14ac:dyDescent="0.25">
      <c r="A81" s="100" t="s">
        <v>109</v>
      </c>
      <c r="B81" s="110"/>
      <c r="C81" s="110"/>
      <c r="D81" s="110"/>
      <c r="E81" s="110"/>
      <c r="F81" s="101" t="s">
        <v>4</v>
      </c>
      <c r="G81" s="96">
        <f>G79*0.8</f>
        <v>786.32478632478637</v>
      </c>
      <c r="H81" s="96"/>
    </row>
    <row r="82" spans="1:150 16226:16383" ht="20.25" x14ac:dyDescent="0.25">
      <c r="A82" s="134" t="s">
        <v>346</v>
      </c>
      <c r="B82" s="135"/>
      <c r="C82" s="135"/>
      <c r="D82" s="135"/>
      <c r="E82" s="135"/>
      <c r="F82" s="135"/>
      <c r="G82" s="135"/>
      <c r="H82" s="118"/>
    </row>
    <row r="83" spans="1:150 16226:16383" s="3" customFormat="1" ht="20.25" x14ac:dyDescent="0.25">
      <c r="A83" s="119" t="s">
        <v>149</v>
      </c>
      <c r="B83" s="120"/>
      <c r="C83" s="119" t="s">
        <v>150</v>
      </c>
      <c r="D83" s="120"/>
      <c r="E83" s="119" t="s">
        <v>148</v>
      </c>
      <c r="F83" s="120"/>
      <c r="G83" s="119" t="s">
        <v>160</v>
      </c>
      <c r="H83" s="120"/>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WZB83" s="1"/>
      <c r="WZC83" s="1"/>
      <c r="WZD83" s="1"/>
      <c r="WZE83" s="1"/>
      <c r="WZF83" s="1"/>
      <c r="WZG83" s="1"/>
      <c r="WZH83" s="1"/>
      <c r="WZI83" s="1"/>
      <c r="WZJ83" s="1"/>
      <c r="WZK83" s="1"/>
      <c r="WZL83" s="1"/>
      <c r="WZM83" s="1"/>
      <c r="WZN83" s="1"/>
      <c r="WZO83" s="1"/>
      <c r="WZP83" s="1"/>
      <c r="WZQ83" s="1"/>
      <c r="WZR83" s="1"/>
      <c r="WZS83" s="1"/>
      <c r="WZT83" s="1"/>
      <c r="WZU83" s="1"/>
      <c r="WZV83" s="1"/>
      <c r="WZW83" s="1"/>
      <c r="WZX83" s="1"/>
      <c r="WZY83" s="1"/>
      <c r="WZZ83" s="1"/>
      <c r="XAA83" s="1"/>
      <c r="XAB83" s="1"/>
      <c r="XAC83" s="1"/>
      <c r="XAD83" s="1"/>
      <c r="XAE83" s="1"/>
      <c r="XAF83" s="1"/>
      <c r="XAG83" s="1"/>
      <c r="XAH83" s="1"/>
      <c r="XAI83" s="1"/>
      <c r="XAJ83" s="1"/>
      <c r="XAK83" s="1"/>
      <c r="XAL83" s="1"/>
      <c r="XAM83" s="1"/>
      <c r="XAN83" s="1"/>
      <c r="XAO83" s="1"/>
      <c r="XAP83" s="1"/>
      <c r="XAQ83" s="1"/>
      <c r="XAR83" s="1"/>
      <c r="XAS83" s="1"/>
      <c r="XAT83" s="1"/>
      <c r="XAU83" s="1"/>
      <c r="XAV83" s="1"/>
      <c r="XAW83" s="1"/>
      <c r="XAX83" s="1"/>
      <c r="XAY83" s="1"/>
      <c r="XAZ83" s="1"/>
      <c r="XBA83" s="1"/>
      <c r="XBB83" s="1"/>
      <c r="XBC83" s="1"/>
      <c r="XBD83" s="1"/>
      <c r="XBE83" s="1"/>
      <c r="XBF83" s="1"/>
      <c r="XBG83" s="1"/>
      <c r="XBH83" s="1"/>
      <c r="XBI83" s="1"/>
      <c r="XBJ83" s="1"/>
      <c r="XBK83" s="1"/>
      <c r="XBL83" s="1"/>
      <c r="XBM83" s="1"/>
      <c r="XBN83" s="1"/>
      <c r="XBO83" s="1"/>
      <c r="XBP83" s="1"/>
      <c r="XBQ83" s="1"/>
      <c r="XBR83" s="1"/>
      <c r="XBS83" s="1"/>
      <c r="XBT83" s="1"/>
      <c r="XBU83" s="1"/>
      <c r="XBV83" s="1"/>
      <c r="XBW83" s="1"/>
      <c r="XBX83" s="1"/>
      <c r="XBY83" s="1"/>
      <c r="XBZ83" s="1"/>
      <c r="XCA83" s="1"/>
      <c r="XCB83" s="1"/>
      <c r="XCC83" s="1"/>
      <c r="XCD83" s="1"/>
      <c r="XCE83" s="1"/>
      <c r="XCF83" s="1"/>
      <c r="XCG83" s="1"/>
      <c r="XCH83" s="1"/>
      <c r="XCI83" s="1"/>
      <c r="XCJ83" s="1"/>
      <c r="XCK83" s="1"/>
      <c r="XCL83" s="1"/>
      <c r="XCM83" s="1"/>
      <c r="XCN83" s="1"/>
      <c r="XCO83" s="1"/>
      <c r="XCP83" s="1"/>
      <c r="XCQ83" s="1"/>
      <c r="XCR83" s="1"/>
      <c r="XCS83" s="1"/>
      <c r="XCT83" s="1"/>
      <c r="XCU83" s="1"/>
      <c r="XCV83" s="1"/>
      <c r="XCW83" s="1"/>
      <c r="XCX83" s="1"/>
      <c r="XCY83" s="1"/>
      <c r="XCZ83" s="1"/>
      <c r="XDA83" s="1"/>
      <c r="XDB83" s="1"/>
      <c r="XDC83" s="1"/>
      <c r="XDD83" s="1"/>
      <c r="XDE83" s="1"/>
      <c r="XDF83" s="1"/>
      <c r="XDG83" s="1"/>
      <c r="XDH83" s="1"/>
      <c r="XDI83" s="1"/>
      <c r="XDJ83" s="1"/>
      <c r="XDK83" s="1"/>
      <c r="XDL83" s="1"/>
      <c r="XDM83" s="1"/>
      <c r="XDN83" s="1"/>
      <c r="XDO83" s="1"/>
      <c r="XDP83" s="1"/>
      <c r="XDQ83" s="1"/>
      <c r="XDR83" s="1"/>
      <c r="XDS83" s="1"/>
      <c r="XDT83" s="1"/>
      <c r="XDU83" s="1"/>
      <c r="XDV83" s="1"/>
      <c r="XDW83" s="1"/>
      <c r="XDX83" s="1"/>
      <c r="XDY83" s="1"/>
      <c r="XDZ83" s="1"/>
      <c r="XEA83" s="1"/>
      <c r="XEB83" s="1"/>
      <c r="XEC83" s="1"/>
      <c r="XED83" s="1"/>
      <c r="XEE83" s="1"/>
      <c r="XEF83" s="1"/>
      <c r="XEG83" s="1"/>
      <c r="XEH83" s="1"/>
      <c r="XEI83" s="1"/>
      <c r="XEJ83" s="1"/>
      <c r="XEK83" s="1"/>
      <c r="XEL83" s="1"/>
      <c r="XEM83" s="1"/>
      <c r="XEN83" s="1"/>
      <c r="XEO83" s="1"/>
      <c r="XEP83" s="1"/>
      <c r="XEQ83" s="1"/>
      <c r="XER83" s="1"/>
      <c r="XES83" s="1"/>
      <c r="XET83" s="1"/>
      <c r="XEU83" s="1"/>
      <c r="XEV83" s="1"/>
      <c r="XEW83" s="1"/>
      <c r="XEX83" s="1"/>
      <c r="XEY83" s="1"/>
      <c r="XEZ83" s="1"/>
      <c r="XFA83" s="1"/>
      <c r="XFB83" s="1"/>
      <c r="XFC83" s="1"/>
    </row>
    <row r="84" spans="1:150 16226:16383" s="3" customFormat="1" ht="20.25" x14ac:dyDescent="0.25">
      <c r="A84" s="121" t="s">
        <v>321</v>
      </c>
      <c r="B84" s="122"/>
      <c r="C84" s="119" t="s">
        <v>95</v>
      </c>
      <c r="D84" s="120"/>
      <c r="E84" s="121">
        <f>COUNT(F94:F107)</f>
        <v>14</v>
      </c>
      <c r="F84" s="122"/>
      <c r="G84" s="121">
        <f>SUM(H94:H107)</f>
        <v>2900.25216</v>
      </c>
      <c r="H84" s="122"/>
      <c r="I84" s="72" t="s">
        <v>330</v>
      </c>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WZB84" s="1"/>
      <c r="WZC84" s="1"/>
      <c r="WZD84" s="1"/>
      <c r="WZE84" s="1"/>
      <c r="WZF84" s="1"/>
      <c r="WZG84" s="1"/>
      <c r="WZH84" s="1"/>
      <c r="WZI84" s="1"/>
      <c r="WZJ84" s="1"/>
      <c r="WZK84" s="1"/>
      <c r="WZL84" s="1"/>
      <c r="WZM84" s="1"/>
      <c r="WZN84" s="1"/>
      <c r="WZO84" s="1"/>
      <c r="WZP84" s="1"/>
      <c r="WZQ84" s="1"/>
      <c r="WZR84" s="1"/>
      <c r="WZS84" s="1"/>
      <c r="WZT84" s="1"/>
      <c r="WZU84" s="1"/>
      <c r="WZV84" s="1"/>
      <c r="WZW84" s="1"/>
      <c r="WZX84" s="1"/>
      <c r="WZY84" s="1"/>
      <c r="WZZ84" s="1"/>
      <c r="XAA84" s="1"/>
      <c r="XAB84" s="1"/>
      <c r="XAC84" s="1"/>
      <c r="XAD84" s="1"/>
      <c r="XAE84" s="1"/>
      <c r="XAF84" s="1"/>
      <c r="XAG84" s="1"/>
      <c r="XAH84" s="1"/>
      <c r="XAI84" s="1"/>
      <c r="XAJ84" s="1"/>
      <c r="XAK84" s="1"/>
      <c r="XAL84" s="1"/>
      <c r="XAM84" s="1"/>
      <c r="XAN84" s="1"/>
      <c r="XAO84" s="1"/>
      <c r="XAP84" s="1"/>
      <c r="XAQ84" s="1"/>
      <c r="XAR84" s="1"/>
      <c r="XAS84" s="1"/>
      <c r="XAT84" s="1"/>
      <c r="XAU84" s="1"/>
      <c r="XAV84" s="1"/>
      <c r="XAW84" s="1"/>
      <c r="XAX84" s="1"/>
      <c r="XAY84" s="1"/>
      <c r="XAZ84" s="1"/>
      <c r="XBA84" s="1"/>
      <c r="XBB84" s="1"/>
      <c r="XBC84" s="1"/>
      <c r="XBD84" s="1"/>
      <c r="XBE84" s="1"/>
      <c r="XBF84" s="1"/>
      <c r="XBG84" s="1"/>
      <c r="XBH84" s="1"/>
      <c r="XBI84" s="1"/>
      <c r="XBJ84" s="1"/>
      <c r="XBK84" s="1"/>
      <c r="XBL84" s="1"/>
      <c r="XBM84" s="1"/>
      <c r="XBN84" s="1"/>
      <c r="XBO84" s="1"/>
      <c r="XBP84" s="1"/>
      <c r="XBQ84" s="1"/>
      <c r="XBR84" s="1"/>
      <c r="XBS84" s="1"/>
      <c r="XBT84" s="1"/>
      <c r="XBU84" s="1"/>
      <c r="XBV84" s="1"/>
      <c r="XBW84" s="1"/>
      <c r="XBX84" s="1"/>
      <c r="XBY84" s="1"/>
      <c r="XBZ84" s="1"/>
      <c r="XCA84" s="1"/>
      <c r="XCB84" s="1"/>
      <c r="XCC84" s="1"/>
      <c r="XCD84" s="1"/>
      <c r="XCE84" s="1"/>
      <c r="XCF84" s="1"/>
      <c r="XCG84" s="1"/>
      <c r="XCH84" s="1"/>
      <c r="XCI84" s="1"/>
      <c r="XCJ84" s="1"/>
      <c r="XCK84" s="1"/>
      <c r="XCL84" s="1"/>
      <c r="XCM84" s="1"/>
      <c r="XCN84" s="1"/>
      <c r="XCO84" s="1"/>
      <c r="XCP84" s="1"/>
      <c r="XCQ84" s="1"/>
      <c r="XCR84" s="1"/>
      <c r="XCS84" s="1"/>
      <c r="XCT84" s="1"/>
      <c r="XCU84" s="1"/>
      <c r="XCV84" s="1"/>
      <c r="XCW84" s="1"/>
      <c r="XCX84" s="1"/>
      <c r="XCY84" s="1"/>
      <c r="XCZ84" s="1"/>
      <c r="XDA84" s="1"/>
      <c r="XDB84" s="1"/>
      <c r="XDC84" s="1"/>
      <c r="XDD84" s="1"/>
      <c r="XDE84" s="1"/>
      <c r="XDF84" s="1"/>
      <c r="XDG84" s="1"/>
      <c r="XDH84" s="1"/>
      <c r="XDI84" s="1"/>
      <c r="XDJ84" s="1"/>
      <c r="XDK84" s="1"/>
      <c r="XDL84" s="1"/>
      <c r="XDM84" s="1"/>
      <c r="XDN84" s="1"/>
      <c r="XDO84" s="1"/>
      <c r="XDP84" s="1"/>
      <c r="XDQ84" s="1"/>
      <c r="XDR84" s="1"/>
      <c r="XDS84" s="1"/>
      <c r="XDT84" s="1"/>
      <c r="XDU84" s="1"/>
      <c r="XDV84" s="1"/>
      <c r="XDW84" s="1"/>
      <c r="XDX84" s="1"/>
      <c r="XDY84" s="1"/>
      <c r="XDZ84" s="1"/>
      <c r="XEA84" s="1"/>
      <c r="XEB84" s="1"/>
      <c r="XEC84" s="1"/>
      <c r="XED84" s="1"/>
      <c r="XEE84" s="1"/>
      <c r="XEF84" s="1"/>
      <c r="XEG84" s="1"/>
      <c r="XEH84" s="1"/>
      <c r="XEI84" s="1"/>
      <c r="XEJ84" s="1"/>
      <c r="XEK84" s="1"/>
      <c r="XEL84" s="1"/>
      <c r="XEM84" s="1"/>
      <c r="XEN84" s="1"/>
      <c r="XEO84" s="1"/>
      <c r="XEP84" s="1"/>
      <c r="XEQ84" s="1"/>
      <c r="XER84" s="1"/>
      <c r="XES84" s="1"/>
      <c r="XET84" s="1"/>
      <c r="XEU84" s="1"/>
      <c r="XEV84" s="1"/>
      <c r="XEW84" s="1"/>
      <c r="XEX84" s="1"/>
      <c r="XEY84" s="1"/>
      <c r="XEZ84" s="1"/>
      <c r="XFA84" s="1"/>
      <c r="XFB84" s="1"/>
      <c r="XFC84" s="1"/>
    </row>
    <row r="85" spans="1:150 16226:16383" s="3" customFormat="1" ht="20.25" x14ac:dyDescent="0.25">
      <c r="A85" s="119" t="s">
        <v>151</v>
      </c>
      <c r="B85" s="120"/>
      <c r="C85" s="119" t="s">
        <v>95</v>
      </c>
      <c r="D85" s="120"/>
      <c r="E85" s="119">
        <f>SUM(E84)</f>
        <v>14</v>
      </c>
      <c r="F85" s="120"/>
      <c r="G85" s="119">
        <f>SUM(G84)</f>
        <v>2900.25216</v>
      </c>
      <c r="H85" s="120"/>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WZB85" s="1"/>
      <c r="WZC85" s="1"/>
      <c r="WZD85" s="1"/>
      <c r="WZE85" s="1"/>
      <c r="WZF85" s="1"/>
      <c r="WZG85" s="1"/>
      <c r="WZH85" s="1"/>
      <c r="WZI85" s="1"/>
      <c r="WZJ85" s="1"/>
      <c r="WZK85" s="1"/>
      <c r="WZL85" s="1"/>
      <c r="WZM85" s="1"/>
      <c r="WZN85" s="1"/>
      <c r="WZO85" s="1"/>
      <c r="WZP85" s="1"/>
      <c r="WZQ85" s="1"/>
      <c r="WZR85" s="1"/>
      <c r="WZS85" s="1"/>
      <c r="WZT85" s="1"/>
      <c r="WZU85" s="1"/>
      <c r="WZV85" s="1"/>
      <c r="WZW85" s="1"/>
      <c r="WZX85" s="1"/>
      <c r="WZY85" s="1"/>
      <c r="WZZ85" s="1"/>
      <c r="XAA85" s="1"/>
      <c r="XAB85" s="1"/>
      <c r="XAC85" s="1"/>
      <c r="XAD85" s="1"/>
      <c r="XAE85" s="1"/>
      <c r="XAF85" s="1"/>
      <c r="XAG85" s="1"/>
      <c r="XAH85" s="1"/>
      <c r="XAI85" s="1"/>
      <c r="XAJ85" s="1"/>
      <c r="XAK85" s="1"/>
      <c r="XAL85" s="1"/>
      <c r="XAM85" s="1"/>
      <c r="XAN85" s="1"/>
      <c r="XAO85" s="1"/>
      <c r="XAP85" s="1"/>
      <c r="XAQ85" s="1"/>
      <c r="XAR85" s="1"/>
      <c r="XAS85" s="1"/>
      <c r="XAT85" s="1"/>
      <c r="XAU85" s="1"/>
      <c r="XAV85" s="1"/>
      <c r="XAW85" s="1"/>
      <c r="XAX85" s="1"/>
      <c r="XAY85" s="1"/>
      <c r="XAZ85" s="1"/>
      <c r="XBA85" s="1"/>
      <c r="XBB85" s="1"/>
      <c r="XBC85" s="1"/>
      <c r="XBD85" s="1"/>
      <c r="XBE85" s="1"/>
      <c r="XBF85" s="1"/>
      <c r="XBG85" s="1"/>
      <c r="XBH85" s="1"/>
      <c r="XBI85" s="1"/>
      <c r="XBJ85" s="1"/>
      <c r="XBK85" s="1"/>
      <c r="XBL85" s="1"/>
      <c r="XBM85" s="1"/>
      <c r="XBN85" s="1"/>
      <c r="XBO85" s="1"/>
      <c r="XBP85" s="1"/>
      <c r="XBQ85" s="1"/>
      <c r="XBR85" s="1"/>
      <c r="XBS85" s="1"/>
      <c r="XBT85" s="1"/>
      <c r="XBU85" s="1"/>
      <c r="XBV85" s="1"/>
      <c r="XBW85" s="1"/>
      <c r="XBX85" s="1"/>
      <c r="XBY85" s="1"/>
      <c r="XBZ85" s="1"/>
      <c r="XCA85" s="1"/>
      <c r="XCB85" s="1"/>
      <c r="XCC85" s="1"/>
      <c r="XCD85" s="1"/>
      <c r="XCE85" s="1"/>
      <c r="XCF85" s="1"/>
      <c r="XCG85" s="1"/>
      <c r="XCH85" s="1"/>
      <c r="XCI85" s="1"/>
      <c r="XCJ85" s="1"/>
      <c r="XCK85" s="1"/>
      <c r="XCL85" s="1"/>
      <c r="XCM85" s="1"/>
      <c r="XCN85" s="1"/>
      <c r="XCO85" s="1"/>
      <c r="XCP85" s="1"/>
      <c r="XCQ85" s="1"/>
      <c r="XCR85" s="1"/>
      <c r="XCS85" s="1"/>
      <c r="XCT85" s="1"/>
      <c r="XCU85" s="1"/>
      <c r="XCV85" s="1"/>
      <c r="XCW85" s="1"/>
      <c r="XCX85" s="1"/>
      <c r="XCY85" s="1"/>
      <c r="XCZ85" s="1"/>
      <c r="XDA85" s="1"/>
      <c r="XDB85" s="1"/>
      <c r="XDC85" s="1"/>
      <c r="XDD85" s="1"/>
      <c r="XDE85" s="1"/>
      <c r="XDF85" s="1"/>
      <c r="XDG85" s="1"/>
      <c r="XDH85" s="1"/>
      <c r="XDI85" s="1"/>
      <c r="XDJ85" s="1"/>
      <c r="XDK85" s="1"/>
      <c r="XDL85" s="1"/>
      <c r="XDM85" s="1"/>
      <c r="XDN85" s="1"/>
      <c r="XDO85" s="1"/>
      <c r="XDP85" s="1"/>
      <c r="XDQ85" s="1"/>
      <c r="XDR85" s="1"/>
      <c r="XDS85" s="1"/>
      <c r="XDT85" s="1"/>
      <c r="XDU85" s="1"/>
      <c r="XDV85" s="1"/>
      <c r="XDW85" s="1"/>
      <c r="XDX85" s="1"/>
      <c r="XDY85" s="1"/>
      <c r="XDZ85" s="1"/>
      <c r="XEA85" s="1"/>
      <c r="XEB85" s="1"/>
      <c r="XEC85" s="1"/>
      <c r="XED85" s="1"/>
      <c r="XEE85" s="1"/>
      <c r="XEF85" s="1"/>
      <c r="XEG85" s="1"/>
      <c r="XEH85" s="1"/>
      <c r="XEI85" s="1"/>
      <c r="XEJ85" s="1"/>
      <c r="XEK85" s="1"/>
      <c r="XEL85" s="1"/>
      <c r="XEM85" s="1"/>
      <c r="XEN85" s="1"/>
      <c r="XEO85" s="1"/>
      <c r="XEP85" s="1"/>
      <c r="XEQ85" s="1"/>
      <c r="XER85" s="1"/>
      <c r="XES85" s="1"/>
      <c r="XET85" s="1"/>
      <c r="XEU85" s="1"/>
      <c r="XEV85" s="1"/>
      <c r="XEW85" s="1"/>
      <c r="XEX85" s="1"/>
      <c r="XEY85" s="1"/>
      <c r="XEZ85" s="1"/>
      <c r="XFA85" s="1"/>
      <c r="XFB85" s="1"/>
      <c r="XFC85" s="1"/>
    </row>
    <row r="86" spans="1:150 16226:16383" ht="20.25" x14ac:dyDescent="0.25">
      <c r="A86" s="134" t="s">
        <v>347</v>
      </c>
      <c r="B86" s="135"/>
      <c r="C86" s="135"/>
      <c r="D86" s="135"/>
      <c r="E86" s="135"/>
      <c r="F86" s="135"/>
      <c r="G86" s="135"/>
      <c r="H86" s="118"/>
    </row>
    <row r="87" spans="1:150 16226:16383" s="3" customFormat="1" ht="20.25" x14ac:dyDescent="0.25">
      <c r="A87" s="123" t="s">
        <v>149</v>
      </c>
      <c r="B87" s="124"/>
      <c r="C87" s="123" t="s">
        <v>150</v>
      </c>
      <c r="D87" s="124"/>
      <c r="E87" s="123" t="s">
        <v>148</v>
      </c>
      <c r="F87" s="124"/>
      <c r="G87" s="123" t="s">
        <v>160</v>
      </c>
      <c r="H87" s="124"/>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WZB87" s="1"/>
      <c r="WZC87" s="1"/>
      <c r="WZD87" s="1"/>
      <c r="WZE87" s="1"/>
      <c r="WZF87" s="1"/>
      <c r="WZG87" s="1"/>
      <c r="WZH87" s="1"/>
      <c r="WZI87" s="1"/>
      <c r="WZJ87" s="1"/>
      <c r="WZK87" s="1"/>
      <c r="WZL87" s="1"/>
      <c r="WZM87" s="1"/>
      <c r="WZN87" s="1"/>
      <c r="WZO87" s="1"/>
      <c r="WZP87" s="1"/>
      <c r="WZQ87" s="1"/>
      <c r="WZR87" s="1"/>
      <c r="WZS87" s="1"/>
      <c r="WZT87" s="1"/>
      <c r="WZU87" s="1"/>
      <c r="WZV87" s="1"/>
      <c r="WZW87" s="1"/>
      <c r="WZX87" s="1"/>
      <c r="WZY87" s="1"/>
      <c r="WZZ87" s="1"/>
      <c r="XAA87" s="1"/>
      <c r="XAB87" s="1"/>
      <c r="XAC87" s="1"/>
      <c r="XAD87" s="1"/>
      <c r="XAE87" s="1"/>
      <c r="XAF87" s="1"/>
      <c r="XAG87" s="1"/>
      <c r="XAH87" s="1"/>
      <c r="XAI87" s="1"/>
      <c r="XAJ87" s="1"/>
      <c r="XAK87" s="1"/>
      <c r="XAL87" s="1"/>
      <c r="XAM87" s="1"/>
      <c r="XAN87" s="1"/>
      <c r="XAO87" s="1"/>
      <c r="XAP87" s="1"/>
      <c r="XAQ87" s="1"/>
      <c r="XAR87" s="1"/>
      <c r="XAS87" s="1"/>
      <c r="XAT87" s="1"/>
      <c r="XAU87" s="1"/>
      <c r="XAV87" s="1"/>
      <c r="XAW87" s="1"/>
      <c r="XAX87" s="1"/>
      <c r="XAY87" s="1"/>
      <c r="XAZ87" s="1"/>
      <c r="XBA87" s="1"/>
      <c r="XBB87" s="1"/>
      <c r="XBC87" s="1"/>
      <c r="XBD87" s="1"/>
      <c r="XBE87" s="1"/>
      <c r="XBF87" s="1"/>
      <c r="XBG87" s="1"/>
      <c r="XBH87" s="1"/>
      <c r="XBI87" s="1"/>
      <c r="XBJ87" s="1"/>
      <c r="XBK87" s="1"/>
      <c r="XBL87" s="1"/>
      <c r="XBM87" s="1"/>
      <c r="XBN87" s="1"/>
      <c r="XBO87" s="1"/>
      <c r="XBP87" s="1"/>
      <c r="XBQ87" s="1"/>
      <c r="XBR87" s="1"/>
      <c r="XBS87" s="1"/>
      <c r="XBT87" s="1"/>
      <c r="XBU87" s="1"/>
      <c r="XBV87" s="1"/>
      <c r="XBW87" s="1"/>
      <c r="XBX87" s="1"/>
      <c r="XBY87" s="1"/>
      <c r="XBZ87" s="1"/>
      <c r="XCA87" s="1"/>
      <c r="XCB87" s="1"/>
      <c r="XCC87" s="1"/>
      <c r="XCD87" s="1"/>
      <c r="XCE87" s="1"/>
      <c r="XCF87" s="1"/>
      <c r="XCG87" s="1"/>
      <c r="XCH87" s="1"/>
      <c r="XCI87" s="1"/>
      <c r="XCJ87" s="1"/>
      <c r="XCK87" s="1"/>
      <c r="XCL87" s="1"/>
      <c r="XCM87" s="1"/>
      <c r="XCN87" s="1"/>
      <c r="XCO87" s="1"/>
      <c r="XCP87" s="1"/>
      <c r="XCQ87" s="1"/>
      <c r="XCR87" s="1"/>
      <c r="XCS87" s="1"/>
      <c r="XCT87" s="1"/>
      <c r="XCU87" s="1"/>
      <c r="XCV87" s="1"/>
      <c r="XCW87" s="1"/>
      <c r="XCX87" s="1"/>
      <c r="XCY87" s="1"/>
      <c r="XCZ87" s="1"/>
      <c r="XDA87" s="1"/>
      <c r="XDB87" s="1"/>
      <c r="XDC87" s="1"/>
      <c r="XDD87" s="1"/>
      <c r="XDE87" s="1"/>
      <c r="XDF87" s="1"/>
      <c r="XDG87" s="1"/>
      <c r="XDH87" s="1"/>
      <c r="XDI87" s="1"/>
      <c r="XDJ87" s="1"/>
      <c r="XDK87" s="1"/>
      <c r="XDL87" s="1"/>
      <c r="XDM87" s="1"/>
      <c r="XDN87" s="1"/>
      <c r="XDO87" s="1"/>
      <c r="XDP87" s="1"/>
      <c r="XDQ87" s="1"/>
      <c r="XDR87" s="1"/>
      <c r="XDS87" s="1"/>
      <c r="XDT87" s="1"/>
      <c r="XDU87" s="1"/>
      <c r="XDV87" s="1"/>
      <c r="XDW87" s="1"/>
      <c r="XDX87" s="1"/>
      <c r="XDY87" s="1"/>
      <c r="XDZ87" s="1"/>
      <c r="XEA87" s="1"/>
      <c r="XEB87" s="1"/>
      <c r="XEC87" s="1"/>
      <c r="XED87" s="1"/>
      <c r="XEE87" s="1"/>
      <c r="XEF87" s="1"/>
      <c r="XEG87" s="1"/>
      <c r="XEH87" s="1"/>
      <c r="XEI87" s="1"/>
      <c r="XEJ87" s="1"/>
      <c r="XEK87" s="1"/>
      <c r="XEL87" s="1"/>
      <c r="XEM87" s="1"/>
      <c r="XEN87" s="1"/>
      <c r="XEO87" s="1"/>
      <c r="XEP87" s="1"/>
      <c r="XEQ87" s="1"/>
      <c r="XER87" s="1"/>
      <c r="XES87" s="1"/>
      <c r="XET87" s="1"/>
      <c r="XEU87" s="1"/>
      <c r="XEV87" s="1"/>
      <c r="XEW87" s="1"/>
      <c r="XEX87" s="1"/>
      <c r="XEY87" s="1"/>
      <c r="XEZ87" s="1"/>
      <c r="XFA87" s="1"/>
      <c r="XFB87" s="1"/>
      <c r="XFC87" s="1"/>
    </row>
    <row r="88" spans="1:150 16226:16383" s="3" customFormat="1" ht="20.25" x14ac:dyDescent="0.25">
      <c r="A88" s="125" t="s">
        <v>265</v>
      </c>
      <c r="B88" s="126"/>
      <c r="C88" s="123" t="s">
        <v>95</v>
      </c>
      <c r="D88" s="124"/>
      <c r="E88" s="125">
        <f>COUNT(F109:F121)+COUNT(F123:F135)*8+COUNT(F137:F139,F141:F149)+COUNT(F151:F158,F160:F163)</f>
        <v>141</v>
      </c>
      <c r="F88" s="126"/>
      <c r="G88" s="125">
        <f>SUM(H109:H121)+SUM(H123:H135)*8+SUM(H137:H139,H141:H149)+SUM(H151:H158,H160:H163)</f>
        <v>80476.523856300002</v>
      </c>
      <c r="H88" s="126"/>
      <c r="I88" s="82">
        <f>SUM(E109:E121)+SUM(E123:E135)*8+SUM(E137:E139,E141:E149)+SUM(E151:E158,E160:E163)</f>
        <v>68940.62135999999</v>
      </c>
      <c r="J88" s="72">
        <f>SUM(H109:H121)+SUM(H123:H135)*8+SUM(H137:H139,H141:H149)+SUM(H151:H158,H160:H163)</f>
        <v>80476.523856300002</v>
      </c>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WZB88" s="1"/>
      <c r="WZC88" s="1"/>
      <c r="WZD88" s="1"/>
      <c r="WZE88" s="1"/>
      <c r="WZF88" s="1"/>
      <c r="WZG88" s="1"/>
      <c r="WZH88" s="1"/>
      <c r="WZI88" s="1"/>
      <c r="WZJ88" s="1"/>
      <c r="WZK88" s="1"/>
      <c r="WZL88" s="1"/>
      <c r="WZM88" s="1"/>
      <c r="WZN88" s="1"/>
      <c r="WZO88" s="1"/>
      <c r="WZP88" s="1"/>
      <c r="WZQ88" s="1"/>
      <c r="WZR88" s="1"/>
      <c r="WZS88" s="1"/>
      <c r="WZT88" s="1"/>
      <c r="WZU88" s="1"/>
      <c r="WZV88" s="1"/>
      <c r="WZW88" s="1"/>
      <c r="WZX88" s="1"/>
      <c r="WZY88" s="1"/>
      <c r="WZZ88" s="1"/>
      <c r="XAA88" s="1"/>
      <c r="XAB88" s="1"/>
      <c r="XAC88" s="1"/>
      <c r="XAD88" s="1"/>
      <c r="XAE88" s="1"/>
      <c r="XAF88" s="1"/>
      <c r="XAG88" s="1"/>
      <c r="XAH88" s="1"/>
      <c r="XAI88" s="1"/>
      <c r="XAJ88" s="1"/>
      <c r="XAK88" s="1"/>
      <c r="XAL88" s="1"/>
      <c r="XAM88" s="1"/>
      <c r="XAN88" s="1"/>
      <c r="XAO88" s="1"/>
      <c r="XAP88" s="1"/>
      <c r="XAQ88" s="1"/>
      <c r="XAR88" s="1"/>
      <c r="XAS88" s="1"/>
      <c r="XAT88" s="1"/>
      <c r="XAU88" s="1"/>
      <c r="XAV88" s="1"/>
      <c r="XAW88" s="1"/>
      <c r="XAX88" s="1"/>
      <c r="XAY88" s="1"/>
      <c r="XAZ88" s="1"/>
      <c r="XBA88" s="1"/>
      <c r="XBB88" s="1"/>
      <c r="XBC88" s="1"/>
      <c r="XBD88" s="1"/>
      <c r="XBE88" s="1"/>
      <c r="XBF88" s="1"/>
      <c r="XBG88" s="1"/>
      <c r="XBH88" s="1"/>
      <c r="XBI88" s="1"/>
      <c r="XBJ88" s="1"/>
      <c r="XBK88" s="1"/>
      <c r="XBL88" s="1"/>
      <c r="XBM88" s="1"/>
      <c r="XBN88" s="1"/>
      <c r="XBO88" s="1"/>
      <c r="XBP88" s="1"/>
      <c r="XBQ88" s="1"/>
      <c r="XBR88" s="1"/>
      <c r="XBS88" s="1"/>
      <c r="XBT88" s="1"/>
      <c r="XBU88" s="1"/>
      <c r="XBV88" s="1"/>
      <c r="XBW88" s="1"/>
      <c r="XBX88" s="1"/>
      <c r="XBY88" s="1"/>
      <c r="XBZ88" s="1"/>
      <c r="XCA88" s="1"/>
      <c r="XCB88" s="1"/>
      <c r="XCC88" s="1"/>
      <c r="XCD88" s="1"/>
      <c r="XCE88" s="1"/>
      <c r="XCF88" s="1"/>
      <c r="XCG88" s="1"/>
      <c r="XCH88" s="1"/>
      <c r="XCI88" s="1"/>
      <c r="XCJ88" s="1"/>
      <c r="XCK88" s="1"/>
      <c r="XCL88" s="1"/>
      <c r="XCM88" s="1"/>
      <c r="XCN88" s="1"/>
      <c r="XCO88" s="1"/>
      <c r="XCP88" s="1"/>
      <c r="XCQ88" s="1"/>
      <c r="XCR88" s="1"/>
      <c r="XCS88" s="1"/>
      <c r="XCT88" s="1"/>
      <c r="XCU88" s="1"/>
      <c r="XCV88" s="1"/>
      <c r="XCW88" s="1"/>
      <c r="XCX88" s="1"/>
      <c r="XCY88" s="1"/>
      <c r="XCZ88" s="1"/>
      <c r="XDA88" s="1"/>
      <c r="XDB88" s="1"/>
      <c r="XDC88" s="1"/>
      <c r="XDD88" s="1"/>
      <c r="XDE88" s="1"/>
      <c r="XDF88" s="1"/>
      <c r="XDG88" s="1"/>
      <c r="XDH88" s="1"/>
      <c r="XDI88" s="1"/>
      <c r="XDJ88" s="1"/>
      <c r="XDK88" s="1"/>
      <c r="XDL88" s="1"/>
      <c r="XDM88" s="1"/>
      <c r="XDN88" s="1"/>
      <c r="XDO88" s="1"/>
      <c r="XDP88" s="1"/>
      <c r="XDQ88" s="1"/>
      <c r="XDR88" s="1"/>
      <c r="XDS88" s="1"/>
      <c r="XDT88" s="1"/>
      <c r="XDU88" s="1"/>
      <c r="XDV88" s="1"/>
      <c r="XDW88" s="1"/>
      <c r="XDX88" s="1"/>
      <c r="XDY88" s="1"/>
      <c r="XDZ88" s="1"/>
      <c r="XEA88" s="1"/>
      <c r="XEB88" s="1"/>
      <c r="XEC88" s="1"/>
      <c r="XED88" s="1"/>
      <c r="XEE88" s="1"/>
      <c r="XEF88" s="1"/>
      <c r="XEG88" s="1"/>
      <c r="XEH88" s="1"/>
      <c r="XEI88" s="1"/>
      <c r="XEJ88" s="1"/>
      <c r="XEK88" s="1"/>
      <c r="XEL88" s="1"/>
      <c r="XEM88" s="1"/>
      <c r="XEN88" s="1"/>
      <c r="XEO88" s="1"/>
      <c r="XEP88" s="1"/>
      <c r="XEQ88" s="1"/>
      <c r="XER88" s="1"/>
      <c r="XES88" s="1"/>
      <c r="XET88" s="1"/>
      <c r="XEU88" s="1"/>
      <c r="XEV88" s="1"/>
      <c r="XEW88" s="1"/>
      <c r="XEX88" s="1"/>
      <c r="XEY88" s="1"/>
      <c r="XEZ88" s="1"/>
      <c r="XFA88" s="1"/>
      <c r="XFB88" s="1"/>
      <c r="XFC88" s="1"/>
    </row>
    <row r="89" spans="1:150 16226:16383" s="3" customFormat="1" ht="20.25" x14ac:dyDescent="0.25">
      <c r="A89" s="123" t="s">
        <v>151</v>
      </c>
      <c r="B89" s="124"/>
      <c r="C89" s="123" t="s">
        <v>95</v>
      </c>
      <c r="D89" s="124"/>
      <c r="E89" s="123">
        <f>SUM(E88)</f>
        <v>141</v>
      </c>
      <c r="F89" s="124"/>
      <c r="G89" s="123">
        <f>SUM(G88)</f>
        <v>80476.523856300002</v>
      </c>
      <c r="H89" s="124"/>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WZB89" s="1"/>
      <c r="WZC89" s="1"/>
      <c r="WZD89" s="1"/>
      <c r="WZE89" s="1"/>
      <c r="WZF89" s="1"/>
      <c r="WZG89" s="1"/>
      <c r="WZH89" s="1"/>
      <c r="WZI89" s="1"/>
      <c r="WZJ89" s="1"/>
      <c r="WZK89" s="1"/>
      <c r="WZL89" s="1"/>
      <c r="WZM89" s="1"/>
      <c r="WZN89" s="1"/>
      <c r="WZO89" s="1"/>
      <c r="WZP89" s="1"/>
      <c r="WZQ89" s="1"/>
      <c r="WZR89" s="1"/>
      <c r="WZS89" s="1"/>
      <c r="WZT89" s="1"/>
      <c r="WZU89" s="1"/>
      <c r="WZV89" s="1"/>
      <c r="WZW89" s="1"/>
      <c r="WZX89" s="1"/>
      <c r="WZY89" s="1"/>
      <c r="WZZ89" s="1"/>
      <c r="XAA89" s="1"/>
      <c r="XAB89" s="1"/>
      <c r="XAC89" s="1"/>
      <c r="XAD89" s="1"/>
      <c r="XAE89" s="1"/>
      <c r="XAF89" s="1"/>
      <c r="XAG89" s="1"/>
      <c r="XAH89" s="1"/>
      <c r="XAI89" s="1"/>
      <c r="XAJ89" s="1"/>
      <c r="XAK89" s="1"/>
      <c r="XAL89" s="1"/>
      <c r="XAM89" s="1"/>
      <c r="XAN89" s="1"/>
      <c r="XAO89" s="1"/>
      <c r="XAP89" s="1"/>
      <c r="XAQ89" s="1"/>
      <c r="XAR89" s="1"/>
      <c r="XAS89" s="1"/>
      <c r="XAT89" s="1"/>
      <c r="XAU89" s="1"/>
      <c r="XAV89" s="1"/>
      <c r="XAW89" s="1"/>
      <c r="XAX89" s="1"/>
      <c r="XAY89" s="1"/>
      <c r="XAZ89" s="1"/>
      <c r="XBA89" s="1"/>
      <c r="XBB89" s="1"/>
      <c r="XBC89" s="1"/>
      <c r="XBD89" s="1"/>
      <c r="XBE89" s="1"/>
      <c r="XBF89" s="1"/>
      <c r="XBG89" s="1"/>
      <c r="XBH89" s="1"/>
      <c r="XBI89" s="1"/>
      <c r="XBJ89" s="1"/>
      <c r="XBK89" s="1"/>
      <c r="XBL89" s="1"/>
      <c r="XBM89" s="1"/>
      <c r="XBN89" s="1"/>
      <c r="XBO89" s="1"/>
      <c r="XBP89" s="1"/>
      <c r="XBQ89" s="1"/>
      <c r="XBR89" s="1"/>
      <c r="XBS89" s="1"/>
      <c r="XBT89" s="1"/>
      <c r="XBU89" s="1"/>
      <c r="XBV89" s="1"/>
      <c r="XBW89" s="1"/>
      <c r="XBX89" s="1"/>
      <c r="XBY89" s="1"/>
      <c r="XBZ89" s="1"/>
      <c r="XCA89" s="1"/>
      <c r="XCB89" s="1"/>
      <c r="XCC89" s="1"/>
      <c r="XCD89" s="1"/>
      <c r="XCE89" s="1"/>
      <c r="XCF89" s="1"/>
      <c r="XCG89" s="1"/>
      <c r="XCH89" s="1"/>
      <c r="XCI89" s="1"/>
      <c r="XCJ89" s="1"/>
      <c r="XCK89" s="1"/>
      <c r="XCL89" s="1"/>
      <c r="XCM89" s="1"/>
      <c r="XCN89" s="1"/>
      <c r="XCO89" s="1"/>
      <c r="XCP89" s="1"/>
      <c r="XCQ89" s="1"/>
      <c r="XCR89" s="1"/>
      <c r="XCS89" s="1"/>
      <c r="XCT89" s="1"/>
      <c r="XCU89" s="1"/>
      <c r="XCV89" s="1"/>
      <c r="XCW89" s="1"/>
      <c r="XCX89" s="1"/>
      <c r="XCY89" s="1"/>
      <c r="XCZ89" s="1"/>
      <c r="XDA89" s="1"/>
      <c r="XDB89" s="1"/>
      <c r="XDC89" s="1"/>
      <c r="XDD89" s="1"/>
      <c r="XDE89" s="1"/>
      <c r="XDF89" s="1"/>
      <c r="XDG89" s="1"/>
      <c r="XDH89" s="1"/>
      <c r="XDI89" s="1"/>
      <c r="XDJ89" s="1"/>
      <c r="XDK89" s="1"/>
      <c r="XDL89" s="1"/>
      <c r="XDM89" s="1"/>
      <c r="XDN89" s="1"/>
      <c r="XDO89" s="1"/>
      <c r="XDP89" s="1"/>
      <c r="XDQ89" s="1"/>
      <c r="XDR89" s="1"/>
      <c r="XDS89" s="1"/>
      <c r="XDT89" s="1"/>
      <c r="XDU89" s="1"/>
      <c r="XDV89" s="1"/>
      <c r="XDW89" s="1"/>
      <c r="XDX89" s="1"/>
      <c r="XDY89" s="1"/>
      <c r="XDZ89" s="1"/>
      <c r="XEA89" s="1"/>
      <c r="XEB89" s="1"/>
      <c r="XEC89" s="1"/>
      <c r="XED89" s="1"/>
      <c r="XEE89" s="1"/>
      <c r="XEF89" s="1"/>
      <c r="XEG89" s="1"/>
      <c r="XEH89" s="1"/>
      <c r="XEI89" s="1"/>
      <c r="XEJ89" s="1"/>
      <c r="XEK89" s="1"/>
      <c r="XEL89" s="1"/>
      <c r="XEM89" s="1"/>
      <c r="XEN89" s="1"/>
      <c r="XEO89" s="1"/>
      <c r="XEP89" s="1"/>
      <c r="XEQ89" s="1"/>
      <c r="XER89" s="1"/>
      <c r="XES89" s="1"/>
      <c r="XET89" s="1"/>
      <c r="XEU89" s="1"/>
      <c r="XEV89" s="1"/>
      <c r="XEW89" s="1"/>
      <c r="XEX89" s="1"/>
      <c r="XEY89" s="1"/>
      <c r="XEZ89" s="1"/>
      <c r="XFA89" s="1"/>
      <c r="XFB89" s="1"/>
      <c r="XFC89" s="1"/>
    </row>
    <row r="90" spans="1:150 16226:16383" s="3" customFormat="1" ht="20.25" x14ac:dyDescent="0.25">
      <c r="A90" s="119" t="s">
        <v>237</v>
      </c>
      <c r="B90" s="120"/>
      <c r="C90" s="119" t="s">
        <v>95</v>
      </c>
      <c r="D90" s="120"/>
      <c r="E90" s="119">
        <f>E85+E89</f>
        <v>155</v>
      </c>
      <c r="F90" s="120"/>
      <c r="G90" s="119">
        <f>G85+G89</f>
        <v>83376.776016300006</v>
      </c>
      <c r="H90" s="120"/>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WZB90" s="1"/>
      <c r="WZC90" s="1"/>
      <c r="WZD90" s="1"/>
      <c r="WZE90" s="1"/>
      <c r="WZF90" s="1"/>
      <c r="WZG90" s="1"/>
      <c r="WZH90" s="1"/>
      <c r="WZI90" s="1"/>
      <c r="WZJ90" s="1"/>
      <c r="WZK90" s="1"/>
      <c r="WZL90" s="1"/>
      <c r="WZM90" s="1"/>
      <c r="WZN90" s="1"/>
      <c r="WZO90" s="1"/>
      <c r="WZP90" s="1"/>
      <c r="WZQ90" s="1"/>
      <c r="WZR90" s="1"/>
      <c r="WZS90" s="1"/>
      <c r="WZT90" s="1"/>
      <c r="WZU90" s="1"/>
      <c r="WZV90" s="1"/>
      <c r="WZW90" s="1"/>
      <c r="WZX90" s="1"/>
      <c r="WZY90" s="1"/>
      <c r="WZZ90" s="1"/>
      <c r="XAA90" s="1"/>
      <c r="XAB90" s="1"/>
      <c r="XAC90" s="1"/>
      <c r="XAD90" s="1"/>
      <c r="XAE90" s="1"/>
      <c r="XAF90" s="1"/>
      <c r="XAG90" s="1"/>
      <c r="XAH90" s="1"/>
      <c r="XAI90" s="1"/>
      <c r="XAJ90" s="1"/>
      <c r="XAK90" s="1"/>
      <c r="XAL90" s="1"/>
      <c r="XAM90" s="1"/>
      <c r="XAN90" s="1"/>
      <c r="XAO90" s="1"/>
      <c r="XAP90" s="1"/>
      <c r="XAQ90" s="1"/>
      <c r="XAR90" s="1"/>
      <c r="XAS90" s="1"/>
      <c r="XAT90" s="1"/>
      <c r="XAU90" s="1"/>
      <c r="XAV90" s="1"/>
      <c r="XAW90" s="1"/>
      <c r="XAX90" s="1"/>
      <c r="XAY90" s="1"/>
      <c r="XAZ90" s="1"/>
      <c r="XBA90" s="1"/>
      <c r="XBB90" s="1"/>
      <c r="XBC90" s="1"/>
      <c r="XBD90" s="1"/>
      <c r="XBE90" s="1"/>
      <c r="XBF90" s="1"/>
      <c r="XBG90" s="1"/>
      <c r="XBH90" s="1"/>
      <c r="XBI90" s="1"/>
      <c r="XBJ90" s="1"/>
      <c r="XBK90" s="1"/>
      <c r="XBL90" s="1"/>
      <c r="XBM90" s="1"/>
      <c r="XBN90" s="1"/>
      <c r="XBO90" s="1"/>
      <c r="XBP90" s="1"/>
      <c r="XBQ90" s="1"/>
      <c r="XBR90" s="1"/>
      <c r="XBS90" s="1"/>
      <c r="XBT90" s="1"/>
      <c r="XBU90" s="1"/>
      <c r="XBV90" s="1"/>
      <c r="XBW90" s="1"/>
      <c r="XBX90" s="1"/>
      <c r="XBY90" s="1"/>
      <c r="XBZ90" s="1"/>
      <c r="XCA90" s="1"/>
      <c r="XCB90" s="1"/>
      <c r="XCC90" s="1"/>
      <c r="XCD90" s="1"/>
      <c r="XCE90" s="1"/>
      <c r="XCF90" s="1"/>
      <c r="XCG90" s="1"/>
      <c r="XCH90" s="1"/>
      <c r="XCI90" s="1"/>
      <c r="XCJ90" s="1"/>
      <c r="XCK90" s="1"/>
      <c r="XCL90" s="1"/>
      <c r="XCM90" s="1"/>
      <c r="XCN90" s="1"/>
      <c r="XCO90" s="1"/>
      <c r="XCP90" s="1"/>
      <c r="XCQ90" s="1"/>
      <c r="XCR90" s="1"/>
      <c r="XCS90" s="1"/>
      <c r="XCT90" s="1"/>
      <c r="XCU90" s="1"/>
      <c r="XCV90" s="1"/>
      <c r="XCW90" s="1"/>
      <c r="XCX90" s="1"/>
      <c r="XCY90" s="1"/>
      <c r="XCZ90" s="1"/>
      <c r="XDA90" s="1"/>
      <c r="XDB90" s="1"/>
      <c r="XDC90" s="1"/>
      <c r="XDD90" s="1"/>
      <c r="XDE90" s="1"/>
      <c r="XDF90" s="1"/>
      <c r="XDG90" s="1"/>
      <c r="XDH90" s="1"/>
      <c r="XDI90" s="1"/>
      <c r="XDJ90" s="1"/>
      <c r="XDK90" s="1"/>
      <c r="XDL90" s="1"/>
      <c r="XDM90" s="1"/>
      <c r="XDN90" s="1"/>
      <c r="XDO90" s="1"/>
      <c r="XDP90" s="1"/>
      <c r="XDQ90" s="1"/>
      <c r="XDR90" s="1"/>
      <c r="XDS90" s="1"/>
      <c r="XDT90" s="1"/>
      <c r="XDU90" s="1"/>
      <c r="XDV90" s="1"/>
      <c r="XDW90" s="1"/>
      <c r="XDX90" s="1"/>
      <c r="XDY90" s="1"/>
      <c r="XDZ90" s="1"/>
      <c r="XEA90" s="1"/>
      <c r="XEB90" s="1"/>
      <c r="XEC90" s="1"/>
      <c r="XED90" s="1"/>
      <c r="XEE90" s="1"/>
      <c r="XEF90" s="1"/>
      <c r="XEG90" s="1"/>
      <c r="XEH90" s="1"/>
      <c r="XEI90" s="1"/>
      <c r="XEJ90" s="1"/>
      <c r="XEK90" s="1"/>
      <c r="XEL90" s="1"/>
      <c r="XEM90" s="1"/>
      <c r="XEN90" s="1"/>
      <c r="XEO90" s="1"/>
      <c r="XEP90" s="1"/>
      <c r="XEQ90" s="1"/>
      <c r="XER90" s="1"/>
      <c r="XES90" s="1"/>
      <c r="XET90" s="1"/>
      <c r="XEU90" s="1"/>
      <c r="XEV90" s="1"/>
      <c r="XEW90" s="1"/>
      <c r="XEX90" s="1"/>
      <c r="XEY90" s="1"/>
      <c r="XEZ90" s="1"/>
      <c r="XFA90" s="1"/>
      <c r="XFB90" s="1"/>
      <c r="XFC90" s="1"/>
    </row>
    <row r="91" spans="1:150 16226:16383" ht="20.25" x14ac:dyDescent="0.25">
      <c r="A91" s="116" t="s">
        <v>345</v>
      </c>
      <c r="B91" s="117"/>
      <c r="C91" s="117"/>
      <c r="D91" s="117"/>
      <c r="E91" s="117"/>
      <c r="F91" s="117"/>
      <c r="G91" s="117"/>
      <c r="H91" s="118"/>
    </row>
    <row r="92" spans="1:150 16226:16383" ht="66" customHeight="1" x14ac:dyDescent="0.25">
      <c r="A92" s="74" t="s">
        <v>227</v>
      </c>
      <c r="B92" s="31" t="s">
        <v>228</v>
      </c>
      <c r="C92" s="31" t="s">
        <v>229</v>
      </c>
      <c r="D92" s="31" t="s">
        <v>89</v>
      </c>
      <c r="E92" s="31" t="s">
        <v>348</v>
      </c>
      <c r="F92" s="31" t="s">
        <v>350</v>
      </c>
      <c r="G92" s="31" t="s">
        <v>91</v>
      </c>
      <c r="H92" s="31" t="s">
        <v>90</v>
      </c>
    </row>
    <row r="93" spans="1:150 16226:16383" s="3" customFormat="1" ht="40.5" customHeight="1" x14ac:dyDescent="0.25">
      <c r="A93" s="105" t="s">
        <v>319</v>
      </c>
      <c r="B93" s="106"/>
      <c r="C93" s="106"/>
      <c r="D93" s="106"/>
      <c r="E93" s="106"/>
      <c r="F93" s="106"/>
      <c r="G93" s="106"/>
      <c r="H93" s="107"/>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WZB93" s="1"/>
      <c r="WZC93" s="1"/>
      <c r="WZD93" s="1"/>
      <c r="WZE93" s="1"/>
      <c r="WZF93" s="1"/>
      <c r="WZG93" s="1"/>
      <c r="WZH93" s="1"/>
      <c r="WZI93" s="1"/>
      <c r="WZJ93" s="1"/>
      <c r="WZK93" s="1"/>
      <c r="WZL93" s="1"/>
      <c r="WZM93" s="1"/>
      <c r="WZN93" s="1"/>
      <c r="WZO93" s="1"/>
      <c r="WZP93" s="1"/>
      <c r="WZQ93" s="1"/>
      <c r="WZR93" s="1"/>
      <c r="WZS93" s="1"/>
      <c r="WZT93" s="1"/>
      <c r="WZU93" s="1"/>
      <c r="WZV93" s="1"/>
      <c r="WZW93" s="1"/>
      <c r="WZX93" s="1"/>
      <c r="WZY93" s="1"/>
      <c r="WZZ93" s="1"/>
      <c r="XAA93" s="1"/>
      <c r="XAB93" s="1"/>
      <c r="XAC93" s="1"/>
      <c r="XAD93" s="1"/>
      <c r="XAE93" s="1"/>
      <c r="XAF93" s="1"/>
      <c r="XAG93" s="1"/>
      <c r="XAH93" s="1"/>
      <c r="XAI93" s="1"/>
      <c r="XAJ93" s="1"/>
      <c r="XAK93" s="1"/>
      <c r="XAL93" s="1"/>
      <c r="XAM93" s="1"/>
      <c r="XAN93" s="1"/>
      <c r="XAO93" s="1"/>
      <c r="XAP93" s="1"/>
      <c r="XAQ93" s="1"/>
      <c r="XAR93" s="1"/>
      <c r="XAS93" s="1"/>
      <c r="XAT93" s="1"/>
      <c r="XAU93" s="1"/>
      <c r="XAV93" s="1"/>
      <c r="XAW93" s="1"/>
      <c r="XAX93" s="1"/>
      <c r="XAY93" s="1"/>
      <c r="XAZ93" s="1"/>
      <c r="XBA93" s="1"/>
      <c r="XBB93" s="1"/>
      <c r="XBC93" s="1"/>
      <c r="XBD93" s="1"/>
      <c r="XBE93" s="1"/>
      <c r="XBF93" s="1"/>
      <c r="XBG93" s="1"/>
      <c r="XBH93" s="1"/>
      <c r="XBI93" s="1"/>
      <c r="XBJ93" s="1"/>
      <c r="XBK93" s="1"/>
      <c r="XBL93" s="1"/>
      <c r="XBM93" s="1"/>
      <c r="XBN93" s="1"/>
      <c r="XBO93" s="1"/>
      <c r="XBP93" s="1"/>
      <c r="XBQ93" s="1"/>
      <c r="XBR93" s="1"/>
      <c r="XBS93" s="1"/>
      <c r="XBT93" s="1"/>
      <c r="XBU93" s="1"/>
      <c r="XBV93" s="1"/>
      <c r="XBW93" s="1"/>
      <c r="XBX93" s="1"/>
      <c r="XBY93" s="1"/>
      <c r="XBZ93" s="1"/>
      <c r="XCA93" s="1"/>
      <c r="XCB93" s="1"/>
      <c r="XCC93" s="1"/>
      <c r="XCD93" s="1"/>
      <c r="XCE93" s="1"/>
      <c r="XCF93" s="1"/>
      <c r="XCG93" s="1"/>
      <c r="XCH93" s="1"/>
      <c r="XCI93" s="1"/>
      <c r="XCJ93" s="1"/>
      <c r="XCK93" s="1"/>
      <c r="XCL93" s="1"/>
      <c r="XCM93" s="1"/>
      <c r="XCN93" s="1"/>
      <c r="XCO93" s="1"/>
      <c r="XCP93" s="1"/>
      <c r="XCQ93" s="1"/>
      <c r="XCR93" s="1"/>
      <c r="XCS93" s="1"/>
      <c r="XCT93" s="1"/>
      <c r="XCU93" s="1"/>
      <c r="XCV93" s="1"/>
      <c r="XCW93" s="1"/>
      <c r="XCX93" s="1"/>
      <c r="XCY93" s="1"/>
      <c r="XCZ93" s="1"/>
      <c r="XDA93" s="1"/>
      <c r="XDB93" s="1"/>
      <c r="XDC93" s="1"/>
      <c r="XDD93" s="1"/>
      <c r="XDE93" s="1"/>
      <c r="XDF93" s="1"/>
      <c r="XDG93" s="1"/>
      <c r="XDH93" s="1"/>
      <c r="XDI93" s="1"/>
      <c r="XDJ93" s="1"/>
      <c r="XDK93" s="1"/>
      <c r="XDL93" s="1"/>
      <c r="XDM93" s="1"/>
      <c r="XDN93" s="1"/>
      <c r="XDO93" s="1"/>
      <c r="XDP93" s="1"/>
      <c r="XDQ93" s="1"/>
      <c r="XDR93" s="1"/>
      <c r="XDS93" s="1"/>
      <c r="XDT93" s="1"/>
      <c r="XDU93" s="1"/>
      <c r="XDV93" s="1"/>
      <c r="XDW93" s="1"/>
      <c r="XDX93" s="1"/>
      <c r="XDY93" s="1"/>
      <c r="XDZ93" s="1"/>
      <c r="XEA93" s="1"/>
      <c r="XEB93" s="1"/>
      <c r="XEC93" s="1"/>
      <c r="XED93" s="1"/>
      <c r="XEE93" s="1"/>
      <c r="XEF93" s="1"/>
      <c r="XEG93" s="1"/>
      <c r="XEH93" s="1"/>
      <c r="XEI93" s="1"/>
      <c r="XEJ93" s="1"/>
      <c r="XEK93" s="1"/>
      <c r="XEL93" s="1"/>
      <c r="XEM93" s="1"/>
      <c r="XEN93" s="1"/>
      <c r="XEO93" s="1"/>
      <c r="XEP93" s="1"/>
      <c r="XEQ93" s="1"/>
      <c r="XER93" s="1"/>
      <c r="XES93" s="1"/>
      <c r="XET93" s="1"/>
      <c r="XEU93" s="1"/>
      <c r="XEV93" s="1"/>
      <c r="XEW93" s="1"/>
      <c r="XEX93" s="1"/>
      <c r="XEY93" s="1"/>
      <c r="XEZ93" s="1"/>
      <c r="XFA93" s="1"/>
      <c r="XFB93" s="1"/>
      <c r="XFC93" s="1"/>
    </row>
    <row r="94" spans="1:150 16226:16383" s="3" customFormat="1" ht="20.25" x14ac:dyDescent="0.25">
      <c r="A94" s="85">
        <v>1</v>
      </c>
      <c r="B94" s="85"/>
      <c r="C94" s="50" t="s">
        <v>320</v>
      </c>
      <c r="D94" s="71" t="s">
        <v>321</v>
      </c>
      <c r="E94" s="71">
        <f>(21.03)*10.764</f>
        <v>226.36691999999999</v>
      </c>
      <c r="F94" s="71">
        <v>0</v>
      </c>
      <c r="G94" s="71">
        <v>0</v>
      </c>
      <c r="H94" s="71">
        <f>E94+F94+(IF(G94&lt;101,G94,IF(G94&lt;201,G94/2,IF(G94&lt;=301,G94/3,G94/4))))</f>
        <v>226.36691999999999</v>
      </c>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WZB94" s="1"/>
      <c r="WZC94" s="1"/>
      <c r="WZD94" s="1"/>
      <c r="WZE94" s="1"/>
      <c r="WZF94" s="1"/>
      <c r="WZG94" s="1"/>
      <c r="WZH94" s="1"/>
      <c r="WZI94" s="1"/>
      <c r="WZJ94" s="1"/>
      <c r="WZK94" s="1"/>
      <c r="WZL94" s="1"/>
      <c r="WZM94" s="1"/>
      <c r="WZN94" s="1"/>
      <c r="WZO94" s="1"/>
      <c r="WZP94" s="1"/>
      <c r="WZQ94" s="1"/>
      <c r="WZR94" s="1"/>
      <c r="WZS94" s="1"/>
      <c r="WZT94" s="1"/>
      <c r="WZU94" s="1"/>
      <c r="WZV94" s="1"/>
      <c r="WZW94" s="1"/>
      <c r="WZX94" s="1"/>
      <c r="WZY94" s="1"/>
      <c r="WZZ94" s="1"/>
      <c r="XAA94" s="1"/>
      <c r="XAB94" s="1"/>
      <c r="XAC94" s="1"/>
      <c r="XAD94" s="1"/>
      <c r="XAE94" s="1"/>
      <c r="XAF94" s="1"/>
      <c r="XAG94" s="1"/>
      <c r="XAH94" s="1"/>
      <c r="XAI94" s="1"/>
      <c r="XAJ94" s="1"/>
      <c r="XAK94" s="1"/>
      <c r="XAL94" s="1"/>
      <c r="XAM94" s="1"/>
      <c r="XAN94" s="1"/>
      <c r="XAO94" s="1"/>
      <c r="XAP94" s="1"/>
      <c r="XAQ94" s="1"/>
      <c r="XAR94" s="1"/>
      <c r="XAS94" s="1"/>
      <c r="XAT94" s="1"/>
      <c r="XAU94" s="1"/>
      <c r="XAV94" s="1"/>
      <c r="XAW94" s="1"/>
      <c r="XAX94" s="1"/>
      <c r="XAY94" s="1"/>
      <c r="XAZ94" s="1"/>
      <c r="XBA94" s="1"/>
      <c r="XBB94" s="1"/>
      <c r="XBC94" s="1"/>
      <c r="XBD94" s="1"/>
      <c r="XBE94" s="1"/>
      <c r="XBF94" s="1"/>
      <c r="XBG94" s="1"/>
      <c r="XBH94" s="1"/>
      <c r="XBI94" s="1"/>
      <c r="XBJ94" s="1"/>
      <c r="XBK94" s="1"/>
      <c r="XBL94" s="1"/>
      <c r="XBM94" s="1"/>
      <c r="XBN94" s="1"/>
      <c r="XBO94" s="1"/>
      <c r="XBP94" s="1"/>
      <c r="XBQ94" s="1"/>
      <c r="XBR94" s="1"/>
      <c r="XBS94" s="1"/>
      <c r="XBT94" s="1"/>
      <c r="XBU94" s="1"/>
      <c r="XBV94" s="1"/>
      <c r="XBW94" s="1"/>
      <c r="XBX94" s="1"/>
      <c r="XBY94" s="1"/>
      <c r="XBZ94" s="1"/>
      <c r="XCA94" s="1"/>
      <c r="XCB94" s="1"/>
      <c r="XCC94" s="1"/>
      <c r="XCD94" s="1"/>
      <c r="XCE94" s="1"/>
      <c r="XCF94" s="1"/>
      <c r="XCG94" s="1"/>
      <c r="XCH94" s="1"/>
      <c r="XCI94" s="1"/>
      <c r="XCJ94" s="1"/>
      <c r="XCK94" s="1"/>
      <c r="XCL94" s="1"/>
      <c r="XCM94" s="1"/>
      <c r="XCN94" s="1"/>
      <c r="XCO94" s="1"/>
      <c r="XCP94" s="1"/>
      <c r="XCQ94" s="1"/>
      <c r="XCR94" s="1"/>
      <c r="XCS94" s="1"/>
      <c r="XCT94" s="1"/>
      <c r="XCU94" s="1"/>
      <c r="XCV94" s="1"/>
      <c r="XCW94" s="1"/>
      <c r="XCX94" s="1"/>
      <c r="XCY94" s="1"/>
      <c r="XCZ94" s="1"/>
      <c r="XDA94" s="1"/>
      <c r="XDB94" s="1"/>
      <c r="XDC94" s="1"/>
      <c r="XDD94" s="1"/>
      <c r="XDE94" s="1"/>
      <c r="XDF94" s="1"/>
      <c r="XDG94" s="1"/>
      <c r="XDH94" s="1"/>
      <c r="XDI94" s="1"/>
      <c r="XDJ94" s="1"/>
      <c r="XDK94" s="1"/>
      <c r="XDL94" s="1"/>
      <c r="XDM94" s="1"/>
      <c r="XDN94" s="1"/>
      <c r="XDO94" s="1"/>
      <c r="XDP94" s="1"/>
      <c r="XDQ94" s="1"/>
      <c r="XDR94" s="1"/>
      <c r="XDS94" s="1"/>
      <c r="XDT94" s="1"/>
      <c r="XDU94" s="1"/>
      <c r="XDV94" s="1"/>
      <c r="XDW94" s="1"/>
      <c r="XDX94" s="1"/>
      <c r="XDY94" s="1"/>
      <c r="XDZ94" s="1"/>
      <c r="XEA94" s="1"/>
      <c r="XEB94" s="1"/>
      <c r="XEC94" s="1"/>
      <c r="XED94" s="1"/>
      <c r="XEE94" s="1"/>
      <c r="XEF94" s="1"/>
      <c r="XEG94" s="1"/>
      <c r="XEH94" s="1"/>
      <c r="XEI94" s="1"/>
      <c r="XEJ94" s="1"/>
      <c r="XEK94" s="1"/>
      <c r="XEL94" s="1"/>
      <c r="XEM94" s="1"/>
      <c r="XEN94" s="1"/>
      <c r="XEO94" s="1"/>
      <c r="XEP94" s="1"/>
      <c r="XEQ94" s="1"/>
      <c r="XER94" s="1"/>
      <c r="XES94" s="1"/>
      <c r="XET94" s="1"/>
      <c r="XEU94" s="1"/>
      <c r="XEV94" s="1"/>
      <c r="XEW94" s="1"/>
      <c r="XEX94" s="1"/>
      <c r="XEY94" s="1"/>
      <c r="XEZ94" s="1"/>
      <c r="XFA94" s="1"/>
      <c r="XFB94" s="1"/>
      <c r="XFC94" s="1"/>
    </row>
    <row r="95" spans="1:150 16226:16383" s="3" customFormat="1" ht="20.25" x14ac:dyDescent="0.25">
      <c r="A95" s="85">
        <v>2</v>
      </c>
      <c r="B95" s="85"/>
      <c r="C95" s="50" t="s">
        <v>320</v>
      </c>
      <c r="D95" s="71" t="s">
        <v>321</v>
      </c>
      <c r="E95" s="71">
        <f>(22.79)*10.764</f>
        <v>245.31155999999999</v>
      </c>
      <c r="F95" s="71">
        <v>0</v>
      </c>
      <c r="G95" s="71">
        <v>0</v>
      </c>
      <c r="H95" s="71">
        <f t="shared" ref="H95:H101" si="0">E95+F95+(IF(G95&lt;101,G95,IF(G95&lt;201,G95/2,IF(G95&lt;=301,G95/3,G95/4))))</f>
        <v>245.31155999999999</v>
      </c>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WZB95" s="1"/>
      <c r="WZC95" s="1"/>
      <c r="WZD95" s="1"/>
      <c r="WZE95" s="1"/>
      <c r="WZF95" s="1"/>
      <c r="WZG95" s="1"/>
      <c r="WZH95" s="1"/>
      <c r="WZI95" s="1"/>
      <c r="WZJ95" s="1"/>
      <c r="WZK95" s="1"/>
      <c r="WZL95" s="1"/>
      <c r="WZM95" s="1"/>
      <c r="WZN95" s="1"/>
      <c r="WZO95" s="1"/>
      <c r="WZP95" s="1"/>
      <c r="WZQ95" s="1"/>
      <c r="WZR95" s="1"/>
      <c r="WZS95" s="1"/>
      <c r="WZT95" s="1"/>
      <c r="WZU95" s="1"/>
      <c r="WZV95" s="1"/>
      <c r="WZW95" s="1"/>
      <c r="WZX95" s="1"/>
      <c r="WZY95" s="1"/>
      <c r="WZZ95" s="1"/>
      <c r="XAA95" s="1"/>
      <c r="XAB95" s="1"/>
      <c r="XAC95" s="1"/>
      <c r="XAD95" s="1"/>
      <c r="XAE95" s="1"/>
      <c r="XAF95" s="1"/>
      <c r="XAG95" s="1"/>
      <c r="XAH95" s="1"/>
      <c r="XAI95" s="1"/>
      <c r="XAJ95" s="1"/>
      <c r="XAK95" s="1"/>
      <c r="XAL95" s="1"/>
      <c r="XAM95" s="1"/>
      <c r="XAN95" s="1"/>
      <c r="XAO95" s="1"/>
      <c r="XAP95" s="1"/>
      <c r="XAQ95" s="1"/>
      <c r="XAR95" s="1"/>
      <c r="XAS95" s="1"/>
      <c r="XAT95" s="1"/>
      <c r="XAU95" s="1"/>
      <c r="XAV95" s="1"/>
      <c r="XAW95" s="1"/>
      <c r="XAX95" s="1"/>
      <c r="XAY95" s="1"/>
      <c r="XAZ95" s="1"/>
      <c r="XBA95" s="1"/>
      <c r="XBB95" s="1"/>
      <c r="XBC95" s="1"/>
      <c r="XBD95" s="1"/>
      <c r="XBE95" s="1"/>
      <c r="XBF95" s="1"/>
      <c r="XBG95" s="1"/>
      <c r="XBH95" s="1"/>
      <c r="XBI95" s="1"/>
      <c r="XBJ95" s="1"/>
      <c r="XBK95" s="1"/>
      <c r="XBL95" s="1"/>
      <c r="XBM95" s="1"/>
      <c r="XBN95" s="1"/>
      <c r="XBO95" s="1"/>
      <c r="XBP95" s="1"/>
      <c r="XBQ95" s="1"/>
      <c r="XBR95" s="1"/>
      <c r="XBS95" s="1"/>
      <c r="XBT95" s="1"/>
      <c r="XBU95" s="1"/>
      <c r="XBV95" s="1"/>
      <c r="XBW95" s="1"/>
      <c r="XBX95" s="1"/>
      <c r="XBY95" s="1"/>
      <c r="XBZ95" s="1"/>
      <c r="XCA95" s="1"/>
      <c r="XCB95" s="1"/>
      <c r="XCC95" s="1"/>
      <c r="XCD95" s="1"/>
      <c r="XCE95" s="1"/>
      <c r="XCF95" s="1"/>
      <c r="XCG95" s="1"/>
      <c r="XCH95" s="1"/>
      <c r="XCI95" s="1"/>
      <c r="XCJ95" s="1"/>
      <c r="XCK95" s="1"/>
      <c r="XCL95" s="1"/>
      <c r="XCM95" s="1"/>
      <c r="XCN95" s="1"/>
      <c r="XCO95" s="1"/>
      <c r="XCP95" s="1"/>
      <c r="XCQ95" s="1"/>
      <c r="XCR95" s="1"/>
      <c r="XCS95" s="1"/>
      <c r="XCT95" s="1"/>
      <c r="XCU95" s="1"/>
      <c r="XCV95" s="1"/>
      <c r="XCW95" s="1"/>
      <c r="XCX95" s="1"/>
      <c r="XCY95" s="1"/>
      <c r="XCZ95" s="1"/>
      <c r="XDA95" s="1"/>
      <c r="XDB95" s="1"/>
      <c r="XDC95" s="1"/>
      <c r="XDD95" s="1"/>
      <c r="XDE95" s="1"/>
      <c r="XDF95" s="1"/>
      <c r="XDG95" s="1"/>
      <c r="XDH95" s="1"/>
      <c r="XDI95" s="1"/>
      <c r="XDJ95" s="1"/>
      <c r="XDK95" s="1"/>
      <c r="XDL95" s="1"/>
      <c r="XDM95" s="1"/>
      <c r="XDN95" s="1"/>
      <c r="XDO95" s="1"/>
      <c r="XDP95" s="1"/>
      <c r="XDQ95" s="1"/>
      <c r="XDR95" s="1"/>
      <c r="XDS95" s="1"/>
      <c r="XDT95" s="1"/>
      <c r="XDU95" s="1"/>
      <c r="XDV95" s="1"/>
      <c r="XDW95" s="1"/>
      <c r="XDX95" s="1"/>
      <c r="XDY95" s="1"/>
      <c r="XDZ95" s="1"/>
      <c r="XEA95" s="1"/>
      <c r="XEB95" s="1"/>
      <c r="XEC95" s="1"/>
      <c r="XED95" s="1"/>
      <c r="XEE95" s="1"/>
      <c r="XEF95" s="1"/>
      <c r="XEG95" s="1"/>
      <c r="XEH95" s="1"/>
      <c r="XEI95" s="1"/>
      <c r="XEJ95" s="1"/>
      <c r="XEK95" s="1"/>
      <c r="XEL95" s="1"/>
      <c r="XEM95" s="1"/>
      <c r="XEN95" s="1"/>
      <c r="XEO95" s="1"/>
      <c r="XEP95" s="1"/>
      <c r="XEQ95" s="1"/>
      <c r="XER95" s="1"/>
      <c r="XES95" s="1"/>
      <c r="XET95" s="1"/>
      <c r="XEU95" s="1"/>
      <c r="XEV95" s="1"/>
      <c r="XEW95" s="1"/>
      <c r="XEX95" s="1"/>
      <c r="XEY95" s="1"/>
      <c r="XEZ95" s="1"/>
      <c r="XFA95" s="1"/>
      <c r="XFB95" s="1"/>
      <c r="XFC95" s="1"/>
    </row>
    <row r="96" spans="1:150 16226:16383" s="3" customFormat="1" ht="20.25" x14ac:dyDescent="0.25">
      <c r="A96" s="85">
        <v>3</v>
      </c>
      <c r="B96" s="85"/>
      <c r="C96" s="50" t="s">
        <v>320</v>
      </c>
      <c r="D96" s="71" t="s">
        <v>321</v>
      </c>
      <c r="E96" s="71">
        <f>(14.43)*10.764</f>
        <v>155.32451999999998</v>
      </c>
      <c r="F96" s="71">
        <v>0</v>
      </c>
      <c r="G96" s="71">
        <v>0</v>
      </c>
      <c r="H96" s="71">
        <f t="shared" si="0"/>
        <v>155.32451999999998</v>
      </c>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WZB96" s="1"/>
      <c r="WZC96" s="1"/>
      <c r="WZD96" s="1"/>
      <c r="WZE96" s="1"/>
      <c r="WZF96" s="1"/>
      <c r="WZG96" s="1"/>
      <c r="WZH96" s="1"/>
      <c r="WZI96" s="1"/>
      <c r="WZJ96" s="1"/>
      <c r="WZK96" s="1"/>
      <c r="WZL96" s="1"/>
      <c r="WZM96" s="1"/>
      <c r="WZN96" s="1"/>
      <c r="WZO96" s="1"/>
      <c r="WZP96" s="1"/>
      <c r="WZQ96" s="1"/>
      <c r="WZR96" s="1"/>
      <c r="WZS96" s="1"/>
      <c r="WZT96" s="1"/>
      <c r="WZU96" s="1"/>
      <c r="WZV96" s="1"/>
      <c r="WZW96" s="1"/>
      <c r="WZX96" s="1"/>
      <c r="WZY96" s="1"/>
      <c r="WZZ96" s="1"/>
      <c r="XAA96" s="1"/>
      <c r="XAB96" s="1"/>
      <c r="XAC96" s="1"/>
      <c r="XAD96" s="1"/>
      <c r="XAE96" s="1"/>
      <c r="XAF96" s="1"/>
      <c r="XAG96" s="1"/>
      <c r="XAH96" s="1"/>
      <c r="XAI96" s="1"/>
      <c r="XAJ96" s="1"/>
      <c r="XAK96" s="1"/>
      <c r="XAL96" s="1"/>
      <c r="XAM96" s="1"/>
      <c r="XAN96" s="1"/>
      <c r="XAO96" s="1"/>
      <c r="XAP96" s="1"/>
      <c r="XAQ96" s="1"/>
      <c r="XAR96" s="1"/>
      <c r="XAS96" s="1"/>
      <c r="XAT96" s="1"/>
      <c r="XAU96" s="1"/>
      <c r="XAV96" s="1"/>
      <c r="XAW96" s="1"/>
      <c r="XAX96" s="1"/>
      <c r="XAY96" s="1"/>
      <c r="XAZ96" s="1"/>
      <c r="XBA96" s="1"/>
      <c r="XBB96" s="1"/>
      <c r="XBC96" s="1"/>
      <c r="XBD96" s="1"/>
      <c r="XBE96" s="1"/>
      <c r="XBF96" s="1"/>
      <c r="XBG96" s="1"/>
      <c r="XBH96" s="1"/>
      <c r="XBI96" s="1"/>
      <c r="XBJ96" s="1"/>
      <c r="XBK96" s="1"/>
      <c r="XBL96" s="1"/>
      <c r="XBM96" s="1"/>
      <c r="XBN96" s="1"/>
      <c r="XBO96" s="1"/>
      <c r="XBP96" s="1"/>
      <c r="XBQ96" s="1"/>
      <c r="XBR96" s="1"/>
      <c r="XBS96" s="1"/>
      <c r="XBT96" s="1"/>
      <c r="XBU96" s="1"/>
      <c r="XBV96" s="1"/>
      <c r="XBW96" s="1"/>
      <c r="XBX96" s="1"/>
      <c r="XBY96" s="1"/>
      <c r="XBZ96" s="1"/>
      <c r="XCA96" s="1"/>
      <c r="XCB96" s="1"/>
      <c r="XCC96" s="1"/>
      <c r="XCD96" s="1"/>
      <c r="XCE96" s="1"/>
      <c r="XCF96" s="1"/>
      <c r="XCG96" s="1"/>
      <c r="XCH96" s="1"/>
      <c r="XCI96" s="1"/>
      <c r="XCJ96" s="1"/>
      <c r="XCK96" s="1"/>
      <c r="XCL96" s="1"/>
      <c r="XCM96" s="1"/>
      <c r="XCN96" s="1"/>
      <c r="XCO96" s="1"/>
      <c r="XCP96" s="1"/>
      <c r="XCQ96" s="1"/>
      <c r="XCR96" s="1"/>
      <c r="XCS96" s="1"/>
      <c r="XCT96" s="1"/>
      <c r="XCU96" s="1"/>
      <c r="XCV96" s="1"/>
      <c r="XCW96" s="1"/>
      <c r="XCX96" s="1"/>
      <c r="XCY96" s="1"/>
      <c r="XCZ96" s="1"/>
      <c r="XDA96" s="1"/>
      <c r="XDB96" s="1"/>
      <c r="XDC96" s="1"/>
      <c r="XDD96" s="1"/>
      <c r="XDE96" s="1"/>
      <c r="XDF96" s="1"/>
      <c r="XDG96" s="1"/>
      <c r="XDH96" s="1"/>
      <c r="XDI96" s="1"/>
      <c r="XDJ96" s="1"/>
      <c r="XDK96" s="1"/>
      <c r="XDL96" s="1"/>
      <c r="XDM96" s="1"/>
      <c r="XDN96" s="1"/>
      <c r="XDO96" s="1"/>
      <c r="XDP96" s="1"/>
      <c r="XDQ96" s="1"/>
      <c r="XDR96" s="1"/>
      <c r="XDS96" s="1"/>
      <c r="XDT96" s="1"/>
      <c r="XDU96" s="1"/>
      <c r="XDV96" s="1"/>
      <c r="XDW96" s="1"/>
      <c r="XDX96" s="1"/>
      <c r="XDY96" s="1"/>
      <c r="XDZ96" s="1"/>
      <c r="XEA96" s="1"/>
      <c r="XEB96" s="1"/>
      <c r="XEC96" s="1"/>
      <c r="XED96" s="1"/>
      <c r="XEE96" s="1"/>
      <c r="XEF96" s="1"/>
      <c r="XEG96" s="1"/>
      <c r="XEH96" s="1"/>
      <c r="XEI96" s="1"/>
      <c r="XEJ96" s="1"/>
      <c r="XEK96" s="1"/>
      <c r="XEL96" s="1"/>
      <c r="XEM96" s="1"/>
      <c r="XEN96" s="1"/>
      <c r="XEO96" s="1"/>
      <c r="XEP96" s="1"/>
      <c r="XEQ96" s="1"/>
      <c r="XER96" s="1"/>
      <c r="XES96" s="1"/>
      <c r="XET96" s="1"/>
      <c r="XEU96" s="1"/>
      <c r="XEV96" s="1"/>
      <c r="XEW96" s="1"/>
      <c r="XEX96" s="1"/>
      <c r="XEY96" s="1"/>
      <c r="XEZ96" s="1"/>
      <c r="XFA96" s="1"/>
      <c r="XFB96" s="1"/>
      <c r="XFC96" s="1"/>
    </row>
    <row r="97" spans="1:150 16226:16383" s="3" customFormat="1" ht="20.25" customHeight="1" x14ac:dyDescent="0.25">
      <c r="A97" s="85">
        <v>4</v>
      </c>
      <c r="B97" s="85"/>
      <c r="C97" s="50" t="s">
        <v>320</v>
      </c>
      <c r="D97" s="71" t="s">
        <v>321</v>
      </c>
      <c r="E97" s="71">
        <f>(16.29)*10.764</f>
        <v>175.34555999999998</v>
      </c>
      <c r="F97" s="71">
        <v>0</v>
      </c>
      <c r="G97" s="71">
        <v>0</v>
      </c>
      <c r="H97" s="71">
        <f t="shared" si="0"/>
        <v>175.34555999999998</v>
      </c>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WZB97" s="1"/>
      <c r="WZC97" s="1"/>
      <c r="WZD97" s="1"/>
      <c r="WZE97" s="1"/>
      <c r="WZF97" s="1"/>
      <c r="WZG97" s="1"/>
      <c r="WZH97" s="1"/>
      <c r="WZI97" s="1"/>
      <c r="WZJ97" s="1"/>
      <c r="WZK97" s="1"/>
      <c r="WZL97" s="1"/>
      <c r="WZM97" s="1"/>
      <c r="WZN97" s="1"/>
      <c r="WZO97" s="1"/>
      <c r="WZP97" s="1"/>
      <c r="WZQ97" s="1"/>
      <c r="WZR97" s="1"/>
      <c r="WZS97" s="1"/>
      <c r="WZT97" s="1"/>
      <c r="WZU97" s="1"/>
      <c r="WZV97" s="1"/>
      <c r="WZW97" s="1"/>
      <c r="WZX97" s="1"/>
      <c r="WZY97" s="1"/>
      <c r="WZZ97" s="1"/>
      <c r="XAA97" s="1"/>
      <c r="XAB97" s="1"/>
      <c r="XAC97" s="1"/>
      <c r="XAD97" s="1"/>
      <c r="XAE97" s="1"/>
      <c r="XAF97" s="1"/>
      <c r="XAG97" s="1"/>
      <c r="XAH97" s="1"/>
      <c r="XAI97" s="1"/>
      <c r="XAJ97" s="1"/>
      <c r="XAK97" s="1"/>
      <c r="XAL97" s="1"/>
      <c r="XAM97" s="1"/>
      <c r="XAN97" s="1"/>
      <c r="XAO97" s="1"/>
      <c r="XAP97" s="1"/>
      <c r="XAQ97" s="1"/>
      <c r="XAR97" s="1"/>
      <c r="XAS97" s="1"/>
      <c r="XAT97" s="1"/>
      <c r="XAU97" s="1"/>
      <c r="XAV97" s="1"/>
      <c r="XAW97" s="1"/>
      <c r="XAX97" s="1"/>
      <c r="XAY97" s="1"/>
      <c r="XAZ97" s="1"/>
      <c r="XBA97" s="1"/>
      <c r="XBB97" s="1"/>
      <c r="XBC97" s="1"/>
      <c r="XBD97" s="1"/>
      <c r="XBE97" s="1"/>
      <c r="XBF97" s="1"/>
      <c r="XBG97" s="1"/>
      <c r="XBH97" s="1"/>
      <c r="XBI97" s="1"/>
      <c r="XBJ97" s="1"/>
      <c r="XBK97" s="1"/>
      <c r="XBL97" s="1"/>
      <c r="XBM97" s="1"/>
      <c r="XBN97" s="1"/>
      <c r="XBO97" s="1"/>
      <c r="XBP97" s="1"/>
      <c r="XBQ97" s="1"/>
      <c r="XBR97" s="1"/>
      <c r="XBS97" s="1"/>
      <c r="XBT97" s="1"/>
      <c r="XBU97" s="1"/>
      <c r="XBV97" s="1"/>
      <c r="XBW97" s="1"/>
      <c r="XBX97" s="1"/>
      <c r="XBY97" s="1"/>
      <c r="XBZ97" s="1"/>
      <c r="XCA97" s="1"/>
      <c r="XCB97" s="1"/>
      <c r="XCC97" s="1"/>
      <c r="XCD97" s="1"/>
      <c r="XCE97" s="1"/>
      <c r="XCF97" s="1"/>
      <c r="XCG97" s="1"/>
      <c r="XCH97" s="1"/>
      <c r="XCI97" s="1"/>
      <c r="XCJ97" s="1"/>
      <c r="XCK97" s="1"/>
      <c r="XCL97" s="1"/>
      <c r="XCM97" s="1"/>
      <c r="XCN97" s="1"/>
      <c r="XCO97" s="1"/>
      <c r="XCP97" s="1"/>
      <c r="XCQ97" s="1"/>
      <c r="XCR97" s="1"/>
      <c r="XCS97" s="1"/>
      <c r="XCT97" s="1"/>
      <c r="XCU97" s="1"/>
      <c r="XCV97" s="1"/>
      <c r="XCW97" s="1"/>
      <c r="XCX97" s="1"/>
      <c r="XCY97" s="1"/>
      <c r="XCZ97" s="1"/>
      <c r="XDA97" s="1"/>
      <c r="XDB97" s="1"/>
      <c r="XDC97" s="1"/>
      <c r="XDD97" s="1"/>
      <c r="XDE97" s="1"/>
      <c r="XDF97" s="1"/>
      <c r="XDG97" s="1"/>
      <c r="XDH97" s="1"/>
      <c r="XDI97" s="1"/>
      <c r="XDJ97" s="1"/>
      <c r="XDK97" s="1"/>
      <c r="XDL97" s="1"/>
      <c r="XDM97" s="1"/>
      <c r="XDN97" s="1"/>
      <c r="XDO97" s="1"/>
      <c r="XDP97" s="1"/>
      <c r="XDQ97" s="1"/>
      <c r="XDR97" s="1"/>
      <c r="XDS97" s="1"/>
      <c r="XDT97" s="1"/>
      <c r="XDU97" s="1"/>
      <c r="XDV97" s="1"/>
      <c r="XDW97" s="1"/>
      <c r="XDX97" s="1"/>
      <c r="XDY97" s="1"/>
      <c r="XDZ97" s="1"/>
      <c r="XEA97" s="1"/>
      <c r="XEB97" s="1"/>
      <c r="XEC97" s="1"/>
      <c r="XED97" s="1"/>
      <c r="XEE97" s="1"/>
      <c r="XEF97" s="1"/>
      <c r="XEG97" s="1"/>
      <c r="XEH97" s="1"/>
      <c r="XEI97" s="1"/>
      <c r="XEJ97" s="1"/>
      <c r="XEK97" s="1"/>
      <c r="XEL97" s="1"/>
      <c r="XEM97" s="1"/>
      <c r="XEN97" s="1"/>
      <c r="XEO97" s="1"/>
      <c r="XEP97" s="1"/>
      <c r="XEQ97" s="1"/>
      <c r="XER97" s="1"/>
      <c r="XES97" s="1"/>
      <c r="XET97" s="1"/>
      <c r="XEU97" s="1"/>
      <c r="XEV97" s="1"/>
      <c r="XEW97" s="1"/>
      <c r="XEX97" s="1"/>
      <c r="XEY97" s="1"/>
      <c r="XEZ97" s="1"/>
      <c r="XFA97" s="1"/>
      <c r="XFB97" s="1"/>
      <c r="XFC97" s="1"/>
    </row>
    <row r="98" spans="1:150 16226:16383" s="3" customFormat="1" ht="20.25" customHeight="1" x14ac:dyDescent="0.25">
      <c r="A98" s="85">
        <v>5</v>
      </c>
      <c r="B98" s="85"/>
      <c r="C98" s="50" t="s">
        <v>320</v>
      </c>
      <c r="D98" s="71" t="s">
        <v>321</v>
      </c>
      <c r="E98" s="71">
        <f>(27.09)*10.764</f>
        <v>291.59675999999996</v>
      </c>
      <c r="F98" s="71">
        <v>0</v>
      </c>
      <c r="G98" s="71">
        <v>0</v>
      </c>
      <c r="H98" s="71">
        <f t="shared" si="0"/>
        <v>291.59675999999996</v>
      </c>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WZB98" s="1"/>
      <c r="WZC98" s="1"/>
      <c r="WZD98" s="1"/>
      <c r="WZE98" s="1"/>
      <c r="WZF98" s="1"/>
      <c r="WZG98" s="1"/>
      <c r="WZH98" s="1"/>
      <c r="WZI98" s="1"/>
      <c r="WZJ98" s="1"/>
      <c r="WZK98" s="1"/>
      <c r="WZL98" s="1"/>
      <c r="WZM98" s="1"/>
      <c r="WZN98" s="1"/>
      <c r="WZO98" s="1"/>
      <c r="WZP98" s="1"/>
      <c r="WZQ98" s="1"/>
      <c r="WZR98" s="1"/>
      <c r="WZS98" s="1"/>
      <c r="WZT98" s="1"/>
      <c r="WZU98" s="1"/>
      <c r="WZV98" s="1"/>
      <c r="WZW98" s="1"/>
      <c r="WZX98" s="1"/>
      <c r="WZY98" s="1"/>
      <c r="WZZ98" s="1"/>
      <c r="XAA98" s="1"/>
      <c r="XAB98" s="1"/>
      <c r="XAC98" s="1"/>
      <c r="XAD98" s="1"/>
      <c r="XAE98" s="1"/>
      <c r="XAF98" s="1"/>
      <c r="XAG98" s="1"/>
      <c r="XAH98" s="1"/>
      <c r="XAI98" s="1"/>
      <c r="XAJ98" s="1"/>
      <c r="XAK98" s="1"/>
      <c r="XAL98" s="1"/>
      <c r="XAM98" s="1"/>
      <c r="XAN98" s="1"/>
      <c r="XAO98" s="1"/>
      <c r="XAP98" s="1"/>
      <c r="XAQ98" s="1"/>
      <c r="XAR98" s="1"/>
      <c r="XAS98" s="1"/>
      <c r="XAT98" s="1"/>
      <c r="XAU98" s="1"/>
      <c r="XAV98" s="1"/>
      <c r="XAW98" s="1"/>
      <c r="XAX98" s="1"/>
      <c r="XAY98" s="1"/>
      <c r="XAZ98" s="1"/>
      <c r="XBA98" s="1"/>
      <c r="XBB98" s="1"/>
      <c r="XBC98" s="1"/>
      <c r="XBD98" s="1"/>
      <c r="XBE98" s="1"/>
      <c r="XBF98" s="1"/>
      <c r="XBG98" s="1"/>
      <c r="XBH98" s="1"/>
      <c r="XBI98" s="1"/>
      <c r="XBJ98" s="1"/>
      <c r="XBK98" s="1"/>
      <c r="XBL98" s="1"/>
      <c r="XBM98" s="1"/>
      <c r="XBN98" s="1"/>
      <c r="XBO98" s="1"/>
      <c r="XBP98" s="1"/>
      <c r="XBQ98" s="1"/>
      <c r="XBR98" s="1"/>
      <c r="XBS98" s="1"/>
      <c r="XBT98" s="1"/>
      <c r="XBU98" s="1"/>
      <c r="XBV98" s="1"/>
      <c r="XBW98" s="1"/>
      <c r="XBX98" s="1"/>
      <c r="XBY98" s="1"/>
      <c r="XBZ98" s="1"/>
      <c r="XCA98" s="1"/>
      <c r="XCB98" s="1"/>
      <c r="XCC98" s="1"/>
      <c r="XCD98" s="1"/>
      <c r="XCE98" s="1"/>
      <c r="XCF98" s="1"/>
      <c r="XCG98" s="1"/>
      <c r="XCH98" s="1"/>
      <c r="XCI98" s="1"/>
      <c r="XCJ98" s="1"/>
      <c r="XCK98" s="1"/>
      <c r="XCL98" s="1"/>
      <c r="XCM98" s="1"/>
      <c r="XCN98" s="1"/>
      <c r="XCO98" s="1"/>
      <c r="XCP98" s="1"/>
      <c r="XCQ98" s="1"/>
      <c r="XCR98" s="1"/>
      <c r="XCS98" s="1"/>
      <c r="XCT98" s="1"/>
      <c r="XCU98" s="1"/>
      <c r="XCV98" s="1"/>
      <c r="XCW98" s="1"/>
      <c r="XCX98" s="1"/>
      <c r="XCY98" s="1"/>
      <c r="XCZ98" s="1"/>
      <c r="XDA98" s="1"/>
      <c r="XDB98" s="1"/>
      <c r="XDC98" s="1"/>
      <c r="XDD98" s="1"/>
      <c r="XDE98" s="1"/>
      <c r="XDF98" s="1"/>
      <c r="XDG98" s="1"/>
      <c r="XDH98" s="1"/>
      <c r="XDI98" s="1"/>
      <c r="XDJ98" s="1"/>
      <c r="XDK98" s="1"/>
      <c r="XDL98" s="1"/>
      <c r="XDM98" s="1"/>
      <c r="XDN98" s="1"/>
      <c r="XDO98" s="1"/>
      <c r="XDP98" s="1"/>
      <c r="XDQ98" s="1"/>
      <c r="XDR98" s="1"/>
      <c r="XDS98" s="1"/>
      <c r="XDT98" s="1"/>
      <c r="XDU98" s="1"/>
      <c r="XDV98" s="1"/>
      <c r="XDW98" s="1"/>
      <c r="XDX98" s="1"/>
      <c r="XDY98" s="1"/>
      <c r="XDZ98" s="1"/>
      <c r="XEA98" s="1"/>
      <c r="XEB98" s="1"/>
      <c r="XEC98" s="1"/>
      <c r="XED98" s="1"/>
      <c r="XEE98" s="1"/>
      <c r="XEF98" s="1"/>
      <c r="XEG98" s="1"/>
      <c r="XEH98" s="1"/>
      <c r="XEI98" s="1"/>
      <c r="XEJ98" s="1"/>
      <c r="XEK98" s="1"/>
      <c r="XEL98" s="1"/>
      <c r="XEM98" s="1"/>
      <c r="XEN98" s="1"/>
      <c r="XEO98" s="1"/>
      <c r="XEP98" s="1"/>
      <c r="XEQ98" s="1"/>
      <c r="XER98" s="1"/>
      <c r="XES98" s="1"/>
      <c r="XET98" s="1"/>
      <c r="XEU98" s="1"/>
      <c r="XEV98" s="1"/>
      <c r="XEW98" s="1"/>
      <c r="XEX98" s="1"/>
      <c r="XEY98" s="1"/>
      <c r="XEZ98" s="1"/>
      <c r="XFA98" s="1"/>
      <c r="XFB98" s="1"/>
      <c r="XFC98" s="1"/>
    </row>
    <row r="99" spans="1:150 16226:16383" s="3" customFormat="1" ht="20.25" customHeight="1" x14ac:dyDescent="0.25">
      <c r="A99" s="85">
        <v>6</v>
      </c>
      <c r="B99" s="85"/>
      <c r="C99" s="50" t="s">
        <v>320</v>
      </c>
      <c r="D99" s="71" t="s">
        <v>321</v>
      </c>
      <c r="E99" s="71">
        <f>(15.17)*10.764</f>
        <v>163.28987999999998</v>
      </c>
      <c r="F99" s="71">
        <v>0</v>
      </c>
      <c r="G99" s="71">
        <v>0</v>
      </c>
      <c r="H99" s="71">
        <f t="shared" si="0"/>
        <v>163.28987999999998</v>
      </c>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WZB99" s="1"/>
      <c r="WZC99" s="1"/>
      <c r="WZD99" s="1"/>
      <c r="WZE99" s="1"/>
      <c r="WZF99" s="1"/>
      <c r="WZG99" s="1"/>
      <c r="WZH99" s="1"/>
      <c r="WZI99" s="1"/>
      <c r="WZJ99" s="1"/>
      <c r="WZK99" s="1"/>
      <c r="WZL99" s="1"/>
      <c r="WZM99" s="1"/>
      <c r="WZN99" s="1"/>
      <c r="WZO99" s="1"/>
      <c r="WZP99" s="1"/>
      <c r="WZQ99" s="1"/>
      <c r="WZR99" s="1"/>
      <c r="WZS99" s="1"/>
      <c r="WZT99" s="1"/>
      <c r="WZU99" s="1"/>
      <c r="WZV99" s="1"/>
      <c r="WZW99" s="1"/>
      <c r="WZX99" s="1"/>
      <c r="WZY99" s="1"/>
      <c r="WZZ99" s="1"/>
      <c r="XAA99" s="1"/>
      <c r="XAB99" s="1"/>
      <c r="XAC99" s="1"/>
      <c r="XAD99" s="1"/>
      <c r="XAE99" s="1"/>
      <c r="XAF99" s="1"/>
      <c r="XAG99" s="1"/>
      <c r="XAH99" s="1"/>
      <c r="XAI99" s="1"/>
      <c r="XAJ99" s="1"/>
      <c r="XAK99" s="1"/>
      <c r="XAL99" s="1"/>
      <c r="XAM99" s="1"/>
      <c r="XAN99" s="1"/>
      <c r="XAO99" s="1"/>
      <c r="XAP99" s="1"/>
      <c r="XAQ99" s="1"/>
      <c r="XAR99" s="1"/>
      <c r="XAS99" s="1"/>
      <c r="XAT99" s="1"/>
      <c r="XAU99" s="1"/>
      <c r="XAV99" s="1"/>
      <c r="XAW99" s="1"/>
      <c r="XAX99" s="1"/>
      <c r="XAY99" s="1"/>
      <c r="XAZ99" s="1"/>
      <c r="XBA99" s="1"/>
      <c r="XBB99" s="1"/>
      <c r="XBC99" s="1"/>
      <c r="XBD99" s="1"/>
      <c r="XBE99" s="1"/>
      <c r="XBF99" s="1"/>
      <c r="XBG99" s="1"/>
      <c r="XBH99" s="1"/>
      <c r="XBI99" s="1"/>
      <c r="XBJ99" s="1"/>
      <c r="XBK99" s="1"/>
      <c r="XBL99" s="1"/>
      <c r="XBM99" s="1"/>
      <c r="XBN99" s="1"/>
      <c r="XBO99" s="1"/>
      <c r="XBP99" s="1"/>
      <c r="XBQ99" s="1"/>
      <c r="XBR99" s="1"/>
      <c r="XBS99" s="1"/>
      <c r="XBT99" s="1"/>
      <c r="XBU99" s="1"/>
      <c r="XBV99" s="1"/>
      <c r="XBW99" s="1"/>
      <c r="XBX99" s="1"/>
      <c r="XBY99" s="1"/>
      <c r="XBZ99" s="1"/>
      <c r="XCA99" s="1"/>
      <c r="XCB99" s="1"/>
      <c r="XCC99" s="1"/>
      <c r="XCD99" s="1"/>
      <c r="XCE99" s="1"/>
      <c r="XCF99" s="1"/>
      <c r="XCG99" s="1"/>
      <c r="XCH99" s="1"/>
      <c r="XCI99" s="1"/>
      <c r="XCJ99" s="1"/>
      <c r="XCK99" s="1"/>
      <c r="XCL99" s="1"/>
      <c r="XCM99" s="1"/>
      <c r="XCN99" s="1"/>
      <c r="XCO99" s="1"/>
      <c r="XCP99" s="1"/>
      <c r="XCQ99" s="1"/>
      <c r="XCR99" s="1"/>
      <c r="XCS99" s="1"/>
      <c r="XCT99" s="1"/>
      <c r="XCU99" s="1"/>
      <c r="XCV99" s="1"/>
      <c r="XCW99" s="1"/>
      <c r="XCX99" s="1"/>
      <c r="XCY99" s="1"/>
      <c r="XCZ99" s="1"/>
      <c r="XDA99" s="1"/>
      <c r="XDB99" s="1"/>
      <c r="XDC99" s="1"/>
      <c r="XDD99" s="1"/>
      <c r="XDE99" s="1"/>
      <c r="XDF99" s="1"/>
      <c r="XDG99" s="1"/>
      <c r="XDH99" s="1"/>
      <c r="XDI99" s="1"/>
      <c r="XDJ99" s="1"/>
      <c r="XDK99" s="1"/>
      <c r="XDL99" s="1"/>
      <c r="XDM99" s="1"/>
      <c r="XDN99" s="1"/>
      <c r="XDO99" s="1"/>
      <c r="XDP99" s="1"/>
      <c r="XDQ99" s="1"/>
      <c r="XDR99" s="1"/>
      <c r="XDS99" s="1"/>
      <c r="XDT99" s="1"/>
      <c r="XDU99" s="1"/>
      <c r="XDV99" s="1"/>
      <c r="XDW99" s="1"/>
      <c r="XDX99" s="1"/>
      <c r="XDY99" s="1"/>
      <c r="XDZ99" s="1"/>
      <c r="XEA99" s="1"/>
      <c r="XEB99" s="1"/>
      <c r="XEC99" s="1"/>
      <c r="XED99" s="1"/>
      <c r="XEE99" s="1"/>
      <c r="XEF99" s="1"/>
      <c r="XEG99" s="1"/>
      <c r="XEH99" s="1"/>
      <c r="XEI99" s="1"/>
      <c r="XEJ99" s="1"/>
      <c r="XEK99" s="1"/>
      <c r="XEL99" s="1"/>
      <c r="XEM99" s="1"/>
      <c r="XEN99" s="1"/>
      <c r="XEO99" s="1"/>
      <c r="XEP99" s="1"/>
      <c r="XEQ99" s="1"/>
      <c r="XER99" s="1"/>
      <c r="XES99" s="1"/>
      <c r="XET99" s="1"/>
      <c r="XEU99" s="1"/>
      <c r="XEV99" s="1"/>
      <c r="XEW99" s="1"/>
      <c r="XEX99" s="1"/>
      <c r="XEY99" s="1"/>
      <c r="XEZ99" s="1"/>
      <c r="XFA99" s="1"/>
      <c r="XFB99" s="1"/>
      <c r="XFC99" s="1"/>
    </row>
    <row r="100" spans="1:150 16226:16383" s="3" customFormat="1" ht="20.25" customHeight="1" x14ac:dyDescent="0.25">
      <c r="A100" s="85">
        <v>7</v>
      </c>
      <c r="B100" s="85"/>
      <c r="C100" s="50" t="s">
        <v>320</v>
      </c>
      <c r="D100" s="71" t="s">
        <v>321</v>
      </c>
      <c r="E100" s="71">
        <f>(15.34)*10.764</f>
        <v>165.11975999999999</v>
      </c>
      <c r="F100" s="71">
        <v>0</v>
      </c>
      <c r="G100" s="71">
        <v>0</v>
      </c>
      <c r="H100" s="71">
        <f t="shared" si="0"/>
        <v>165.11975999999999</v>
      </c>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WZB100" s="1"/>
      <c r="WZC100" s="1"/>
      <c r="WZD100" s="1"/>
      <c r="WZE100" s="1"/>
      <c r="WZF100" s="1"/>
      <c r="WZG100" s="1"/>
      <c r="WZH100" s="1"/>
      <c r="WZI100" s="1"/>
      <c r="WZJ100" s="1"/>
      <c r="WZK100" s="1"/>
      <c r="WZL100" s="1"/>
      <c r="WZM100" s="1"/>
      <c r="WZN100" s="1"/>
      <c r="WZO100" s="1"/>
      <c r="WZP100" s="1"/>
      <c r="WZQ100" s="1"/>
      <c r="WZR100" s="1"/>
      <c r="WZS100" s="1"/>
      <c r="WZT100" s="1"/>
      <c r="WZU100" s="1"/>
      <c r="WZV100" s="1"/>
      <c r="WZW100" s="1"/>
      <c r="WZX100" s="1"/>
      <c r="WZY100" s="1"/>
      <c r="WZZ100" s="1"/>
      <c r="XAA100" s="1"/>
      <c r="XAB100" s="1"/>
      <c r="XAC100" s="1"/>
      <c r="XAD100" s="1"/>
      <c r="XAE100" s="1"/>
      <c r="XAF100" s="1"/>
      <c r="XAG100" s="1"/>
      <c r="XAH100" s="1"/>
      <c r="XAI100" s="1"/>
      <c r="XAJ100" s="1"/>
      <c r="XAK100" s="1"/>
      <c r="XAL100" s="1"/>
      <c r="XAM100" s="1"/>
      <c r="XAN100" s="1"/>
      <c r="XAO100" s="1"/>
      <c r="XAP100" s="1"/>
      <c r="XAQ100" s="1"/>
      <c r="XAR100" s="1"/>
      <c r="XAS100" s="1"/>
      <c r="XAT100" s="1"/>
      <c r="XAU100" s="1"/>
      <c r="XAV100" s="1"/>
      <c r="XAW100" s="1"/>
      <c r="XAX100" s="1"/>
      <c r="XAY100" s="1"/>
      <c r="XAZ100" s="1"/>
      <c r="XBA100" s="1"/>
      <c r="XBB100" s="1"/>
      <c r="XBC100" s="1"/>
      <c r="XBD100" s="1"/>
      <c r="XBE100" s="1"/>
      <c r="XBF100" s="1"/>
      <c r="XBG100" s="1"/>
      <c r="XBH100" s="1"/>
      <c r="XBI100" s="1"/>
      <c r="XBJ100" s="1"/>
      <c r="XBK100" s="1"/>
      <c r="XBL100" s="1"/>
      <c r="XBM100" s="1"/>
      <c r="XBN100" s="1"/>
      <c r="XBO100" s="1"/>
      <c r="XBP100" s="1"/>
      <c r="XBQ100" s="1"/>
      <c r="XBR100" s="1"/>
      <c r="XBS100" s="1"/>
      <c r="XBT100" s="1"/>
      <c r="XBU100" s="1"/>
      <c r="XBV100" s="1"/>
      <c r="XBW100" s="1"/>
      <c r="XBX100" s="1"/>
      <c r="XBY100" s="1"/>
      <c r="XBZ100" s="1"/>
      <c r="XCA100" s="1"/>
      <c r="XCB100" s="1"/>
      <c r="XCC100" s="1"/>
      <c r="XCD100" s="1"/>
      <c r="XCE100" s="1"/>
      <c r="XCF100" s="1"/>
      <c r="XCG100" s="1"/>
      <c r="XCH100" s="1"/>
      <c r="XCI100" s="1"/>
      <c r="XCJ100" s="1"/>
      <c r="XCK100" s="1"/>
      <c r="XCL100" s="1"/>
      <c r="XCM100" s="1"/>
      <c r="XCN100" s="1"/>
      <c r="XCO100" s="1"/>
      <c r="XCP100" s="1"/>
      <c r="XCQ100" s="1"/>
      <c r="XCR100" s="1"/>
      <c r="XCS100" s="1"/>
      <c r="XCT100" s="1"/>
      <c r="XCU100" s="1"/>
      <c r="XCV100" s="1"/>
      <c r="XCW100" s="1"/>
      <c r="XCX100" s="1"/>
      <c r="XCY100" s="1"/>
      <c r="XCZ100" s="1"/>
      <c r="XDA100" s="1"/>
      <c r="XDB100" s="1"/>
      <c r="XDC100" s="1"/>
      <c r="XDD100" s="1"/>
      <c r="XDE100" s="1"/>
      <c r="XDF100" s="1"/>
      <c r="XDG100" s="1"/>
      <c r="XDH100" s="1"/>
      <c r="XDI100" s="1"/>
      <c r="XDJ100" s="1"/>
      <c r="XDK100" s="1"/>
      <c r="XDL100" s="1"/>
      <c r="XDM100" s="1"/>
      <c r="XDN100" s="1"/>
      <c r="XDO100" s="1"/>
      <c r="XDP100" s="1"/>
      <c r="XDQ100" s="1"/>
      <c r="XDR100" s="1"/>
      <c r="XDS100" s="1"/>
      <c r="XDT100" s="1"/>
      <c r="XDU100" s="1"/>
      <c r="XDV100" s="1"/>
      <c r="XDW100" s="1"/>
      <c r="XDX100" s="1"/>
      <c r="XDY100" s="1"/>
      <c r="XDZ100" s="1"/>
      <c r="XEA100" s="1"/>
      <c r="XEB100" s="1"/>
      <c r="XEC100" s="1"/>
      <c r="XED100" s="1"/>
      <c r="XEE100" s="1"/>
      <c r="XEF100" s="1"/>
      <c r="XEG100" s="1"/>
      <c r="XEH100" s="1"/>
      <c r="XEI100" s="1"/>
      <c r="XEJ100" s="1"/>
      <c r="XEK100" s="1"/>
      <c r="XEL100" s="1"/>
      <c r="XEM100" s="1"/>
      <c r="XEN100" s="1"/>
      <c r="XEO100" s="1"/>
      <c r="XEP100" s="1"/>
      <c r="XEQ100" s="1"/>
      <c r="XER100" s="1"/>
      <c r="XES100" s="1"/>
      <c r="XET100" s="1"/>
      <c r="XEU100" s="1"/>
      <c r="XEV100" s="1"/>
      <c r="XEW100" s="1"/>
      <c r="XEX100" s="1"/>
      <c r="XEY100" s="1"/>
      <c r="XEZ100" s="1"/>
      <c r="XFA100" s="1"/>
      <c r="XFB100" s="1"/>
      <c r="XFC100" s="1"/>
    </row>
    <row r="101" spans="1:150 16226:16383" s="3" customFormat="1" ht="20.25" customHeight="1" x14ac:dyDescent="0.25">
      <c r="A101" s="85">
        <v>8</v>
      </c>
      <c r="B101" s="85"/>
      <c r="C101" s="50" t="s">
        <v>320</v>
      </c>
      <c r="D101" s="71" t="s">
        <v>321</v>
      </c>
      <c r="E101" s="71">
        <f>(26.88)*10.764</f>
        <v>289.33631999999994</v>
      </c>
      <c r="F101" s="71">
        <v>0</v>
      </c>
      <c r="G101" s="71">
        <v>0</v>
      </c>
      <c r="H101" s="71">
        <f t="shared" si="0"/>
        <v>289.33631999999994</v>
      </c>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WZB101" s="1"/>
      <c r="WZC101" s="1"/>
      <c r="WZD101" s="1"/>
      <c r="WZE101" s="1"/>
      <c r="WZF101" s="1"/>
      <c r="WZG101" s="1"/>
      <c r="WZH101" s="1"/>
      <c r="WZI101" s="1"/>
      <c r="WZJ101" s="1"/>
      <c r="WZK101" s="1"/>
      <c r="WZL101" s="1"/>
      <c r="WZM101" s="1"/>
      <c r="WZN101" s="1"/>
      <c r="WZO101" s="1"/>
      <c r="WZP101" s="1"/>
      <c r="WZQ101" s="1"/>
      <c r="WZR101" s="1"/>
      <c r="WZS101" s="1"/>
      <c r="WZT101" s="1"/>
      <c r="WZU101" s="1"/>
      <c r="WZV101" s="1"/>
      <c r="WZW101" s="1"/>
      <c r="WZX101" s="1"/>
      <c r="WZY101" s="1"/>
      <c r="WZZ101" s="1"/>
      <c r="XAA101" s="1"/>
      <c r="XAB101" s="1"/>
      <c r="XAC101" s="1"/>
      <c r="XAD101" s="1"/>
      <c r="XAE101" s="1"/>
      <c r="XAF101" s="1"/>
      <c r="XAG101" s="1"/>
      <c r="XAH101" s="1"/>
      <c r="XAI101" s="1"/>
      <c r="XAJ101" s="1"/>
      <c r="XAK101" s="1"/>
      <c r="XAL101" s="1"/>
      <c r="XAM101" s="1"/>
      <c r="XAN101" s="1"/>
      <c r="XAO101" s="1"/>
      <c r="XAP101" s="1"/>
      <c r="XAQ101" s="1"/>
      <c r="XAR101" s="1"/>
      <c r="XAS101" s="1"/>
      <c r="XAT101" s="1"/>
      <c r="XAU101" s="1"/>
      <c r="XAV101" s="1"/>
      <c r="XAW101" s="1"/>
      <c r="XAX101" s="1"/>
      <c r="XAY101" s="1"/>
      <c r="XAZ101" s="1"/>
      <c r="XBA101" s="1"/>
      <c r="XBB101" s="1"/>
      <c r="XBC101" s="1"/>
      <c r="XBD101" s="1"/>
      <c r="XBE101" s="1"/>
      <c r="XBF101" s="1"/>
      <c r="XBG101" s="1"/>
      <c r="XBH101" s="1"/>
      <c r="XBI101" s="1"/>
      <c r="XBJ101" s="1"/>
      <c r="XBK101" s="1"/>
      <c r="XBL101" s="1"/>
      <c r="XBM101" s="1"/>
      <c r="XBN101" s="1"/>
      <c r="XBO101" s="1"/>
      <c r="XBP101" s="1"/>
      <c r="XBQ101" s="1"/>
      <c r="XBR101" s="1"/>
      <c r="XBS101" s="1"/>
      <c r="XBT101" s="1"/>
      <c r="XBU101" s="1"/>
      <c r="XBV101" s="1"/>
      <c r="XBW101" s="1"/>
      <c r="XBX101" s="1"/>
      <c r="XBY101" s="1"/>
      <c r="XBZ101" s="1"/>
      <c r="XCA101" s="1"/>
      <c r="XCB101" s="1"/>
      <c r="XCC101" s="1"/>
      <c r="XCD101" s="1"/>
      <c r="XCE101" s="1"/>
      <c r="XCF101" s="1"/>
      <c r="XCG101" s="1"/>
      <c r="XCH101" s="1"/>
      <c r="XCI101" s="1"/>
      <c r="XCJ101" s="1"/>
      <c r="XCK101" s="1"/>
      <c r="XCL101" s="1"/>
      <c r="XCM101" s="1"/>
      <c r="XCN101" s="1"/>
      <c r="XCO101" s="1"/>
      <c r="XCP101" s="1"/>
      <c r="XCQ101" s="1"/>
      <c r="XCR101" s="1"/>
      <c r="XCS101" s="1"/>
      <c r="XCT101" s="1"/>
      <c r="XCU101" s="1"/>
      <c r="XCV101" s="1"/>
      <c r="XCW101" s="1"/>
      <c r="XCX101" s="1"/>
      <c r="XCY101" s="1"/>
      <c r="XCZ101" s="1"/>
      <c r="XDA101" s="1"/>
      <c r="XDB101" s="1"/>
      <c r="XDC101" s="1"/>
      <c r="XDD101" s="1"/>
      <c r="XDE101" s="1"/>
      <c r="XDF101" s="1"/>
      <c r="XDG101" s="1"/>
      <c r="XDH101" s="1"/>
      <c r="XDI101" s="1"/>
      <c r="XDJ101" s="1"/>
      <c r="XDK101" s="1"/>
      <c r="XDL101" s="1"/>
      <c r="XDM101" s="1"/>
      <c r="XDN101" s="1"/>
      <c r="XDO101" s="1"/>
      <c r="XDP101" s="1"/>
      <c r="XDQ101" s="1"/>
      <c r="XDR101" s="1"/>
      <c r="XDS101" s="1"/>
      <c r="XDT101" s="1"/>
      <c r="XDU101" s="1"/>
      <c r="XDV101" s="1"/>
      <c r="XDW101" s="1"/>
      <c r="XDX101" s="1"/>
      <c r="XDY101" s="1"/>
      <c r="XDZ101" s="1"/>
      <c r="XEA101" s="1"/>
      <c r="XEB101" s="1"/>
      <c r="XEC101" s="1"/>
      <c r="XED101" s="1"/>
      <c r="XEE101" s="1"/>
      <c r="XEF101" s="1"/>
      <c r="XEG101" s="1"/>
      <c r="XEH101" s="1"/>
      <c r="XEI101" s="1"/>
      <c r="XEJ101" s="1"/>
      <c r="XEK101" s="1"/>
      <c r="XEL101" s="1"/>
      <c r="XEM101" s="1"/>
      <c r="XEN101" s="1"/>
      <c r="XEO101" s="1"/>
      <c r="XEP101" s="1"/>
      <c r="XEQ101" s="1"/>
      <c r="XER101" s="1"/>
      <c r="XES101" s="1"/>
      <c r="XET101" s="1"/>
      <c r="XEU101" s="1"/>
      <c r="XEV101" s="1"/>
      <c r="XEW101" s="1"/>
      <c r="XEX101" s="1"/>
      <c r="XEY101" s="1"/>
      <c r="XEZ101" s="1"/>
      <c r="XFA101" s="1"/>
      <c r="XFB101" s="1"/>
      <c r="XFC101" s="1"/>
    </row>
    <row r="102" spans="1:150 16226:16383" s="3" customFormat="1" ht="20.25" x14ac:dyDescent="0.25">
      <c r="A102" s="85">
        <v>9</v>
      </c>
      <c r="B102" s="85"/>
      <c r="C102" s="50" t="s">
        <v>320</v>
      </c>
      <c r="D102" s="71" t="s">
        <v>321</v>
      </c>
      <c r="E102" s="71">
        <f>(16.29)*10.764</f>
        <v>175.34555999999998</v>
      </c>
      <c r="F102" s="71">
        <v>0</v>
      </c>
      <c r="G102" s="71">
        <v>0</v>
      </c>
      <c r="H102" s="71">
        <f>E102+F102+(IF(G102&lt;101,G102,IF(G102&lt;201,G102/2,IF(G102&lt;=301,G102/3,G102/4))))</f>
        <v>175.34555999999998</v>
      </c>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WZB102" s="1"/>
      <c r="WZC102" s="1"/>
      <c r="WZD102" s="1"/>
      <c r="WZE102" s="1"/>
      <c r="WZF102" s="1"/>
      <c r="WZG102" s="1"/>
      <c r="WZH102" s="1"/>
      <c r="WZI102" s="1"/>
      <c r="WZJ102" s="1"/>
      <c r="WZK102" s="1"/>
      <c r="WZL102" s="1"/>
      <c r="WZM102" s="1"/>
      <c r="WZN102" s="1"/>
      <c r="WZO102" s="1"/>
      <c r="WZP102" s="1"/>
      <c r="WZQ102" s="1"/>
      <c r="WZR102" s="1"/>
      <c r="WZS102" s="1"/>
      <c r="WZT102" s="1"/>
      <c r="WZU102" s="1"/>
      <c r="WZV102" s="1"/>
      <c r="WZW102" s="1"/>
      <c r="WZX102" s="1"/>
      <c r="WZY102" s="1"/>
      <c r="WZZ102" s="1"/>
      <c r="XAA102" s="1"/>
      <c r="XAB102" s="1"/>
      <c r="XAC102" s="1"/>
      <c r="XAD102" s="1"/>
      <c r="XAE102" s="1"/>
      <c r="XAF102" s="1"/>
      <c r="XAG102" s="1"/>
      <c r="XAH102" s="1"/>
      <c r="XAI102" s="1"/>
      <c r="XAJ102" s="1"/>
      <c r="XAK102" s="1"/>
      <c r="XAL102" s="1"/>
      <c r="XAM102" s="1"/>
      <c r="XAN102" s="1"/>
      <c r="XAO102" s="1"/>
      <c r="XAP102" s="1"/>
      <c r="XAQ102" s="1"/>
      <c r="XAR102" s="1"/>
      <c r="XAS102" s="1"/>
      <c r="XAT102" s="1"/>
      <c r="XAU102" s="1"/>
      <c r="XAV102" s="1"/>
      <c r="XAW102" s="1"/>
      <c r="XAX102" s="1"/>
      <c r="XAY102" s="1"/>
      <c r="XAZ102" s="1"/>
      <c r="XBA102" s="1"/>
      <c r="XBB102" s="1"/>
      <c r="XBC102" s="1"/>
      <c r="XBD102" s="1"/>
      <c r="XBE102" s="1"/>
      <c r="XBF102" s="1"/>
      <c r="XBG102" s="1"/>
      <c r="XBH102" s="1"/>
      <c r="XBI102" s="1"/>
      <c r="XBJ102" s="1"/>
      <c r="XBK102" s="1"/>
      <c r="XBL102" s="1"/>
      <c r="XBM102" s="1"/>
      <c r="XBN102" s="1"/>
      <c r="XBO102" s="1"/>
      <c r="XBP102" s="1"/>
      <c r="XBQ102" s="1"/>
      <c r="XBR102" s="1"/>
      <c r="XBS102" s="1"/>
      <c r="XBT102" s="1"/>
      <c r="XBU102" s="1"/>
      <c r="XBV102" s="1"/>
      <c r="XBW102" s="1"/>
      <c r="XBX102" s="1"/>
      <c r="XBY102" s="1"/>
      <c r="XBZ102" s="1"/>
      <c r="XCA102" s="1"/>
      <c r="XCB102" s="1"/>
      <c r="XCC102" s="1"/>
      <c r="XCD102" s="1"/>
      <c r="XCE102" s="1"/>
      <c r="XCF102" s="1"/>
      <c r="XCG102" s="1"/>
      <c r="XCH102" s="1"/>
      <c r="XCI102" s="1"/>
      <c r="XCJ102" s="1"/>
      <c r="XCK102" s="1"/>
      <c r="XCL102" s="1"/>
      <c r="XCM102" s="1"/>
      <c r="XCN102" s="1"/>
      <c r="XCO102" s="1"/>
      <c r="XCP102" s="1"/>
      <c r="XCQ102" s="1"/>
      <c r="XCR102" s="1"/>
      <c r="XCS102" s="1"/>
      <c r="XCT102" s="1"/>
      <c r="XCU102" s="1"/>
      <c r="XCV102" s="1"/>
      <c r="XCW102" s="1"/>
      <c r="XCX102" s="1"/>
      <c r="XCY102" s="1"/>
      <c r="XCZ102" s="1"/>
      <c r="XDA102" s="1"/>
      <c r="XDB102" s="1"/>
      <c r="XDC102" s="1"/>
      <c r="XDD102" s="1"/>
      <c r="XDE102" s="1"/>
      <c r="XDF102" s="1"/>
      <c r="XDG102" s="1"/>
      <c r="XDH102" s="1"/>
      <c r="XDI102" s="1"/>
      <c r="XDJ102" s="1"/>
      <c r="XDK102" s="1"/>
      <c r="XDL102" s="1"/>
      <c r="XDM102" s="1"/>
      <c r="XDN102" s="1"/>
      <c r="XDO102" s="1"/>
      <c r="XDP102" s="1"/>
      <c r="XDQ102" s="1"/>
      <c r="XDR102" s="1"/>
      <c r="XDS102" s="1"/>
      <c r="XDT102" s="1"/>
      <c r="XDU102" s="1"/>
      <c r="XDV102" s="1"/>
      <c r="XDW102" s="1"/>
      <c r="XDX102" s="1"/>
      <c r="XDY102" s="1"/>
      <c r="XDZ102" s="1"/>
      <c r="XEA102" s="1"/>
      <c r="XEB102" s="1"/>
      <c r="XEC102" s="1"/>
      <c r="XED102" s="1"/>
      <c r="XEE102" s="1"/>
      <c r="XEF102" s="1"/>
      <c r="XEG102" s="1"/>
      <c r="XEH102" s="1"/>
      <c r="XEI102" s="1"/>
      <c r="XEJ102" s="1"/>
      <c r="XEK102" s="1"/>
      <c r="XEL102" s="1"/>
      <c r="XEM102" s="1"/>
      <c r="XEN102" s="1"/>
      <c r="XEO102" s="1"/>
      <c r="XEP102" s="1"/>
      <c r="XEQ102" s="1"/>
      <c r="XER102" s="1"/>
      <c r="XES102" s="1"/>
      <c r="XET102" s="1"/>
      <c r="XEU102" s="1"/>
      <c r="XEV102" s="1"/>
      <c r="XEW102" s="1"/>
      <c r="XEX102" s="1"/>
      <c r="XEY102" s="1"/>
      <c r="XEZ102" s="1"/>
      <c r="XFA102" s="1"/>
      <c r="XFB102" s="1"/>
      <c r="XFC102" s="1"/>
    </row>
    <row r="103" spans="1:150 16226:16383" s="3" customFormat="1" ht="20.25" x14ac:dyDescent="0.25">
      <c r="A103" s="85">
        <v>10</v>
      </c>
      <c r="B103" s="85"/>
      <c r="C103" s="50" t="s">
        <v>320</v>
      </c>
      <c r="D103" s="71" t="s">
        <v>321</v>
      </c>
      <c r="E103" s="71">
        <f>(19.2)*10.764</f>
        <v>206.66879999999998</v>
      </c>
      <c r="F103" s="71">
        <v>0</v>
      </c>
      <c r="G103" s="71">
        <v>0</v>
      </c>
      <c r="H103" s="71">
        <f t="shared" ref="H103:H107" si="1">E103+F103+(IF(G103&lt;101,G103,IF(G103&lt;201,G103/2,IF(G103&lt;=301,G103/3,G103/4))))</f>
        <v>206.66879999999998</v>
      </c>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WZB103" s="1"/>
      <c r="WZC103" s="1"/>
      <c r="WZD103" s="1"/>
      <c r="WZE103" s="1"/>
      <c r="WZF103" s="1"/>
      <c r="WZG103" s="1"/>
      <c r="WZH103" s="1"/>
      <c r="WZI103" s="1"/>
      <c r="WZJ103" s="1"/>
      <c r="WZK103" s="1"/>
      <c r="WZL103" s="1"/>
      <c r="WZM103" s="1"/>
      <c r="WZN103" s="1"/>
      <c r="WZO103" s="1"/>
      <c r="WZP103" s="1"/>
      <c r="WZQ103" s="1"/>
      <c r="WZR103" s="1"/>
      <c r="WZS103" s="1"/>
      <c r="WZT103" s="1"/>
      <c r="WZU103" s="1"/>
      <c r="WZV103" s="1"/>
      <c r="WZW103" s="1"/>
      <c r="WZX103" s="1"/>
      <c r="WZY103" s="1"/>
      <c r="WZZ103" s="1"/>
      <c r="XAA103" s="1"/>
      <c r="XAB103" s="1"/>
      <c r="XAC103" s="1"/>
      <c r="XAD103" s="1"/>
      <c r="XAE103" s="1"/>
      <c r="XAF103" s="1"/>
      <c r="XAG103" s="1"/>
      <c r="XAH103" s="1"/>
      <c r="XAI103" s="1"/>
      <c r="XAJ103" s="1"/>
      <c r="XAK103" s="1"/>
      <c r="XAL103" s="1"/>
      <c r="XAM103" s="1"/>
      <c r="XAN103" s="1"/>
      <c r="XAO103" s="1"/>
      <c r="XAP103" s="1"/>
      <c r="XAQ103" s="1"/>
      <c r="XAR103" s="1"/>
      <c r="XAS103" s="1"/>
      <c r="XAT103" s="1"/>
      <c r="XAU103" s="1"/>
      <c r="XAV103" s="1"/>
      <c r="XAW103" s="1"/>
      <c r="XAX103" s="1"/>
      <c r="XAY103" s="1"/>
      <c r="XAZ103" s="1"/>
      <c r="XBA103" s="1"/>
      <c r="XBB103" s="1"/>
      <c r="XBC103" s="1"/>
      <c r="XBD103" s="1"/>
      <c r="XBE103" s="1"/>
      <c r="XBF103" s="1"/>
      <c r="XBG103" s="1"/>
      <c r="XBH103" s="1"/>
      <c r="XBI103" s="1"/>
      <c r="XBJ103" s="1"/>
      <c r="XBK103" s="1"/>
      <c r="XBL103" s="1"/>
      <c r="XBM103" s="1"/>
      <c r="XBN103" s="1"/>
      <c r="XBO103" s="1"/>
      <c r="XBP103" s="1"/>
      <c r="XBQ103" s="1"/>
      <c r="XBR103" s="1"/>
      <c r="XBS103" s="1"/>
      <c r="XBT103" s="1"/>
      <c r="XBU103" s="1"/>
      <c r="XBV103" s="1"/>
      <c r="XBW103" s="1"/>
      <c r="XBX103" s="1"/>
      <c r="XBY103" s="1"/>
      <c r="XBZ103" s="1"/>
      <c r="XCA103" s="1"/>
      <c r="XCB103" s="1"/>
      <c r="XCC103" s="1"/>
      <c r="XCD103" s="1"/>
      <c r="XCE103" s="1"/>
      <c r="XCF103" s="1"/>
      <c r="XCG103" s="1"/>
      <c r="XCH103" s="1"/>
      <c r="XCI103" s="1"/>
      <c r="XCJ103" s="1"/>
      <c r="XCK103" s="1"/>
      <c r="XCL103" s="1"/>
      <c r="XCM103" s="1"/>
      <c r="XCN103" s="1"/>
      <c r="XCO103" s="1"/>
      <c r="XCP103" s="1"/>
      <c r="XCQ103" s="1"/>
      <c r="XCR103" s="1"/>
      <c r="XCS103" s="1"/>
      <c r="XCT103" s="1"/>
      <c r="XCU103" s="1"/>
      <c r="XCV103" s="1"/>
      <c r="XCW103" s="1"/>
      <c r="XCX103" s="1"/>
      <c r="XCY103" s="1"/>
      <c r="XCZ103" s="1"/>
      <c r="XDA103" s="1"/>
      <c r="XDB103" s="1"/>
      <c r="XDC103" s="1"/>
      <c r="XDD103" s="1"/>
      <c r="XDE103" s="1"/>
      <c r="XDF103" s="1"/>
      <c r="XDG103" s="1"/>
      <c r="XDH103" s="1"/>
      <c r="XDI103" s="1"/>
      <c r="XDJ103" s="1"/>
      <c r="XDK103" s="1"/>
      <c r="XDL103" s="1"/>
      <c r="XDM103" s="1"/>
      <c r="XDN103" s="1"/>
      <c r="XDO103" s="1"/>
      <c r="XDP103" s="1"/>
      <c r="XDQ103" s="1"/>
      <c r="XDR103" s="1"/>
      <c r="XDS103" s="1"/>
      <c r="XDT103" s="1"/>
      <c r="XDU103" s="1"/>
      <c r="XDV103" s="1"/>
      <c r="XDW103" s="1"/>
      <c r="XDX103" s="1"/>
      <c r="XDY103" s="1"/>
      <c r="XDZ103" s="1"/>
      <c r="XEA103" s="1"/>
      <c r="XEB103" s="1"/>
      <c r="XEC103" s="1"/>
      <c r="XED103" s="1"/>
      <c r="XEE103" s="1"/>
      <c r="XEF103" s="1"/>
      <c r="XEG103" s="1"/>
      <c r="XEH103" s="1"/>
      <c r="XEI103" s="1"/>
      <c r="XEJ103" s="1"/>
      <c r="XEK103" s="1"/>
      <c r="XEL103" s="1"/>
      <c r="XEM103" s="1"/>
      <c r="XEN103" s="1"/>
      <c r="XEO103" s="1"/>
      <c r="XEP103" s="1"/>
      <c r="XEQ103" s="1"/>
      <c r="XER103" s="1"/>
      <c r="XES103" s="1"/>
      <c r="XET103" s="1"/>
      <c r="XEU103" s="1"/>
      <c r="XEV103" s="1"/>
      <c r="XEW103" s="1"/>
      <c r="XEX103" s="1"/>
      <c r="XEY103" s="1"/>
      <c r="XEZ103" s="1"/>
      <c r="XFA103" s="1"/>
      <c r="XFB103" s="1"/>
      <c r="XFC103" s="1"/>
    </row>
    <row r="104" spans="1:150 16226:16383" s="3" customFormat="1" ht="20.25" x14ac:dyDescent="0.25">
      <c r="A104" s="85">
        <v>11</v>
      </c>
      <c r="B104" s="85"/>
      <c r="C104" s="50" t="s">
        <v>320</v>
      </c>
      <c r="D104" s="71" t="s">
        <v>321</v>
      </c>
      <c r="E104" s="71">
        <f>(20.68)*10.764</f>
        <v>222.59951999999998</v>
      </c>
      <c r="F104" s="71">
        <v>0</v>
      </c>
      <c r="G104" s="71">
        <v>0</v>
      </c>
      <c r="H104" s="71">
        <f t="shared" si="1"/>
        <v>222.59951999999998</v>
      </c>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WZB104" s="1"/>
      <c r="WZC104" s="1"/>
      <c r="WZD104" s="1"/>
      <c r="WZE104" s="1"/>
      <c r="WZF104" s="1"/>
      <c r="WZG104" s="1"/>
      <c r="WZH104" s="1"/>
      <c r="WZI104" s="1"/>
      <c r="WZJ104" s="1"/>
      <c r="WZK104" s="1"/>
      <c r="WZL104" s="1"/>
      <c r="WZM104" s="1"/>
      <c r="WZN104" s="1"/>
      <c r="WZO104" s="1"/>
      <c r="WZP104" s="1"/>
      <c r="WZQ104" s="1"/>
      <c r="WZR104" s="1"/>
      <c r="WZS104" s="1"/>
      <c r="WZT104" s="1"/>
      <c r="WZU104" s="1"/>
      <c r="WZV104" s="1"/>
      <c r="WZW104" s="1"/>
      <c r="WZX104" s="1"/>
      <c r="WZY104" s="1"/>
      <c r="WZZ104" s="1"/>
      <c r="XAA104" s="1"/>
      <c r="XAB104" s="1"/>
      <c r="XAC104" s="1"/>
      <c r="XAD104" s="1"/>
      <c r="XAE104" s="1"/>
      <c r="XAF104" s="1"/>
      <c r="XAG104" s="1"/>
      <c r="XAH104" s="1"/>
      <c r="XAI104" s="1"/>
      <c r="XAJ104" s="1"/>
      <c r="XAK104" s="1"/>
      <c r="XAL104" s="1"/>
      <c r="XAM104" s="1"/>
      <c r="XAN104" s="1"/>
      <c r="XAO104" s="1"/>
      <c r="XAP104" s="1"/>
      <c r="XAQ104" s="1"/>
      <c r="XAR104" s="1"/>
      <c r="XAS104" s="1"/>
      <c r="XAT104" s="1"/>
      <c r="XAU104" s="1"/>
      <c r="XAV104" s="1"/>
      <c r="XAW104" s="1"/>
      <c r="XAX104" s="1"/>
      <c r="XAY104" s="1"/>
      <c r="XAZ104" s="1"/>
      <c r="XBA104" s="1"/>
      <c r="XBB104" s="1"/>
      <c r="XBC104" s="1"/>
      <c r="XBD104" s="1"/>
      <c r="XBE104" s="1"/>
      <c r="XBF104" s="1"/>
      <c r="XBG104" s="1"/>
      <c r="XBH104" s="1"/>
      <c r="XBI104" s="1"/>
      <c r="XBJ104" s="1"/>
      <c r="XBK104" s="1"/>
      <c r="XBL104" s="1"/>
      <c r="XBM104" s="1"/>
      <c r="XBN104" s="1"/>
      <c r="XBO104" s="1"/>
      <c r="XBP104" s="1"/>
      <c r="XBQ104" s="1"/>
      <c r="XBR104" s="1"/>
      <c r="XBS104" s="1"/>
      <c r="XBT104" s="1"/>
      <c r="XBU104" s="1"/>
      <c r="XBV104" s="1"/>
      <c r="XBW104" s="1"/>
      <c r="XBX104" s="1"/>
      <c r="XBY104" s="1"/>
      <c r="XBZ104" s="1"/>
      <c r="XCA104" s="1"/>
      <c r="XCB104" s="1"/>
      <c r="XCC104" s="1"/>
      <c r="XCD104" s="1"/>
      <c r="XCE104" s="1"/>
      <c r="XCF104" s="1"/>
      <c r="XCG104" s="1"/>
      <c r="XCH104" s="1"/>
      <c r="XCI104" s="1"/>
      <c r="XCJ104" s="1"/>
      <c r="XCK104" s="1"/>
      <c r="XCL104" s="1"/>
      <c r="XCM104" s="1"/>
      <c r="XCN104" s="1"/>
      <c r="XCO104" s="1"/>
      <c r="XCP104" s="1"/>
      <c r="XCQ104" s="1"/>
      <c r="XCR104" s="1"/>
      <c r="XCS104" s="1"/>
      <c r="XCT104" s="1"/>
      <c r="XCU104" s="1"/>
      <c r="XCV104" s="1"/>
      <c r="XCW104" s="1"/>
      <c r="XCX104" s="1"/>
      <c r="XCY104" s="1"/>
      <c r="XCZ104" s="1"/>
      <c r="XDA104" s="1"/>
      <c r="XDB104" s="1"/>
      <c r="XDC104" s="1"/>
      <c r="XDD104" s="1"/>
      <c r="XDE104" s="1"/>
      <c r="XDF104" s="1"/>
      <c r="XDG104" s="1"/>
      <c r="XDH104" s="1"/>
      <c r="XDI104" s="1"/>
      <c r="XDJ104" s="1"/>
      <c r="XDK104" s="1"/>
      <c r="XDL104" s="1"/>
      <c r="XDM104" s="1"/>
      <c r="XDN104" s="1"/>
      <c r="XDO104" s="1"/>
      <c r="XDP104" s="1"/>
      <c r="XDQ104" s="1"/>
      <c r="XDR104" s="1"/>
      <c r="XDS104" s="1"/>
      <c r="XDT104" s="1"/>
      <c r="XDU104" s="1"/>
      <c r="XDV104" s="1"/>
      <c r="XDW104" s="1"/>
      <c r="XDX104" s="1"/>
      <c r="XDY104" s="1"/>
      <c r="XDZ104" s="1"/>
      <c r="XEA104" s="1"/>
      <c r="XEB104" s="1"/>
      <c r="XEC104" s="1"/>
      <c r="XED104" s="1"/>
      <c r="XEE104" s="1"/>
      <c r="XEF104" s="1"/>
      <c r="XEG104" s="1"/>
      <c r="XEH104" s="1"/>
      <c r="XEI104" s="1"/>
      <c r="XEJ104" s="1"/>
      <c r="XEK104" s="1"/>
      <c r="XEL104" s="1"/>
      <c r="XEM104" s="1"/>
      <c r="XEN104" s="1"/>
      <c r="XEO104" s="1"/>
      <c r="XEP104" s="1"/>
      <c r="XEQ104" s="1"/>
      <c r="XER104" s="1"/>
      <c r="XES104" s="1"/>
      <c r="XET104" s="1"/>
      <c r="XEU104" s="1"/>
      <c r="XEV104" s="1"/>
      <c r="XEW104" s="1"/>
      <c r="XEX104" s="1"/>
      <c r="XEY104" s="1"/>
      <c r="XEZ104" s="1"/>
      <c r="XFA104" s="1"/>
      <c r="XFB104" s="1"/>
      <c r="XFC104" s="1"/>
    </row>
    <row r="105" spans="1:150 16226:16383" s="3" customFormat="1" ht="20.25" customHeight="1" x14ac:dyDescent="0.25">
      <c r="A105" s="85">
        <v>12</v>
      </c>
      <c r="B105" s="85"/>
      <c r="C105" s="50" t="s">
        <v>320</v>
      </c>
      <c r="D105" s="71" t="s">
        <v>321</v>
      </c>
      <c r="E105" s="71">
        <f>(23.33)*10.764</f>
        <v>251.12411999999998</v>
      </c>
      <c r="F105" s="71">
        <v>0</v>
      </c>
      <c r="G105" s="71">
        <v>0</v>
      </c>
      <c r="H105" s="71">
        <f t="shared" si="1"/>
        <v>251.12411999999998</v>
      </c>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WZB105" s="1"/>
      <c r="WZC105" s="1"/>
      <c r="WZD105" s="1"/>
      <c r="WZE105" s="1"/>
      <c r="WZF105" s="1"/>
      <c r="WZG105" s="1"/>
      <c r="WZH105" s="1"/>
      <c r="WZI105" s="1"/>
      <c r="WZJ105" s="1"/>
      <c r="WZK105" s="1"/>
      <c r="WZL105" s="1"/>
      <c r="WZM105" s="1"/>
      <c r="WZN105" s="1"/>
      <c r="WZO105" s="1"/>
      <c r="WZP105" s="1"/>
      <c r="WZQ105" s="1"/>
      <c r="WZR105" s="1"/>
      <c r="WZS105" s="1"/>
      <c r="WZT105" s="1"/>
      <c r="WZU105" s="1"/>
      <c r="WZV105" s="1"/>
      <c r="WZW105" s="1"/>
      <c r="WZX105" s="1"/>
      <c r="WZY105" s="1"/>
      <c r="WZZ105" s="1"/>
      <c r="XAA105" s="1"/>
      <c r="XAB105" s="1"/>
      <c r="XAC105" s="1"/>
      <c r="XAD105" s="1"/>
      <c r="XAE105" s="1"/>
      <c r="XAF105" s="1"/>
      <c r="XAG105" s="1"/>
      <c r="XAH105" s="1"/>
      <c r="XAI105" s="1"/>
      <c r="XAJ105" s="1"/>
      <c r="XAK105" s="1"/>
      <c r="XAL105" s="1"/>
      <c r="XAM105" s="1"/>
      <c r="XAN105" s="1"/>
      <c r="XAO105" s="1"/>
      <c r="XAP105" s="1"/>
      <c r="XAQ105" s="1"/>
      <c r="XAR105" s="1"/>
      <c r="XAS105" s="1"/>
      <c r="XAT105" s="1"/>
      <c r="XAU105" s="1"/>
      <c r="XAV105" s="1"/>
      <c r="XAW105" s="1"/>
      <c r="XAX105" s="1"/>
      <c r="XAY105" s="1"/>
      <c r="XAZ105" s="1"/>
      <c r="XBA105" s="1"/>
      <c r="XBB105" s="1"/>
      <c r="XBC105" s="1"/>
      <c r="XBD105" s="1"/>
      <c r="XBE105" s="1"/>
      <c r="XBF105" s="1"/>
      <c r="XBG105" s="1"/>
      <c r="XBH105" s="1"/>
      <c r="XBI105" s="1"/>
      <c r="XBJ105" s="1"/>
      <c r="XBK105" s="1"/>
      <c r="XBL105" s="1"/>
      <c r="XBM105" s="1"/>
      <c r="XBN105" s="1"/>
      <c r="XBO105" s="1"/>
      <c r="XBP105" s="1"/>
      <c r="XBQ105" s="1"/>
      <c r="XBR105" s="1"/>
      <c r="XBS105" s="1"/>
      <c r="XBT105" s="1"/>
      <c r="XBU105" s="1"/>
      <c r="XBV105" s="1"/>
      <c r="XBW105" s="1"/>
      <c r="XBX105" s="1"/>
      <c r="XBY105" s="1"/>
      <c r="XBZ105" s="1"/>
      <c r="XCA105" s="1"/>
      <c r="XCB105" s="1"/>
      <c r="XCC105" s="1"/>
      <c r="XCD105" s="1"/>
      <c r="XCE105" s="1"/>
      <c r="XCF105" s="1"/>
      <c r="XCG105" s="1"/>
      <c r="XCH105" s="1"/>
      <c r="XCI105" s="1"/>
      <c r="XCJ105" s="1"/>
      <c r="XCK105" s="1"/>
      <c r="XCL105" s="1"/>
      <c r="XCM105" s="1"/>
      <c r="XCN105" s="1"/>
      <c r="XCO105" s="1"/>
      <c r="XCP105" s="1"/>
      <c r="XCQ105" s="1"/>
      <c r="XCR105" s="1"/>
      <c r="XCS105" s="1"/>
      <c r="XCT105" s="1"/>
      <c r="XCU105" s="1"/>
      <c r="XCV105" s="1"/>
      <c r="XCW105" s="1"/>
      <c r="XCX105" s="1"/>
      <c r="XCY105" s="1"/>
      <c r="XCZ105" s="1"/>
      <c r="XDA105" s="1"/>
      <c r="XDB105" s="1"/>
      <c r="XDC105" s="1"/>
      <c r="XDD105" s="1"/>
      <c r="XDE105" s="1"/>
      <c r="XDF105" s="1"/>
      <c r="XDG105" s="1"/>
      <c r="XDH105" s="1"/>
      <c r="XDI105" s="1"/>
      <c r="XDJ105" s="1"/>
      <c r="XDK105" s="1"/>
      <c r="XDL105" s="1"/>
      <c r="XDM105" s="1"/>
      <c r="XDN105" s="1"/>
      <c r="XDO105" s="1"/>
      <c r="XDP105" s="1"/>
      <c r="XDQ105" s="1"/>
      <c r="XDR105" s="1"/>
      <c r="XDS105" s="1"/>
      <c r="XDT105" s="1"/>
      <c r="XDU105" s="1"/>
      <c r="XDV105" s="1"/>
      <c r="XDW105" s="1"/>
      <c r="XDX105" s="1"/>
      <c r="XDY105" s="1"/>
      <c r="XDZ105" s="1"/>
      <c r="XEA105" s="1"/>
      <c r="XEB105" s="1"/>
      <c r="XEC105" s="1"/>
      <c r="XED105" s="1"/>
      <c r="XEE105" s="1"/>
      <c r="XEF105" s="1"/>
      <c r="XEG105" s="1"/>
      <c r="XEH105" s="1"/>
      <c r="XEI105" s="1"/>
      <c r="XEJ105" s="1"/>
      <c r="XEK105" s="1"/>
      <c r="XEL105" s="1"/>
      <c r="XEM105" s="1"/>
      <c r="XEN105" s="1"/>
      <c r="XEO105" s="1"/>
      <c r="XEP105" s="1"/>
      <c r="XEQ105" s="1"/>
      <c r="XER105" s="1"/>
      <c r="XES105" s="1"/>
      <c r="XET105" s="1"/>
      <c r="XEU105" s="1"/>
      <c r="XEV105" s="1"/>
      <c r="XEW105" s="1"/>
      <c r="XEX105" s="1"/>
      <c r="XEY105" s="1"/>
      <c r="XEZ105" s="1"/>
      <c r="XFA105" s="1"/>
      <c r="XFB105" s="1"/>
      <c r="XFC105" s="1"/>
    </row>
    <row r="106" spans="1:150 16226:16383" s="3" customFormat="1" ht="20.25" customHeight="1" x14ac:dyDescent="0.25">
      <c r="A106" s="85">
        <v>13</v>
      </c>
      <c r="B106" s="85"/>
      <c r="C106" s="50" t="s">
        <v>320</v>
      </c>
      <c r="D106" s="71" t="s">
        <v>321</v>
      </c>
      <c r="E106" s="71">
        <f>(16.18)*10.764</f>
        <v>174.16152</v>
      </c>
      <c r="F106" s="71">
        <v>0</v>
      </c>
      <c r="G106" s="71">
        <v>0</v>
      </c>
      <c r="H106" s="71">
        <f t="shared" si="1"/>
        <v>174.16152</v>
      </c>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WZB106" s="1"/>
      <c r="WZC106" s="1"/>
      <c r="WZD106" s="1"/>
      <c r="WZE106" s="1"/>
      <c r="WZF106" s="1"/>
      <c r="WZG106" s="1"/>
      <c r="WZH106" s="1"/>
      <c r="WZI106" s="1"/>
      <c r="WZJ106" s="1"/>
      <c r="WZK106" s="1"/>
      <c r="WZL106" s="1"/>
      <c r="WZM106" s="1"/>
      <c r="WZN106" s="1"/>
      <c r="WZO106" s="1"/>
      <c r="WZP106" s="1"/>
      <c r="WZQ106" s="1"/>
      <c r="WZR106" s="1"/>
      <c r="WZS106" s="1"/>
      <c r="WZT106" s="1"/>
      <c r="WZU106" s="1"/>
      <c r="WZV106" s="1"/>
      <c r="WZW106" s="1"/>
      <c r="WZX106" s="1"/>
      <c r="WZY106" s="1"/>
      <c r="WZZ106" s="1"/>
      <c r="XAA106" s="1"/>
      <c r="XAB106" s="1"/>
      <c r="XAC106" s="1"/>
      <c r="XAD106" s="1"/>
      <c r="XAE106" s="1"/>
      <c r="XAF106" s="1"/>
      <c r="XAG106" s="1"/>
      <c r="XAH106" s="1"/>
      <c r="XAI106" s="1"/>
      <c r="XAJ106" s="1"/>
      <c r="XAK106" s="1"/>
      <c r="XAL106" s="1"/>
      <c r="XAM106" s="1"/>
      <c r="XAN106" s="1"/>
      <c r="XAO106" s="1"/>
      <c r="XAP106" s="1"/>
      <c r="XAQ106" s="1"/>
      <c r="XAR106" s="1"/>
      <c r="XAS106" s="1"/>
      <c r="XAT106" s="1"/>
      <c r="XAU106" s="1"/>
      <c r="XAV106" s="1"/>
      <c r="XAW106" s="1"/>
      <c r="XAX106" s="1"/>
      <c r="XAY106" s="1"/>
      <c r="XAZ106" s="1"/>
      <c r="XBA106" s="1"/>
      <c r="XBB106" s="1"/>
      <c r="XBC106" s="1"/>
      <c r="XBD106" s="1"/>
      <c r="XBE106" s="1"/>
      <c r="XBF106" s="1"/>
      <c r="XBG106" s="1"/>
      <c r="XBH106" s="1"/>
      <c r="XBI106" s="1"/>
      <c r="XBJ106" s="1"/>
      <c r="XBK106" s="1"/>
      <c r="XBL106" s="1"/>
      <c r="XBM106" s="1"/>
      <c r="XBN106" s="1"/>
      <c r="XBO106" s="1"/>
      <c r="XBP106" s="1"/>
      <c r="XBQ106" s="1"/>
      <c r="XBR106" s="1"/>
      <c r="XBS106" s="1"/>
      <c r="XBT106" s="1"/>
      <c r="XBU106" s="1"/>
      <c r="XBV106" s="1"/>
      <c r="XBW106" s="1"/>
      <c r="XBX106" s="1"/>
      <c r="XBY106" s="1"/>
      <c r="XBZ106" s="1"/>
      <c r="XCA106" s="1"/>
      <c r="XCB106" s="1"/>
      <c r="XCC106" s="1"/>
      <c r="XCD106" s="1"/>
      <c r="XCE106" s="1"/>
      <c r="XCF106" s="1"/>
      <c r="XCG106" s="1"/>
      <c r="XCH106" s="1"/>
      <c r="XCI106" s="1"/>
      <c r="XCJ106" s="1"/>
      <c r="XCK106" s="1"/>
      <c r="XCL106" s="1"/>
      <c r="XCM106" s="1"/>
      <c r="XCN106" s="1"/>
      <c r="XCO106" s="1"/>
      <c r="XCP106" s="1"/>
      <c r="XCQ106" s="1"/>
      <c r="XCR106" s="1"/>
      <c r="XCS106" s="1"/>
      <c r="XCT106" s="1"/>
      <c r="XCU106" s="1"/>
      <c r="XCV106" s="1"/>
      <c r="XCW106" s="1"/>
      <c r="XCX106" s="1"/>
      <c r="XCY106" s="1"/>
      <c r="XCZ106" s="1"/>
      <c r="XDA106" s="1"/>
      <c r="XDB106" s="1"/>
      <c r="XDC106" s="1"/>
      <c r="XDD106" s="1"/>
      <c r="XDE106" s="1"/>
      <c r="XDF106" s="1"/>
      <c r="XDG106" s="1"/>
      <c r="XDH106" s="1"/>
      <c r="XDI106" s="1"/>
      <c r="XDJ106" s="1"/>
      <c r="XDK106" s="1"/>
      <c r="XDL106" s="1"/>
      <c r="XDM106" s="1"/>
      <c r="XDN106" s="1"/>
      <c r="XDO106" s="1"/>
      <c r="XDP106" s="1"/>
      <c r="XDQ106" s="1"/>
      <c r="XDR106" s="1"/>
      <c r="XDS106" s="1"/>
      <c r="XDT106" s="1"/>
      <c r="XDU106" s="1"/>
      <c r="XDV106" s="1"/>
      <c r="XDW106" s="1"/>
      <c r="XDX106" s="1"/>
      <c r="XDY106" s="1"/>
      <c r="XDZ106" s="1"/>
      <c r="XEA106" s="1"/>
      <c r="XEB106" s="1"/>
      <c r="XEC106" s="1"/>
      <c r="XED106" s="1"/>
      <c r="XEE106" s="1"/>
      <c r="XEF106" s="1"/>
      <c r="XEG106" s="1"/>
      <c r="XEH106" s="1"/>
      <c r="XEI106" s="1"/>
      <c r="XEJ106" s="1"/>
      <c r="XEK106" s="1"/>
      <c r="XEL106" s="1"/>
      <c r="XEM106" s="1"/>
      <c r="XEN106" s="1"/>
      <c r="XEO106" s="1"/>
      <c r="XEP106" s="1"/>
      <c r="XEQ106" s="1"/>
      <c r="XER106" s="1"/>
      <c r="XES106" s="1"/>
      <c r="XET106" s="1"/>
      <c r="XEU106" s="1"/>
      <c r="XEV106" s="1"/>
      <c r="XEW106" s="1"/>
      <c r="XEX106" s="1"/>
      <c r="XEY106" s="1"/>
      <c r="XEZ106" s="1"/>
      <c r="XFA106" s="1"/>
      <c r="XFB106" s="1"/>
      <c r="XFC106" s="1"/>
    </row>
    <row r="107" spans="1:150 16226:16383" s="3" customFormat="1" ht="20.25" customHeight="1" x14ac:dyDescent="0.25">
      <c r="A107" s="85">
        <v>14</v>
      </c>
      <c r="B107" s="85"/>
      <c r="C107" s="50" t="s">
        <v>320</v>
      </c>
      <c r="D107" s="71" t="s">
        <v>321</v>
      </c>
      <c r="E107" s="71">
        <f>(14.74)*10.764</f>
        <v>158.66136</v>
      </c>
      <c r="F107" s="71">
        <v>0</v>
      </c>
      <c r="G107" s="71">
        <v>0</v>
      </c>
      <c r="H107" s="71">
        <f t="shared" si="1"/>
        <v>158.66136</v>
      </c>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WZB107" s="1"/>
      <c r="WZC107" s="1"/>
      <c r="WZD107" s="1"/>
      <c r="WZE107" s="1"/>
      <c r="WZF107" s="1"/>
      <c r="WZG107" s="1"/>
      <c r="WZH107" s="1"/>
      <c r="WZI107" s="1"/>
      <c r="WZJ107" s="1"/>
      <c r="WZK107" s="1"/>
      <c r="WZL107" s="1"/>
      <c r="WZM107" s="1"/>
      <c r="WZN107" s="1"/>
      <c r="WZO107" s="1"/>
      <c r="WZP107" s="1"/>
      <c r="WZQ107" s="1"/>
      <c r="WZR107" s="1"/>
      <c r="WZS107" s="1"/>
      <c r="WZT107" s="1"/>
      <c r="WZU107" s="1"/>
      <c r="WZV107" s="1"/>
      <c r="WZW107" s="1"/>
      <c r="WZX107" s="1"/>
      <c r="WZY107" s="1"/>
      <c r="WZZ107" s="1"/>
      <c r="XAA107" s="1"/>
      <c r="XAB107" s="1"/>
      <c r="XAC107" s="1"/>
      <c r="XAD107" s="1"/>
      <c r="XAE107" s="1"/>
      <c r="XAF107" s="1"/>
      <c r="XAG107" s="1"/>
      <c r="XAH107" s="1"/>
      <c r="XAI107" s="1"/>
      <c r="XAJ107" s="1"/>
      <c r="XAK107" s="1"/>
      <c r="XAL107" s="1"/>
      <c r="XAM107" s="1"/>
      <c r="XAN107" s="1"/>
      <c r="XAO107" s="1"/>
      <c r="XAP107" s="1"/>
      <c r="XAQ107" s="1"/>
      <c r="XAR107" s="1"/>
      <c r="XAS107" s="1"/>
      <c r="XAT107" s="1"/>
      <c r="XAU107" s="1"/>
      <c r="XAV107" s="1"/>
      <c r="XAW107" s="1"/>
      <c r="XAX107" s="1"/>
      <c r="XAY107" s="1"/>
      <c r="XAZ107" s="1"/>
      <c r="XBA107" s="1"/>
      <c r="XBB107" s="1"/>
      <c r="XBC107" s="1"/>
      <c r="XBD107" s="1"/>
      <c r="XBE107" s="1"/>
      <c r="XBF107" s="1"/>
      <c r="XBG107" s="1"/>
      <c r="XBH107" s="1"/>
      <c r="XBI107" s="1"/>
      <c r="XBJ107" s="1"/>
      <c r="XBK107" s="1"/>
      <c r="XBL107" s="1"/>
      <c r="XBM107" s="1"/>
      <c r="XBN107" s="1"/>
      <c r="XBO107" s="1"/>
      <c r="XBP107" s="1"/>
      <c r="XBQ107" s="1"/>
      <c r="XBR107" s="1"/>
      <c r="XBS107" s="1"/>
      <c r="XBT107" s="1"/>
      <c r="XBU107" s="1"/>
      <c r="XBV107" s="1"/>
      <c r="XBW107" s="1"/>
      <c r="XBX107" s="1"/>
      <c r="XBY107" s="1"/>
      <c r="XBZ107" s="1"/>
      <c r="XCA107" s="1"/>
      <c r="XCB107" s="1"/>
      <c r="XCC107" s="1"/>
      <c r="XCD107" s="1"/>
      <c r="XCE107" s="1"/>
      <c r="XCF107" s="1"/>
      <c r="XCG107" s="1"/>
      <c r="XCH107" s="1"/>
      <c r="XCI107" s="1"/>
      <c r="XCJ107" s="1"/>
      <c r="XCK107" s="1"/>
      <c r="XCL107" s="1"/>
      <c r="XCM107" s="1"/>
      <c r="XCN107" s="1"/>
      <c r="XCO107" s="1"/>
      <c r="XCP107" s="1"/>
      <c r="XCQ107" s="1"/>
      <c r="XCR107" s="1"/>
      <c r="XCS107" s="1"/>
      <c r="XCT107" s="1"/>
      <c r="XCU107" s="1"/>
      <c r="XCV107" s="1"/>
      <c r="XCW107" s="1"/>
      <c r="XCX107" s="1"/>
      <c r="XCY107" s="1"/>
      <c r="XCZ107" s="1"/>
      <c r="XDA107" s="1"/>
      <c r="XDB107" s="1"/>
      <c r="XDC107" s="1"/>
      <c r="XDD107" s="1"/>
      <c r="XDE107" s="1"/>
      <c r="XDF107" s="1"/>
      <c r="XDG107" s="1"/>
      <c r="XDH107" s="1"/>
      <c r="XDI107" s="1"/>
      <c r="XDJ107" s="1"/>
      <c r="XDK107" s="1"/>
      <c r="XDL107" s="1"/>
      <c r="XDM107" s="1"/>
      <c r="XDN107" s="1"/>
      <c r="XDO107" s="1"/>
      <c r="XDP107" s="1"/>
      <c r="XDQ107" s="1"/>
      <c r="XDR107" s="1"/>
      <c r="XDS107" s="1"/>
      <c r="XDT107" s="1"/>
      <c r="XDU107" s="1"/>
      <c r="XDV107" s="1"/>
      <c r="XDW107" s="1"/>
      <c r="XDX107" s="1"/>
      <c r="XDY107" s="1"/>
      <c r="XDZ107" s="1"/>
      <c r="XEA107" s="1"/>
      <c r="XEB107" s="1"/>
      <c r="XEC107" s="1"/>
      <c r="XED107" s="1"/>
      <c r="XEE107" s="1"/>
      <c r="XEF107" s="1"/>
      <c r="XEG107" s="1"/>
      <c r="XEH107" s="1"/>
      <c r="XEI107" s="1"/>
      <c r="XEJ107" s="1"/>
      <c r="XEK107" s="1"/>
      <c r="XEL107" s="1"/>
      <c r="XEM107" s="1"/>
      <c r="XEN107" s="1"/>
      <c r="XEO107" s="1"/>
      <c r="XEP107" s="1"/>
      <c r="XEQ107" s="1"/>
      <c r="XER107" s="1"/>
      <c r="XES107" s="1"/>
      <c r="XET107" s="1"/>
      <c r="XEU107" s="1"/>
      <c r="XEV107" s="1"/>
      <c r="XEW107" s="1"/>
      <c r="XEX107" s="1"/>
      <c r="XEY107" s="1"/>
      <c r="XEZ107" s="1"/>
      <c r="XFA107" s="1"/>
      <c r="XFB107" s="1"/>
      <c r="XFC107" s="1"/>
    </row>
    <row r="108" spans="1:150 16226:16383" s="3" customFormat="1" ht="20.25" x14ac:dyDescent="0.25">
      <c r="A108" s="162" t="s">
        <v>322</v>
      </c>
      <c r="B108" s="163"/>
      <c r="C108" s="163"/>
      <c r="D108" s="163"/>
      <c r="E108" s="163"/>
      <c r="F108" s="163"/>
      <c r="G108" s="163"/>
      <c r="H108" s="164"/>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WZB108" s="1"/>
      <c r="WZC108" s="1"/>
      <c r="WZD108" s="1"/>
      <c r="WZE108" s="1"/>
      <c r="WZF108" s="1"/>
      <c r="WZG108" s="1"/>
      <c r="WZH108" s="1"/>
      <c r="WZI108" s="1"/>
      <c r="WZJ108" s="1"/>
      <c r="WZK108" s="1"/>
      <c r="WZL108" s="1"/>
      <c r="WZM108" s="1"/>
      <c r="WZN108" s="1"/>
      <c r="WZO108" s="1"/>
      <c r="WZP108" s="1"/>
      <c r="WZQ108" s="1"/>
      <c r="WZR108" s="1"/>
      <c r="WZS108" s="1"/>
      <c r="WZT108" s="1"/>
      <c r="WZU108" s="1"/>
      <c r="WZV108" s="1"/>
      <c r="WZW108" s="1"/>
      <c r="WZX108" s="1"/>
      <c r="WZY108" s="1"/>
      <c r="WZZ108" s="1"/>
      <c r="XAA108" s="1"/>
      <c r="XAB108" s="1"/>
      <c r="XAC108" s="1"/>
      <c r="XAD108" s="1"/>
      <c r="XAE108" s="1"/>
      <c r="XAF108" s="1"/>
      <c r="XAG108" s="1"/>
      <c r="XAH108" s="1"/>
      <c r="XAI108" s="1"/>
      <c r="XAJ108" s="1"/>
      <c r="XAK108" s="1"/>
      <c r="XAL108" s="1"/>
      <c r="XAM108" s="1"/>
      <c r="XAN108" s="1"/>
      <c r="XAO108" s="1"/>
      <c r="XAP108" s="1"/>
      <c r="XAQ108" s="1"/>
      <c r="XAR108" s="1"/>
      <c r="XAS108" s="1"/>
      <c r="XAT108" s="1"/>
      <c r="XAU108" s="1"/>
      <c r="XAV108" s="1"/>
      <c r="XAW108" s="1"/>
      <c r="XAX108" s="1"/>
      <c r="XAY108" s="1"/>
      <c r="XAZ108" s="1"/>
      <c r="XBA108" s="1"/>
      <c r="XBB108" s="1"/>
      <c r="XBC108" s="1"/>
      <c r="XBD108" s="1"/>
      <c r="XBE108" s="1"/>
      <c r="XBF108" s="1"/>
      <c r="XBG108" s="1"/>
      <c r="XBH108" s="1"/>
      <c r="XBI108" s="1"/>
      <c r="XBJ108" s="1"/>
      <c r="XBK108" s="1"/>
      <c r="XBL108" s="1"/>
      <c r="XBM108" s="1"/>
      <c r="XBN108" s="1"/>
      <c r="XBO108" s="1"/>
      <c r="XBP108" s="1"/>
      <c r="XBQ108" s="1"/>
      <c r="XBR108" s="1"/>
      <c r="XBS108" s="1"/>
      <c r="XBT108" s="1"/>
      <c r="XBU108" s="1"/>
      <c r="XBV108" s="1"/>
      <c r="XBW108" s="1"/>
      <c r="XBX108" s="1"/>
      <c r="XBY108" s="1"/>
      <c r="XBZ108" s="1"/>
      <c r="XCA108" s="1"/>
      <c r="XCB108" s="1"/>
      <c r="XCC108" s="1"/>
      <c r="XCD108" s="1"/>
      <c r="XCE108" s="1"/>
      <c r="XCF108" s="1"/>
      <c r="XCG108" s="1"/>
      <c r="XCH108" s="1"/>
      <c r="XCI108" s="1"/>
      <c r="XCJ108" s="1"/>
      <c r="XCK108" s="1"/>
      <c r="XCL108" s="1"/>
      <c r="XCM108" s="1"/>
      <c r="XCN108" s="1"/>
      <c r="XCO108" s="1"/>
      <c r="XCP108" s="1"/>
      <c r="XCQ108" s="1"/>
      <c r="XCR108" s="1"/>
      <c r="XCS108" s="1"/>
      <c r="XCT108" s="1"/>
      <c r="XCU108" s="1"/>
      <c r="XCV108" s="1"/>
      <c r="XCW108" s="1"/>
      <c r="XCX108" s="1"/>
      <c r="XCY108" s="1"/>
      <c r="XCZ108" s="1"/>
      <c r="XDA108" s="1"/>
      <c r="XDB108" s="1"/>
      <c r="XDC108" s="1"/>
      <c r="XDD108" s="1"/>
      <c r="XDE108" s="1"/>
      <c r="XDF108" s="1"/>
      <c r="XDG108" s="1"/>
      <c r="XDH108" s="1"/>
      <c r="XDI108" s="1"/>
      <c r="XDJ108" s="1"/>
      <c r="XDK108" s="1"/>
      <c r="XDL108" s="1"/>
      <c r="XDM108" s="1"/>
      <c r="XDN108" s="1"/>
      <c r="XDO108" s="1"/>
      <c r="XDP108" s="1"/>
      <c r="XDQ108" s="1"/>
      <c r="XDR108" s="1"/>
      <c r="XDS108" s="1"/>
      <c r="XDT108" s="1"/>
      <c r="XDU108" s="1"/>
      <c r="XDV108" s="1"/>
      <c r="XDW108" s="1"/>
      <c r="XDX108" s="1"/>
      <c r="XDY108" s="1"/>
      <c r="XDZ108" s="1"/>
      <c r="XEA108" s="1"/>
      <c r="XEB108" s="1"/>
      <c r="XEC108" s="1"/>
      <c r="XED108" s="1"/>
      <c r="XEE108" s="1"/>
      <c r="XEF108" s="1"/>
      <c r="XEG108" s="1"/>
      <c r="XEH108" s="1"/>
      <c r="XEI108" s="1"/>
      <c r="XEJ108" s="1"/>
      <c r="XEK108" s="1"/>
      <c r="XEL108" s="1"/>
      <c r="XEM108" s="1"/>
      <c r="XEN108" s="1"/>
      <c r="XEO108" s="1"/>
      <c r="XEP108" s="1"/>
      <c r="XEQ108" s="1"/>
      <c r="XER108" s="1"/>
      <c r="XES108" s="1"/>
      <c r="XET108" s="1"/>
      <c r="XEU108" s="1"/>
      <c r="XEV108" s="1"/>
      <c r="XEW108" s="1"/>
      <c r="XEX108" s="1"/>
      <c r="XEY108" s="1"/>
      <c r="XEZ108" s="1"/>
      <c r="XFA108" s="1"/>
      <c r="XFB108" s="1"/>
      <c r="XFC108" s="1"/>
    </row>
    <row r="109" spans="1:150 16226:16383" s="3" customFormat="1" ht="20.25" x14ac:dyDescent="0.25">
      <c r="A109" s="85">
        <v>1</v>
      </c>
      <c r="B109" s="85"/>
      <c r="C109" s="50" t="s">
        <v>320</v>
      </c>
      <c r="D109" s="71" t="s">
        <v>323</v>
      </c>
      <c r="E109" s="71">
        <f>(44.29)*10.764</f>
        <v>476.73755999999997</v>
      </c>
      <c r="F109" s="71">
        <f>((2.365+2.15)*1.2+2.75*1.05)*10.764</f>
        <v>89.400402</v>
      </c>
      <c r="G109" s="71">
        <v>0</v>
      </c>
      <c r="H109" s="6">
        <f>E109+F109+(IF(G109&lt;101,G109,IF(G109&lt;201,G109/2,IF(G109&lt;=301,G109/3,G109/4))))</f>
        <v>566.13796200000002</v>
      </c>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WZB109" s="1"/>
      <c r="WZC109" s="1"/>
      <c r="WZD109" s="1"/>
      <c r="WZE109" s="1"/>
      <c r="WZF109" s="1"/>
      <c r="WZG109" s="1"/>
      <c r="WZH109" s="1"/>
      <c r="WZI109" s="1"/>
      <c r="WZJ109" s="1"/>
      <c r="WZK109" s="1"/>
      <c r="WZL109" s="1"/>
      <c r="WZM109" s="1"/>
      <c r="WZN109" s="1"/>
      <c r="WZO109" s="1"/>
      <c r="WZP109" s="1"/>
      <c r="WZQ109" s="1"/>
      <c r="WZR109" s="1"/>
      <c r="WZS109" s="1"/>
      <c r="WZT109" s="1"/>
      <c r="WZU109" s="1"/>
      <c r="WZV109" s="1"/>
      <c r="WZW109" s="1"/>
      <c r="WZX109" s="1"/>
      <c r="WZY109" s="1"/>
      <c r="WZZ109" s="1"/>
      <c r="XAA109" s="1"/>
      <c r="XAB109" s="1"/>
      <c r="XAC109" s="1"/>
      <c r="XAD109" s="1"/>
      <c r="XAE109" s="1"/>
      <c r="XAF109" s="1"/>
      <c r="XAG109" s="1"/>
      <c r="XAH109" s="1"/>
      <c r="XAI109" s="1"/>
      <c r="XAJ109" s="1"/>
      <c r="XAK109" s="1"/>
      <c r="XAL109" s="1"/>
      <c r="XAM109" s="1"/>
      <c r="XAN109" s="1"/>
      <c r="XAO109" s="1"/>
      <c r="XAP109" s="1"/>
      <c r="XAQ109" s="1"/>
      <c r="XAR109" s="1"/>
      <c r="XAS109" s="1"/>
      <c r="XAT109" s="1"/>
      <c r="XAU109" s="1"/>
      <c r="XAV109" s="1"/>
      <c r="XAW109" s="1"/>
      <c r="XAX109" s="1"/>
      <c r="XAY109" s="1"/>
      <c r="XAZ109" s="1"/>
      <c r="XBA109" s="1"/>
      <c r="XBB109" s="1"/>
      <c r="XBC109" s="1"/>
      <c r="XBD109" s="1"/>
      <c r="XBE109" s="1"/>
      <c r="XBF109" s="1"/>
      <c r="XBG109" s="1"/>
      <c r="XBH109" s="1"/>
      <c r="XBI109" s="1"/>
      <c r="XBJ109" s="1"/>
      <c r="XBK109" s="1"/>
      <c r="XBL109" s="1"/>
      <c r="XBM109" s="1"/>
      <c r="XBN109" s="1"/>
      <c r="XBO109" s="1"/>
      <c r="XBP109" s="1"/>
      <c r="XBQ109" s="1"/>
      <c r="XBR109" s="1"/>
      <c r="XBS109" s="1"/>
      <c r="XBT109" s="1"/>
      <c r="XBU109" s="1"/>
      <c r="XBV109" s="1"/>
      <c r="XBW109" s="1"/>
      <c r="XBX109" s="1"/>
      <c r="XBY109" s="1"/>
      <c r="XBZ109" s="1"/>
      <c r="XCA109" s="1"/>
      <c r="XCB109" s="1"/>
      <c r="XCC109" s="1"/>
      <c r="XCD109" s="1"/>
      <c r="XCE109" s="1"/>
      <c r="XCF109" s="1"/>
      <c r="XCG109" s="1"/>
      <c r="XCH109" s="1"/>
      <c r="XCI109" s="1"/>
      <c r="XCJ109" s="1"/>
      <c r="XCK109" s="1"/>
      <c r="XCL109" s="1"/>
      <c r="XCM109" s="1"/>
      <c r="XCN109" s="1"/>
      <c r="XCO109" s="1"/>
      <c r="XCP109" s="1"/>
      <c r="XCQ109" s="1"/>
      <c r="XCR109" s="1"/>
      <c r="XCS109" s="1"/>
      <c r="XCT109" s="1"/>
      <c r="XCU109" s="1"/>
      <c r="XCV109" s="1"/>
      <c r="XCW109" s="1"/>
      <c r="XCX109" s="1"/>
      <c r="XCY109" s="1"/>
      <c r="XCZ109" s="1"/>
      <c r="XDA109" s="1"/>
      <c r="XDB109" s="1"/>
      <c r="XDC109" s="1"/>
      <c r="XDD109" s="1"/>
      <c r="XDE109" s="1"/>
      <c r="XDF109" s="1"/>
      <c r="XDG109" s="1"/>
      <c r="XDH109" s="1"/>
      <c r="XDI109" s="1"/>
      <c r="XDJ109" s="1"/>
      <c r="XDK109" s="1"/>
      <c r="XDL109" s="1"/>
      <c r="XDM109" s="1"/>
      <c r="XDN109" s="1"/>
      <c r="XDO109" s="1"/>
      <c r="XDP109" s="1"/>
      <c r="XDQ109" s="1"/>
      <c r="XDR109" s="1"/>
      <c r="XDS109" s="1"/>
      <c r="XDT109" s="1"/>
      <c r="XDU109" s="1"/>
      <c r="XDV109" s="1"/>
      <c r="XDW109" s="1"/>
      <c r="XDX109" s="1"/>
      <c r="XDY109" s="1"/>
      <c r="XDZ109" s="1"/>
      <c r="XEA109" s="1"/>
      <c r="XEB109" s="1"/>
      <c r="XEC109" s="1"/>
      <c r="XED109" s="1"/>
      <c r="XEE109" s="1"/>
      <c r="XEF109" s="1"/>
      <c r="XEG109" s="1"/>
      <c r="XEH109" s="1"/>
      <c r="XEI109" s="1"/>
      <c r="XEJ109" s="1"/>
      <c r="XEK109" s="1"/>
      <c r="XEL109" s="1"/>
      <c r="XEM109" s="1"/>
      <c r="XEN109" s="1"/>
      <c r="XEO109" s="1"/>
      <c r="XEP109" s="1"/>
      <c r="XEQ109" s="1"/>
      <c r="XER109" s="1"/>
      <c r="XES109" s="1"/>
      <c r="XET109" s="1"/>
      <c r="XEU109" s="1"/>
      <c r="XEV109" s="1"/>
      <c r="XEW109" s="1"/>
      <c r="XEX109" s="1"/>
      <c r="XEY109" s="1"/>
      <c r="XEZ109" s="1"/>
      <c r="XFA109" s="1"/>
      <c r="XFB109" s="1"/>
      <c r="XFC109" s="1"/>
    </row>
    <row r="110" spans="1:150 16226:16383" s="3" customFormat="1" ht="20.25" x14ac:dyDescent="0.25">
      <c r="A110" s="86">
        <f>A109+1</f>
        <v>2</v>
      </c>
      <c r="B110" s="88"/>
      <c r="C110" s="50" t="s">
        <v>320</v>
      </c>
      <c r="D110" s="71" t="s">
        <v>324</v>
      </c>
      <c r="E110" s="71">
        <f>(35.84)*10.764</f>
        <v>385.78176000000002</v>
      </c>
      <c r="F110" s="71">
        <f>((2.215+2.15)*1.2)*10.764</f>
        <v>56.381832000000003</v>
      </c>
      <c r="G110" s="71">
        <v>0</v>
      </c>
      <c r="H110" s="6">
        <f t="shared" ref="H110:H116" si="2">E110+F110+(IF(G110&lt;101,G110,IF(G110&lt;201,G110/2,IF(G110&lt;=301,G110/3,G110/4))))</f>
        <v>442.16359199999999</v>
      </c>
      <c r="I110" s="1"/>
      <c r="J110" s="83"/>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WZB110" s="1"/>
      <c r="WZC110" s="1"/>
      <c r="WZD110" s="1"/>
      <c r="WZE110" s="1"/>
      <c r="WZF110" s="1"/>
      <c r="WZG110" s="1"/>
      <c r="WZH110" s="1"/>
      <c r="WZI110" s="1"/>
      <c r="WZJ110" s="1"/>
      <c r="WZK110" s="1"/>
      <c r="WZL110" s="1"/>
      <c r="WZM110" s="1"/>
      <c r="WZN110" s="1"/>
      <c r="WZO110" s="1"/>
      <c r="WZP110" s="1"/>
      <c r="WZQ110" s="1"/>
      <c r="WZR110" s="1"/>
      <c r="WZS110" s="1"/>
      <c r="WZT110" s="1"/>
      <c r="WZU110" s="1"/>
      <c r="WZV110" s="1"/>
      <c r="WZW110" s="1"/>
      <c r="WZX110" s="1"/>
      <c r="WZY110" s="1"/>
      <c r="WZZ110" s="1"/>
      <c r="XAA110" s="1"/>
      <c r="XAB110" s="1"/>
      <c r="XAC110" s="1"/>
      <c r="XAD110" s="1"/>
      <c r="XAE110" s="1"/>
      <c r="XAF110" s="1"/>
      <c r="XAG110" s="1"/>
      <c r="XAH110" s="1"/>
      <c r="XAI110" s="1"/>
      <c r="XAJ110" s="1"/>
      <c r="XAK110" s="1"/>
      <c r="XAL110" s="1"/>
      <c r="XAM110" s="1"/>
      <c r="XAN110" s="1"/>
      <c r="XAO110" s="1"/>
      <c r="XAP110" s="1"/>
      <c r="XAQ110" s="1"/>
      <c r="XAR110" s="1"/>
      <c r="XAS110" s="1"/>
      <c r="XAT110" s="1"/>
      <c r="XAU110" s="1"/>
      <c r="XAV110" s="1"/>
      <c r="XAW110" s="1"/>
      <c r="XAX110" s="1"/>
      <c r="XAY110" s="1"/>
      <c r="XAZ110" s="1"/>
      <c r="XBA110" s="1"/>
      <c r="XBB110" s="1"/>
      <c r="XBC110" s="1"/>
      <c r="XBD110" s="1"/>
      <c r="XBE110" s="1"/>
      <c r="XBF110" s="1"/>
      <c r="XBG110" s="1"/>
      <c r="XBH110" s="1"/>
      <c r="XBI110" s="1"/>
      <c r="XBJ110" s="1"/>
      <c r="XBK110" s="1"/>
      <c r="XBL110" s="1"/>
      <c r="XBM110" s="1"/>
      <c r="XBN110" s="1"/>
      <c r="XBO110" s="1"/>
      <c r="XBP110" s="1"/>
      <c r="XBQ110" s="1"/>
      <c r="XBR110" s="1"/>
      <c r="XBS110" s="1"/>
      <c r="XBT110" s="1"/>
      <c r="XBU110" s="1"/>
      <c r="XBV110" s="1"/>
      <c r="XBW110" s="1"/>
      <c r="XBX110" s="1"/>
      <c r="XBY110" s="1"/>
      <c r="XBZ110" s="1"/>
      <c r="XCA110" s="1"/>
      <c r="XCB110" s="1"/>
      <c r="XCC110" s="1"/>
      <c r="XCD110" s="1"/>
      <c r="XCE110" s="1"/>
      <c r="XCF110" s="1"/>
      <c r="XCG110" s="1"/>
      <c r="XCH110" s="1"/>
      <c r="XCI110" s="1"/>
      <c r="XCJ110" s="1"/>
      <c r="XCK110" s="1"/>
      <c r="XCL110" s="1"/>
      <c r="XCM110" s="1"/>
      <c r="XCN110" s="1"/>
      <c r="XCO110" s="1"/>
      <c r="XCP110" s="1"/>
      <c r="XCQ110" s="1"/>
      <c r="XCR110" s="1"/>
      <c r="XCS110" s="1"/>
      <c r="XCT110" s="1"/>
      <c r="XCU110" s="1"/>
      <c r="XCV110" s="1"/>
      <c r="XCW110" s="1"/>
      <c r="XCX110" s="1"/>
      <c r="XCY110" s="1"/>
      <c r="XCZ110" s="1"/>
      <c r="XDA110" s="1"/>
      <c r="XDB110" s="1"/>
      <c r="XDC110" s="1"/>
      <c r="XDD110" s="1"/>
      <c r="XDE110" s="1"/>
      <c r="XDF110" s="1"/>
      <c r="XDG110" s="1"/>
      <c r="XDH110" s="1"/>
      <c r="XDI110" s="1"/>
      <c r="XDJ110" s="1"/>
      <c r="XDK110" s="1"/>
      <c r="XDL110" s="1"/>
      <c r="XDM110" s="1"/>
      <c r="XDN110" s="1"/>
      <c r="XDO110" s="1"/>
      <c r="XDP110" s="1"/>
      <c r="XDQ110" s="1"/>
      <c r="XDR110" s="1"/>
      <c r="XDS110" s="1"/>
      <c r="XDT110" s="1"/>
      <c r="XDU110" s="1"/>
      <c r="XDV110" s="1"/>
      <c r="XDW110" s="1"/>
      <c r="XDX110" s="1"/>
      <c r="XDY110" s="1"/>
      <c r="XDZ110" s="1"/>
      <c r="XEA110" s="1"/>
      <c r="XEB110" s="1"/>
      <c r="XEC110" s="1"/>
      <c r="XED110" s="1"/>
      <c r="XEE110" s="1"/>
      <c r="XEF110" s="1"/>
      <c r="XEG110" s="1"/>
      <c r="XEH110" s="1"/>
      <c r="XEI110" s="1"/>
      <c r="XEJ110" s="1"/>
      <c r="XEK110" s="1"/>
      <c r="XEL110" s="1"/>
      <c r="XEM110" s="1"/>
      <c r="XEN110" s="1"/>
      <c r="XEO110" s="1"/>
      <c r="XEP110" s="1"/>
      <c r="XEQ110" s="1"/>
      <c r="XER110" s="1"/>
      <c r="XES110" s="1"/>
      <c r="XET110" s="1"/>
      <c r="XEU110" s="1"/>
      <c r="XEV110" s="1"/>
      <c r="XEW110" s="1"/>
      <c r="XEX110" s="1"/>
      <c r="XEY110" s="1"/>
      <c r="XEZ110" s="1"/>
      <c r="XFA110" s="1"/>
      <c r="XFB110" s="1"/>
      <c r="XFC110" s="1"/>
    </row>
    <row r="111" spans="1:150 16226:16383" s="3" customFormat="1" ht="20.25" x14ac:dyDescent="0.25">
      <c r="A111" s="86">
        <f t="shared" ref="A111:A121" si="3">A110+1</f>
        <v>3</v>
      </c>
      <c r="B111" s="88"/>
      <c r="C111" s="50" t="s">
        <v>320</v>
      </c>
      <c r="D111" s="71" t="s">
        <v>325</v>
      </c>
      <c r="E111" s="71">
        <f>(68.32)*10.764</f>
        <v>735.39647999999988</v>
      </c>
      <c r="F111" s="71">
        <f>(1.2*(3.05+3.65)+2.45*0.75+4.365*1.18+3.05*1.2)*10.764</f>
        <v>201.15978479999998</v>
      </c>
      <c r="G111" s="71">
        <v>0</v>
      </c>
      <c r="H111" s="6">
        <f t="shared" si="2"/>
        <v>936.55626479999989</v>
      </c>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WZB111" s="1"/>
      <c r="WZC111" s="1"/>
      <c r="WZD111" s="1"/>
      <c r="WZE111" s="1"/>
      <c r="WZF111" s="1"/>
      <c r="WZG111" s="1"/>
      <c r="WZH111" s="1"/>
      <c r="WZI111" s="1"/>
      <c r="WZJ111" s="1"/>
      <c r="WZK111" s="1"/>
      <c r="WZL111" s="1"/>
      <c r="WZM111" s="1"/>
      <c r="WZN111" s="1"/>
      <c r="WZO111" s="1"/>
      <c r="WZP111" s="1"/>
      <c r="WZQ111" s="1"/>
      <c r="WZR111" s="1"/>
      <c r="WZS111" s="1"/>
      <c r="WZT111" s="1"/>
      <c r="WZU111" s="1"/>
      <c r="WZV111" s="1"/>
      <c r="WZW111" s="1"/>
      <c r="WZX111" s="1"/>
      <c r="WZY111" s="1"/>
      <c r="WZZ111" s="1"/>
      <c r="XAA111" s="1"/>
      <c r="XAB111" s="1"/>
      <c r="XAC111" s="1"/>
      <c r="XAD111" s="1"/>
      <c r="XAE111" s="1"/>
      <c r="XAF111" s="1"/>
      <c r="XAG111" s="1"/>
      <c r="XAH111" s="1"/>
      <c r="XAI111" s="1"/>
      <c r="XAJ111" s="1"/>
      <c r="XAK111" s="1"/>
      <c r="XAL111" s="1"/>
      <c r="XAM111" s="1"/>
      <c r="XAN111" s="1"/>
      <c r="XAO111" s="1"/>
      <c r="XAP111" s="1"/>
      <c r="XAQ111" s="1"/>
      <c r="XAR111" s="1"/>
      <c r="XAS111" s="1"/>
      <c r="XAT111" s="1"/>
      <c r="XAU111" s="1"/>
      <c r="XAV111" s="1"/>
      <c r="XAW111" s="1"/>
      <c r="XAX111" s="1"/>
      <c r="XAY111" s="1"/>
      <c r="XAZ111" s="1"/>
      <c r="XBA111" s="1"/>
      <c r="XBB111" s="1"/>
      <c r="XBC111" s="1"/>
      <c r="XBD111" s="1"/>
      <c r="XBE111" s="1"/>
      <c r="XBF111" s="1"/>
      <c r="XBG111" s="1"/>
      <c r="XBH111" s="1"/>
      <c r="XBI111" s="1"/>
      <c r="XBJ111" s="1"/>
      <c r="XBK111" s="1"/>
      <c r="XBL111" s="1"/>
      <c r="XBM111" s="1"/>
      <c r="XBN111" s="1"/>
      <c r="XBO111" s="1"/>
      <c r="XBP111" s="1"/>
      <c r="XBQ111" s="1"/>
      <c r="XBR111" s="1"/>
      <c r="XBS111" s="1"/>
      <c r="XBT111" s="1"/>
      <c r="XBU111" s="1"/>
      <c r="XBV111" s="1"/>
      <c r="XBW111" s="1"/>
      <c r="XBX111" s="1"/>
      <c r="XBY111" s="1"/>
      <c r="XBZ111" s="1"/>
      <c r="XCA111" s="1"/>
      <c r="XCB111" s="1"/>
      <c r="XCC111" s="1"/>
      <c r="XCD111" s="1"/>
      <c r="XCE111" s="1"/>
      <c r="XCF111" s="1"/>
      <c r="XCG111" s="1"/>
      <c r="XCH111" s="1"/>
      <c r="XCI111" s="1"/>
      <c r="XCJ111" s="1"/>
      <c r="XCK111" s="1"/>
      <c r="XCL111" s="1"/>
      <c r="XCM111" s="1"/>
      <c r="XCN111" s="1"/>
      <c r="XCO111" s="1"/>
      <c r="XCP111" s="1"/>
      <c r="XCQ111" s="1"/>
      <c r="XCR111" s="1"/>
      <c r="XCS111" s="1"/>
      <c r="XCT111" s="1"/>
      <c r="XCU111" s="1"/>
      <c r="XCV111" s="1"/>
      <c r="XCW111" s="1"/>
      <c r="XCX111" s="1"/>
      <c r="XCY111" s="1"/>
      <c r="XCZ111" s="1"/>
      <c r="XDA111" s="1"/>
      <c r="XDB111" s="1"/>
      <c r="XDC111" s="1"/>
      <c r="XDD111" s="1"/>
      <c r="XDE111" s="1"/>
      <c r="XDF111" s="1"/>
      <c r="XDG111" s="1"/>
      <c r="XDH111" s="1"/>
      <c r="XDI111" s="1"/>
      <c r="XDJ111" s="1"/>
      <c r="XDK111" s="1"/>
      <c r="XDL111" s="1"/>
      <c r="XDM111" s="1"/>
      <c r="XDN111" s="1"/>
      <c r="XDO111" s="1"/>
      <c r="XDP111" s="1"/>
      <c r="XDQ111" s="1"/>
      <c r="XDR111" s="1"/>
      <c r="XDS111" s="1"/>
      <c r="XDT111" s="1"/>
      <c r="XDU111" s="1"/>
      <c r="XDV111" s="1"/>
      <c r="XDW111" s="1"/>
      <c r="XDX111" s="1"/>
      <c r="XDY111" s="1"/>
      <c r="XDZ111" s="1"/>
      <c r="XEA111" s="1"/>
      <c r="XEB111" s="1"/>
      <c r="XEC111" s="1"/>
      <c r="XED111" s="1"/>
      <c r="XEE111" s="1"/>
      <c r="XEF111" s="1"/>
      <c r="XEG111" s="1"/>
      <c r="XEH111" s="1"/>
      <c r="XEI111" s="1"/>
      <c r="XEJ111" s="1"/>
      <c r="XEK111" s="1"/>
      <c r="XEL111" s="1"/>
      <c r="XEM111" s="1"/>
      <c r="XEN111" s="1"/>
      <c r="XEO111" s="1"/>
      <c r="XEP111" s="1"/>
      <c r="XEQ111" s="1"/>
      <c r="XER111" s="1"/>
      <c r="XES111" s="1"/>
      <c r="XET111" s="1"/>
      <c r="XEU111" s="1"/>
      <c r="XEV111" s="1"/>
      <c r="XEW111" s="1"/>
      <c r="XEX111" s="1"/>
      <c r="XEY111" s="1"/>
      <c r="XEZ111" s="1"/>
      <c r="XFA111" s="1"/>
      <c r="XFB111" s="1"/>
      <c r="XFC111" s="1"/>
    </row>
    <row r="112" spans="1:150 16226:16383" s="3" customFormat="1" ht="20.25" customHeight="1" x14ac:dyDescent="0.25">
      <c r="A112" s="86">
        <f t="shared" si="3"/>
        <v>4</v>
      </c>
      <c r="B112" s="88"/>
      <c r="C112" s="50" t="s">
        <v>320</v>
      </c>
      <c r="D112" s="71" t="s">
        <v>324</v>
      </c>
      <c r="E112" s="71">
        <f>(35.91)*10.764</f>
        <v>386.53523999999993</v>
      </c>
      <c r="F112" s="71">
        <f>(1.2*2.215+2.15*0.75)*10.764</f>
        <v>45.967661999999997</v>
      </c>
      <c r="G112" s="71">
        <f>(2.215*1.55)*10.764</f>
        <v>36.955502999999993</v>
      </c>
      <c r="H112" s="6">
        <f t="shared" si="2"/>
        <v>469.45840499999997</v>
      </c>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WZB112" s="1"/>
      <c r="WZC112" s="1"/>
      <c r="WZD112" s="1"/>
      <c r="WZE112" s="1"/>
      <c r="WZF112" s="1"/>
      <c r="WZG112" s="1"/>
      <c r="WZH112" s="1"/>
      <c r="WZI112" s="1"/>
      <c r="WZJ112" s="1"/>
      <c r="WZK112" s="1"/>
      <c r="WZL112" s="1"/>
      <c r="WZM112" s="1"/>
      <c r="WZN112" s="1"/>
      <c r="WZO112" s="1"/>
      <c r="WZP112" s="1"/>
      <c r="WZQ112" s="1"/>
      <c r="WZR112" s="1"/>
      <c r="WZS112" s="1"/>
      <c r="WZT112" s="1"/>
      <c r="WZU112" s="1"/>
      <c r="WZV112" s="1"/>
      <c r="WZW112" s="1"/>
      <c r="WZX112" s="1"/>
      <c r="WZY112" s="1"/>
      <c r="WZZ112" s="1"/>
      <c r="XAA112" s="1"/>
      <c r="XAB112" s="1"/>
      <c r="XAC112" s="1"/>
      <c r="XAD112" s="1"/>
      <c r="XAE112" s="1"/>
      <c r="XAF112" s="1"/>
      <c r="XAG112" s="1"/>
      <c r="XAH112" s="1"/>
      <c r="XAI112" s="1"/>
      <c r="XAJ112" s="1"/>
      <c r="XAK112" s="1"/>
      <c r="XAL112" s="1"/>
      <c r="XAM112" s="1"/>
      <c r="XAN112" s="1"/>
      <c r="XAO112" s="1"/>
      <c r="XAP112" s="1"/>
      <c r="XAQ112" s="1"/>
      <c r="XAR112" s="1"/>
      <c r="XAS112" s="1"/>
      <c r="XAT112" s="1"/>
      <c r="XAU112" s="1"/>
      <c r="XAV112" s="1"/>
      <c r="XAW112" s="1"/>
      <c r="XAX112" s="1"/>
      <c r="XAY112" s="1"/>
      <c r="XAZ112" s="1"/>
      <c r="XBA112" s="1"/>
      <c r="XBB112" s="1"/>
      <c r="XBC112" s="1"/>
      <c r="XBD112" s="1"/>
      <c r="XBE112" s="1"/>
      <c r="XBF112" s="1"/>
      <c r="XBG112" s="1"/>
      <c r="XBH112" s="1"/>
      <c r="XBI112" s="1"/>
      <c r="XBJ112" s="1"/>
      <c r="XBK112" s="1"/>
      <c r="XBL112" s="1"/>
      <c r="XBM112" s="1"/>
      <c r="XBN112" s="1"/>
      <c r="XBO112" s="1"/>
      <c r="XBP112" s="1"/>
      <c r="XBQ112" s="1"/>
      <c r="XBR112" s="1"/>
      <c r="XBS112" s="1"/>
      <c r="XBT112" s="1"/>
      <c r="XBU112" s="1"/>
      <c r="XBV112" s="1"/>
      <c r="XBW112" s="1"/>
      <c r="XBX112" s="1"/>
      <c r="XBY112" s="1"/>
      <c r="XBZ112" s="1"/>
      <c r="XCA112" s="1"/>
      <c r="XCB112" s="1"/>
      <c r="XCC112" s="1"/>
      <c r="XCD112" s="1"/>
      <c r="XCE112" s="1"/>
      <c r="XCF112" s="1"/>
      <c r="XCG112" s="1"/>
      <c r="XCH112" s="1"/>
      <c r="XCI112" s="1"/>
      <c r="XCJ112" s="1"/>
      <c r="XCK112" s="1"/>
      <c r="XCL112" s="1"/>
      <c r="XCM112" s="1"/>
      <c r="XCN112" s="1"/>
      <c r="XCO112" s="1"/>
      <c r="XCP112" s="1"/>
      <c r="XCQ112" s="1"/>
      <c r="XCR112" s="1"/>
      <c r="XCS112" s="1"/>
      <c r="XCT112" s="1"/>
      <c r="XCU112" s="1"/>
      <c r="XCV112" s="1"/>
      <c r="XCW112" s="1"/>
      <c r="XCX112" s="1"/>
      <c r="XCY112" s="1"/>
      <c r="XCZ112" s="1"/>
      <c r="XDA112" s="1"/>
      <c r="XDB112" s="1"/>
      <c r="XDC112" s="1"/>
      <c r="XDD112" s="1"/>
      <c r="XDE112" s="1"/>
      <c r="XDF112" s="1"/>
      <c r="XDG112" s="1"/>
      <c r="XDH112" s="1"/>
      <c r="XDI112" s="1"/>
      <c r="XDJ112" s="1"/>
      <c r="XDK112" s="1"/>
      <c r="XDL112" s="1"/>
      <c r="XDM112" s="1"/>
      <c r="XDN112" s="1"/>
      <c r="XDO112" s="1"/>
      <c r="XDP112" s="1"/>
      <c r="XDQ112" s="1"/>
      <c r="XDR112" s="1"/>
      <c r="XDS112" s="1"/>
      <c r="XDT112" s="1"/>
      <c r="XDU112" s="1"/>
      <c r="XDV112" s="1"/>
      <c r="XDW112" s="1"/>
      <c r="XDX112" s="1"/>
      <c r="XDY112" s="1"/>
      <c r="XDZ112" s="1"/>
      <c r="XEA112" s="1"/>
      <c r="XEB112" s="1"/>
      <c r="XEC112" s="1"/>
      <c r="XED112" s="1"/>
      <c r="XEE112" s="1"/>
      <c r="XEF112" s="1"/>
      <c r="XEG112" s="1"/>
      <c r="XEH112" s="1"/>
      <c r="XEI112" s="1"/>
      <c r="XEJ112" s="1"/>
      <c r="XEK112" s="1"/>
      <c r="XEL112" s="1"/>
      <c r="XEM112" s="1"/>
      <c r="XEN112" s="1"/>
      <c r="XEO112" s="1"/>
      <c r="XEP112" s="1"/>
      <c r="XEQ112" s="1"/>
      <c r="XER112" s="1"/>
      <c r="XES112" s="1"/>
      <c r="XET112" s="1"/>
      <c r="XEU112" s="1"/>
      <c r="XEV112" s="1"/>
      <c r="XEW112" s="1"/>
      <c r="XEX112" s="1"/>
      <c r="XEY112" s="1"/>
      <c r="XEZ112" s="1"/>
      <c r="XFA112" s="1"/>
      <c r="XFB112" s="1"/>
      <c r="XFC112" s="1"/>
    </row>
    <row r="113" spans="1:150 16226:16383" s="3" customFormat="1" ht="20.25" customHeight="1" x14ac:dyDescent="0.25">
      <c r="A113" s="86">
        <f t="shared" si="3"/>
        <v>5</v>
      </c>
      <c r="B113" s="88"/>
      <c r="C113" s="50" t="s">
        <v>320</v>
      </c>
      <c r="D113" s="71" t="s">
        <v>323</v>
      </c>
      <c r="E113" s="71">
        <f>(45.58)*10.764</f>
        <v>490.62311999999997</v>
      </c>
      <c r="F113" s="71">
        <f>(1.2*(2.215+2.75)+2.15*0.75)*10.764</f>
        <v>81.488861999999983</v>
      </c>
      <c r="G113" s="71">
        <f>((2.215+2.75)*1.55)*10.764</f>
        <v>82.837052999999997</v>
      </c>
      <c r="H113" s="6">
        <f t="shared" si="2"/>
        <v>654.94903499999987</v>
      </c>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WZB113" s="1"/>
      <c r="WZC113" s="1"/>
      <c r="WZD113" s="1"/>
      <c r="WZE113" s="1"/>
      <c r="WZF113" s="1"/>
      <c r="WZG113" s="1"/>
      <c r="WZH113" s="1"/>
      <c r="WZI113" s="1"/>
      <c r="WZJ113" s="1"/>
      <c r="WZK113" s="1"/>
      <c r="WZL113" s="1"/>
      <c r="WZM113" s="1"/>
      <c r="WZN113" s="1"/>
      <c r="WZO113" s="1"/>
      <c r="WZP113" s="1"/>
      <c r="WZQ113" s="1"/>
      <c r="WZR113" s="1"/>
      <c r="WZS113" s="1"/>
      <c r="WZT113" s="1"/>
      <c r="WZU113" s="1"/>
      <c r="WZV113" s="1"/>
      <c r="WZW113" s="1"/>
      <c r="WZX113" s="1"/>
      <c r="WZY113" s="1"/>
      <c r="WZZ113" s="1"/>
      <c r="XAA113" s="1"/>
      <c r="XAB113" s="1"/>
      <c r="XAC113" s="1"/>
      <c r="XAD113" s="1"/>
      <c r="XAE113" s="1"/>
      <c r="XAF113" s="1"/>
      <c r="XAG113" s="1"/>
      <c r="XAH113" s="1"/>
      <c r="XAI113" s="1"/>
      <c r="XAJ113" s="1"/>
      <c r="XAK113" s="1"/>
      <c r="XAL113" s="1"/>
      <c r="XAM113" s="1"/>
      <c r="XAN113" s="1"/>
      <c r="XAO113" s="1"/>
      <c r="XAP113" s="1"/>
      <c r="XAQ113" s="1"/>
      <c r="XAR113" s="1"/>
      <c r="XAS113" s="1"/>
      <c r="XAT113" s="1"/>
      <c r="XAU113" s="1"/>
      <c r="XAV113" s="1"/>
      <c r="XAW113" s="1"/>
      <c r="XAX113" s="1"/>
      <c r="XAY113" s="1"/>
      <c r="XAZ113" s="1"/>
      <c r="XBA113" s="1"/>
      <c r="XBB113" s="1"/>
      <c r="XBC113" s="1"/>
      <c r="XBD113" s="1"/>
      <c r="XBE113" s="1"/>
      <c r="XBF113" s="1"/>
      <c r="XBG113" s="1"/>
      <c r="XBH113" s="1"/>
      <c r="XBI113" s="1"/>
      <c r="XBJ113" s="1"/>
      <c r="XBK113" s="1"/>
      <c r="XBL113" s="1"/>
      <c r="XBM113" s="1"/>
      <c r="XBN113" s="1"/>
      <c r="XBO113" s="1"/>
      <c r="XBP113" s="1"/>
      <c r="XBQ113" s="1"/>
      <c r="XBR113" s="1"/>
      <c r="XBS113" s="1"/>
      <c r="XBT113" s="1"/>
      <c r="XBU113" s="1"/>
      <c r="XBV113" s="1"/>
      <c r="XBW113" s="1"/>
      <c r="XBX113" s="1"/>
      <c r="XBY113" s="1"/>
      <c r="XBZ113" s="1"/>
      <c r="XCA113" s="1"/>
      <c r="XCB113" s="1"/>
      <c r="XCC113" s="1"/>
      <c r="XCD113" s="1"/>
      <c r="XCE113" s="1"/>
      <c r="XCF113" s="1"/>
      <c r="XCG113" s="1"/>
      <c r="XCH113" s="1"/>
      <c r="XCI113" s="1"/>
      <c r="XCJ113" s="1"/>
      <c r="XCK113" s="1"/>
      <c r="XCL113" s="1"/>
      <c r="XCM113" s="1"/>
      <c r="XCN113" s="1"/>
      <c r="XCO113" s="1"/>
      <c r="XCP113" s="1"/>
      <c r="XCQ113" s="1"/>
      <c r="XCR113" s="1"/>
      <c r="XCS113" s="1"/>
      <c r="XCT113" s="1"/>
      <c r="XCU113" s="1"/>
      <c r="XCV113" s="1"/>
      <c r="XCW113" s="1"/>
      <c r="XCX113" s="1"/>
      <c r="XCY113" s="1"/>
      <c r="XCZ113" s="1"/>
      <c r="XDA113" s="1"/>
      <c r="XDB113" s="1"/>
      <c r="XDC113" s="1"/>
      <c r="XDD113" s="1"/>
      <c r="XDE113" s="1"/>
      <c r="XDF113" s="1"/>
      <c r="XDG113" s="1"/>
      <c r="XDH113" s="1"/>
      <c r="XDI113" s="1"/>
      <c r="XDJ113" s="1"/>
      <c r="XDK113" s="1"/>
      <c r="XDL113" s="1"/>
      <c r="XDM113" s="1"/>
      <c r="XDN113" s="1"/>
      <c r="XDO113" s="1"/>
      <c r="XDP113" s="1"/>
      <c r="XDQ113" s="1"/>
      <c r="XDR113" s="1"/>
      <c r="XDS113" s="1"/>
      <c r="XDT113" s="1"/>
      <c r="XDU113" s="1"/>
      <c r="XDV113" s="1"/>
      <c r="XDW113" s="1"/>
      <c r="XDX113" s="1"/>
      <c r="XDY113" s="1"/>
      <c r="XDZ113" s="1"/>
      <c r="XEA113" s="1"/>
      <c r="XEB113" s="1"/>
      <c r="XEC113" s="1"/>
      <c r="XED113" s="1"/>
      <c r="XEE113" s="1"/>
      <c r="XEF113" s="1"/>
      <c r="XEG113" s="1"/>
      <c r="XEH113" s="1"/>
      <c r="XEI113" s="1"/>
      <c r="XEJ113" s="1"/>
      <c r="XEK113" s="1"/>
      <c r="XEL113" s="1"/>
      <c r="XEM113" s="1"/>
      <c r="XEN113" s="1"/>
      <c r="XEO113" s="1"/>
      <c r="XEP113" s="1"/>
      <c r="XEQ113" s="1"/>
      <c r="XER113" s="1"/>
      <c r="XES113" s="1"/>
      <c r="XET113" s="1"/>
      <c r="XEU113" s="1"/>
      <c r="XEV113" s="1"/>
      <c r="XEW113" s="1"/>
      <c r="XEX113" s="1"/>
      <c r="XEY113" s="1"/>
      <c r="XEZ113" s="1"/>
      <c r="XFA113" s="1"/>
      <c r="XFB113" s="1"/>
      <c r="XFC113" s="1"/>
    </row>
    <row r="114" spans="1:150 16226:16383" s="3" customFormat="1" ht="20.25" customHeight="1" x14ac:dyDescent="0.25">
      <c r="A114" s="86">
        <f t="shared" si="3"/>
        <v>6</v>
      </c>
      <c r="B114" s="88"/>
      <c r="C114" s="50" t="s">
        <v>320</v>
      </c>
      <c r="D114" s="71" t="s">
        <v>323</v>
      </c>
      <c r="E114" s="71">
        <f>(45.58)*10.764</f>
        <v>490.62311999999997</v>
      </c>
      <c r="F114" s="75">
        <f>(1.2*(2.215+2.75)+2.15*0.75)*10.764</f>
        <v>81.488861999999983</v>
      </c>
      <c r="G114" s="75">
        <f>((2.215+2.75)*1.55)*10.764</f>
        <v>82.837052999999997</v>
      </c>
      <c r="H114" s="6">
        <f t="shared" si="2"/>
        <v>654.94903499999987</v>
      </c>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WZB114" s="1"/>
      <c r="WZC114" s="1"/>
      <c r="WZD114" s="1"/>
      <c r="WZE114" s="1"/>
      <c r="WZF114" s="1"/>
      <c r="WZG114" s="1"/>
      <c r="WZH114" s="1"/>
      <c r="WZI114" s="1"/>
      <c r="WZJ114" s="1"/>
      <c r="WZK114" s="1"/>
      <c r="WZL114" s="1"/>
      <c r="WZM114" s="1"/>
      <c r="WZN114" s="1"/>
      <c r="WZO114" s="1"/>
      <c r="WZP114" s="1"/>
      <c r="WZQ114" s="1"/>
      <c r="WZR114" s="1"/>
      <c r="WZS114" s="1"/>
      <c r="WZT114" s="1"/>
      <c r="WZU114" s="1"/>
      <c r="WZV114" s="1"/>
      <c r="WZW114" s="1"/>
      <c r="WZX114" s="1"/>
      <c r="WZY114" s="1"/>
      <c r="WZZ114" s="1"/>
      <c r="XAA114" s="1"/>
      <c r="XAB114" s="1"/>
      <c r="XAC114" s="1"/>
      <c r="XAD114" s="1"/>
      <c r="XAE114" s="1"/>
      <c r="XAF114" s="1"/>
      <c r="XAG114" s="1"/>
      <c r="XAH114" s="1"/>
      <c r="XAI114" s="1"/>
      <c r="XAJ114" s="1"/>
      <c r="XAK114" s="1"/>
      <c r="XAL114" s="1"/>
      <c r="XAM114" s="1"/>
      <c r="XAN114" s="1"/>
      <c r="XAO114" s="1"/>
      <c r="XAP114" s="1"/>
      <c r="XAQ114" s="1"/>
      <c r="XAR114" s="1"/>
      <c r="XAS114" s="1"/>
      <c r="XAT114" s="1"/>
      <c r="XAU114" s="1"/>
      <c r="XAV114" s="1"/>
      <c r="XAW114" s="1"/>
      <c r="XAX114" s="1"/>
      <c r="XAY114" s="1"/>
      <c r="XAZ114" s="1"/>
      <c r="XBA114" s="1"/>
      <c r="XBB114" s="1"/>
      <c r="XBC114" s="1"/>
      <c r="XBD114" s="1"/>
      <c r="XBE114" s="1"/>
      <c r="XBF114" s="1"/>
      <c r="XBG114" s="1"/>
      <c r="XBH114" s="1"/>
      <c r="XBI114" s="1"/>
      <c r="XBJ114" s="1"/>
      <c r="XBK114" s="1"/>
      <c r="XBL114" s="1"/>
      <c r="XBM114" s="1"/>
      <c r="XBN114" s="1"/>
      <c r="XBO114" s="1"/>
      <c r="XBP114" s="1"/>
      <c r="XBQ114" s="1"/>
      <c r="XBR114" s="1"/>
      <c r="XBS114" s="1"/>
      <c r="XBT114" s="1"/>
      <c r="XBU114" s="1"/>
      <c r="XBV114" s="1"/>
      <c r="XBW114" s="1"/>
      <c r="XBX114" s="1"/>
      <c r="XBY114" s="1"/>
      <c r="XBZ114" s="1"/>
      <c r="XCA114" s="1"/>
      <c r="XCB114" s="1"/>
      <c r="XCC114" s="1"/>
      <c r="XCD114" s="1"/>
      <c r="XCE114" s="1"/>
      <c r="XCF114" s="1"/>
      <c r="XCG114" s="1"/>
      <c r="XCH114" s="1"/>
      <c r="XCI114" s="1"/>
      <c r="XCJ114" s="1"/>
      <c r="XCK114" s="1"/>
      <c r="XCL114" s="1"/>
      <c r="XCM114" s="1"/>
      <c r="XCN114" s="1"/>
      <c r="XCO114" s="1"/>
      <c r="XCP114" s="1"/>
      <c r="XCQ114" s="1"/>
      <c r="XCR114" s="1"/>
      <c r="XCS114" s="1"/>
      <c r="XCT114" s="1"/>
      <c r="XCU114" s="1"/>
      <c r="XCV114" s="1"/>
      <c r="XCW114" s="1"/>
      <c r="XCX114" s="1"/>
      <c r="XCY114" s="1"/>
      <c r="XCZ114" s="1"/>
      <c r="XDA114" s="1"/>
      <c r="XDB114" s="1"/>
      <c r="XDC114" s="1"/>
      <c r="XDD114" s="1"/>
      <c r="XDE114" s="1"/>
      <c r="XDF114" s="1"/>
      <c r="XDG114" s="1"/>
      <c r="XDH114" s="1"/>
      <c r="XDI114" s="1"/>
      <c r="XDJ114" s="1"/>
      <c r="XDK114" s="1"/>
      <c r="XDL114" s="1"/>
      <c r="XDM114" s="1"/>
      <c r="XDN114" s="1"/>
      <c r="XDO114" s="1"/>
      <c r="XDP114" s="1"/>
      <c r="XDQ114" s="1"/>
      <c r="XDR114" s="1"/>
      <c r="XDS114" s="1"/>
      <c r="XDT114" s="1"/>
      <c r="XDU114" s="1"/>
      <c r="XDV114" s="1"/>
      <c r="XDW114" s="1"/>
      <c r="XDX114" s="1"/>
      <c r="XDY114" s="1"/>
      <c r="XDZ114" s="1"/>
      <c r="XEA114" s="1"/>
      <c r="XEB114" s="1"/>
      <c r="XEC114" s="1"/>
      <c r="XED114" s="1"/>
      <c r="XEE114" s="1"/>
      <c r="XEF114" s="1"/>
      <c r="XEG114" s="1"/>
      <c r="XEH114" s="1"/>
      <c r="XEI114" s="1"/>
      <c r="XEJ114" s="1"/>
      <c r="XEK114" s="1"/>
      <c r="XEL114" s="1"/>
      <c r="XEM114" s="1"/>
      <c r="XEN114" s="1"/>
      <c r="XEO114" s="1"/>
      <c r="XEP114" s="1"/>
      <c r="XEQ114" s="1"/>
      <c r="XER114" s="1"/>
      <c r="XES114" s="1"/>
      <c r="XET114" s="1"/>
      <c r="XEU114" s="1"/>
      <c r="XEV114" s="1"/>
      <c r="XEW114" s="1"/>
      <c r="XEX114" s="1"/>
      <c r="XEY114" s="1"/>
      <c r="XEZ114" s="1"/>
      <c r="XFA114" s="1"/>
      <c r="XFB114" s="1"/>
      <c r="XFC114" s="1"/>
    </row>
    <row r="115" spans="1:150 16226:16383" s="3" customFormat="1" ht="20.25" customHeight="1" x14ac:dyDescent="0.25">
      <c r="A115" s="86">
        <f t="shared" si="3"/>
        <v>7</v>
      </c>
      <c r="B115" s="88"/>
      <c r="C115" s="50" t="s">
        <v>320</v>
      </c>
      <c r="D115" s="71" t="s">
        <v>323</v>
      </c>
      <c r="E115" s="71">
        <f>(51.4)*10.764</f>
        <v>553.26959999999997</v>
      </c>
      <c r="F115" s="71">
        <f>(1.2*2.215+(2.15+2.75)*0.75+2.75*1.2)*10.764</f>
        <v>103.68961199999998</v>
      </c>
      <c r="G115" s="75">
        <f>((2.215+2.75)*1.55)*10.764</f>
        <v>82.837052999999997</v>
      </c>
      <c r="H115" s="6">
        <f t="shared" si="2"/>
        <v>739.79626499999995</v>
      </c>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WZB115" s="1"/>
      <c r="WZC115" s="1"/>
      <c r="WZD115" s="1"/>
      <c r="WZE115" s="1"/>
      <c r="WZF115" s="1"/>
      <c r="WZG115" s="1"/>
      <c r="WZH115" s="1"/>
      <c r="WZI115" s="1"/>
      <c r="WZJ115" s="1"/>
      <c r="WZK115" s="1"/>
      <c r="WZL115" s="1"/>
      <c r="WZM115" s="1"/>
      <c r="WZN115" s="1"/>
      <c r="WZO115" s="1"/>
      <c r="WZP115" s="1"/>
      <c r="WZQ115" s="1"/>
      <c r="WZR115" s="1"/>
      <c r="WZS115" s="1"/>
      <c r="WZT115" s="1"/>
      <c r="WZU115" s="1"/>
      <c r="WZV115" s="1"/>
      <c r="WZW115" s="1"/>
      <c r="WZX115" s="1"/>
      <c r="WZY115" s="1"/>
      <c r="WZZ115" s="1"/>
      <c r="XAA115" s="1"/>
      <c r="XAB115" s="1"/>
      <c r="XAC115" s="1"/>
      <c r="XAD115" s="1"/>
      <c r="XAE115" s="1"/>
      <c r="XAF115" s="1"/>
      <c r="XAG115" s="1"/>
      <c r="XAH115" s="1"/>
      <c r="XAI115" s="1"/>
      <c r="XAJ115" s="1"/>
      <c r="XAK115" s="1"/>
      <c r="XAL115" s="1"/>
      <c r="XAM115" s="1"/>
      <c r="XAN115" s="1"/>
      <c r="XAO115" s="1"/>
      <c r="XAP115" s="1"/>
      <c r="XAQ115" s="1"/>
      <c r="XAR115" s="1"/>
      <c r="XAS115" s="1"/>
      <c r="XAT115" s="1"/>
      <c r="XAU115" s="1"/>
      <c r="XAV115" s="1"/>
      <c r="XAW115" s="1"/>
      <c r="XAX115" s="1"/>
      <c r="XAY115" s="1"/>
      <c r="XAZ115" s="1"/>
      <c r="XBA115" s="1"/>
      <c r="XBB115" s="1"/>
      <c r="XBC115" s="1"/>
      <c r="XBD115" s="1"/>
      <c r="XBE115" s="1"/>
      <c r="XBF115" s="1"/>
      <c r="XBG115" s="1"/>
      <c r="XBH115" s="1"/>
      <c r="XBI115" s="1"/>
      <c r="XBJ115" s="1"/>
      <c r="XBK115" s="1"/>
      <c r="XBL115" s="1"/>
      <c r="XBM115" s="1"/>
      <c r="XBN115" s="1"/>
      <c r="XBO115" s="1"/>
      <c r="XBP115" s="1"/>
      <c r="XBQ115" s="1"/>
      <c r="XBR115" s="1"/>
      <c r="XBS115" s="1"/>
      <c r="XBT115" s="1"/>
      <c r="XBU115" s="1"/>
      <c r="XBV115" s="1"/>
      <c r="XBW115" s="1"/>
      <c r="XBX115" s="1"/>
      <c r="XBY115" s="1"/>
      <c r="XBZ115" s="1"/>
      <c r="XCA115" s="1"/>
      <c r="XCB115" s="1"/>
      <c r="XCC115" s="1"/>
      <c r="XCD115" s="1"/>
      <c r="XCE115" s="1"/>
      <c r="XCF115" s="1"/>
      <c r="XCG115" s="1"/>
      <c r="XCH115" s="1"/>
      <c r="XCI115" s="1"/>
      <c r="XCJ115" s="1"/>
      <c r="XCK115" s="1"/>
      <c r="XCL115" s="1"/>
      <c r="XCM115" s="1"/>
      <c r="XCN115" s="1"/>
      <c r="XCO115" s="1"/>
      <c r="XCP115" s="1"/>
      <c r="XCQ115" s="1"/>
      <c r="XCR115" s="1"/>
      <c r="XCS115" s="1"/>
      <c r="XCT115" s="1"/>
      <c r="XCU115" s="1"/>
      <c r="XCV115" s="1"/>
      <c r="XCW115" s="1"/>
      <c r="XCX115" s="1"/>
      <c r="XCY115" s="1"/>
      <c r="XCZ115" s="1"/>
      <c r="XDA115" s="1"/>
      <c r="XDB115" s="1"/>
      <c r="XDC115" s="1"/>
      <c r="XDD115" s="1"/>
      <c r="XDE115" s="1"/>
      <c r="XDF115" s="1"/>
      <c r="XDG115" s="1"/>
      <c r="XDH115" s="1"/>
      <c r="XDI115" s="1"/>
      <c r="XDJ115" s="1"/>
      <c r="XDK115" s="1"/>
      <c r="XDL115" s="1"/>
      <c r="XDM115" s="1"/>
      <c r="XDN115" s="1"/>
      <c r="XDO115" s="1"/>
      <c r="XDP115" s="1"/>
      <c r="XDQ115" s="1"/>
      <c r="XDR115" s="1"/>
      <c r="XDS115" s="1"/>
      <c r="XDT115" s="1"/>
      <c r="XDU115" s="1"/>
      <c r="XDV115" s="1"/>
      <c r="XDW115" s="1"/>
      <c r="XDX115" s="1"/>
      <c r="XDY115" s="1"/>
      <c r="XDZ115" s="1"/>
      <c r="XEA115" s="1"/>
      <c r="XEB115" s="1"/>
      <c r="XEC115" s="1"/>
      <c r="XED115" s="1"/>
      <c r="XEE115" s="1"/>
      <c r="XEF115" s="1"/>
      <c r="XEG115" s="1"/>
      <c r="XEH115" s="1"/>
      <c r="XEI115" s="1"/>
      <c r="XEJ115" s="1"/>
      <c r="XEK115" s="1"/>
      <c r="XEL115" s="1"/>
      <c r="XEM115" s="1"/>
      <c r="XEN115" s="1"/>
      <c r="XEO115" s="1"/>
      <c r="XEP115" s="1"/>
      <c r="XEQ115" s="1"/>
      <c r="XER115" s="1"/>
      <c r="XES115" s="1"/>
      <c r="XET115" s="1"/>
      <c r="XEU115" s="1"/>
      <c r="XEV115" s="1"/>
      <c r="XEW115" s="1"/>
      <c r="XEX115" s="1"/>
      <c r="XEY115" s="1"/>
      <c r="XEZ115" s="1"/>
      <c r="XFA115" s="1"/>
      <c r="XFB115" s="1"/>
      <c r="XFC115" s="1"/>
    </row>
    <row r="116" spans="1:150 16226:16383" s="3" customFormat="1" ht="20.25" customHeight="1" x14ac:dyDescent="0.25">
      <c r="A116" s="86">
        <f t="shared" si="3"/>
        <v>8</v>
      </c>
      <c r="B116" s="88"/>
      <c r="C116" s="50" t="s">
        <v>320</v>
      </c>
      <c r="D116" s="71" t="s">
        <v>323</v>
      </c>
      <c r="E116" s="81">
        <f>(40.98+(2.75*1+1.2*2.75))*10.764</f>
        <v>506.23091999999991</v>
      </c>
      <c r="F116" s="81">
        <f>((1.2*(2.24+2.15))*10.764)</f>
        <v>56.704752000000006</v>
      </c>
      <c r="G116" s="71">
        <v>0</v>
      </c>
      <c r="H116" s="6">
        <f t="shared" si="2"/>
        <v>562.93567199999995</v>
      </c>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WZB116" s="1"/>
      <c r="WZC116" s="1"/>
      <c r="WZD116" s="1"/>
      <c r="WZE116" s="1"/>
      <c r="WZF116" s="1"/>
      <c r="WZG116" s="1"/>
      <c r="WZH116" s="1"/>
      <c r="WZI116" s="1"/>
      <c r="WZJ116" s="1"/>
      <c r="WZK116" s="1"/>
      <c r="WZL116" s="1"/>
      <c r="WZM116" s="1"/>
      <c r="WZN116" s="1"/>
      <c r="WZO116" s="1"/>
      <c r="WZP116" s="1"/>
      <c r="WZQ116" s="1"/>
      <c r="WZR116" s="1"/>
      <c r="WZS116" s="1"/>
      <c r="WZT116" s="1"/>
      <c r="WZU116" s="1"/>
      <c r="WZV116" s="1"/>
      <c r="WZW116" s="1"/>
      <c r="WZX116" s="1"/>
      <c r="WZY116" s="1"/>
      <c r="WZZ116" s="1"/>
      <c r="XAA116" s="1"/>
      <c r="XAB116" s="1"/>
      <c r="XAC116" s="1"/>
      <c r="XAD116" s="1"/>
      <c r="XAE116" s="1"/>
      <c r="XAF116" s="1"/>
      <c r="XAG116" s="1"/>
      <c r="XAH116" s="1"/>
      <c r="XAI116" s="1"/>
      <c r="XAJ116" s="1"/>
      <c r="XAK116" s="1"/>
      <c r="XAL116" s="1"/>
      <c r="XAM116" s="1"/>
      <c r="XAN116" s="1"/>
      <c r="XAO116" s="1"/>
      <c r="XAP116" s="1"/>
      <c r="XAQ116" s="1"/>
      <c r="XAR116" s="1"/>
      <c r="XAS116" s="1"/>
      <c r="XAT116" s="1"/>
      <c r="XAU116" s="1"/>
      <c r="XAV116" s="1"/>
      <c r="XAW116" s="1"/>
      <c r="XAX116" s="1"/>
      <c r="XAY116" s="1"/>
      <c r="XAZ116" s="1"/>
      <c r="XBA116" s="1"/>
      <c r="XBB116" s="1"/>
      <c r="XBC116" s="1"/>
      <c r="XBD116" s="1"/>
      <c r="XBE116" s="1"/>
      <c r="XBF116" s="1"/>
      <c r="XBG116" s="1"/>
      <c r="XBH116" s="1"/>
      <c r="XBI116" s="1"/>
      <c r="XBJ116" s="1"/>
      <c r="XBK116" s="1"/>
      <c r="XBL116" s="1"/>
      <c r="XBM116" s="1"/>
      <c r="XBN116" s="1"/>
      <c r="XBO116" s="1"/>
      <c r="XBP116" s="1"/>
      <c r="XBQ116" s="1"/>
      <c r="XBR116" s="1"/>
      <c r="XBS116" s="1"/>
      <c r="XBT116" s="1"/>
      <c r="XBU116" s="1"/>
      <c r="XBV116" s="1"/>
      <c r="XBW116" s="1"/>
      <c r="XBX116" s="1"/>
      <c r="XBY116" s="1"/>
      <c r="XBZ116" s="1"/>
      <c r="XCA116" s="1"/>
      <c r="XCB116" s="1"/>
      <c r="XCC116" s="1"/>
      <c r="XCD116" s="1"/>
      <c r="XCE116" s="1"/>
      <c r="XCF116" s="1"/>
      <c r="XCG116" s="1"/>
      <c r="XCH116" s="1"/>
      <c r="XCI116" s="1"/>
      <c r="XCJ116" s="1"/>
      <c r="XCK116" s="1"/>
      <c r="XCL116" s="1"/>
      <c r="XCM116" s="1"/>
      <c r="XCN116" s="1"/>
      <c r="XCO116" s="1"/>
      <c r="XCP116" s="1"/>
      <c r="XCQ116" s="1"/>
      <c r="XCR116" s="1"/>
      <c r="XCS116" s="1"/>
      <c r="XCT116" s="1"/>
      <c r="XCU116" s="1"/>
      <c r="XCV116" s="1"/>
      <c r="XCW116" s="1"/>
      <c r="XCX116" s="1"/>
      <c r="XCY116" s="1"/>
      <c r="XCZ116" s="1"/>
      <c r="XDA116" s="1"/>
      <c r="XDB116" s="1"/>
      <c r="XDC116" s="1"/>
      <c r="XDD116" s="1"/>
      <c r="XDE116" s="1"/>
      <c r="XDF116" s="1"/>
      <c r="XDG116" s="1"/>
      <c r="XDH116" s="1"/>
      <c r="XDI116" s="1"/>
      <c r="XDJ116" s="1"/>
      <c r="XDK116" s="1"/>
      <c r="XDL116" s="1"/>
      <c r="XDM116" s="1"/>
      <c r="XDN116" s="1"/>
      <c r="XDO116" s="1"/>
      <c r="XDP116" s="1"/>
      <c r="XDQ116" s="1"/>
      <c r="XDR116" s="1"/>
      <c r="XDS116" s="1"/>
      <c r="XDT116" s="1"/>
      <c r="XDU116" s="1"/>
      <c r="XDV116" s="1"/>
      <c r="XDW116" s="1"/>
      <c r="XDX116" s="1"/>
      <c r="XDY116" s="1"/>
      <c r="XDZ116" s="1"/>
      <c r="XEA116" s="1"/>
      <c r="XEB116" s="1"/>
      <c r="XEC116" s="1"/>
      <c r="XED116" s="1"/>
      <c r="XEE116" s="1"/>
      <c r="XEF116" s="1"/>
      <c r="XEG116" s="1"/>
      <c r="XEH116" s="1"/>
      <c r="XEI116" s="1"/>
      <c r="XEJ116" s="1"/>
      <c r="XEK116" s="1"/>
      <c r="XEL116" s="1"/>
      <c r="XEM116" s="1"/>
      <c r="XEN116" s="1"/>
      <c r="XEO116" s="1"/>
      <c r="XEP116" s="1"/>
      <c r="XEQ116" s="1"/>
      <c r="XER116" s="1"/>
      <c r="XES116" s="1"/>
      <c r="XET116" s="1"/>
      <c r="XEU116" s="1"/>
      <c r="XEV116" s="1"/>
      <c r="XEW116" s="1"/>
      <c r="XEX116" s="1"/>
      <c r="XEY116" s="1"/>
      <c r="XEZ116" s="1"/>
      <c r="XFA116" s="1"/>
      <c r="XFB116" s="1"/>
      <c r="XFC116" s="1"/>
    </row>
    <row r="117" spans="1:150 16226:16383" s="3" customFormat="1" ht="20.25" x14ac:dyDescent="0.25">
      <c r="A117" s="86">
        <f t="shared" si="3"/>
        <v>9</v>
      </c>
      <c r="B117" s="88"/>
      <c r="C117" s="50" t="s">
        <v>320</v>
      </c>
      <c r="D117" s="71" t="s">
        <v>324</v>
      </c>
      <c r="E117" s="81">
        <f>(31.15+(1.2*2.15+1.2*2.75))*10.764</f>
        <v>398.59091999999998</v>
      </c>
      <c r="F117" s="81">
        <f>(1.2*2.215)*10.764</f>
        <v>28.610711999999996</v>
      </c>
      <c r="G117" s="71">
        <v>0</v>
      </c>
      <c r="H117" s="71">
        <f>E117+F117+(IF(G117&lt;101,G117,IF(G117&lt;201,G117/2,IF(G117&lt;=301,G117/3,G117/4))))</f>
        <v>427.20163199999996</v>
      </c>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WZB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c r="XFA117" s="1"/>
      <c r="XFB117" s="1"/>
      <c r="XFC117" s="1"/>
    </row>
    <row r="118" spans="1:150 16226:16383" s="3" customFormat="1" ht="20.25" x14ac:dyDescent="0.25">
      <c r="A118" s="86">
        <f t="shared" si="3"/>
        <v>10</v>
      </c>
      <c r="B118" s="88"/>
      <c r="C118" s="50" t="s">
        <v>320</v>
      </c>
      <c r="D118" s="81" t="s">
        <v>324</v>
      </c>
      <c r="E118" s="81">
        <f>(30.91+(1.2*2.15+1.2*2.75))*10.764</f>
        <v>396.00755999999996</v>
      </c>
      <c r="F118" s="71">
        <f>(1.2*2.215)*10.764</f>
        <v>28.610711999999996</v>
      </c>
      <c r="G118" s="71">
        <v>0</v>
      </c>
      <c r="H118" s="71">
        <f t="shared" ref="H118:H121" si="4">E118+F118+(IF(G118&lt;101,G118,IF(G118&lt;201,G118/2,IF(G118&lt;=301,G118/3,G118/4))))</f>
        <v>424.61827199999993</v>
      </c>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WZB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row>
    <row r="119" spans="1:150 16226:16383" s="3" customFormat="1" ht="20.25" x14ac:dyDescent="0.25">
      <c r="A119" s="86">
        <f t="shared" si="3"/>
        <v>11</v>
      </c>
      <c r="B119" s="88"/>
      <c r="C119" s="50" t="s">
        <v>320</v>
      </c>
      <c r="D119" s="81" t="s">
        <v>325</v>
      </c>
      <c r="E119" s="81">
        <f>(60.35+1*(2.45+2.9+3.05))*10.764</f>
        <v>740.02499999999998</v>
      </c>
      <c r="F119" s="81">
        <f>((1.2*(3.05+3.915)+2.93*1.2))*10.764</f>
        <v>127.81173599999998</v>
      </c>
      <c r="G119" s="71">
        <v>0</v>
      </c>
      <c r="H119" s="71">
        <f t="shared" si="4"/>
        <v>867.83673599999997</v>
      </c>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WZB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row>
    <row r="120" spans="1:150 16226:16383" s="3" customFormat="1" ht="20.25" customHeight="1" x14ac:dyDescent="0.25">
      <c r="A120" s="86">
        <f t="shared" si="3"/>
        <v>12</v>
      </c>
      <c r="B120" s="88"/>
      <c r="C120" s="50" t="s">
        <v>320</v>
      </c>
      <c r="D120" s="81" t="s">
        <v>324</v>
      </c>
      <c r="E120" s="81">
        <f>(36.18)*10.764</f>
        <v>389.44151999999997</v>
      </c>
      <c r="F120" s="71">
        <f>(1.2*(2.215+2.15))*10.764</f>
        <v>56.381832000000003</v>
      </c>
      <c r="G120" s="71">
        <v>0</v>
      </c>
      <c r="H120" s="71">
        <f t="shared" si="4"/>
        <v>445.823352</v>
      </c>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WZB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row>
    <row r="121" spans="1:150 16226:16383" s="3" customFormat="1" ht="20.25" customHeight="1" x14ac:dyDescent="0.25">
      <c r="A121" s="86">
        <f t="shared" si="3"/>
        <v>13</v>
      </c>
      <c r="B121" s="88"/>
      <c r="C121" s="50" t="s">
        <v>320</v>
      </c>
      <c r="D121" s="71" t="s">
        <v>324</v>
      </c>
      <c r="E121" s="71">
        <f>(36.18)*10.764</f>
        <v>389.44151999999997</v>
      </c>
      <c r="F121" s="71">
        <f>(1.2*(2.215+2.15))*10.764</f>
        <v>56.381832000000003</v>
      </c>
      <c r="G121" s="71">
        <v>0</v>
      </c>
      <c r="H121" s="71">
        <f t="shared" si="4"/>
        <v>445.823352</v>
      </c>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WZB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row>
    <row r="122" spans="1:150 16226:16383" s="3" customFormat="1" ht="20.25" x14ac:dyDescent="0.25">
      <c r="A122" s="89" t="s">
        <v>327</v>
      </c>
      <c r="B122" s="90"/>
      <c r="C122" s="90"/>
      <c r="D122" s="90"/>
      <c r="E122" s="90"/>
      <c r="F122" s="90"/>
      <c r="G122" s="90"/>
      <c r="H122" s="91"/>
      <c r="I122" s="1"/>
      <c r="J122" s="1"/>
      <c r="K122" s="1"/>
      <c r="L122" s="1">
        <v>6000</v>
      </c>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WZB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row>
    <row r="123" spans="1:150 16226:16383" s="3" customFormat="1" ht="20.25" customHeight="1" x14ac:dyDescent="0.25">
      <c r="A123" s="85">
        <v>1</v>
      </c>
      <c r="B123" s="85"/>
      <c r="C123" s="50" t="s">
        <v>320</v>
      </c>
      <c r="D123" s="71" t="s">
        <v>323</v>
      </c>
      <c r="E123" s="80">
        <f>(44.29)*10.764</f>
        <v>476.73755999999997</v>
      </c>
      <c r="F123" s="80">
        <f>((2.365+2.15)*1.2+2.75*1.05)*10.764</f>
        <v>89.400402</v>
      </c>
      <c r="G123" s="6">
        <v>0</v>
      </c>
      <c r="H123" s="6">
        <f>E123+F123+(IF(G123&lt;101,G123,IF(G123&lt;201,G123/2,IF(G123&lt;=301,G123/3,G123/4))))</f>
        <v>566.13796200000002</v>
      </c>
      <c r="I123" s="1"/>
      <c r="J123" s="1"/>
      <c r="K123" s="1"/>
      <c r="L123" s="83">
        <f>$L$122*H123</f>
        <v>3396827.7719999999</v>
      </c>
      <c r="M123" s="1"/>
      <c r="N123" s="1"/>
      <c r="O123" s="1"/>
      <c r="P123" s="1"/>
      <c r="Q123" s="1"/>
      <c r="R123" s="1"/>
      <c r="S123" s="1"/>
      <c r="T123" s="23" t="str">
        <f t="shared" ref="T123:T130" ca="1" si="5">U123&amp;""&amp;",..,"&amp;""&amp;V123</f>
        <v>201,..,1001</v>
      </c>
      <c r="U123" s="23">
        <f ca="1">(SUMPRODUCT(MID(0&amp;(LEFT(A122,SUM(LEN(A122)-LEN(SUBSTITUTE(A122,{"0","1","2","3"},""))))), LARGE(INDEX(ISNUMBER(--MID((LEFT(A122,SUM(LEN(A122)-LEN(SUBSTITUTE(A122,{"0","1","2","3"},""))))), ROW(INDIRECT("1:"&amp;LEN((LEFT(A122,SUM(LEN(A122)-LEN(SUBSTITUTE(A122,{"0","1","2","3"},"")))))))), 1)) * ROW(INDIRECT("1:"&amp;LEN((LEFT(A122,SUM(LEN(A122)-LEN(SUBSTITUTE(A122,{"0","1","2","3"},"")))))))), 0), ROW(INDIRECT("1:"&amp;LEN((LEFT(A122,SUM(LEN(A122)-LEN(SUBSTITUTE(A122,{"0","1","2","3"},"")))))))))+1, 1) * 10^ROW(INDIRECT("1:"&amp;LEN((LEFT(A122,SUM(LEN(A122)-LEN(SUBSTITUTE(A122,{"0","1","2","3"},""))))))))/10))*100+1</f>
        <v>201</v>
      </c>
      <c r="V123" s="23">
        <f ca="1">(SUMPRODUCT(MID(0&amp;(--TRIM(RIGHT(SUBSTITUTE(LEFT(A122,_xlfn.AGGREGATE(16,6,FIND({0,1,2,3,4,5,6,7,8,9},A122,ROW(INDIRECT("1:"&amp;LEN(A122)))),1))," ",REPT(" ",LEN(A122))),LEN(A122)))), LARGE(INDEX(ISNUMBER(--MID((--TRIM(RIGHT(SUBSTITUTE(LEFT(A122,_xlfn.AGGREGATE(16,6,FIND({0,1,2,3,4,5,6,7,8,9},A122,ROW(INDIRECT("1:"&amp;LEN(A122)))),1))," ",REPT(" ",LEN(A122))),LEN(A122)))), ROW(INDIRECT("1:"&amp;LEN((--TRIM(RIGHT(SUBSTITUTE(LEFT(A122,_xlfn.AGGREGATE(16,6,FIND({0,1,2,3,4,5,6,7,8,9},A122,ROW(INDIRECT("1:"&amp;LEN(A122)))),1))," ",REPT(" ",LEN(A122))),LEN(A122))))))), 1)) * ROW(INDIRECT("1:"&amp;LEN((--TRIM(RIGHT(SUBSTITUTE(LEFT(A122,_xlfn.AGGREGATE(16,6,FIND({0,1,2,3,4,5,6,7,8,9},A122,ROW(INDIRECT("1:"&amp;LEN(A122)))),1))," ",REPT(" ",LEN(A122))),LEN(A122))))))), 0), ROW(INDIRECT("1:"&amp;LEN((--TRIM(RIGHT(SUBSTITUTE(LEFT(A122,_xlfn.AGGREGATE(16,6,FIND({0,1,2,3,4,5,6,7,8,9},A122,ROW(INDIRECT("1:"&amp;LEN(A122)))),1))," ",REPT(" ",LEN(A122))),LEN(A122))))))))+1, 1) * 10^ROW(INDIRECT("1:"&amp;LEN((--TRIM(RIGHT(SUBSTITUTE(LEFT(A122,_xlfn.AGGREGATE(16,6,FIND({0,1,2,3,4,5,6,7,8,9},A122,ROW(INDIRECT("1:"&amp;LEN(A122)))),1))," ",REPT(" ",LEN(A122))),LEN(A122)))))))/10))*100+1</f>
        <v>1001</v>
      </c>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row>
    <row r="124" spans="1:150 16226:16383" s="3" customFormat="1" ht="20.25" customHeight="1" x14ac:dyDescent="0.25">
      <c r="A124" s="85">
        <v>2</v>
      </c>
      <c r="B124" s="85"/>
      <c r="C124" s="50" t="s">
        <v>320</v>
      </c>
      <c r="D124" s="71" t="s">
        <v>324</v>
      </c>
      <c r="E124" s="80">
        <f>(35.84)*10.764</f>
        <v>385.78176000000002</v>
      </c>
      <c r="F124" s="80">
        <f>((2.215+2.15)*1.2)*10.764</f>
        <v>56.381832000000003</v>
      </c>
      <c r="G124" s="71">
        <v>0</v>
      </c>
      <c r="H124" s="6">
        <f t="shared" ref="H124:H130" si="6">E124+F124+(IF(G124&lt;101,G124,IF(G124&lt;201,G124/2,IF(G124&lt;=301,G124/3,G124/4))))</f>
        <v>442.16359199999999</v>
      </c>
      <c r="I124" s="1"/>
      <c r="J124" s="1"/>
      <c r="K124" s="1"/>
      <c r="L124" s="83">
        <f t="shared" ref="L124:L135" si="7">$L$122*H124</f>
        <v>2652981.5520000001</v>
      </c>
      <c r="M124" s="1"/>
      <c r="N124" s="1"/>
      <c r="O124" s="1"/>
      <c r="P124" s="1"/>
      <c r="Q124" s="1"/>
      <c r="R124" s="1"/>
      <c r="S124" s="1"/>
      <c r="T124" s="23" t="str">
        <f t="shared" ca="1" si="5"/>
        <v>202,..,1002</v>
      </c>
      <c r="U124" s="23">
        <f ca="1">U123+1</f>
        <v>202</v>
      </c>
      <c r="V124" s="23">
        <f ca="1">V123+1</f>
        <v>1002</v>
      </c>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row>
    <row r="125" spans="1:150 16226:16383" s="3" customFormat="1" ht="20.25" customHeight="1" x14ac:dyDescent="0.25">
      <c r="A125" s="85">
        <v>3</v>
      </c>
      <c r="B125" s="85"/>
      <c r="C125" s="50" t="s">
        <v>320</v>
      </c>
      <c r="D125" s="71" t="s">
        <v>325</v>
      </c>
      <c r="E125" s="80">
        <f>(68.32)*10.764</f>
        <v>735.39647999999988</v>
      </c>
      <c r="F125" s="80">
        <f>(1.2*(3.05+3.65)+2.45*0.75+4.365*1.18+3.05*1.2)*10.764</f>
        <v>201.15978479999998</v>
      </c>
      <c r="G125" s="71">
        <v>0</v>
      </c>
      <c r="H125" s="6">
        <f t="shared" si="6"/>
        <v>936.55626479999989</v>
      </c>
      <c r="I125" s="1"/>
      <c r="J125" s="1"/>
      <c r="K125" s="1"/>
      <c r="L125" s="83">
        <f t="shared" si="7"/>
        <v>5619337.5887999991</v>
      </c>
      <c r="M125" s="1"/>
      <c r="N125" s="1"/>
      <c r="O125" s="1"/>
      <c r="P125" s="1"/>
      <c r="Q125" s="1"/>
      <c r="R125" s="1"/>
      <c r="S125" s="1"/>
      <c r="T125" s="23" t="str">
        <f t="shared" ca="1" si="5"/>
        <v>203,..,1003</v>
      </c>
      <c r="U125" s="23">
        <f t="shared" ref="U125:U130" ca="1" si="8">U124+1</f>
        <v>203</v>
      </c>
      <c r="V125" s="23">
        <f t="shared" ref="V125:V130" ca="1" si="9">V124+1</f>
        <v>1003</v>
      </c>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WZB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row>
    <row r="126" spans="1:150 16226:16383" s="3" customFormat="1" ht="20.25" customHeight="1" x14ac:dyDescent="0.25">
      <c r="A126" s="85">
        <v>4</v>
      </c>
      <c r="B126" s="85"/>
      <c r="C126" s="50" t="s">
        <v>320</v>
      </c>
      <c r="D126" s="71" t="s">
        <v>324</v>
      </c>
      <c r="E126" s="80">
        <f>(35.91)*10.764</f>
        <v>386.53523999999993</v>
      </c>
      <c r="F126" s="80">
        <f>(1.2*2.215+2.15*0.75)*10.764</f>
        <v>45.967661999999997</v>
      </c>
      <c r="G126" s="71">
        <v>0</v>
      </c>
      <c r="H126" s="6">
        <f t="shared" si="6"/>
        <v>432.50290199999995</v>
      </c>
      <c r="I126" s="1"/>
      <c r="J126" s="1"/>
      <c r="K126" s="1"/>
      <c r="L126" s="83">
        <f t="shared" si="7"/>
        <v>2595017.4119999995</v>
      </c>
      <c r="M126" s="1"/>
      <c r="N126" s="1"/>
      <c r="O126" s="1"/>
      <c r="P126" s="1"/>
      <c r="Q126" s="1"/>
      <c r="R126" s="1"/>
      <c r="S126" s="1"/>
      <c r="T126" s="23" t="str">
        <f t="shared" ca="1" si="5"/>
        <v>204,..,1004</v>
      </c>
      <c r="U126" s="23">
        <f t="shared" ca="1" si="8"/>
        <v>204</v>
      </c>
      <c r="V126" s="23">
        <f t="shared" ca="1" si="9"/>
        <v>1004</v>
      </c>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row>
    <row r="127" spans="1:150 16226:16383" s="3" customFormat="1" ht="20.25" customHeight="1" x14ac:dyDescent="0.25">
      <c r="A127" s="85">
        <v>5</v>
      </c>
      <c r="B127" s="85"/>
      <c r="C127" s="50" t="s">
        <v>320</v>
      </c>
      <c r="D127" s="71" t="s">
        <v>323</v>
      </c>
      <c r="E127" s="80">
        <f>(45.58)*10.764</f>
        <v>490.62311999999997</v>
      </c>
      <c r="F127" s="80">
        <f>(1.2*(2.215+2.75)+2.15*0.75)*10.764</f>
        <v>81.488861999999983</v>
      </c>
      <c r="G127" s="71">
        <v>0</v>
      </c>
      <c r="H127" s="6">
        <f t="shared" si="6"/>
        <v>572.1119819999999</v>
      </c>
      <c r="I127" s="1"/>
      <c r="J127" s="1"/>
      <c r="K127" s="1"/>
      <c r="L127" s="83">
        <f t="shared" si="7"/>
        <v>3432671.8919999995</v>
      </c>
      <c r="M127" s="1"/>
      <c r="N127" s="1"/>
      <c r="O127" s="1"/>
      <c r="P127" s="1"/>
      <c r="Q127" s="1"/>
      <c r="R127" s="1"/>
      <c r="S127" s="1"/>
      <c r="T127" s="23" t="str">
        <f t="shared" ca="1" si="5"/>
        <v>205,..,1005</v>
      </c>
      <c r="U127" s="23">
        <f t="shared" ca="1" si="8"/>
        <v>205</v>
      </c>
      <c r="V127" s="23">
        <f t="shared" ca="1" si="9"/>
        <v>1005</v>
      </c>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WZB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row>
    <row r="128" spans="1:150 16226:16383" s="3" customFormat="1" ht="20.25" customHeight="1" x14ac:dyDescent="0.25">
      <c r="A128" s="85">
        <v>6</v>
      </c>
      <c r="B128" s="85"/>
      <c r="C128" s="50" t="s">
        <v>320</v>
      </c>
      <c r="D128" s="71" t="s">
        <v>323</v>
      </c>
      <c r="E128" s="80">
        <f>(45.58)*10.764</f>
        <v>490.62311999999997</v>
      </c>
      <c r="F128" s="80">
        <f>(1.2*(2.215+2.75)+2.15*0.75)*10.764</f>
        <v>81.488861999999983</v>
      </c>
      <c r="G128" s="71">
        <v>0</v>
      </c>
      <c r="H128" s="6">
        <f t="shared" si="6"/>
        <v>572.1119819999999</v>
      </c>
      <c r="I128" s="1"/>
      <c r="J128" s="1"/>
      <c r="K128" s="1"/>
      <c r="L128" s="83">
        <f t="shared" si="7"/>
        <v>3432671.8919999995</v>
      </c>
      <c r="M128" s="1"/>
      <c r="N128" s="1"/>
      <c r="O128" s="1"/>
      <c r="P128" s="1"/>
      <c r="Q128" s="1"/>
      <c r="R128" s="1"/>
      <c r="S128" s="1"/>
      <c r="T128" s="23" t="str">
        <f t="shared" ca="1" si="5"/>
        <v>206,..,1006</v>
      </c>
      <c r="U128" s="23">
        <f t="shared" ca="1" si="8"/>
        <v>206</v>
      </c>
      <c r="V128" s="23">
        <f t="shared" ca="1" si="9"/>
        <v>1006</v>
      </c>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WZB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row>
    <row r="129" spans="1:150 16226:16383" s="3" customFormat="1" ht="20.25" customHeight="1" x14ac:dyDescent="0.25">
      <c r="A129" s="85">
        <v>7</v>
      </c>
      <c r="B129" s="85"/>
      <c r="C129" s="50" t="s">
        <v>320</v>
      </c>
      <c r="D129" s="71" t="s">
        <v>323</v>
      </c>
      <c r="E129" s="80">
        <f>(51.4)*10.764</f>
        <v>553.26959999999997</v>
      </c>
      <c r="F129" s="80">
        <f>(1.2*2.215+(2.15+2.75)*0.75+2.75*1.2)*10.764</f>
        <v>103.68961199999998</v>
      </c>
      <c r="G129" s="71">
        <v>0</v>
      </c>
      <c r="H129" s="6">
        <f t="shared" si="6"/>
        <v>656.95921199999998</v>
      </c>
      <c r="I129" s="1"/>
      <c r="J129" s="1"/>
      <c r="K129" s="1"/>
      <c r="L129" s="83">
        <f t="shared" si="7"/>
        <v>3941755.2719999999</v>
      </c>
      <c r="M129" s="1"/>
      <c r="N129" s="1"/>
      <c r="O129" s="1"/>
      <c r="P129" s="1"/>
      <c r="Q129" s="1"/>
      <c r="R129" s="1"/>
      <c r="S129" s="1"/>
      <c r="T129" s="23" t="str">
        <f t="shared" ca="1" si="5"/>
        <v>207,..,1007</v>
      </c>
      <c r="U129" s="23">
        <f t="shared" ca="1" si="8"/>
        <v>207</v>
      </c>
      <c r="V129" s="23">
        <f t="shared" ca="1" si="9"/>
        <v>1007</v>
      </c>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WZB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row>
    <row r="130" spans="1:150 16226:16383" s="3" customFormat="1" ht="20.25" customHeight="1" x14ac:dyDescent="0.25">
      <c r="A130" s="85">
        <v>8</v>
      </c>
      <c r="B130" s="85"/>
      <c r="C130" s="50" t="s">
        <v>320</v>
      </c>
      <c r="D130" s="71" t="s">
        <v>323</v>
      </c>
      <c r="E130" s="81">
        <f>(40.98+(2.75*1+1.2*2.75))*10.764</f>
        <v>506.23091999999991</v>
      </c>
      <c r="F130" s="81">
        <f>((1.2*(2.24+2.15))*10.764)</f>
        <v>56.704752000000006</v>
      </c>
      <c r="G130" s="71">
        <v>0</v>
      </c>
      <c r="H130" s="6">
        <f t="shared" si="6"/>
        <v>562.93567199999995</v>
      </c>
      <c r="I130" s="1"/>
      <c r="J130" s="1"/>
      <c r="K130" s="1"/>
      <c r="L130" s="83">
        <f t="shared" si="7"/>
        <v>3377614.0319999997</v>
      </c>
      <c r="M130" s="1"/>
      <c r="N130" s="1"/>
      <c r="O130" s="1"/>
      <c r="P130" s="1"/>
      <c r="Q130" s="1"/>
      <c r="R130" s="1"/>
      <c r="S130" s="1"/>
      <c r="T130" s="23" t="str">
        <f t="shared" ca="1" si="5"/>
        <v>208,..,1008</v>
      </c>
      <c r="U130" s="23">
        <f t="shared" ca="1" si="8"/>
        <v>208</v>
      </c>
      <c r="V130" s="23">
        <f t="shared" ca="1" si="9"/>
        <v>1008</v>
      </c>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WZB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row>
    <row r="131" spans="1:150 16226:16383" s="3" customFormat="1" ht="20.25" customHeight="1" x14ac:dyDescent="0.25">
      <c r="A131" s="85">
        <v>9</v>
      </c>
      <c r="B131" s="85"/>
      <c r="C131" s="50" t="s">
        <v>320</v>
      </c>
      <c r="D131" s="71" t="s">
        <v>324</v>
      </c>
      <c r="E131" s="81">
        <f>(31.15+(1.2*2.15+1.2*2.75))*10.764</f>
        <v>398.59091999999998</v>
      </c>
      <c r="F131" s="81">
        <f>(1.2*2.215)*10.764</f>
        <v>28.610711999999996</v>
      </c>
      <c r="G131" s="71">
        <v>0</v>
      </c>
      <c r="H131" s="71">
        <f>E131+F131+(IF(G131&lt;101,G131,IF(G131&lt;201,G131/2,IF(G131&lt;=301,G131/3,G131/4))))</f>
        <v>427.20163199999996</v>
      </c>
      <c r="I131" s="1"/>
      <c r="J131" s="1"/>
      <c r="K131" s="1"/>
      <c r="L131" s="83">
        <f t="shared" si="7"/>
        <v>2563209.7919999999</v>
      </c>
      <c r="M131" s="1"/>
      <c r="N131" s="1"/>
      <c r="O131" s="1"/>
      <c r="P131" s="1"/>
      <c r="Q131" s="1"/>
      <c r="R131" s="1"/>
      <c r="S131" s="1"/>
      <c r="T131" s="23" t="e">
        <f t="shared" ref="T131:T135" ca="1" si="10">U131&amp;""&amp;",..,"&amp;""&amp;V131</f>
        <v>#REF!</v>
      </c>
      <c r="U131" s="23" t="e">
        <f ca="1">(SUMPRODUCT(MID(0&amp;(LEFT(A130,SUM(LEN(A130)-LEN(SUBSTITUTE(A130,{"0","1","2","3"},""))))), LARGE(INDEX(ISNUMBER(--MID((LEFT(A130,SUM(LEN(A130)-LEN(SUBSTITUTE(A130,{"0","1","2","3"},""))))), ROW(INDIRECT("1:"&amp;LEN((LEFT(A130,SUM(LEN(A130)-LEN(SUBSTITUTE(A130,{"0","1","2","3"},"")))))))), 1)) * ROW(INDIRECT("1:"&amp;LEN((LEFT(A130,SUM(LEN(A130)-LEN(SUBSTITUTE(A130,{"0","1","2","3"},"")))))))), 0), ROW(INDIRECT("1:"&amp;LEN((LEFT(A130,SUM(LEN(A130)-LEN(SUBSTITUTE(A130,{"0","1","2","3"},"")))))))))+1, 1) * 10^ROW(INDIRECT("1:"&amp;LEN((LEFT(A130,SUM(LEN(A130)-LEN(SUBSTITUTE(A130,{"0","1","2","3"},""))))))))/10))*100+1</f>
        <v>#REF!</v>
      </c>
      <c r="V131" s="23">
        <f ca="1">(SUMPRODUCT(MID(0&amp;(--TRIM(RIGHT(SUBSTITUTE(LEFT(A130,_xlfn.AGGREGATE(16,6,FIND({0,1,2,3,4,5,6,7,8,9},A130,ROW(INDIRECT("1:"&amp;LEN(A130)))),1))," ",REPT(" ",LEN(A130))),LEN(A130)))), LARGE(INDEX(ISNUMBER(--MID((--TRIM(RIGHT(SUBSTITUTE(LEFT(A130,_xlfn.AGGREGATE(16,6,FIND({0,1,2,3,4,5,6,7,8,9},A130,ROW(INDIRECT("1:"&amp;LEN(A130)))),1))," ",REPT(" ",LEN(A130))),LEN(A130)))), ROW(INDIRECT("1:"&amp;LEN((--TRIM(RIGHT(SUBSTITUTE(LEFT(A130,_xlfn.AGGREGATE(16,6,FIND({0,1,2,3,4,5,6,7,8,9},A130,ROW(INDIRECT("1:"&amp;LEN(A130)))),1))," ",REPT(" ",LEN(A130))),LEN(A130))))))), 1)) * ROW(INDIRECT("1:"&amp;LEN((--TRIM(RIGHT(SUBSTITUTE(LEFT(A130,_xlfn.AGGREGATE(16,6,FIND({0,1,2,3,4,5,6,7,8,9},A130,ROW(INDIRECT("1:"&amp;LEN(A130)))),1))," ",REPT(" ",LEN(A130))),LEN(A130))))))), 0), ROW(INDIRECT("1:"&amp;LEN((--TRIM(RIGHT(SUBSTITUTE(LEFT(A130,_xlfn.AGGREGATE(16,6,FIND({0,1,2,3,4,5,6,7,8,9},A130,ROW(INDIRECT("1:"&amp;LEN(A130)))),1))," ",REPT(" ",LEN(A130))),LEN(A130))))))))+1, 1) * 10^ROW(INDIRECT("1:"&amp;LEN((--TRIM(RIGHT(SUBSTITUTE(LEFT(A130,_xlfn.AGGREGATE(16,6,FIND({0,1,2,3,4,5,6,7,8,9},A130,ROW(INDIRECT("1:"&amp;LEN(A130)))),1))," ",REPT(" ",LEN(A130))),LEN(A130)))))))/10))*100+1</f>
        <v>801</v>
      </c>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WZB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row>
    <row r="132" spans="1:150 16226:16383" s="3" customFormat="1" ht="20.25" customHeight="1" x14ac:dyDescent="0.25">
      <c r="A132" s="85">
        <v>10</v>
      </c>
      <c r="B132" s="85"/>
      <c r="C132" s="50" t="s">
        <v>320</v>
      </c>
      <c r="D132" s="71" t="s">
        <v>324</v>
      </c>
      <c r="E132" s="81">
        <f>(30.91+(1.2*2.15+1.2*2.75))*10.764</f>
        <v>396.00755999999996</v>
      </c>
      <c r="F132" s="80">
        <f>(1.2*2.215)*10.764</f>
        <v>28.610711999999996</v>
      </c>
      <c r="G132" s="71">
        <v>0</v>
      </c>
      <c r="H132" s="71">
        <f t="shared" ref="H132:H135" si="11">E132+F132+(IF(G132&lt;101,G132,IF(G132&lt;201,G132/2,IF(G132&lt;=301,G132/3,G132/4))))</f>
        <v>424.61827199999993</v>
      </c>
      <c r="I132" s="1"/>
      <c r="J132" s="84">
        <f>2700000/H132</f>
        <v>6358.6524133375033</v>
      </c>
      <c r="K132" s="1"/>
      <c r="L132" s="84">
        <f t="shared" si="7"/>
        <v>2547709.6319999998</v>
      </c>
      <c r="M132" s="1"/>
      <c r="N132" s="1"/>
      <c r="O132" s="1"/>
      <c r="P132" s="1"/>
      <c r="Q132" s="1"/>
      <c r="R132" s="1"/>
      <c r="S132" s="1"/>
      <c r="T132" s="23" t="e">
        <f t="shared" ca="1" si="10"/>
        <v>#REF!</v>
      </c>
      <c r="U132" s="23" t="e">
        <f ca="1">U131+1</f>
        <v>#REF!</v>
      </c>
      <c r="V132" s="23">
        <f ca="1">V131+1</f>
        <v>802</v>
      </c>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WZB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row>
    <row r="133" spans="1:150 16226:16383" s="3" customFormat="1" ht="20.25" customHeight="1" x14ac:dyDescent="0.25">
      <c r="A133" s="85">
        <v>11</v>
      </c>
      <c r="B133" s="85"/>
      <c r="C133" s="50" t="s">
        <v>320</v>
      </c>
      <c r="D133" s="71" t="s">
        <v>325</v>
      </c>
      <c r="E133" s="81">
        <f>(60.35+1*(2.45+2.9+3.05))*10.764</f>
        <v>740.02499999999998</v>
      </c>
      <c r="F133" s="81">
        <f>((1.2*(3.05+3.915)+2.93*1.2))*10.764</f>
        <v>127.81173599999998</v>
      </c>
      <c r="G133" s="71">
        <v>0</v>
      </c>
      <c r="H133" s="71">
        <f t="shared" si="11"/>
        <v>867.83673599999997</v>
      </c>
      <c r="I133" s="1"/>
      <c r="J133" s="1"/>
      <c r="K133" s="1"/>
      <c r="L133" s="83">
        <f t="shared" si="7"/>
        <v>5207020.4160000002</v>
      </c>
      <c r="M133" s="1"/>
      <c r="N133" s="1"/>
      <c r="O133" s="1"/>
      <c r="P133" s="1"/>
      <c r="Q133" s="1"/>
      <c r="R133" s="1"/>
      <c r="S133" s="1"/>
      <c r="T133" s="23" t="e">
        <f t="shared" ca="1" si="10"/>
        <v>#REF!</v>
      </c>
      <c r="U133" s="23" t="e">
        <f t="shared" ref="U133:V135" ca="1" si="12">U132+1</f>
        <v>#REF!</v>
      </c>
      <c r="V133" s="23">
        <f t="shared" ca="1" si="12"/>
        <v>803</v>
      </c>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row>
    <row r="134" spans="1:150 16226:16383" s="3" customFormat="1" ht="20.25" customHeight="1" x14ac:dyDescent="0.25">
      <c r="A134" s="85">
        <v>12</v>
      </c>
      <c r="B134" s="85"/>
      <c r="C134" s="50" t="s">
        <v>320</v>
      </c>
      <c r="D134" s="71" t="s">
        <v>324</v>
      </c>
      <c r="E134" s="81">
        <f>(36.18)*10.764</f>
        <v>389.44151999999997</v>
      </c>
      <c r="F134" s="80">
        <f>(1.2*(2.215+2.15))*10.764</f>
        <v>56.381832000000003</v>
      </c>
      <c r="G134" s="71">
        <v>0</v>
      </c>
      <c r="H134" s="71">
        <f t="shared" si="11"/>
        <v>445.823352</v>
      </c>
      <c r="I134" s="1"/>
      <c r="J134" s="1"/>
      <c r="K134" s="1"/>
      <c r="L134" s="83">
        <f t="shared" si="7"/>
        <v>2674940.1120000002</v>
      </c>
      <c r="M134" s="1"/>
      <c r="N134" s="1"/>
      <c r="O134" s="1"/>
      <c r="P134" s="1"/>
      <c r="Q134" s="1"/>
      <c r="R134" s="1"/>
      <c r="S134" s="1"/>
      <c r="T134" s="23" t="e">
        <f t="shared" ca="1" si="10"/>
        <v>#REF!</v>
      </c>
      <c r="U134" s="23" t="e">
        <f t="shared" ca="1" si="12"/>
        <v>#REF!</v>
      </c>
      <c r="V134" s="23">
        <f t="shared" ca="1" si="12"/>
        <v>804</v>
      </c>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0 16226:16383" s="3" customFormat="1" ht="20.25" customHeight="1" x14ac:dyDescent="0.25">
      <c r="A135" s="85">
        <v>13</v>
      </c>
      <c r="B135" s="85"/>
      <c r="C135" s="50" t="s">
        <v>320</v>
      </c>
      <c r="D135" s="71" t="s">
        <v>324</v>
      </c>
      <c r="E135" s="80">
        <f>(36.18)*10.764</f>
        <v>389.44151999999997</v>
      </c>
      <c r="F135" s="80">
        <f>(1.2*(2.215+2.15))*10.764</f>
        <v>56.381832000000003</v>
      </c>
      <c r="G135" s="71">
        <v>0</v>
      </c>
      <c r="H135" s="71">
        <f t="shared" si="11"/>
        <v>445.823352</v>
      </c>
      <c r="I135" s="1"/>
      <c r="J135" s="1"/>
      <c r="K135" s="1"/>
      <c r="L135" s="83">
        <f t="shared" si="7"/>
        <v>2674940.1120000002</v>
      </c>
      <c r="M135" s="1"/>
      <c r="N135" s="1"/>
      <c r="O135" s="1"/>
      <c r="P135" s="1"/>
      <c r="Q135" s="1"/>
      <c r="R135" s="1"/>
      <c r="S135" s="1"/>
      <c r="T135" s="23" t="e">
        <f t="shared" ca="1" si="10"/>
        <v>#REF!</v>
      </c>
      <c r="U135" s="23" t="e">
        <f t="shared" ca="1" si="12"/>
        <v>#REF!</v>
      </c>
      <c r="V135" s="23">
        <f t="shared" ca="1" si="12"/>
        <v>805</v>
      </c>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3" customFormat="1" ht="20.25" x14ac:dyDescent="0.25">
      <c r="A136" s="89" t="s">
        <v>326</v>
      </c>
      <c r="B136" s="90"/>
      <c r="C136" s="90"/>
      <c r="D136" s="90"/>
      <c r="E136" s="90"/>
      <c r="F136" s="90"/>
      <c r="G136" s="90"/>
      <c r="H136" s="9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3" customFormat="1" ht="20.25" customHeight="1" x14ac:dyDescent="0.25">
      <c r="A137" s="85">
        <v>1</v>
      </c>
      <c r="B137" s="85"/>
      <c r="C137" s="50" t="s">
        <v>320</v>
      </c>
      <c r="D137" s="80" t="s">
        <v>323</v>
      </c>
      <c r="E137" s="80">
        <f>(44.29)*10.764</f>
        <v>476.73755999999997</v>
      </c>
      <c r="F137" s="80">
        <f>((2.365+2.15)*1.2+2.75*1.05)*10.764</f>
        <v>89.400402</v>
      </c>
      <c r="G137" s="71">
        <v>0</v>
      </c>
      <c r="H137" s="71">
        <f>E137+F137+(IF(G137&lt;101,G137,IF(G137&lt;201,G137/2,IF(G137&lt;=301,G137/3,G137/4))))</f>
        <v>566.13796200000002</v>
      </c>
      <c r="I137" s="1"/>
      <c r="J137" s="1"/>
      <c r="K137" s="1"/>
      <c r="L137" s="1"/>
      <c r="M137" s="1"/>
      <c r="N137" s="1"/>
      <c r="O137" s="1"/>
      <c r="P137" s="1"/>
      <c r="Q137" s="1"/>
      <c r="R137" s="1"/>
      <c r="S137" s="1"/>
      <c r="T137" s="23" t="e">
        <f t="shared" ref="T137:T149" ca="1" si="13">U137&amp;""&amp;",..,"&amp;""&amp;V137</f>
        <v>#REF!</v>
      </c>
      <c r="U137" s="23" t="e">
        <f ca="1">(SUMPRODUCT(MID(0&amp;(LEFT(A136,SUM(LEN(A136)-LEN(SUBSTITUTE(A136,{"0","1","2","3"},""))))), LARGE(INDEX(ISNUMBER(--MID((LEFT(A136,SUM(LEN(A136)-LEN(SUBSTITUTE(A136,{"0","1","2","3"},""))))), ROW(INDIRECT("1:"&amp;LEN((LEFT(A136,SUM(LEN(A136)-LEN(SUBSTITUTE(A136,{"0","1","2","3"},"")))))))), 1)) * ROW(INDIRECT("1:"&amp;LEN((LEFT(A136,SUM(LEN(A136)-LEN(SUBSTITUTE(A136,{"0","1","2","3"},"")))))))), 0), ROW(INDIRECT("1:"&amp;LEN((LEFT(A136,SUM(LEN(A136)-LEN(SUBSTITUTE(A136,{"0","1","2","3"},"")))))))))+1, 1) * 10^ROW(INDIRECT("1:"&amp;LEN((LEFT(A136,SUM(LEN(A136)-LEN(SUBSTITUTE(A136,{"0","1","2","3"},""))))))))/10))*100+1</f>
        <v>#REF!</v>
      </c>
      <c r="V137" s="23">
        <f ca="1">(SUMPRODUCT(MID(0&amp;(--TRIM(RIGHT(SUBSTITUTE(LEFT(A136,_xlfn.AGGREGATE(16,6,FIND({0,1,2,3,4,5,6,7,8,9},A136,ROW(INDIRECT("1:"&amp;LEN(A136)))),1))," ",REPT(" ",LEN(A136))),LEN(A136)))), LARGE(INDEX(ISNUMBER(--MID((--TRIM(RIGHT(SUBSTITUTE(LEFT(A136,_xlfn.AGGREGATE(16,6,FIND({0,1,2,3,4,5,6,7,8,9},A136,ROW(INDIRECT("1:"&amp;LEN(A136)))),1))," ",REPT(" ",LEN(A136))),LEN(A136)))), ROW(INDIRECT("1:"&amp;LEN((--TRIM(RIGHT(SUBSTITUTE(LEFT(A136,_xlfn.AGGREGATE(16,6,FIND({0,1,2,3,4,5,6,7,8,9},A136,ROW(INDIRECT("1:"&amp;LEN(A136)))),1))," ",REPT(" ",LEN(A136))),LEN(A136))))))), 1)) * ROW(INDIRECT("1:"&amp;LEN((--TRIM(RIGHT(SUBSTITUTE(LEFT(A136,_xlfn.AGGREGATE(16,6,FIND({0,1,2,3,4,5,6,7,8,9},A136,ROW(INDIRECT("1:"&amp;LEN(A136)))),1))," ",REPT(" ",LEN(A136))),LEN(A136))))))), 0), ROW(INDIRECT("1:"&amp;LEN((--TRIM(RIGHT(SUBSTITUTE(LEFT(A136,_xlfn.AGGREGATE(16,6,FIND({0,1,2,3,4,5,6,7,8,9},A136,ROW(INDIRECT("1:"&amp;LEN(A136)))),1))," ",REPT(" ",LEN(A136))),LEN(A136))))))))+1, 1) * 10^ROW(INDIRECT("1:"&amp;LEN((--TRIM(RIGHT(SUBSTITUTE(LEFT(A136,_xlfn.AGGREGATE(16,6,FIND({0,1,2,3,4,5,6,7,8,9},A136,ROW(INDIRECT("1:"&amp;LEN(A136)))),1))," ",REPT(" ",LEN(A136))),LEN(A136)))))))/10))*100+1</f>
        <v>801</v>
      </c>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3" customFormat="1" ht="20.25" customHeight="1" x14ac:dyDescent="0.25">
      <c r="A138" s="85">
        <v>2</v>
      </c>
      <c r="B138" s="85"/>
      <c r="C138" s="50" t="s">
        <v>320</v>
      </c>
      <c r="D138" s="80" t="s">
        <v>324</v>
      </c>
      <c r="E138" s="80">
        <f>(35.84)*10.764</f>
        <v>385.78176000000002</v>
      </c>
      <c r="F138" s="80">
        <f>((2.215+2.15)*1.2)*10.764</f>
        <v>56.381832000000003</v>
      </c>
      <c r="G138" s="71">
        <v>0</v>
      </c>
      <c r="H138" s="71">
        <f t="shared" ref="H138:H144" si="14">E138+F138+(IF(G138&lt;101,G138,IF(G138&lt;201,G138/2,IF(G138&lt;=301,G138/3,G138/4))))</f>
        <v>442.16359199999999</v>
      </c>
      <c r="I138" s="1"/>
      <c r="J138" s="1"/>
      <c r="K138" s="1"/>
      <c r="L138" s="1"/>
      <c r="M138" s="1"/>
      <c r="N138" s="1"/>
      <c r="O138" s="1"/>
      <c r="P138" s="1"/>
      <c r="Q138" s="1"/>
      <c r="R138" s="1"/>
      <c r="S138" s="1"/>
      <c r="T138" s="23" t="e">
        <f t="shared" ca="1" si="13"/>
        <v>#REF!</v>
      </c>
      <c r="U138" s="23" t="e">
        <f ca="1">U137+1</f>
        <v>#REF!</v>
      </c>
      <c r="V138" s="23">
        <f ca="1">V137+1</f>
        <v>802</v>
      </c>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3" customFormat="1" ht="20.25" customHeight="1" x14ac:dyDescent="0.25">
      <c r="A139" s="85">
        <v>3</v>
      </c>
      <c r="B139" s="85"/>
      <c r="C139" s="50" t="s">
        <v>320</v>
      </c>
      <c r="D139" s="80" t="s">
        <v>325</v>
      </c>
      <c r="E139" s="80">
        <f>(68.32)*10.764</f>
        <v>735.39647999999988</v>
      </c>
      <c r="F139" s="80">
        <f>(1.2*(3.05+3.65)+2.45*0.75+4.365*1.18+3.05*1.2)*10.764</f>
        <v>201.15978479999998</v>
      </c>
      <c r="G139" s="71">
        <v>0</v>
      </c>
      <c r="H139" s="71">
        <f t="shared" si="14"/>
        <v>936.55626479999989</v>
      </c>
      <c r="I139" s="1"/>
      <c r="J139" s="1"/>
      <c r="K139" s="1"/>
      <c r="L139" s="1"/>
      <c r="M139" s="1"/>
      <c r="N139" s="1"/>
      <c r="O139" s="1"/>
      <c r="P139" s="1"/>
      <c r="Q139" s="1"/>
      <c r="R139" s="1"/>
      <c r="S139" s="1"/>
      <c r="T139" s="23" t="e">
        <f t="shared" ca="1" si="13"/>
        <v>#REF!</v>
      </c>
      <c r="U139" s="23" t="e">
        <f t="shared" ref="U139:V144" ca="1" si="15">U138+1</f>
        <v>#REF!</v>
      </c>
      <c r="V139" s="23">
        <f t="shared" ca="1" si="15"/>
        <v>803</v>
      </c>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3" customFormat="1" ht="20.25" customHeight="1" x14ac:dyDescent="0.25">
      <c r="A140" s="85">
        <v>4</v>
      </c>
      <c r="B140" s="85"/>
      <c r="C140" s="50" t="s">
        <v>320</v>
      </c>
      <c r="D140" s="86" t="s">
        <v>328</v>
      </c>
      <c r="E140" s="87"/>
      <c r="F140" s="87"/>
      <c r="G140" s="87"/>
      <c r="H140" s="88"/>
      <c r="I140" s="1"/>
      <c r="J140" s="1"/>
      <c r="K140" s="1"/>
      <c r="L140" s="1"/>
      <c r="M140" s="1"/>
      <c r="N140" s="1"/>
      <c r="O140" s="1"/>
      <c r="P140" s="1"/>
      <c r="Q140" s="1"/>
      <c r="R140" s="1"/>
      <c r="S140" s="1"/>
      <c r="T140" s="23" t="e">
        <f t="shared" ca="1" si="13"/>
        <v>#REF!</v>
      </c>
      <c r="U140" s="23" t="e">
        <f t="shared" ca="1" si="15"/>
        <v>#REF!</v>
      </c>
      <c r="V140" s="23">
        <f t="shared" ca="1" si="15"/>
        <v>804</v>
      </c>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3" customFormat="1" ht="20.25" customHeight="1" x14ac:dyDescent="0.25">
      <c r="A141" s="85">
        <v>5</v>
      </c>
      <c r="B141" s="85"/>
      <c r="C141" s="50" t="s">
        <v>320</v>
      </c>
      <c r="D141" s="71" t="s">
        <v>323</v>
      </c>
      <c r="E141" s="80">
        <f>(45.58)*10.764</f>
        <v>490.62311999999997</v>
      </c>
      <c r="F141" s="80">
        <f>(1.2*(2.215+2.75)+2.15*0.75)*10.764</f>
        <v>81.488861999999983</v>
      </c>
      <c r="G141" s="71">
        <v>0</v>
      </c>
      <c r="H141" s="71">
        <f t="shared" si="14"/>
        <v>572.1119819999999</v>
      </c>
      <c r="I141" s="1"/>
      <c r="J141" s="1"/>
      <c r="K141" s="1"/>
      <c r="L141" s="1"/>
      <c r="M141" s="1"/>
      <c r="N141" s="1"/>
      <c r="O141" s="1"/>
      <c r="P141" s="1"/>
      <c r="Q141" s="1"/>
      <c r="R141" s="1"/>
      <c r="S141" s="1"/>
      <c r="T141" s="23" t="e">
        <f t="shared" ca="1" si="13"/>
        <v>#REF!</v>
      </c>
      <c r="U141" s="23" t="e">
        <f t="shared" ca="1" si="15"/>
        <v>#REF!</v>
      </c>
      <c r="V141" s="23">
        <f t="shared" ca="1" si="15"/>
        <v>805</v>
      </c>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3" customFormat="1" ht="20.25" customHeight="1" x14ac:dyDescent="0.25">
      <c r="A142" s="85">
        <v>6</v>
      </c>
      <c r="B142" s="85"/>
      <c r="C142" s="50" t="s">
        <v>320</v>
      </c>
      <c r="D142" s="71" t="s">
        <v>323</v>
      </c>
      <c r="E142" s="80">
        <f>(45.58)*10.764</f>
        <v>490.62311999999997</v>
      </c>
      <c r="F142" s="80">
        <f>(1.2*(2.215+2.75)+2.15*0.75)*10.764</f>
        <v>81.488861999999983</v>
      </c>
      <c r="G142" s="71">
        <v>0</v>
      </c>
      <c r="H142" s="71">
        <f t="shared" si="14"/>
        <v>572.1119819999999</v>
      </c>
      <c r="I142" s="1"/>
      <c r="J142" s="1"/>
      <c r="K142" s="1"/>
      <c r="L142" s="1"/>
      <c r="M142" s="1"/>
      <c r="N142" s="1"/>
      <c r="O142" s="1"/>
      <c r="P142" s="1"/>
      <c r="Q142" s="1"/>
      <c r="R142" s="1"/>
      <c r="S142" s="1"/>
      <c r="T142" s="23" t="e">
        <f t="shared" ca="1" si="13"/>
        <v>#REF!</v>
      </c>
      <c r="U142" s="23" t="e">
        <f t="shared" ca="1" si="15"/>
        <v>#REF!</v>
      </c>
      <c r="V142" s="23">
        <f t="shared" ca="1" si="15"/>
        <v>806</v>
      </c>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3" customFormat="1" ht="20.25" customHeight="1" x14ac:dyDescent="0.25">
      <c r="A143" s="85">
        <v>7</v>
      </c>
      <c r="B143" s="85"/>
      <c r="C143" s="50" t="s">
        <v>320</v>
      </c>
      <c r="D143" s="71" t="s">
        <v>323</v>
      </c>
      <c r="E143" s="80">
        <f>(51.4)*10.764</f>
        <v>553.26959999999997</v>
      </c>
      <c r="F143" s="80">
        <f>(1.2*2.215+(2.15+2.75)*0.75+2.75*1.2)*10.764</f>
        <v>103.68961199999998</v>
      </c>
      <c r="G143" s="71">
        <v>0</v>
      </c>
      <c r="H143" s="71">
        <f t="shared" si="14"/>
        <v>656.95921199999998</v>
      </c>
      <c r="I143" s="1"/>
      <c r="J143" s="1"/>
      <c r="K143" s="1"/>
      <c r="L143" s="1"/>
      <c r="M143" s="1"/>
      <c r="N143" s="1"/>
      <c r="O143" s="1"/>
      <c r="P143" s="1"/>
      <c r="Q143" s="1"/>
      <c r="R143" s="1"/>
      <c r="S143" s="1"/>
      <c r="T143" s="23" t="e">
        <f t="shared" ca="1" si="13"/>
        <v>#REF!</v>
      </c>
      <c r="U143" s="23" t="e">
        <f t="shared" ca="1" si="15"/>
        <v>#REF!</v>
      </c>
      <c r="V143" s="23">
        <f t="shared" ca="1" si="15"/>
        <v>807</v>
      </c>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row>
    <row r="144" spans="1:150 16226:16383" s="3" customFormat="1" ht="20.25" customHeight="1" x14ac:dyDescent="0.25">
      <c r="A144" s="85">
        <v>8</v>
      </c>
      <c r="B144" s="85"/>
      <c r="C144" s="50" t="s">
        <v>320</v>
      </c>
      <c r="D144" s="71" t="s">
        <v>323</v>
      </c>
      <c r="E144" s="81">
        <f>(40.98+(2.75*1+1.2*2.75))*10.764</f>
        <v>506.23091999999991</v>
      </c>
      <c r="F144" s="81">
        <f>((1.2*(2.24+2.15))*10.764)</f>
        <v>56.704752000000006</v>
      </c>
      <c r="G144" s="71">
        <v>0</v>
      </c>
      <c r="H144" s="71">
        <f t="shared" si="14"/>
        <v>562.93567199999995</v>
      </c>
      <c r="I144" s="1"/>
      <c r="J144" s="1"/>
      <c r="K144" s="1"/>
      <c r="L144" s="1"/>
      <c r="M144" s="1"/>
      <c r="N144" s="1"/>
      <c r="O144" s="1"/>
      <c r="P144" s="1"/>
      <c r="Q144" s="1"/>
      <c r="R144" s="1"/>
      <c r="S144" s="1"/>
      <c r="T144" s="23" t="e">
        <f t="shared" ca="1" si="13"/>
        <v>#REF!</v>
      </c>
      <c r="U144" s="23" t="e">
        <f t="shared" ca="1" si="15"/>
        <v>#REF!</v>
      </c>
      <c r="V144" s="23">
        <f t="shared" ca="1" si="15"/>
        <v>808</v>
      </c>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row>
    <row r="145" spans="1:150 16226:16383" s="3" customFormat="1" ht="20.25" customHeight="1" x14ac:dyDescent="0.25">
      <c r="A145" s="85">
        <v>9</v>
      </c>
      <c r="B145" s="85"/>
      <c r="C145" s="50" t="s">
        <v>320</v>
      </c>
      <c r="D145" s="71" t="s">
        <v>324</v>
      </c>
      <c r="E145" s="81">
        <f>(31.15+(1.2*2.15+1.2*2.75))*10.764</f>
        <v>398.59091999999998</v>
      </c>
      <c r="F145" s="81">
        <f>(1.2*2.215)*10.764</f>
        <v>28.610711999999996</v>
      </c>
      <c r="G145" s="71">
        <v>0</v>
      </c>
      <c r="H145" s="71">
        <f>E145+F145+(IF(G145&lt;101,G145,IF(G145&lt;201,G145/2,IF(G145&lt;=301,G145/3,G145/4))))</f>
        <v>427.20163199999996</v>
      </c>
      <c r="I145" s="1"/>
      <c r="J145" s="1"/>
      <c r="K145" s="1"/>
      <c r="L145" s="1"/>
      <c r="M145" s="1"/>
      <c r="N145" s="1"/>
      <c r="O145" s="1"/>
      <c r="P145" s="1"/>
      <c r="Q145" s="1"/>
      <c r="R145" s="1"/>
      <c r="S145" s="1"/>
      <c r="T145" s="23" t="e">
        <f t="shared" ca="1" si="13"/>
        <v>#REF!</v>
      </c>
      <c r="U145" s="23" t="e">
        <f ca="1">(SUMPRODUCT(MID(0&amp;(LEFT(A144,SUM(LEN(A144)-LEN(SUBSTITUTE(A144,{"0","1","2","3"},""))))), LARGE(INDEX(ISNUMBER(--MID((LEFT(A144,SUM(LEN(A144)-LEN(SUBSTITUTE(A144,{"0","1","2","3"},""))))), ROW(INDIRECT("1:"&amp;LEN((LEFT(A144,SUM(LEN(A144)-LEN(SUBSTITUTE(A144,{"0","1","2","3"},"")))))))), 1)) * ROW(INDIRECT("1:"&amp;LEN((LEFT(A144,SUM(LEN(A144)-LEN(SUBSTITUTE(A144,{"0","1","2","3"},"")))))))), 0), ROW(INDIRECT("1:"&amp;LEN((LEFT(A144,SUM(LEN(A144)-LEN(SUBSTITUTE(A144,{"0","1","2","3"},"")))))))))+1, 1) * 10^ROW(INDIRECT("1:"&amp;LEN((LEFT(A144,SUM(LEN(A144)-LEN(SUBSTITUTE(A144,{"0","1","2","3"},""))))))))/10))*100+1</f>
        <v>#REF!</v>
      </c>
      <c r="V145" s="23">
        <f ca="1">(SUMPRODUCT(MID(0&amp;(--TRIM(RIGHT(SUBSTITUTE(LEFT(A144,_xlfn.AGGREGATE(16,6,FIND({0,1,2,3,4,5,6,7,8,9},A144,ROW(INDIRECT("1:"&amp;LEN(A144)))),1))," ",REPT(" ",LEN(A144))),LEN(A144)))), LARGE(INDEX(ISNUMBER(--MID((--TRIM(RIGHT(SUBSTITUTE(LEFT(A144,_xlfn.AGGREGATE(16,6,FIND({0,1,2,3,4,5,6,7,8,9},A144,ROW(INDIRECT("1:"&amp;LEN(A144)))),1))," ",REPT(" ",LEN(A144))),LEN(A144)))), ROW(INDIRECT("1:"&amp;LEN((--TRIM(RIGHT(SUBSTITUTE(LEFT(A144,_xlfn.AGGREGATE(16,6,FIND({0,1,2,3,4,5,6,7,8,9},A144,ROW(INDIRECT("1:"&amp;LEN(A144)))),1))," ",REPT(" ",LEN(A144))),LEN(A144))))))), 1)) * ROW(INDIRECT("1:"&amp;LEN((--TRIM(RIGHT(SUBSTITUTE(LEFT(A144,_xlfn.AGGREGATE(16,6,FIND({0,1,2,3,4,5,6,7,8,9},A144,ROW(INDIRECT("1:"&amp;LEN(A144)))),1))," ",REPT(" ",LEN(A144))),LEN(A144))))))), 0), ROW(INDIRECT("1:"&amp;LEN((--TRIM(RIGHT(SUBSTITUTE(LEFT(A144,_xlfn.AGGREGATE(16,6,FIND({0,1,2,3,4,5,6,7,8,9},A144,ROW(INDIRECT("1:"&amp;LEN(A144)))),1))," ",REPT(" ",LEN(A144))),LEN(A144))))))))+1, 1) * 10^ROW(INDIRECT("1:"&amp;LEN((--TRIM(RIGHT(SUBSTITUTE(LEFT(A144,_xlfn.AGGREGATE(16,6,FIND({0,1,2,3,4,5,6,7,8,9},A144,ROW(INDIRECT("1:"&amp;LEN(A144)))),1))," ",REPT(" ",LEN(A144))),LEN(A144)))))))/10))*100+1</f>
        <v>801</v>
      </c>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row>
    <row r="146" spans="1:150 16226:16383" s="3" customFormat="1" ht="20.25" customHeight="1" x14ac:dyDescent="0.25">
      <c r="A146" s="85">
        <v>10</v>
      </c>
      <c r="B146" s="85"/>
      <c r="C146" s="50" t="s">
        <v>320</v>
      </c>
      <c r="D146" s="71" t="s">
        <v>324</v>
      </c>
      <c r="E146" s="81">
        <f>(30.91+(1.2*2.15+1.2*2.75))*10.764</f>
        <v>396.00755999999996</v>
      </c>
      <c r="F146" s="80">
        <f>(1.2*2.215)*10.764</f>
        <v>28.610711999999996</v>
      </c>
      <c r="G146" s="71">
        <v>0</v>
      </c>
      <c r="H146" s="71">
        <f t="shared" ref="H146:H149" si="16">E146+F146+(IF(G146&lt;101,G146,IF(G146&lt;201,G146/2,IF(G146&lt;=301,G146/3,G146/4))))</f>
        <v>424.61827199999993</v>
      </c>
      <c r="I146" s="1"/>
      <c r="J146" s="1"/>
      <c r="K146" s="1"/>
      <c r="L146" s="1"/>
      <c r="M146" s="1"/>
      <c r="N146" s="1"/>
      <c r="O146" s="1"/>
      <c r="P146" s="1"/>
      <c r="Q146" s="1"/>
      <c r="R146" s="1"/>
      <c r="S146" s="1"/>
      <c r="T146" s="23" t="e">
        <f t="shared" ca="1" si="13"/>
        <v>#REF!</v>
      </c>
      <c r="U146" s="23" t="e">
        <f ca="1">U145+1</f>
        <v>#REF!</v>
      </c>
      <c r="V146" s="23">
        <f ca="1">V145+1</f>
        <v>802</v>
      </c>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row>
    <row r="147" spans="1:150 16226:16383" s="3" customFormat="1" ht="20.25" customHeight="1" x14ac:dyDescent="0.25">
      <c r="A147" s="85">
        <v>11</v>
      </c>
      <c r="B147" s="85"/>
      <c r="C147" s="50" t="s">
        <v>320</v>
      </c>
      <c r="D147" s="71" t="s">
        <v>325</v>
      </c>
      <c r="E147" s="81">
        <f>(60.35+1*(2.45+2.9+3.05))*10.764</f>
        <v>740.02499999999998</v>
      </c>
      <c r="F147" s="81">
        <f>((1.2*(3.05+3.915)+2.93*1.2))*10.764</f>
        <v>127.81173599999998</v>
      </c>
      <c r="G147" s="71">
        <v>0</v>
      </c>
      <c r="H147" s="71">
        <f t="shared" si="16"/>
        <v>867.83673599999997</v>
      </c>
      <c r="I147" s="1"/>
      <c r="J147" s="1"/>
      <c r="K147" s="1"/>
      <c r="L147" s="1"/>
      <c r="M147" s="1"/>
      <c r="N147" s="1"/>
      <c r="O147" s="1"/>
      <c r="P147" s="1"/>
      <c r="Q147" s="1"/>
      <c r="R147" s="1"/>
      <c r="S147" s="1"/>
      <c r="T147" s="23" t="e">
        <f t="shared" ca="1" si="13"/>
        <v>#REF!</v>
      </c>
      <c r="U147" s="23" t="e">
        <f t="shared" ref="U147:V147" ca="1" si="17">U146+1</f>
        <v>#REF!</v>
      </c>
      <c r="V147" s="23">
        <f t="shared" ca="1" si="17"/>
        <v>803</v>
      </c>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0 16226:16383" s="3" customFormat="1" ht="20.25" customHeight="1" x14ac:dyDescent="0.25">
      <c r="A148" s="85">
        <v>12</v>
      </c>
      <c r="B148" s="85"/>
      <c r="C148" s="50" t="s">
        <v>320</v>
      </c>
      <c r="D148" s="71" t="s">
        <v>324</v>
      </c>
      <c r="E148" s="81">
        <f>(36.18)*10.764</f>
        <v>389.44151999999997</v>
      </c>
      <c r="F148" s="80">
        <f>(1.2*(2.215+2.15))*10.764</f>
        <v>56.381832000000003</v>
      </c>
      <c r="G148" s="71">
        <v>0</v>
      </c>
      <c r="H148" s="71">
        <f t="shared" si="16"/>
        <v>445.823352</v>
      </c>
      <c r="I148" s="1"/>
      <c r="J148" s="1"/>
      <c r="K148" s="1"/>
      <c r="L148" s="1"/>
      <c r="M148" s="1"/>
      <c r="N148" s="1"/>
      <c r="O148" s="1"/>
      <c r="P148" s="1"/>
      <c r="Q148" s="1"/>
      <c r="R148" s="1"/>
      <c r="S148" s="1"/>
      <c r="T148" s="23" t="e">
        <f t="shared" ca="1" si="13"/>
        <v>#REF!</v>
      </c>
      <c r="U148" s="23" t="e">
        <f t="shared" ref="U148:V148" ca="1" si="18">U147+1</f>
        <v>#REF!</v>
      </c>
      <c r="V148" s="23">
        <f t="shared" ca="1" si="18"/>
        <v>804</v>
      </c>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3" customFormat="1" ht="20.25" customHeight="1" x14ac:dyDescent="0.25">
      <c r="A149" s="85">
        <v>13</v>
      </c>
      <c r="B149" s="85"/>
      <c r="C149" s="50" t="s">
        <v>320</v>
      </c>
      <c r="D149" s="71" t="s">
        <v>324</v>
      </c>
      <c r="E149" s="80">
        <f>(36.18)*10.764</f>
        <v>389.44151999999997</v>
      </c>
      <c r="F149" s="80">
        <f>(1.2*(2.215+2.15))*10.764</f>
        <v>56.381832000000003</v>
      </c>
      <c r="G149" s="71">
        <v>0</v>
      </c>
      <c r="H149" s="71">
        <f t="shared" si="16"/>
        <v>445.823352</v>
      </c>
      <c r="I149" s="1"/>
      <c r="J149" s="1"/>
      <c r="K149" s="1"/>
      <c r="L149" s="1"/>
      <c r="M149" s="1"/>
      <c r="N149" s="1"/>
      <c r="O149" s="1"/>
      <c r="P149" s="1"/>
      <c r="Q149" s="1"/>
      <c r="R149" s="1"/>
      <c r="S149" s="1"/>
      <c r="T149" s="23" t="e">
        <f t="shared" ca="1" si="13"/>
        <v>#REF!</v>
      </c>
      <c r="U149" s="23" t="e">
        <f t="shared" ref="U149:V149" ca="1" si="19">U148+1</f>
        <v>#REF!</v>
      </c>
      <c r="V149" s="23">
        <f t="shared" ca="1" si="19"/>
        <v>805</v>
      </c>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3" customFormat="1" ht="20.25" x14ac:dyDescent="0.25">
      <c r="A150" s="89" t="s">
        <v>351</v>
      </c>
      <c r="B150" s="90"/>
      <c r="C150" s="90"/>
      <c r="D150" s="90"/>
      <c r="E150" s="90"/>
      <c r="F150" s="90"/>
      <c r="G150" s="90"/>
      <c r="H150" s="9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s="3" customFormat="1" ht="20.25" customHeight="1" x14ac:dyDescent="0.25">
      <c r="A151" s="85">
        <v>1</v>
      </c>
      <c r="B151" s="85"/>
      <c r="C151" s="50" t="s">
        <v>320</v>
      </c>
      <c r="D151" s="80" t="s">
        <v>323</v>
      </c>
      <c r="E151" s="80">
        <f>(44.29)*10.764</f>
        <v>476.73755999999997</v>
      </c>
      <c r="F151" s="80">
        <f>((2.365+2.15)*1.2+2.75*1.05)*10.764</f>
        <v>89.400402</v>
      </c>
      <c r="G151" s="71">
        <v>0</v>
      </c>
      <c r="H151" s="71">
        <f>E151+F151+(IF(G151&lt;101,G151,IF(G151&lt;201,G151/2,IF(G151&lt;=301,G151/3,G151/4))))</f>
        <v>566.13796200000002</v>
      </c>
      <c r="I151" s="1"/>
      <c r="J151" s="1"/>
      <c r="K151" s="1"/>
      <c r="L151" s="1"/>
      <c r="M151" s="1"/>
      <c r="N151" s="1"/>
      <c r="O151" s="1"/>
      <c r="P151" s="1"/>
      <c r="Q151" s="1"/>
      <c r="R151" s="1"/>
      <c r="S151" s="1"/>
      <c r="T151" s="23" t="str">
        <f t="shared" ref="T151:T162" ca="1" si="20">U151&amp;""&amp;",..,"&amp;""&amp;V151</f>
        <v>1101,..,1101</v>
      </c>
      <c r="U151" s="23">
        <f ca="1">(SUMPRODUCT(MID(0&amp;(LEFT(A150,SUM(LEN(A150)-LEN(SUBSTITUTE(A150,{"0","1","2","3"},""))))), LARGE(INDEX(ISNUMBER(--MID((LEFT(A150,SUM(LEN(A150)-LEN(SUBSTITUTE(A150,{"0","1","2","3"},""))))), ROW(INDIRECT("1:"&amp;LEN((LEFT(A150,SUM(LEN(A150)-LEN(SUBSTITUTE(A150,{"0","1","2","3"},"")))))))), 1)) * ROW(INDIRECT("1:"&amp;LEN((LEFT(A150,SUM(LEN(A150)-LEN(SUBSTITUTE(A150,{"0","1","2","3"},"")))))))), 0), ROW(INDIRECT("1:"&amp;LEN((LEFT(A150,SUM(LEN(A150)-LEN(SUBSTITUTE(A150,{"0","1","2","3"},"")))))))))+1, 1) * 10^ROW(INDIRECT("1:"&amp;LEN((LEFT(A150,SUM(LEN(A150)-LEN(SUBSTITUTE(A150,{"0","1","2","3"},""))))))))/10))*100+1</f>
        <v>1101</v>
      </c>
      <c r="V151" s="23">
        <f ca="1">(SUMPRODUCT(MID(0&amp;(--TRIM(RIGHT(SUBSTITUTE(LEFT(A150,_xlfn.AGGREGATE(16,6,FIND({0,1,2,3,4,5,6,7,8,9},A150,ROW(INDIRECT("1:"&amp;LEN(A150)))),1))," ",REPT(" ",LEN(A150))),LEN(A150)))), LARGE(INDEX(ISNUMBER(--MID((--TRIM(RIGHT(SUBSTITUTE(LEFT(A150,_xlfn.AGGREGATE(16,6,FIND({0,1,2,3,4,5,6,7,8,9},A150,ROW(INDIRECT("1:"&amp;LEN(A150)))),1))," ",REPT(" ",LEN(A150))),LEN(A150)))), ROW(INDIRECT("1:"&amp;LEN((--TRIM(RIGHT(SUBSTITUTE(LEFT(A150,_xlfn.AGGREGATE(16,6,FIND({0,1,2,3,4,5,6,7,8,9},A150,ROW(INDIRECT("1:"&amp;LEN(A150)))),1))," ",REPT(" ",LEN(A150))),LEN(A150))))))), 1)) * ROW(INDIRECT("1:"&amp;LEN((--TRIM(RIGHT(SUBSTITUTE(LEFT(A150,_xlfn.AGGREGATE(16,6,FIND({0,1,2,3,4,5,6,7,8,9},A150,ROW(INDIRECT("1:"&amp;LEN(A150)))),1))," ",REPT(" ",LEN(A150))),LEN(A150))))))), 0), ROW(INDIRECT("1:"&amp;LEN((--TRIM(RIGHT(SUBSTITUTE(LEFT(A150,_xlfn.AGGREGATE(16,6,FIND({0,1,2,3,4,5,6,7,8,9},A150,ROW(INDIRECT("1:"&amp;LEN(A150)))),1))," ",REPT(" ",LEN(A150))),LEN(A150))))))))+1, 1) * 10^ROW(INDIRECT("1:"&amp;LEN((--TRIM(RIGHT(SUBSTITUTE(LEFT(A150,_xlfn.AGGREGATE(16,6,FIND({0,1,2,3,4,5,6,7,8,9},A150,ROW(INDIRECT("1:"&amp;LEN(A150)))),1))," ",REPT(" ",LEN(A150))),LEN(A150)))))))/10))*100+1</f>
        <v>1101</v>
      </c>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3" customFormat="1" ht="20.25" customHeight="1" x14ac:dyDescent="0.25">
      <c r="A152" s="85">
        <v>2</v>
      </c>
      <c r="B152" s="85"/>
      <c r="C152" s="50" t="s">
        <v>320</v>
      </c>
      <c r="D152" s="80" t="s">
        <v>324</v>
      </c>
      <c r="E152" s="80">
        <f>(35.84)*10.764</f>
        <v>385.78176000000002</v>
      </c>
      <c r="F152" s="80">
        <f>((2.215+2.15)*1.2)*10.764</f>
        <v>56.381832000000003</v>
      </c>
      <c r="G152" s="71">
        <v>0</v>
      </c>
      <c r="H152" s="71">
        <f t="shared" ref="H152:H158" si="21">E152+F152+(IF(G152&lt;101,G152,IF(G152&lt;201,G152/2,IF(G152&lt;=301,G152/3,G152/4))))</f>
        <v>442.16359199999999</v>
      </c>
      <c r="I152" s="1"/>
      <c r="J152" s="1"/>
      <c r="K152" s="1"/>
      <c r="L152" s="1"/>
      <c r="M152" s="1"/>
      <c r="N152" s="1"/>
      <c r="O152" s="1"/>
      <c r="P152" s="1"/>
      <c r="Q152" s="1"/>
      <c r="R152" s="1"/>
      <c r="S152" s="1"/>
      <c r="T152" s="23" t="str">
        <f t="shared" ca="1" si="20"/>
        <v>1102,..,1102</v>
      </c>
      <c r="U152" s="23">
        <f ca="1">U151+1</f>
        <v>1102</v>
      </c>
      <c r="V152" s="23">
        <f ca="1">V151+1</f>
        <v>1102</v>
      </c>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3" customFormat="1" ht="20.25" customHeight="1" x14ac:dyDescent="0.25">
      <c r="A153" s="85">
        <v>3</v>
      </c>
      <c r="B153" s="85"/>
      <c r="C153" s="50" t="s">
        <v>320</v>
      </c>
      <c r="D153" s="80" t="s">
        <v>325</v>
      </c>
      <c r="E153" s="80">
        <f>(68.32)*10.764</f>
        <v>735.39647999999988</v>
      </c>
      <c r="F153" s="80">
        <f>(1.2*(3.05+3.65)+2.45*0.75+4.365*1.18+3.05*1.2)*10.764</f>
        <v>201.15978479999998</v>
      </c>
      <c r="G153" s="71">
        <v>0</v>
      </c>
      <c r="H153" s="71">
        <f t="shared" si="21"/>
        <v>936.55626479999989</v>
      </c>
      <c r="I153" s="1"/>
      <c r="J153" s="1"/>
      <c r="K153" s="1"/>
      <c r="L153" s="1"/>
      <c r="M153" s="1"/>
      <c r="N153" s="1"/>
      <c r="O153" s="1"/>
      <c r="P153" s="1"/>
      <c r="Q153" s="1"/>
      <c r="R153" s="1"/>
      <c r="S153" s="1"/>
      <c r="T153" s="23" t="str">
        <f t="shared" ca="1" si="20"/>
        <v>1103,..,1103</v>
      </c>
      <c r="U153" s="23">
        <f t="shared" ref="U153:V158" ca="1" si="22">U152+1</f>
        <v>1103</v>
      </c>
      <c r="V153" s="23">
        <f t="shared" ca="1" si="22"/>
        <v>1103</v>
      </c>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3" customFormat="1" ht="20.25" customHeight="1" x14ac:dyDescent="0.25">
      <c r="A154" s="85">
        <v>4</v>
      </c>
      <c r="B154" s="85"/>
      <c r="C154" s="50" t="s">
        <v>320</v>
      </c>
      <c r="D154" s="71" t="s">
        <v>324</v>
      </c>
      <c r="E154" s="71">
        <f>(35.91)*10.764</f>
        <v>386.53523999999993</v>
      </c>
      <c r="F154" s="71">
        <f>(1.2*2.215+2.15*0.75)*10.764</f>
        <v>45.967661999999997</v>
      </c>
      <c r="G154" s="71">
        <v>0</v>
      </c>
      <c r="H154" s="71">
        <f t="shared" si="21"/>
        <v>432.50290199999995</v>
      </c>
      <c r="I154" s="1"/>
      <c r="J154" s="1"/>
      <c r="K154" s="1"/>
      <c r="L154" s="1"/>
      <c r="M154" s="1"/>
      <c r="N154" s="1"/>
      <c r="O154" s="1"/>
      <c r="P154" s="1"/>
      <c r="Q154" s="1"/>
      <c r="R154" s="1"/>
      <c r="S154" s="1"/>
      <c r="T154" s="23" t="str">
        <f t="shared" ca="1" si="20"/>
        <v>1104,..,1104</v>
      </c>
      <c r="U154" s="23">
        <f t="shared" ca="1" si="22"/>
        <v>1104</v>
      </c>
      <c r="V154" s="23">
        <f t="shared" ca="1" si="22"/>
        <v>1104</v>
      </c>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3" customFormat="1" ht="20.25" customHeight="1" x14ac:dyDescent="0.25">
      <c r="A155" s="85">
        <v>5</v>
      </c>
      <c r="B155" s="85"/>
      <c r="C155" s="50" t="s">
        <v>320</v>
      </c>
      <c r="D155" s="71" t="s">
        <v>323</v>
      </c>
      <c r="E155" s="71">
        <f>(45.58)*10.764</f>
        <v>490.62311999999997</v>
      </c>
      <c r="F155" s="80">
        <f>(1.2*(2.215+2.75)+2.15*0.75)*10.764</f>
        <v>81.488861999999983</v>
      </c>
      <c r="G155" s="71">
        <v>0</v>
      </c>
      <c r="H155" s="71">
        <f t="shared" si="21"/>
        <v>572.1119819999999</v>
      </c>
      <c r="I155" s="1"/>
      <c r="J155" s="1"/>
      <c r="K155" s="1"/>
      <c r="L155" s="1"/>
      <c r="M155" s="1"/>
      <c r="N155" s="1"/>
      <c r="O155" s="1"/>
      <c r="P155" s="1"/>
      <c r="Q155" s="1"/>
      <c r="R155" s="1"/>
      <c r="S155" s="1"/>
      <c r="T155" s="23" t="str">
        <f t="shared" ca="1" si="20"/>
        <v>1105,..,1105</v>
      </c>
      <c r="U155" s="23">
        <f t="shared" ca="1" si="22"/>
        <v>1105</v>
      </c>
      <c r="V155" s="23">
        <f t="shared" ca="1" si="22"/>
        <v>1105</v>
      </c>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3" customFormat="1" ht="20.25" customHeight="1" x14ac:dyDescent="0.25">
      <c r="A156" s="85">
        <v>6</v>
      </c>
      <c r="B156" s="85"/>
      <c r="C156" s="50" t="s">
        <v>320</v>
      </c>
      <c r="D156" s="71" t="s">
        <v>323</v>
      </c>
      <c r="E156" s="71">
        <f>(45.58)*10.764</f>
        <v>490.62311999999997</v>
      </c>
      <c r="F156" s="80">
        <f>(1.2*(2.215+2.75)+2.15*0.75)*10.764</f>
        <v>81.488861999999983</v>
      </c>
      <c r="G156" s="71">
        <v>0</v>
      </c>
      <c r="H156" s="71">
        <f t="shared" si="21"/>
        <v>572.1119819999999</v>
      </c>
      <c r="I156" s="1"/>
      <c r="J156" s="1"/>
      <c r="K156" s="1"/>
      <c r="L156" s="1"/>
      <c r="M156" s="1"/>
      <c r="N156" s="1"/>
      <c r="O156" s="1"/>
      <c r="P156" s="1"/>
      <c r="Q156" s="1"/>
      <c r="R156" s="1"/>
      <c r="S156" s="1"/>
      <c r="T156" s="23" t="str">
        <f t="shared" ca="1" si="20"/>
        <v>1106,..,1106</v>
      </c>
      <c r="U156" s="23">
        <f t="shared" ca="1" si="22"/>
        <v>1106</v>
      </c>
      <c r="V156" s="23">
        <f t="shared" ca="1" si="22"/>
        <v>1106</v>
      </c>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s="3" customFormat="1" ht="20.25" customHeight="1" x14ac:dyDescent="0.25">
      <c r="A157" s="85">
        <v>7</v>
      </c>
      <c r="B157" s="85"/>
      <c r="C157" s="50" t="s">
        <v>320</v>
      </c>
      <c r="D157" s="71" t="s">
        <v>323</v>
      </c>
      <c r="E157" s="80">
        <f>(51.4)*10.764</f>
        <v>553.26959999999997</v>
      </c>
      <c r="F157" s="80">
        <f>(1.2*2.215+(2.15+2.75)*0.75+2.75*1.2)*10.764</f>
        <v>103.68961199999998</v>
      </c>
      <c r="G157" s="71">
        <v>0</v>
      </c>
      <c r="H157" s="71">
        <f t="shared" si="21"/>
        <v>656.95921199999998</v>
      </c>
      <c r="I157" s="1"/>
      <c r="J157" s="1"/>
      <c r="K157" s="1"/>
      <c r="L157" s="1"/>
      <c r="M157" s="1"/>
      <c r="N157" s="1"/>
      <c r="O157" s="1"/>
      <c r="P157" s="1"/>
      <c r="Q157" s="1"/>
      <c r="R157" s="1"/>
      <c r="S157" s="1"/>
      <c r="T157" s="23" t="str">
        <f t="shared" ca="1" si="20"/>
        <v>1107,..,1107</v>
      </c>
      <c r="U157" s="23">
        <f t="shared" ca="1" si="22"/>
        <v>1107</v>
      </c>
      <c r="V157" s="23">
        <f t="shared" ca="1" si="22"/>
        <v>1107</v>
      </c>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row>
    <row r="158" spans="1:150 16226:16383" s="3" customFormat="1" ht="20.25" customHeight="1" x14ac:dyDescent="0.25">
      <c r="A158" s="85">
        <v>8</v>
      </c>
      <c r="B158" s="85"/>
      <c r="C158" s="50" t="s">
        <v>320</v>
      </c>
      <c r="D158" s="71" t="s">
        <v>323</v>
      </c>
      <c r="E158" s="81">
        <f>(40.98+(2.75*1+1.2*2.75))*10.764</f>
        <v>506.23091999999991</v>
      </c>
      <c r="F158" s="81">
        <f>((1.2*(2.24+2.15))*10.764)</f>
        <v>56.704752000000006</v>
      </c>
      <c r="G158" s="71">
        <f>((3.75*4+2*2.5+2.55*1))*10.764</f>
        <v>242.72819999999999</v>
      </c>
      <c r="H158" s="71">
        <f t="shared" si="21"/>
        <v>643.84507199999996</v>
      </c>
      <c r="I158" s="1"/>
      <c r="J158" s="1"/>
      <c r="K158" s="1"/>
      <c r="L158" s="1"/>
      <c r="M158" s="1"/>
      <c r="N158" s="1"/>
      <c r="O158" s="1"/>
      <c r="P158" s="1"/>
      <c r="Q158" s="1"/>
      <c r="R158" s="1"/>
      <c r="S158" s="1"/>
      <c r="T158" s="23" t="str">
        <f t="shared" ca="1" si="20"/>
        <v>1108,..,1108</v>
      </c>
      <c r="U158" s="23">
        <f t="shared" ca="1" si="22"/>
        <v>1108</v>
      </c>
      <c r="V158" s="23">
        <f t="shared" ca="1" si="22"/>
        <v>1108</v>
      </c>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0 16226:16383" s="3" customFormat="1" ht="20.25" customHeight="1" x14ac:dyDescent="0.25">
      <c r="A159" s="85" t="s">
        <v>95</v>
      </c>
      <c r="B159" s="85"/>
      <c r="C159" s="50" t="s">
        <v>320</v>
      </c>
      <c r="D159" s="86" t="s">
        <v>329</v>
      </c>
      <c r="E159" s="87"/>
      <c r="F159" s="87"/>
      <c r="G159" s="87"/>
      <c r="H159" s="88"/>
      <c r="I159" s="1"/>
      <c r="J159" s="1"/>
      <c r="K159" s="1"/>
      <c r="L159" s="1"/>
      <c r="M159" s="1"/>
      <c r="N159" s="1"/>
      <c r="O159" s="1"/>
      <c r="P159" s="1"/>
      <c r="Q159" s="1"/>
      <c r="R159" s="1"/>
      <c r="S159" s="1"/>
      <c r="T159" s="23" t="e">
        <f t="shared" si="20"/>
        <v>#REF!</v>
      </c>
      <c r="U159" s="23" t="e">
        <f>#REF!+1</f>
        <v>#REF!</v>
      </c>
      <c r="V159" s="23" t="e">
        <f>#REF!+1</f>
        <v>#REF!</v>
      </c>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row>
    <row r="160" spans="1:150 16226:16383" s="3" customFormat="1" ht="20.25" customHeight="1" x14ac:dyDescent="0.25">
      <c r="A160" s="85">
        <v>10</v>
      </c>
      <c r="B160" s="85"/>
      <c r="C160" s="50" t="s">
        <v>320</v>
      </c>
      <c r="D160" s="71" t="s">
        <v>324</v>
      </c>
      <c r="E160" s="81">
        <f>(30.91+(1.2*2.15+1.2*2.75))*10.764</f>
        <v>396.00755999999996</v>
      </c>
      <c r="F160" s="80">
        <f>(1.2*2.215)*10.764</f>
        <v>28.610711999999996</v>
      </c>
      <c r="G160" s="71">
        <f>(4.25*3.25+1.25*2.215)*10.764</f>
        <v>178.48057499999999</v>
      </c>
      <c r="H160" s="71">
        <f t="shared" ref="H160:H163" si="23">E160+F160+(IF(G160&lt;101,G160,IF(G160&lt;201,G160/2,IF(G160&lt;=301,G160/3,G160/4))))</f>
        <v>513.85855949999996</v>
      </c>
      <c r="I160" s="1"/>
      <c r="J160" s="1"/>
      <c r="K160" s="1"/>
      <c r="L160" s="1"/>
      <c r="M160" s="1"/>
      <c r="N160" s="1"/>
      <c r="O160" s="1"/>
      <c r="P160" s="1"/>
      <c r="Q160" s="1"/>
      <c r="R160" s="1"/>
      <c r="S160" s="1"/>
      <c r="T160" s="23" t="e">
        <f t="shared" si="20"/>
        <v>#REF!</v>
      </c>
      <c r="U160" s="23" t="e">
        <f t="shared" ref="U160:V160" si="24">U159+1</f>
        <v>#REF!</v>
      </c>
      <c r="V160" s="23" t="e">
        <f t="shared" si="24"/>
        <v>#REF!</v>
      </c>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row>
    <row r="161" spans="1:150 16226:16383" s="3" customFormat="1" ht="20.25" customHeight="1" x14ac:dyDescent="0.25">
      <c r="A161" s="85">
        <v>11</v>
      </c>
      <c r="B161" s="85"/>
      <c r="C161" s="50" t="s">
        <v>320</v>
      </c>
      <c r="D161" s="71" t="s">
        <v>325</v>
      </c>
      <c r="E161" s="81">
        <f>(60.35+1*(2.45+2.9+3.05))*10.764</f>
        <v>740.02499999999998</v>
      </c>
      <c r="F161" s="81">
        <f>((1.2*(3.05+3.915)+2.93*1.2))*10.764</f>
        <v>127.81173599999998</v>
      </c>
      <c r="G161" s="71">
        <v>0</v>
      </c>
      <c r="H161" s="71">
        <f t="shared" si="23"/>
        <v>867.83673599999997</v>
      </c>
      <c r="I161" s="1"/>
      <c r="J161" s="1"/>
      <c r="K161" s="1"/>
      <c r="L161" s="1"/>
      <c r="M161" s="1"/>
      <c r="N161" s="1"/>
      <c r="O161" s="1"/>
      <c r="P161" s="1"/>
      <c r="Q161" s="1"/>
      <c r="R161" s="1"/>
      <c r="S161" s="1"/>
      <c r="T161" s="23" t="e">
        <f t="shared" si="20"/>
        <v>#REF!</v>
      </c>
      <c r="U161" s="23" t="e">
        <f t="shared" ref="U161:V161" si="25">U160+1</f>
        <v>#REF!</v>
      </c>
      <c r="V161" s="23" t="e">
        <f t="shared" si="25"/>
        <v>#REF!</v>
      </c>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row>
    <row r="162" spans="1:150 16226:16383" s="3" customFormat="1" ht="20.25" customHeight="1" x14ac:dyDescent="0.25">
      <c r="A162" s="85">
        <v>12</v>
      </c>
      <c r="B162" s="85"/>
      <c r="C162" s="50" t="s">
        <v>320</v>
      </c>
      <c r="D162" s="71" t="s">
        <v>324</v>
      </c>
      <c r="E162" s="81">
        <f>(36.18)*10.764</f>
        <v>389.44151999999997</v>
      </c>
      <c r="F162" s="80">
        <f>(1.2*(2.215+2.15))*10.764</f>
        <v>56.381832000000003</v>
      </c>
      <c r="G162" s="71">
        <v>0</v>
      </c>
      <c r="H162" s="71">
        <f t="shared" si="23"/>
        <v>445.823352</v>
      </c>
      <c r="I162" s="1"/>
      <c r="J162" s="1"/>
      <c r="K162" s="1"/>
      <c r="L162" s="1"/>
      <c r="M162" s="1"/>
      <c r="N162" s="1"/>
      <c r="O162" s="1"/>
      <c r="P162" s="1"/>
      <c r="Q162" s="1"/>
      <c r="R162" s="1"/>
      <c r="S162" s="1"/>
      <c r="T162" s="23" t="e">
        <f t="shared" si="20"/>
        <v>#REF!</v>
      </c>
      <c r="U162" s="23" t="e">
        <f t="shared" ref="U162:V162" si="26">U161+1</f>
        <v>#REF!</v>
      </c>
      <c r="V162" s="23" t="e">
        <f t="shared" si="26"/>
        <v>#REF!</v>
      </c>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row>
    <row r="163" spans="1:150 16226:16383" ht="20.25" x14ac:dyDescent="0.25">
      <c r="A163" s="85">
        <v>13</v>
      </c>
      <c r="B163" s="85"/>
      <c r="C163" s="50" t="s">
        <v>320</v>
      </c>
      <c r="D163" s="71" t="s">
        <v>324</v>
      </c>
      <c r="E163" s="80">
        <f>(36.18)*10.764</f>
        <v>389.44151999999997</v>
      </c>
      <c r="F163" s="80">
        <f>(1.2*(2.215+2.15))*10.764</f>
        <v>56.381832000000003</v>
      </c>
      <c r="G163" s="71">
        <v>0</v>
      </c>
      <c r="H163" s="71">
        <f t="shared" si="23"/>
        <v>445.823352</v>
      </c>
    </row>
    <row r="164" spans="1:150 16226:16383" ht="20.25" x14ac:dyDescent="0.25">
      <c r="A164" s="112" t="s">
        <v>70</v>
      </c>
      <c r="B164" s="112"/>
      <c r="C164" s="112"/>
      <c r="D164" s="112"/>
      <c r="E164" s="112"/>
      <c r="F164" s="112"/>
      <c r="G164" s="112"/>
      <c r="H164" s="112"/>
    </row>
    <row r="165" spans="1:150 16226:16383" ht="20.25" x14ac:dyDescent="0.25">
      <c r="A165" s="2" t="s">
        <v>230</v>
      </c>
      <c r="B165" s="108" t="s">
        <v>344</v>
      </c>
      <c r="C165" s="140"/>
      <c r="D165" s="140"/>
      <c r="E165" s="140"/>
      <c r="F165" s="140"/>
      <c r="G165" s="140"/>
      <c r="H165" s="109"/>
    </row>
    <row r="166" spans="1:150 16226:16383" ht="20.25" x14ac:dyDescent="0.25">
      <c r="A166" s="2" t="s">
        <v>230</v>
      </c>
      <c r="B166" s="108" t="s">
        <v>231</v>
      </c>
      <c r="C166" s="140"/>
      <c r="D166" s="140"/>
      <c r="E166" s="140"/>
      <c r="F166" s="140"/>
      <c r="G166" s="140"/>
      <c r="H166" s="109"/>
    </row>
    <row r="167" spans="1:150 16226:16383" ht="20.25" x14ac:dyDescent="0.25">
      <c r="A167" s="2" t="s">
        <v>230</v>
      </c>
      <c r="B167" s="108" t="s">
        <v>349</v>
      </c>
      <c r="C167" s="140"/>
      <c r="D167" s="140"/>
      <c r="E167" s="140"/>
      <c r="F167" s="140"/>
      <c r="G167" s="140"/>
      <c r="H167" s="109"/>
    </row>
    <row r="168" spans="1:150 16226:16383" ht="20.25" x14ac:dyDescent="0.25">
      <c r="A168" s="2" t="s">
        <v>230</v>
      </c>
      <c r="B168" s="108" t="s">
        <v>232</v>
      </c>
      <c r="C168" s="140"/>
      <c r="D168" s="140"/>
      <c r="E168" s="140"/>
      <c r="F168" s="140"/>
      <c r="G168" s="140"/>
      <c r="H168" s="109"/>
    </row>
    <row r="169" spans="1:150 16226:16383" ht="20.25" x14ac:dyDescent="0.25">
      <c r="A169" s="2" t="s">
        <v>230</v>
      </c>
      <c r="B169" s="108" t="s">
        <v>233</v>
      </c>
      <c r="C169" s="140"/>
      <c r="D169" s="140"/>
      <c r="E169" s="140"/>
      <c r="F169" s="140"/>
      <c r="G169" s="140"/>
      <c r="H169" s="109"/>
    </row>
    <row r="170" spans="1:150 16226:16383" ht="20.25" x14ac:dyDescent="0.25">
      <c r="A170" s="2" t="s">
        <v>230</v>
      </c>
      <c r="B170" s="108" t="s">
        <v>332</v>
      </c>
      <c r="C170" s="140"/>
      <c r="D170" s="140"/>
      <c r="E170" s="140"/>
      <c r="F170" s="140"/>
      <c r="G170" s="140"/>
      <c r="H170" s="109"/>
    </row>
    <row r="171" spans="1:150 16226:16383" ht="20.25" hidden="1" x14ac:dyDescent="0.25">
      <c r="A171" s="2" t="s">
        <v>230</v>
      </c>
      <c r="B171" s="161" t="s">
        <v>235</v>
      </c>
      <c r="C171" s="140"/>
      <c r="D171" s="140"/>
      <c r="E171" s="140"/>
      <c r="F171" s="140"/>
      <c r="G171" s="140"/>
      <c r="H171" s="109"/>
    </row>
    <row r="172" spans="1:150 16226:16383" ht="20.25" hidden="1" x14ac:dyDescent="0.25">
      <c r="A172" s="2" t="s">
        <v>230</v>
      </c>
      <c r="B172" s="161" t="s">
        <v>234</v>
      </c>
      <c r="C172" s="140"/>
      <c r="D172" s="140"/>
      <c r="E172" s="140"/>
      <c r="F172" s="140"/>
      <c r="G172" s="140"/>
      <c r="H172" s="109"/>
    </row>
    <row r="173" spans="1:150 16226:16383" ht="20.25" x14ac:dyDescent="0.25">
      <c r="A173" s="139" t="s">
        <v>76</v>
      </c>
      <c r="B173" s="139"/>
      <c r="C173" s="139"/>
      <c r="D173" s="139"/>
      <c r="E173" s="139"/>
      <c r="F173" s="139"/>
      <c r="G173" s="139"/>
      <c r="H173" s="139"/>
    </row>
    <row r="174" spans="1:150 16226:16383" ht="20.25" x14ac:dyDescent="0.25">
      <c r="A174" s="129" t="s">
        <v>71</v>
      </c>
      <c r="B174" s="129"/>
      <c r="C174" s="129"/>
      <c r="D174" s="108" t="str">
        <f>C3</f>
        <v>Nakshatra Residency</v>
      </c>
      <c r="E174" s="140"/>
      <c r="F174" s="140"/>
      <c r="G174" s="140"/>
      <c r="H174" s="109"/>
    </row>
    <row r="175" spans="1:150 16226:16383" ht="48.75" customHeight="1" x14ac:dyDescent="0.25">
      <c r="A175" s="129" t="s">
        <v>104</v>
      </c>
      <c r="B175" s="129"/>
      <c r="C175" s="129"/>
      <c r="D175" s="108" t="str">
        <f>C9</f>
        <v>Nakshatra Residency, Plot No.1, Survey No 17, Hissa No 2A, Ambernath West, 421501.</v>
      </c>
      <c r="E175" s="140"/>
      <c r="F175" s="140"/>
      <c r="G175" s="140"/>
      <c r="H175" s="109"/>
    </row>
    <row r="176" spans="1:150 16226:16383" ht="20.25" x14ac:dyDescent="0.25">
      <c r="A176" s="150" t="s">
        <v>110</v>
      </c>
      <c r="B176" s="150"/>
      <c r="C176" s="150"/>
      <c r="D176" s="108" t="str">
        <f>G3</f>
        <v>07/08/2025 @ 03:50 PM</v>
      </c>
      <c r="E176" s="140"/>
      <c r="F176" s="140"/>
      <c r="G176" s="140"/>
      <c r="H176" s="109"/>
    </row>
    <row r="177" spans="1:8" ht="20.25" x14ac:dyDescent="0.25">
      <c r="A177" s="10"/>
      <c r="B177" s="11"/>
      <c r="C177" s="11"/>
      <c r="D177" s="11"/>
      <c r="E177" s="11"/>
      <c r="F177" s="11"/>
      <c r="G177" s="11"/>
      <c r="H177" s="7"/>
    </row>
    <row r="178" spans="1:8" ht="20.25" x14ac:dyDescent="0.25">
      <c r="A178" s="12"/>
      <c r="B178" s="13"/>
      <c r="C178" s="13"/>
      <c r="D178" s="13"/>
      <c r="E178" s="13"/>
      <c r="F178" s="13"/>
      <c r="G178" s="13"/>
      <c r="H178" s="8"/>
    </row>
    <row r="179" spans="1:8" ht="20.25" x14ac:dyDescent="0.25">
      <c r="A179" s="12"/>
      <c r="B179" s="13"/>
      <c r="C179" s="13"/>
      <c r="D179" s="13"/>
      <c r="E179" s="13"/>
      <c r="F179" s="13"/>
      <c r="G179" s="13"/>
      <c r="H179" s="8"/>
    </row>
    <row r="180" spans="1:8" ht="20.25" x14ac:dyDescent="0.25">
      <c r="A180" s="12"/>
      <c r="B180" s="13"/>
      <c r="C180" s="13"/>
      <c r="D180" s="13"/>
      <c r="E180" s="13"/>
      <c r="F180" s="13"/>
      <c r="G180" s="13"/>
      <c r="H180" s="8"/>
    </row>
    <row r="181" spans="1:8" ht="20.25" x14ac:dyDescent="0.25">
      <c r="A181" s="12"/>
      <c r="B181" s="13"/>
      <c r="C181" s="13"/>
      <c r="D181" s="13"/>
      <c r="E181" s="13"/>
      <c r="F181" s="13"/>
      <c r="G181" s="13"/>
      <c r="H181" s="8"/>
    </row>
    <row r="182" spans="1:8" ht="20.25" x14ac:dyDescent="0.25">
      <c r="A182" s="12"/>
      <c r="B182" s="13"/>
      <c r="C182" s="13"/>
      <c r="D182" s="13"/>
      <c r="E182" s="13"/>
      <c r="F182" s="13"/>
      <c r="G182" s="13"/>
      <c r="H182" s="8"/>
    </row>
    <row r="183" spans="1:8" ht="20.25" x14ac:dyDescent="0.25">
      <c r="A183" s="12"/>
      <c r="B183" s="13"/>
      <c r="C183" s="13"/>
      <c r="D183" s="13"/>
      <c r="E183" s="13"/>
      <c r="F183" s="13"/>
      <c r="G183" s="13"/>
      <c r="H183" s="8"/>
    </row>
    <row r="184" spans="1:8" ht="20.25" x14ac:dyDescent="0.25">
      <c r="A184" s="12"/>
      <c r="B184" s="13"/>
      <c r="C184" s="13"/>
      <c r="D184" s="13"/>
      <c r="E184" s="13"/>
      <c r="F184" s="13"/>
      <c r="G184" s="13"/>
      <c r="H184" s="8"/>
    </row>
    <row r="185" spans="1:8" ht="20.25" x14ac:dyDescent="0.25">
      <c r="A185" s="12"/>
      <c r="B185" s="13"/>
      <c r="C185" s="13"/>
      <c r="D185" s="13"/>
      <c r="E185" s="13"/>
      <c r="F185" s="13"/>
      <c r="G185" s="13"/>
      <c r="H185" s="8"/>
    </row>
    <row r="186" spans="1:8" ht="20.25" x14ac:dyDescent="0.25">
      <c r="A186" s="12"/>
      <c r="B186" s="13"/>
      <c r="C186" s="13"/>
      <c r="D186" s="13"/>
      <c r="E186" s="13"/>
      <c r="F186" s="13"/>
      <c r="G186" s="13"/>
      <c r="H186" s="8"/>
    </row>
    <row r="187" spans="1:8" ht="20.25" x14ac:dyDescent="0.25">
      <c r="A187" s="12"/>
      <c r="B187" s="13"/>
      <c r="C187" s="13"/>
      <c r="D187" s="13"/>
      <c r="E187" s="13"/>
      <c r="F187" s="13"/>
      <c r="G187" s="13"/>
      <c r="H187" s="8"/>
    </row>
    <row r="188" spans="1:8" ht="20.25" x14ac:dyDescent="0.25">
      <c r="A188" s="12"/>
      <c r="B188" s="13"/>
      <c r="C188" s="13"/>
      <c r="D188" s="13"/>
      <c r="E188" s="13"/>
      <c r="F188" s="13"/>
      <c r="G188" s="13"/>
      <c r="H188" s="8"/>
    </row>
    <row r="189" spans="1:8" ht="20.25" x14ac:dyDescent="0.25">
      <c r="A189" s="12"/>
      <c r="B189" s="13"/>
      <c r="C189" s="13"/>
      <c r="D189" s="13"/>
      <c r="E189" s="13"/>
      <c r="F189" s="13"/>
      <c r="G189" s="13"/>
      <c r="H189" s="8"/>
    </row>
    <row r="190" spans="1:8" ht="20.25" x14ac:dyDescent="0.25">
      <c r="A190" s="12"/>
      <c r="B190" s="13"/>
      <c r="C190" s="13"/>
      <c r="D190" s="13"/>
      <c r="E190" s="13"/>
      <c r="F190" s="13"/>
      <c r="G190" s="13"/>
      <c r="H190" s="8"/>
    </row>
    <row r="191" spans="1:8" ht="20.25" x14ac:dyDescent="0.25">
      <c r="A191" s="12"/>
      <c r="B191" s="13"/>
      <c r="C191" s="13"/>
      <c r="D191" s="13"/>
      <c r="E191" s="13"/>
      <c r="F191" s="13"/>
      <c r="G191" s="13"/>
      <c r="H191" s="8"/>
    </row>
    <row r="192" spans="1:8" ht="20.25" x14ac:dyDescent="0.25">
      <c r="A192" s="12"/>
      <c r="B192" s="13"/>
      <c r="C192" s="13"/>
      <c r="D192" s="13"/>
      <c r="E192" s="13"/>
      <c r="F192" s="13"/>
      <c r="G192" s="13"/>
      <c r="H192" s="8"/>
    </row>
    <row r="193" spans="1:8" ht="20.25" x14ac:dyDescent="0.25">
      <c r="A193" s="12"/>
      <c r="B193" s="13"/>
      <c r="C193" s="13"/>
      <c r="D193" s="13"/>
      <c r="E193" s="13"/>
      <c r="F193" s="13"/>
      <c r="G193" s="13"/>
      <c r="H193" s="8"/>
    </row>
    <row r="194" spans="1:8" ht="20.25" x14ac:dyDescent="0.25">
      <c r="A194" s="12"/>
      <c r="B194" s="13"/>
      <c r="C194" s="13"/>
      <c r="D194" s="13"/>
      <c r="E194" s="13"/>
      <c r="F194" s="13"/>
      <c r="G194" s="13"/>
      <c r="H194" s="8"/>
    </row>
    <row r="195" spans="1:8" ht="20.25" x14ac:dyDescent="0.25">
      <c r="A195" s="12"/>
      <c r="B195" s="13"/>
      <c r="C195" s="13"/>
      <c r="D195" s="13"/>
      <c r="E195" s="13"/>
      <c r="F195" s="13"/>
      <c r="G195" s="13"/>
      <c r="H195" s="8"/>
    </row>
    <row r="196" spans="1:8" ht="20.25" x14ac:dyDescent="0.25">
      <c r="A196" s="12"/>
      <c r="B196" s="13"/>
      <c r="C196" s="13"/>
      <c r="D196" s="13"/>
      <c r="E196" s="13"/>
      <c r="F196" s="13"/>
      <c r="G196" s="13"/>
      <c r="H196" s="8"/>
    </row>
    <row r="197" spans="1:8" ht="20.25" x14ac:dyDescent="0.25">
      <c r="A197" s="12"/>
      <c r="B197" s="13"/>
      <c r="C197" s="13"/>
      <c r="D197" s="13"/>
      <c r="E197" s="13"/>
      <c r="F197" s="13"/>
      <c r="G197" s="13"/>
      <c r="H197" s="8"/>
    </row>
    <row r="198" spans="1:8" ht="20.25" x14ac:dyDescent="0.25">
      <c r="A198" s="12"/>
      <c r="B198" s="13"/>
      <c r="C198" s="13"/>
      <c r="D198" s="13"/>
      <c r="E198" s="13"/>
      <c r="F198" s="13"/>
      <c r="G198" s="13"/>
      <c r="H198" s="8"/>
    </row>
    <row r="199" spans="1:8" ht="20.25" x14ac:dyDescent="0.25">
      <c r="A199" s="12"/>
      <c r="B199" s="13"/>
      <c r="C199" s="13"/>
      <c r="D199" s="13"/>
      <c r="E199" s="13"/>
      <c r="F199" s="13"/>
      <c r="G199" s="13"/>
      <c r="H199" s="8"/>
    </row>
    <row r="200" spans="1:8" ht="20.25" x14ac:dyDescent="0.25">
      <c r="A200" s="12"/>
      <c r="B200" s="13"/>
      <c r="C200" s="13"/>
      <c r="D200" s="13"/>
      <c r="E200" s="13"/>
      <c r="F200" s="13"/>
      <c r="G200" s="13"/>
      <c r="H200" s="8"/>
    </row>
    <row r="201" spans="1:8" ht="20.25" x14ac:dyDescent="0.25">
      <c r="A201" s="12"/>
      <c r="B201" s="13"/>
      <c r="C201" s="13"/>
      <c r="D201" s="13"/>
      <c r="E201" s="13"/>
      <c r="F201" s="13"/>
      <c r="G201" s="13"/>
      <c r="H201" s="8"/>
    </row>
    <row r="202" spans="1:8" ht="20.25" x14ac:dyDescent="0.25">
      <c r="A202" s="12"/>
      <c r="B202" s="13"/>
      <c r="C202" s="13"/>
      <c r="D202" s="13"/>
      <c r="E202" s="13"/>
      <c r="F202" s="13"/>
      <c r="G202" s="13"/>
      <c r="H202" s="8"/>
    </row>
    <row r="203" spans="1:8" ht="20.25" x14ac:dyDescent="0.25">
      <c r="A203" s="12"/>
      <c r="B203" s="13"/>
      <c r="C203" s="13"/>
      <c r="D203" s="13"/>
      <c r="E203" s="13"/>
      <c r="F203" s="13"/>
      <c r="G203" s="13"/>
      <c r="H203" s="8"/>
    </row>
    <row r="204" spans="1:8" ht="20.25" x14ac:dyDescent="0.25">
      <c r="A204" s="12"/>
      <c r="B204" s="13"/>
      <c r="C204" s="13"/>
      <c r="D204" s="13"/>
      <c r="E204" s="13"/>
      <c r="F204" s="13"/>
      <c r="G204" s="13"/>
      <c r="H204" s="8"/>
    </row>
    <row r="205" spans="1:8" ht="20.25" x14ac:dyDescent="0.25">
      <c r="A205" s="12"/>
      <c r="B205" s="13"/>
      <c r="C205" s="13"/>
      <c r="D205" s="13"/>
      <c r="E205" s="13"/>
      <c r="F205" s="13"/>
      <c r="G205" s="13"/>
      <c r="H205" s="8"/>
    </row>
    <row r="206" spans="1:8" ht="20.25" x14ac:dyDescent="0.25">
      <c r="A206" s="12"/>
      <c r="B206" s="13"/>
      <c r="C206" s="13"/>
      <c r="D206" s="13"/>
      <c r="E206" s="13"/>
      <c r="F206" s="13"/>
      <c r="G206" s="13"/>
      <c r="H206" s="8"/>
    </row>
    <row r="207" spans="1:8" ht="20.25" x14ac:dyDescent="0.25">
      <c r="A207" s="12"/>
      <c r="B207" s="13"/>
      <c r="C207" s="13"/>
      <c r="D207" s="13"/>
      <c r="E207" s="13"/>
      <c r="F207" s="13"/>
      <c r="G207" s="13"/>
      <c r="H207" s="8"/>
    </row>
    <row r="208" spans="1:8" ht="20.25" x14ac:dyDescent="0.25">
      <c r="A208" s="12"/>
      <c r="B208" s="13"/>
      <c r="C208" s="13"/>
      <c r="D208" s="13"/>
      <c r="E208" s="13"/>
      <c r="F208" s="13"/>
      <c r="G208" s="13"/>
      <c r="H208" s="8"/>
    </row>
    <row r="209" spans="1:8" ht="20.25" x14ac:dyDescent="0.25">
      <c r="A209" s="12"/>
      <c r="B209" s="13"/>
      <c r="C209" s="13"/>
      <c r="D209" s="13"/>
      <c r="E209" s="13"/>
      <c r="F209" s="13"/>
      <c r="G209" s="13"/>
      <c r="H209" s="8"/>
    </row>
    <row r="210" spans="1:8" ht="20.25" x14ac:dyDescent="0.25">
      <c r="A210" s="12"/>
      <c r="B210" s="13"/>
      <c r="C210" s="13"/>
      <c r="D210" s="13"/>
      <c r="E210" s="13"/>
      <c r="F210" s="13"/>
      <c r="G210" s="13"/>
      <c r="H210" s="8"/>
    </row>
    <row r="211" spans="1:8" ht="20.25" x14ac:dyDescent="0.25">
      <c r="A211" s="12"/>
      <c r="B211" s="13"/>
      <c r="C211" s="13"/>
      <c r="D211" s="13"/>
      <c r="E211" s="13"/>
      <c r="F211" s="13"/>
      <c r="G211" s="13"/>
      <c r="H211" s="8"/>
    </row>
    <row r="212" spans="1:8" ht="20.25" x14ac:dyDescent="0.25">
      <c r="A212" s="12"/>
      <c r="B212" s="13"/>
      <c r="C212" s="13"/>
      <c r="D212" s="13"/>
      <c r="E212" s="13"/>
      <c r="F212" s="13"/>
      <c r="G212" s="13"/>
      <c r="H212" s="8"/>
    </row>
    <row r="213" spans="1:8" ht="20.25" x14ac:dyDescent="0.25">
      <c r="A213" s="12"/>
      <c r="B213" s="13"/>
      <c r="C213" s="13"/>
      <c r="D213" s="13"/>
      <c r="E213" s="13"/>
      <c r="F213" s="13"/>
      <c r="G213" s="13"/>
      <c r="H213" s="8"/>
    </row>
    <row r="214" spans="1:8" ht="20.25" x14ac:dyDescent="0.25">
      <c r="A214" s="12"/>
      <c r="B214" s="13"/>
      <c r="C214" s="13"/>
      <c r="D214" s="13"/>
      <c r="E214" s="13"/>
      <c r="F214" s="13"/>
      <c r="G214" s="13"/>
      <c r="H214" s="8"/>
    </row>
    <row r="215" spans="1:8" ht="20.25" x14ac:dyDescent="0.25">
      <c r="A215" s="12"/>
      <c r="B215" s="13"/>
      <c r="C215" s="13"/>
      <c r="D215" s="13"/>
      <c r="E215" s="13"/>
      <c r="F215" s="13"/>
      <c r="G215" s="13"/>
      <c r="H215" s="8"/>
    </row>
    <row r="216" spans="1:8" ht="20.25" x14ac:dyDescent="0.25">
      <c r="A216" s="12"/>
      <c r="B216" s="13"/>
      <c r="C216" s="13"/>
      <c r="D216" s="13"/>
      <c r="E216" s="13"/>
      <c r="F216" s="13"/>
      <c r="G216" s="13"/>
      <c r="H216" s="8"/>
    </row>
    <row r="217" spans="1:8" ht="20.25" x14ac:dyDescent="0.25">
      <c r="A217" s="12"/>
      <c r="B217" s="13"/>
      <c r="C217" s="13"/>
      <c r="D217" s="13"/>
      <c r="E217" s="13"/>
      <c r="F217" s="13"/>
      <c r="G217" s="13"/>
      <c r="H217" s="8"/>
    </row>
    <row r="218" spans="1:8" ht="20.25" x14ac:dyDescent="0.25">
      <c r="A218" s="12"/>
      <c r="B218" s="13"/>
      <c r="C218" s="13"/>
      <c r="D218" s="13"/>
      <c r="E218" s="13"/>
      <c r="F218" s="13"/>
      <c r="G218" s="13"/>
      <c r="H218" s="8"/>
    </row>
    <row r="219" spans="1:8" ht="20.25" x14ac:dyDescent="0.25">
      <c r="A219" s="12"/>
      <c r="B219" s="13"/>
      <c r="C219" s="13"/>
      <c r="D219" s="13"/>
      <c r="E219" s="13"/>
      <c r="F219" s="13"/>
      <c r="G219" s="13"/>
      <c r="H219" s="8"/>
    </row>
    <row r="220" spans="1:8" ht="20.25" x14ac:dyDescent="0.25">
      <c r="A220" s="14"/>
      <c r="B220" s="15"/>
      <c r="C220" s="15"/>
      <c r="D220" s="15"/>
      <c r="E220" s="15"/>
      <c r="F220" s="15"/>
      <c r="G220" s="15"/>
      <c r="H220" s="9"/>
    </row>
    <row r="221" spans="1:8" ht="20.25" x14ac:dyDescent="0.25">
      <c r="A221" s="112" t="s">
        <v>157</v>
      </c>
      <c r="B221" s="112"/>
      <c r="C221" s="112"/>
      <c r="D221" s="112"/>
      <c r="E221" s="112"/>
      <c r="F221" s="112"/>
      <c r="G221" s="112"/>
      <c r="H221" s="112"/>
    </row>
    <row r="222" spans="1:8" ht="20.25" x14ac:dyDescent="0.25">
      <c r="A222" s="10"/>
      <c r="B222" s="11"/>
      <c r="C222" s="11"/>
      <c r="D222" s="11"/>
      <c r="E222" s="11"/>
      <c r="F222" s="11"/>
      <c r="G222" s="11"/>
      <c r="H222" s="7"/>
    </row>
    <row r="223" spans="1:8" ht="20.25" x14ac:dyDescent="0.25">
      <c r="A223" s="12"/>
      <c r="B223" s="13"/>
      <c r="C223" s="13"/>
      <c r="D223" s="13"/>
      <c r="E223" s="13"/>
      <c r="F223" s="13"/>
      <c r="G223" s="13"/>
      <c r="H223" s="8"/>
    </row>
    <row r="224" spans="1:8" ht="20.25" x14ac:dyDescent="0.25">
      <c r="A224" s="12"/>
      <c r="B224" s="13"/>
      <c r="C224" s="13"/>
      <c r="D224" s="13"/>
      <c r="E224" s="13"/>
      <c r="F224" s="13"/>
      <c r="G224" s="13"/>
      <c r="H224" s="8"/>
    </row>
    <row r="225" spans="1:8" ht="20.25" x14ac:dyDescent="0.25">
      <c r="A225" s="12"/>
      <c r="B225" s="13"/>
      <c r="C225" s="13"/>
      <c r="D225" s="13"/>
      <c r="E225" s="13"/>
      <c r="F225" s="13"/>
      <c r="G225" s="13"/>
      <c r="H225" s="8"/>
    </row>
    <row r="226" spans="1:8" ht="20.25" x14ac:dyDescent="0.25">
      <c r="A226" s="12"/>
      <c r="B226" s="13"/>
      <c r="C226" s="13"/>
      <c r="D226" s="13"/>
      <c r="E226" s="13"/>
      <c r="F226" s="13"/>
      <c r="G226" s="13"/>
      <c r="H226" s="8"/>
    </row>
    <row r="227" spans="1:8" ht="20.25" x14ac:dyDescent="0.25">
      <c r="A227" s="12"/>
      <c r="B227" s="13"/>
      <c r="C227" s="13"/>
      <c r="D227" s="13"/>
      <c r="E227" s="13"/>
      <c r="F227" s="13"/>
      <c r="G227" s="13"/>
      <c r="H227" s="8"/>
    </row>
    <row r="228" spans="1:8" ht="20.25" x14ac:dyDescent="0.25">
      <c r="A228" s="12"/>
      <c r="B228" s="13"/>
      <c r="C228" s="13"/>
      <c r="D228" s="13"/>
      <c r="E228" s="13"/>
      <c r="F228" s="13"/>
      <c r="G228" s="13"/>
      <c r="H228" s="8"/>
    </row>
    <row r="229" spans="1:8" ht="20.25" x14ac:dyDescent="0.25">
      <c r="A229" s="12"/>
      <c r="B229" s="13"/>
      <c r="C229" s="13"/>
      <c r="D229" s="13"/>
      <c r="E229" s="13"/>
      <c r="F229" s="13"/>
      <c r="G229" s="13"/>
      <c r="H229" s="8"/>
    </row>
    <row r="230" spans="1:8" ht="20.25" x14ac:dyDescent="0.25">
      <c r="A230" s="12"/>
      <c r="B230" s="13"/>
      <c r="C230" s="13"/>
      <c r="D230" s="13"/>
      <c r="E230" s="13"/>
      <c r="F230" s="13"/>
      <c r="G230" s="13"/>
      <c r="H230" s="8"/>
    </row>
    <row r="231" spans="1:8" ht="20.25" x14ac:dyDescent="0.25">
      <c r="A231" s="12"/>
      <c r="B231" s="13"/>
      <c r="C231" s="13"/>
      <c r="D231" s="13"/>
      <c r="E231" s="13"/>
      <c r="F231" s="13"/>
      <c r="G231" s="13"/>
      <c r="H231" s="8"/>
    </row>
    <row r="232" spans="1:8" ht="20.25" x14ac:dyDescent="0.25">
      <c r="A232" s="12"/>
      <c r="B232" s="13"/>
      <c r="C232" s="13"/>
      <c r="D232" s="13"/>
      <c r="E232" s="13"/>
      <c r="F232" s="13"/>
      <c r="G232" s="13"/>
      <c r="H232" s="8"/>
    </row>
    <row r="233" spans="1:8" ht="20.25" x14ac:dyDescent="0.25">
      <c r="A233" s="12"/>
      <c r="B233" s="13"/>
      <c r="C233" s="13"/>
      <c r="D233" s="13"/>
      <c r="E233" s="13"/>
      <c r="F233" s="13"/>
      <c r="G233" s="13"/>
      <c r="H233" s="8"/>
    </row>
    <row r="234" spans="1:8" ht="20.25" x14ac:dyDescent="0.25">
      <c r="A234" s="12"/>
      <c r="B234" s="13"/>
      <c r="C234" s="13"/>
      <c r="D234" s="13"/>
      <c r="E234" s="13"/>
      <c r="F234" s="13"/>
      <c r="G234" s="13"/>
      <c r="H234" s="8"/>
    </row>
    <row r="235" spans="1:8" ht="20.25" x14ac:dyDescent="0.25">
      <c r="A235" s="12"/>
      <c r="B235" s="13"/>
      <c r="C235" s="13"/>
      <c r="D235" s="13"/>
      <c r="E235" s="13"/>
      <c r="F235" s="13"/>
      <c r="G235" s="13"/>
      <c r="H235" s="8"/>
    </row>
    <row r="236" spans="1:8" ht="20.25" x14ac:dyDescent="0.25">
      <c r="A236" s="12"/>
      <c r="B236" s="13"/>
      <c r="C236" s="13"/>
      <c r="D236" s="13"/>
      <c r="E236" s="13"/>
      <c r="F236" s="13"/>
      <c r="G236" s="13"/>
      <c r="H236" s="8"/>
    </row>
    <row r="237" spans="1:8" ht="20.25" x14ac:dyDescent="0.25">
      <c r="A237" s="12"/>
      <c r="B237" s="13"/>
      <c r="C237" s="13"/>
      <c r="D237" s="13"/>
      <c r="E237" s="13"/>
      <c r="F237" s="13"/>
      <c r="G237" s="13"/>
      <c r="H237" s="8"/>
    </row>
    <row r="238" spans="1:8" ht="20.25" x14ac:dyDescent="0.25">
      <c r="A238" s="12"/>
      <c r="B238" s="13"/>
      <c r="C238" s="13"/>
      <c r="D238" s="13"/>
      <c r="E238" s="13"/>
      <c r="F238" s="13"/>
      <c r="G238" s="13"/>
      <c r="H238" s="8"/>
    </row>
    <row r="239" spans="1:8" ht="20.25" x14ac:dyDescent="0.25">
      <c r="A239" s="12"/>
      <c r="B239" s="13"/>
      <c r="C239" s="13"/>
      <c r="D239" s="13"/>
      <c r="E239" s="13"/>
      <c r="F239" s="13"/>
      <c r="G239" s="13"/>
      <c r="H239" s="8"/>
    </row>
    <row r="240" spans="1:8" ht="20.25" x14ac:dyDescent="0.25">
      <c r="A240" s="12"/>
      <c r="B240" s="13"/>
      <c r="C240" s="13"/>
      <c r="D240" s="13"/>
      <c r="E240" s="13"/>
      <c r="F240" s="13"/>
      <c r="G240" s="13"/>
      <c r="H240" s="8"/>
    </row>
    <row r="241" spans="1:8" ht="20.25" x14ac:dyDescent="0.25">
      <c r="A241" s="12"/>
      <c r="B241" s="13"/>
      <c r="C241" s="13"/>
      <c r="D241" s="13"/>
      <c r="E241" s="13"/>
      <c r="F241" s="13"/>
      <c r="G241" s="13"/>
      <c r="H241" s="8"/>
    </row>
    <row r="242" spans="1:8" ht="20.25" x14ac:dyDescent="0.25">
      <c r="A242" s="12"/>
      <c r="B242" s="13"/>
      <c r="C242" s="13"/>
      <c r="D242" s="13"/>
      <c r="E242" s="13"/>
      <c r="F242" s="13"/>
      <c r="G242" s="13"/>
      <c r="H242" s="8"/>
    </row>
    <row r="243" spans="1:8" ht="20.25" x14ac:dyDescent="0.25">
      <c r="A243" s="12"/>
      <c r="B243" s="13"/>
      <c r="C243" s="13"/>
      <c r="D243" s="13"/>
      <c r="E243" s="13"/>
      <c r="F243" s="13"/>
      <c r="G243" s="13"/>
      <c r="H243" s="8"/>
    </row>
    <row r="244" spans="1:8" ht="20.25" x14ac:dyDescent="0.25">
      <c r="A244" s="12"/>
      <c r="B244" s="13"/>
      <c r="C244" s="13"/>
      <c r="D244" s="13"/>
      <c r="E244" s="13"/>
      <c r="F244" s="13"/>
      <c r="G244" s="13"/>
      <c r="H244" s="8"/>
    </row>
    <row r="245" spans="1:8" ht="20.25" x14ac:dyDescent="0.25">
      <c r="A245" s="12"/>
      <c r="B245" s="13"/>
      <c r="C245" s="13"/>
      <c r="D245" s="13"/>
      <c r="E245" s="13"/>
      <c r="F245" s="13"/>
      <c r="G245" s="13"/>
      <c r="H245" s="8"/>
    </row>
    <row r="246" spans="1:8" ht="20.25" x14ac:dyDescent="0.25">
      <c r="A246" s="12"/>
      <c r="B246" s="13"/>
      <c r="C246" s="13"/>
      <c r="D246" s="13"/>
      <c r="E246" s="13"/>
      <c r="F246" s="13"/>
      <c r="G246" s="13"/>
      <c r="H246" s="8"/>
    </row>
    <row r="247" spans="1:8" ht="20.25" x14ac:dyDescent="0.25">
      <c r="A247" s="12"/>
      <c r="B247" s="13"/>
      <c r="C247" s="13"/>
      <c r="D247" s="13"/>
      <c r="E247" s="13"/>
      <c r="F247" s="13"/>
      <c r="G247" s="13"/>
      <c r="H247" s="8"/>
    </row>
    <row r="248" spans="1:8" ht="20.25" x14ac:dyDescent="0.25">
      <c r="A248" s="12"/>
      <c r="B248" s="13"/>
      <c r="C248" s="13"/>
      <c r="D248" s="13"/>
      <c r="E248" s="13"/>
      <c r="F248" s="13"/>
      <c r="G248" s="13"/>
      <c r="H248" s="8"/>
    </row>
    <row r="249" spans="1:8" ht="20.25" x14ac:dyDescent="0.25">
      <c r="A249" s="12"/>
      <c r="B249" s="13"/>
      <c r="C249" s="13"/>
      <c r="D249" s="13"/>
      <c r="E249" s="13"/>
      <c r="F249" s="13"/>
      <c r="G249" s="13"/>
      <c r="H249" s="8"/>
    </row>
    <row r="250" spans="1:8" ht="20.25" x14ac:dyDescent="0.25">
      <c r="A250" s="12"/>
      <c r="B250" s="13"/>
      <c r="C250" s="13"/>
      <c r="D250" s="13"/>
      <c r="E250" s="13"/>
      <c r="F250" s="13"/>
      <c r="G250" s="13"/>
      <c r="H250" s="8"/>
    </row>
    <row r="251" spans="1:8" ht="20.25" x14ac:dyDescent="0.25">
      <c r="A251" s="12"/>
      <c r="B251" s="13"/>
      <c r="C251" s="13"/>
      <c r="D251" s="13"/>
      <c r="E251" s="13"/>
      <c r="F251" s="13"/>
      <c r="G251" s="13"/>
      <c r="H251" s="8"/>
    </row>
    <row r="252" spans="1:8" ht="20.25" x14ac:dyDescent="0.25">
      <c r="A252" s="12"/>
      <c r="B252" s="13"/>
      <c r="C252" s="13"/>
      <c r="D252" s="13"/>
      <c r="E252" s="13"/>
      <c r="F252" s="13"/>
      <c r="G252" s="13"/>
      <c r="H252" s="8"/>
    </row>
    <row r="253" spans="1:8" ht="20.25" x14ac:dyDescent="0.25">
      <c r="A253" s="12"/>
      <c r="B253" s="13"/>
      <c r="C253" s="13"/>
      <c r="D253" s="13"/>
      <c r="E253" s="13"/>
      <c r="F253" s="13"/>
      <c r="G253" s="13"/>
      <c r="H253" s="8"/>
    </row>
    <row r="254" spans="1:8" ht="20.25" x14ac:dyDescent="0.25">
      <c r="A254" s="12"/>
      <c r="B254" s="13"/>
      <c r="C254" s="13"/>
      <c r="D254" s="13"/>
      <c r="E254" s="13"/>
      <c r="F254" s="13"/>
      <c r="G254" s="13"/>
      <c r="H254" s="8"/>
    </row>
    <row r="255" spans="1:8" ht="20.25" x14ac:dyDescent="0.25">
      <c r="A255" s="12"/>
      <c r="B255" s="13"/>
      <c r="C255" s="13"/>
      <c r="D255" s="13"/>
      <c r="E255" s="13"/>
      <c r="F255" s="13"/>
      <c r="G255" s="13"/>
      <c r="H255" s="8"/>
    </row>
    <row r="256" spans="1:8" ht="20.25" x14ac:dyDescent="0.25">
      <c r="A256" s="12"/>
      <c r="B256" s="13"/>
      <c r="C256" s="13"/>
      <c r="D256" s="13"/>
      <c r="E256" s="13"/>
      <c r="F256" s="13"/>
      <c r="G256" s="13"/>
      <c r="H256" s="8"/>
    </row>
    <row r="257" spans="1:8" ht="20.25" x14ac:dyDescent="0.25">
      <c r="A257" s="12"/>
      <c r="B257" s="13"/>
      <c r="C257" s="13"/>
      <c r="D257" s="13"/>
      <c r="E257" s="13"/>
      <c r="F257" s="13"/>
      <c r="G257" s="13"/>
      <c r="H257" s="8"/>
    </row>
    <row r="258" spans="1:8" ht="20.25" x14ac:dyDescent="0.25">
      <c r="A258" s="12"/>
      <c r="B258" s="13"/>
      <c r="C258" s="13"/>
      <c r="D258" s="13"/>
      <c r="E258" s="13"/>
      <c r="F258" s="13"/>
      <c r="G258" s="13"/>
      <c r="H258" s="8"/>
    </row>
    <row r="259" spans="1:8" ht="20.25" x14ac:dyDescent="0.25">
      <c r="A259" s="12"/>
      <c r="B259" s="13"/>
      <c r="C259" s="13"/>
      <c r="D259" s="13"/>
      <c r="E259" s="13"/>
      <c r="F259" s="13"/>
      <c r="G259" s="13"/>
      <c r="H259" s="8"/>
    </row>
    <row r="260" spans="1:8" ht="20.25" x14ac:dyDescent="0.25">
      <c r="A260" s="12"/>
      <c r="B260" s="13"/>
      <c r="C260" s="13"/>
      <c r="D260" s="13"/>
      <c r="E260" s="13"/>
      <c r="F260" s="13"/>
      <c r="G260" s="13"/>
      <c r="H260" s="8"/>
    </row>
    <row r="261" spans="1:8" ht="20.25" x14ac:dyDescent="0.25">
      <c r="A261" s="12"/>
      <c r="B261" s="13"/>
      <c r="C261" s="13"/>
      <c r="D261" s="13"/>
      <c r="E261" s="13"/>
      <c r="F261" s="13"/>
      <c r="G261" s="13"/>
      <c r="H261" s="8"/>
    </row>
    <row r="262" spans="1:8" ht="20.25" x14ac:dyDescent="0.25">
      <c r="A262" s="12"/>
      <c r="B262" s="13"/>
      <c r="C262" s="13"/>
      <c r="D262" s="13"/>
      <c r="E262" s="13"/>
      <c r="F262" s="13"/>
      <c r="G262" s="13"/>
      <c r="H262" s="8"/>
    </row>
    <row r="263" spans="1:8" ht="20.25" x14ac:dyDescent="0.25">
      <c r="A263" s="12"/>
      <c r="B263" s="13"/>
      <c r="C263" s="13"/>
      <c r="D263" s="13"/>
      <c r="E263" s="13"/>
      <c r="F263" s="13"/>
      <c r="G263" s="13"/>
      <c r="H263" s="8"/>
    </row>
    <row r="264" spans="1:8" ht="20.25" x14ac:dyDescent="0.25">
      <c r="A264" s="12"/>
      <c r="B264" s="13"/>
      <c r="C264" s="13"/>
      <c r="D264" s="13"/>
      <c r="E264" s="13"/>
      <c r="F264" s="13"/>
      <c r="G264" s="13"/>
      <c r="H264" s="8"/>
    </row>
    <row r="265" spans="1:8" ht="20.25" x14ac:dyDescent="0.25">
      <c r="A265" s="12"/>
      <c r="B265" s="13"/>
      <c r="C265" s="13"/>
      <c r="D265" s="13"/>
      <c r="E265" s="13"/>
      <c r="F265" s="13"/>
      <c r="G265" s="13"/>
      <c r="H265" s="8"/>
    </row>
    <row r="266" spans="1:8" ht="20.25" x14ac:dyDescent="0.25">
      <c r="A266" s="12"/>
      <c r="B266" s="13"/>
      <c r="C266" s="13"/>
      <c r="D266" s="13"/>
      <c r="E266" s="13"/>
      <c r="F266" s="13"/>
      <c r="G266" s="13"/>
      <c r="H266" s="8"/>
    </row>
    <row r="267" spans="1:8" ht="20.25" x14ac:dyDescent="0.25">
      <c r="A267" s="12"/>
      <c r="B267" s="13"/>
      <c r="C267" s="13"/>
      <c r="D267" s="13"/>
      <c r="E267" s="13"/>
      <c r="F267" s="13"/>
      <c r="G267" s="13"/>
      <c r="H267" s="8"/>
    </row>
    <row r="268" spans="1:8" ht="20.25" x14ac:dyDescent="0.25">
      <c r="A268" s="12"/>
      <c r="B268" s="13"/>
      <c r="C268" s="13"/>
      <c r="D268" s="13"/>
      <c r="E268" s="13"/>
      <c r="F268" s="13"/>
      <c r="G268" s="13"/>
      <c r="H268" s="8"/>
    </row>
    <row r="269" spans="1:8" ht="20.25" x14ac:dyDescent="0.25">
      <c r="A269" s="12"/>
      <c r="B269" s="13"/>
      <c r="C269" s="13"/>
      <c r="D269" s="13"/>
      <c r="E269" s="13"/>
      <c r="F269" s="13"/>
      <c r="G269" s="13"/>
      <c r="H269" s="8"/>
    </row>
    <row r="270" spans="1:8" ht="20.25" x14ac:dyDescent="0.25">
      <c r="A270" s="14"/>
      <c r="B270" s="15"/>
      <c r="C270" s="15"/>
      <c r="D270" s="15"/>
      <c r="E270" s="15"/>
      <c r="F270" s="15"/>
      <c r="G270" s="15"/>
      <c r="H270" s="9"/>
    </row>
    <row r="271" spans="1:8" ht="20.25" x14ac:dyDescent="0.25">
      <c r="A271" s="97" t="s">
        <v>77</v>
      </c>
      <c r="B271" s="98"/>
      <c r="C271" s="98"/>
      <c r="D271" s="98"/>
      <c r="E271" s="98"/>
      <c r="F271" s="98"/>
      <c r="G271" s="98"/>
      <c r="H271" s="99"/>
    </row>
    <row r="272" spans="1:8" ht="20.25" x14ac:dyDescent="0.25">
      <c r="A272" s="10"/>
      <c r="B272" s="11"/>
      <c r="C272" s="11"/>
      <c r="D272" s="11"/>
      <c r="E272" s="11"/>
      <c r="F272" s="11"/>
      <c r="G272" s="11"/>
      <c r="H272" s="7"/>
    </row>
    <row r="273" spans="1:8" ht="20.25" x14ac:dyDescent="0.25">
      <c r="A273" s="12"/>
      <c r="B273" s="13"/>
      <c r="C273" s="13"/>
      <c r="D273" s="13"/>
      <c r="E273" s="13"/>
      <c r="F273" s="13"/>
      <c r="G273" s="13"/>
      <c r="H273" s="8"/>
    </row>
    <row r="274" spans="1:8" ht="20.25" x14ac:dyDescent="0.25">
      <c r="A274" s="12"/>
      <c r="B274" s="13"/>
      <c r="C274" s="13"/>
      <c r="D274" s="13"/>
      <c r="E274" s="13"/>
      <c r="F274" s="13"/>
      <c r="G274" s="13"/>
      <c r="H274" s="8"/>
    </row>
    <row r="275" spans="1:8" ht="20.25" x14ac:dyDescent="0.25">
      <c r="A275" s="12"/>
      <c r="B275" s="13"/>
      <c r="C275" s="13"/>
      <c r="D275" s="13"/>
      <c r="E275" s="13"/>
      <c r="F275" s="13"/>
      <c r="G275" s="13"/>
      <c r="H275" s="8"/>
    </row>
    <row r="276" spans="1:8" ht="20.25" x14ac:dyDescent="0.25">
      <c r="A276" s="12"/>
      <c r="B276" s="13"/>
      <c r="C276" s="13"/>
      <c r="D276" s="13"/>
      <c r="E276" s="13"/>
      <c r="F276" s="13"/>
      <c r="G276" s="13"/>
      <c r="H276" s="8"/>
    </row>
    <row r="277" spans="1:8" ht="20.25" x14ac:dyDescent="0.25">
      <c r="A277" s="12"/>
      <c r="B277" s="13"/>
      <c r="C277" s="13"/>
      <c r="D277" s="13"/>
      <c r="E277" s="13"/>
      <c r="F277" s="13"/>
      <c r="G277" s="13"/>
      <c r="H277" s="8"/>
    </row>
    <row r="278" spans="1:8" ht="20.25" x14ac:dyDescent="0.25">
      <c r="A278" s="12"/>
      <c r="B278" s="13"/>
      <c r="C278" s="13"/>
      <c r="D278" s="13"/>
      <c r="E278" s="13"/>
      <c r="F278" s="13"/>
      <c r="G278" s="13"/>
      <c r="H278" s="8"/>
    </row>
    <row r="279" spans="1:8" ht="20.25" x14ac:dyDescent="0.25">
      <c r="A279" s="12"/>
      <c r="B279" s="13"/>
      <c r="C279" s="13"/>
      <c r="D279" s="13"/>
      <c r="E279" s="13"/>
      <c r="F279" s="13"/>
      <c r="G279" s="13"/>
      <c r="H279" s="8"/>
    </row>
    <row r="280" spans="1:8" ht="20.25" x14ac:dyDescent="0.25">
      <c r="A280" s="12"/>
      <c r="B280" s="13"/>
      <c r="C280" s="13"/>
      <c r="D280" s="13"/>
      <c r="E280" s="13"/>
      <c r="F280" s="13"/>
      <c r="G280" s="13"/>
      <c r="H280" s="8"/>
    </row>
    <row r="281" spans="1:8" ht="20.25" x14ac:dyDescent="0.25">
      <c r="A281" s="12"/>
      <c r="B281" s="13"/>
      <c r="C281" s="13"/>
      <c r="D281" s="13"/>
      <c r="E281" s="13"/>
      <c r="F281" s="13"/>
      <c r="G281" s="13"/>
      <c r="H281" s="8"/>
    </row>
    <row r="282" spans="1:8" ht="20.25" x14ac:dyDescent="0.25">
      <c r="A282" s="12"/>
      <c r="B282" s="13"/>
      <c r="C282" s="13"/>
      <c r="D282" s="13"/>
      <c r="E282" s="13"/>
      <c r="F282" s="13"/>
      <c r="G282" s="13"/>
      <c r="H282" s="8"/>
    </row>
    <row r="283" spans="1:8" ht="20.25" x14ac:dyDescent="0.25">
      <c r="A283" s="12"/>
      <c r="B283" s="13"/>
      <c r="C283" s="13"/>
      <c r="D283" s="13"/>
      <c r="E283" s="13"/>
      <c r="F283" s="13"/>
      <c r="G283" s="13"/>
      <c r="H283" s="8"/>
    </row>
    <row r="284" spans="1:8" ht="20.25" x14ac:dyDescent="0.25">
      <c r="A284" s="12"/>
      <c r="B284" s="13"/>
      <c r="C284" s="13"/>
      <c r="D284" s="13"/>
      <c r="E284" s="13"/>
      <c r="F284" s="13"/>
      <c r="G284" s="13"/>
      <c r="H284" s="8"/>
    </row>
    <row r="285" spans="1:8" ht="20.25" x14ac:dyDescent="0.25">
      <c r="A285" s="12"/>
      <c r="B285" s="13"/>
      <c r="C285" s="13"/>
      <c r="D285" s="13"/>
      <c r="E285" s="13"/>
      <c r="F285" s="13"/>
      <c r="G285" s="13"/>
      <c r="H285" s="8"/>
    </row>
    <row r="286" spans="1:8" ht="20.25" x14ac:dyDescent="0.25">
      <c r="A286" s="12"/>
      <c r="B286" s="13"/>
      <c r="C286" s="13"/>
      <c r="D286" s="13"/>
      <c r="E286" s="13"/>
      <c r="F286" s="13"/>
      <c r="G286" s="13"/>
      <c r="H286" s="8"/>
    </row>
    <row r="287" spans="1:8" ht="20.25" x14ac:dyDescent="0.25">
      <c r="A287" s="12"/>
      <c r="B287" s="13"/>
      <c r="C287" s="13"/>
      <c r="D287" s="13"/>
      <c r="E287" s="13"/>
      <c r="F287" s="13"/>
      <c r="G287" s="13"/>
      <c r="H287" s="8"/>
    </row>
    <row r="288" spans="1:8" ht="20.25" x14ac:dyDescent="0.25">
      <c r="A288" s="12"/>
      <c r="B288" s="13"/>
      <c r="C288" s="13"/>
      <c r="D288" s="13"/>
      <c r="E288" s="13"/>
      <c r="F288" s="13"/>
      <c r="G288" s="13"/>
      <c r="H288" s="8"/>
    </row>
    <row r="289" spans="1:8" ht="20.25" x14ac:dyDescent="0.25">
      <c r="A289" s="12"/>
      <c r="B289" s="13"/>
      <c r="C289" s="13"/>
      <c r="D289" s="13"/>
      <c r="E289" s="13"/>
      <c r="F289" s="13"/>
      <c r="G289" s="13"/>
      <c r="H289" s="8"/>
    </row>
    <row r="290" spans="1:8" ht="20.25" x14ac:dyDescent="0.25">
      <c r="A290" s="12"/>
      <c r="B290" s="13"/>
      <c r="C290" s="13"/>
      <c r="D290" s="13"/>
      <c r="E290" s="13"/>
      <c r="F290" s="13"/>
      <c r="G290" s="13"/>
      <c r="H290" s="8"/>
    </row>
    <row r="291" spans="1:8" ht="20.25" x14ac:dyDescent="0.25">
      <c r="A291" s="12"/>
      <c r="B291" s="13"/>
      <c r="C291" s="13"/>
      <c r="D291" s="13"/>
      <c r="E291" s="13"/>
      <c r="F291" s="13"/>
      <c r="G291" s="13"/>
      <c r="H291" s="8"/>
    </row>
    <row r="292" spans="1:8" ht="20.25" x14ac:dyDescent="0.25">
      <c r="A292" s="12"/>
      <c r="B292" s="13"/>
      <c r="C292" s="13"/>
      <c r="D292" s="13"/>
      <c r="E292" s="13"/>
      <c r="F292" s="13"/>
      <c r="G292" s="13"/>
      <c r="H292" s="8"/>
    </row>
    <row r="293" spans="1:8" ht="20.25" x14ac:dyDescent="0.25">
      <c r="A293" s="12"/>
      <c r="B293" s="13"/>
      <c r="C293" s="13"/>
      <c r="D293" s="13"/>
      <c r="E293" s="13"/>
      <c r="F293" s="13"/>
      <c r="G293" s="13"/>
      <c r="H293" s="8"/>
    </row>
    <row r="294" spans="1:8" ht="20.25" x14ac:dyDescent="0.25">
      <c r="A294" s="12"/>
      <c r="B294" s="13"/>
      <c r="C294" s="13"/>
      <c r="D294" s="13"/>
      <c r="E294" s="13"/>
      <c r="F294" s="13"/>
      <c r="G294" s="13"/>
      <c r="H294" s="8"/>
    </row>
    <row r="295" spans="1:8" ht="20.25" x14ac:dyDescent="0.25">
      <c r="A295" s="12"/>
      <c r="B295" s="13"/>
      <c r="C295" s="13"/>
      <c r="D295" s="13"/>
      <c r="E295" s="13"/>
      <c r="F295" s="13"/>
      <c r="G295" s="13"/>
      <c r="H295" s="8"/>
    </row>
    <row r="296" spans="1:8" ht="20.25" x14ac:dyDescent="0.25">
      <c r="A296" s="12"/>
      <c r="B296" s="13"/>
      <c r="C296" s="13"/>
      <c r="D296" s="13"/>
      <c r="E296" s="13"/>
      <c r="F296" s="13"/>
      <c r="G296" s="13"/>
      <c r="H296" s="8"/>
    </row>
    <row r="297" spans="1:8" ht="20.25" x14ac:dyDescent="0.25">
      <c r="A297" s="12"/>
      <c r="B297" s="13"/>
      <c r="C297" s="13"/>
      <c r="D297" s="13"/>
      <c r="E297" s="13"/>
      <c r="F297" s="13"/>
      <c r="G297" s="13"/>
      <c r="H297" s="8"/>
    </row>
    <row r="298" spans="1:8" ht="20.25" x14ac:dyDescent="0.25">
      <c r="A298" s="12"/>
      <c r="B298" s="13"/>
      <c r="C298" s="13"/>
      <c r="D298" s="13"/>
      <c r="E298" s="13"/>
      <c r="F298" s="13"/>
      <c r="G298" s="13"/>
      <c r="H298" s="8"/>
    </row>
    <row r="299" spans="1:8" ht="20.25" x14ac:dyDescent="0.25">
      <c r="A299" s="12"/>
      <c r="B299" s="13"/>
      <c r="C299" s="13"/>
      <c r="D299" s="13"/>
      <c r="E299" s="13"/>
      <c r="F299" s="13"/>
      <c r="G299" s="13"/>
      <c r="H299" s="8"/>
    </row>
    <row r="300" spans="1:8" ht="20.25" x14ac:dyDescent="0.25">
      <c r="A300" s="12"/>
      <c r="B300" s="13"/>
      <c r="C300" s="13"/>
      <c r="D300" s="13"/>
      <c r="E300" s="13"/>
      <c r="F300" s="13"/>
      <c r="G300" s="13"/>
      <c r="H300" s="8"/>
    </row>
    <row r="301" spans="1:8" ht="20.25" x14ac:dyDescent="0.25">
      <c r="A301" s="12"/>
      <c r="B301" s="13"/>
      <c r="C301" s="13"/>
      <c r="D301" s="13"/>
      <c r="E301" s="13"/>
      <c r="F301" s="13"/>
      <c r="G301" s="13"/>
      <c r="H301" s="8"/>
    </row>
    <row r="302" spans="1:8" ht="20.25" x14ac:dyDescent="0.25">
      <c r="A302" s="112" t="s">
        <v>24</v>
      </c>
      <c r="B302" s="112"/>
      <c r="C302" s="112"/>
      <c r="D302" s="112"/>
      <c r="E302" s="112"/>
      <c r="F302" s="112"/>
      <c r="G302" s="112"/>
      <c r="H302" s="112"/>
    </row>
    <row r="303" spans="1:8" ht="20.25" x14ac:dyDescent="0.25">
      <c r="A303" s="141" t="s">
        <v>78</v>
      </c>
      <c r="B303" s="142"/>
      <c r="C303" s="142"/>
      <c r="D303" s="142"/>
      <c r="E303" s="142"/>
      <c r="F303" s="142"/>
      <c r="G303" s="142"/>
      <c r="H303" s="143"/>
    </row>
    <row r="304" spans="1:8" ht="22.5" customHeight="1" x14ac:dyDescent="0.25">
      <c r="A304" s="144" t="s">
        <v>79</v>
      </c>
      <c r="B304" s="145"/>
      <c r="C304" s="145"/>
      <c r="D304" s="145"/>
      <c r="E304" s="145"/>
      <c r="F304" s="145"/>
      <c r="G304" s="145"/>
      <c r="H304" s="146"/>
    </row>
    <row r="305" spans="1:8" ht="42.75" customHeight="1" x14ac:dyDescent="0.25">
      <c r="A305" s="144" t="s">
        <v>80</v>
      </c>
      <c r="B305" s="145"/>
      <c r="C305" s="145"/>
      <c r="D305" s="145"/>
      <c r="E305" s="145"/>
      <c r="F305" s="145"/>
      <c r="G305" s="145"/>
      <c r="H305" s="146"/>
    </row>
    <row r="306" spans="1:8" ht="20.25" x14ac:dyDescent="0.25">
      <c r="A306" s="144" t="s">
        <v>81</v>
      </c>
      <c r="B306" s="145"/>
      <c r="C306" s="145"/>
      <c r="D306" s="145"/>
      <c r="E306" s="145"/>
      <c r="F306" s="145"/>
      <c r="G306" s="145"/>
      <c r="H306" s="146"/>
    </row>
    <row r="307" spans="1:8" ht="20.25" x14ac:dyDescent="0.25">
      <c r="A307" s="144" t="s">
        <v>82</v>
      </c>
      <c r="B307" s="145"/>
      <c r="C307" s="145"/>
      <c r="D307" s="145"/>
      <c r="E307" s="145"/>
      <c r="F307" s="145"/>
      <c r="G307" s="145"/>
      <c r="H307" s="146"/>
    </row>
    <row r="308" spans="1:8" ht="20.25" x14ac:dyDescent="0.25">
      <c r="A308" s="144" t="s">
        <v>83</v>
      </c>
      <c r="B308" s="145"/>
      <c r="C308" s="145"/>
      <c r="D308" s="145"/>
      <c r="E308" s="145"/>
      <c r="F308" s="145"/>
      <c r="G308" s="145"/>
      <c r="H308" s="146"/>
    </row>
    <row r="309" spans="1:8" ht="45" customHeight="1" x14ac:dyDescent="0.25">
      <c r="A309" s="144" t="s">
        <v>84</v>
      </c>
      <c r="B309" s="145"/>
      <c r="C309" s="145"/>
      <c r="D309" s="145"/>
      <c r="E309" s="145"/>
      <c r="F309" s="145"/>
      <c r="G309" s="145"/>
      <c r="H309" s="146"/>
    </row>
    <row r="310" spans="1:8" ht="47.25" customHeight="1" x14ac:dyDescent="0.25">
      <c r="A310" s="144" t="s">
        <v>85</v>
      </c>
      <c r="B310" s="145"/>
      <c r="C310" s="145"/>
      <c r="D310" s="145"/>
      <c r="E310" s="145"/>
      <c r="F310" s="145"/>
      <c r="G310" s="145"/>
      <c r="H310" s="146"/>
    </row>
    <row r="311" spans="1:8" ht="20.25" x14ac:dyDescent="0.25">
      <c r="A311" s="147" t="s">
        <v>86</v>
      </c>
      <c r="B311" s="148"/>
      <c r="C311" s="148"/>
      <c r="D311" s="148"/>
      <c r="E311" s="148"/>
      <c r="F311" s="148"/>
      <c r="G311" s="148"/>
      <c r="H311" s="149"/>
    </row>
    <row r="312" spans="1:8" ht="75.75" customHeight="1" x14ac:dyDescent="0.25">
      <c r="A312" s="151" t="s">
        <v>30</v>
      </c>
      <c r="B312" s="152"/>
      <c r="C312" s="153" t="s">
        <v>331</v>
      </c>
      <c r="D312" s="154"/>
      <c r="E312" s="151" t="s">
        <v>9</v>
      </c>
      <c r="F312" s="152"/>
      <c r="G312" s="138"/>
      <c r="H312" s="138"/>
    </row>
  </sheetData>
  <mergeCells count="335">
    <mergeCell ref="E61:F72"/>
    <mergeCell ref="A74:H74"/>
    <mergeCell ref="G75:H75"/>
    <mergeCell ref="A75:B75"/>
    <mergeCell ref="A77:B77"/>
    <mergeCell ref="J38:K38"/>
    <mergeCell ref="M38:N38"/>
    <mergeCell ref="C38:E38"/>
    <mergeCell ref="F38:H38"/>
    <mergeCell ref="C39:E39"/>
    <mergeCell ref="F39:H39"/>
    <mergeCell ref="F40:H40"/>
    <mergeCell ref="C40:E40"/>
    <mergeCell ref="A41:B41"/>
    <mergeCell ref="C41:E41"/>
    <mergeCell ref="F41:H41"/>
    <mergeCell ref="A39:B39"/>
    <mergeCell ref="A40:B40"/>
    <mergeCell ref="A43:B43"/>
    <mergeCell ref="A38:B38"/>
    <mergeCell ref="A42:B42"/>
    <mergeCell ref="C42:E42"/>
    <mergeCell ref="A34:B34"/>
    <mergeCell ref="A35:B35"/>
    <mergeCell ref="A36:B36"/>
    <mergeCell ref="C34:D34"/>
    <mergeCell ref="C35:D35"/>
    <mergeCell ref="C36:D36"/>
    <mergeCell ref="G34:H34"/>
    <mergeCell ref="A51:B52"/>
    <mergeCell ref="C52:H52"/>
    <mergeCell ref="A21:B21"/>
    <mergeCell ref="A22:B22"/>
    <mergeCell ref="A31:B31"/>
    <mergeCell ref="A32:B32"/>
    <mergeCell ref="E26:F26"/>
    <mergeCell ref="E27:F27"/>
    <mergeCell ref="E28:F28"/>
    <mergeCell ref="E29:F29"/>
    <mergeCell ref="E30:F30"/>
    <mergeCell ref="E31:F31"/>
    <mergeCell ref="C28:D28"/>
    <mergeCell ref="C29:D29"/>
    <mergeCell ref="C30:D30"/>
    <mergeCell ref="C31:D31"/>
    <mergeCell ref="C32:H32"/>
    <mergeCell ref="A28:B28"/>
    <mergeCell ref="A29:B29"/>
    <mergeCell ref="A30:B30"/>
    <mergeCell ref="A26:B26"/>
    <mergeCell ref="A27:B27"/>
    <mergeCell ref="C21:D21"/>
    <mergeCell ref="C22:D22"/>
    <mergeCell ref="A14:B14"/>
    <mergeCell ref="A15:B15"/>
    <mergeCell ref="A16:B16"/>
    <mergeCell ref="A17:B17"/>
    <mergeCell ref="A18:B18"/>
    <mergeCell ref="A19:B19"/>
    <mergeCell ref="A20:B20"/>
    <mergeCell ref="C18:D18"/>
    <mergeCell ref="C19:D19"/>
    <mergeCell ref="C20:D20"/>
    <mergeCell ref="G2:H2"/>
    <mergeCell ref="G3:H3"/>
    <mergeCell ref="G4:H4"/>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C3:D3"/>
    <mergeCell ref="C4:D4"/>
    <mergeCell ref="E2:F2"/>
    <mergeCell ref="E3:F3"/>
    <mergeCell ref="E4:F4"/>
    <mergeCell ref="A62:B62"/>
    <mergeCell ref="C27:D27"/>
    <mergeCell ref="A69:B69"/>
    <mergeCell ref="A70:B70"/>
    <mergeCell ref="A71:B71"/>
    <mergeCell ref="A72:B72"/>
    <mergeCell ref="A63:B63"/>
    <mergeCell ref="A64:B64"/>
    <mergeCell ref="A66:B66"/>
    <mergeCell ref="E14:F14"/>
    <mergeCell ref="E15:F15"/>
    <mergeCell ref="E16:F16"/>
    <mergeCell ref="E17:F17"/>
    <mergeCell ref="E18:F18"/>
    <mergeCell ref="E19:F19"/>
    <mergeCell ref="A23:B23"/>
    <mergeCell ref="A24:B24"/>
    <mergeCell ref="E20:F20"/>
    <mergeCell ref="E21:F21"/>
    <mergeCell ref="E22:F22"/>
    <mergeCell ref="C14:D14"/>
    <mergeCell ref="C15:D15"/>
    <mergeCell ref="B172:H172"/>
    <mergeCell ref="B166:H166"/>
    <mergeCell ref="B165:H165"/>
    <mergeCell ref="B169:H169"/>
    <mergeCell ref="B168:H168"/>
    <mergeCell ref="B167:H167"/>
    <mergeCell ref="B170:H170"/>
    <mergeCell ref="A141:B141"/>
    <mergeCell ref="A142:B142"/>
    <mergeCell ref="A143:B143"/>
    <mergeCell ref="A152:B152"/>
    <mergeCell ref="A153:B153"/>
    <mergeCell ref="A149:B149"/>
    <mergeCell ref="A151:B151"/>
    <mergeCell ref="A146:B146"/>
    <mergeCell ref="A147:B147"/>
    <mergeCell ref="A148:B148"/>
    <mergeCell ref="B171:H171"/>
    <mergeCell ref="A164:H164"/>
    <mergeCell ref="G14:H14"/>
    <mergeCell ref="G16:H16"/>
    <mergeCell ref="G17:H17"/>
    <mergeCell ref="G15:H15"/>
    <mergeCell ref="G18:H18"/>
    <mergeCell ref="G19:H19"/>
    <mergeCell ref="G46:H46"/>
    <mergeCell ref="G31:H31"/>
    <mergeCell ref="G22:H22"/>
    <mergeCell ref="G36:H36"/>
    <mergeCell ref="G35:H35"/>
    <mergeCell ref="C24:H24"/>
    <mergeCell ref="C23:H23"/>
    <mergeCell ref="C16:D16"/>
    <mergeCell ref="C17:D17"/>
    <mergeCell ref="F42:H42"/>
    <mergeCell ref="C43:H43"/>
    <mergeCell ref="E34:F34"/>
    <mergeCell ref="E35:F35"/>
    <mergeCell ref="E36:F36"/>
    <mergeCell ref="G312:H312"/>
    <mergeCell ref="A173:H173"/>
    <mergeCell ref="D175:H175"/>
    <mergeCell ref="A303:H303"/>
    <mergeCell ref="A309:H309"/>
    <mergeCell ref="A310:H310"/>
    <mergeCell ref="A311:H311"/>
    <mergeCell ref="A304:H304"/>
    <mergeCell ref="A305:H305"/>
    <mergeCell ref="A306:H306"/>
    <mergeCell ref="A307:H307"/>
    <mergeCell ref="A175:C175"/>
    <mergeCell ref="A302:H302"/>
    <mergeCell ref="A308:H308"/>
    <mergeCell ref="A271:H271"/>
    <mergeCell ref="D174:H174"/>
    <mergeCell ref="A176:C176"/>
    <mergeCell ref="D176:H176"/>
    <mergeCell ref="A221:H221"/>
    <mergeCell ref="E312:F312"/>
    <mergeCell ref="A312:B312"/>
    <mergeCell ref="C312:D312"/>
    <mergeCell ref="A1:H1"/>
    <mergeCell ref="A174:C174"/>
    <mergeCell ref="G27:H27"/>
    <mergeCell ref="G28:H28"/>
    <mergeCell ref="A37:H37"/>
    <mergeCell ref="A44:H44"/>
    <mergeCell ref="A47:H47"/>
    <mergeCell ref="A82:H82"/>
    <mergeCell ref="G80:H80"/>
    <mergeCell ref="G7:H7"/>
    <mergeCell ref="G45:H45"/>
    <mergeCell ref="A25:H25"/>
    <mergeCell ref="G26:H26"/>
    <mergeCell ref="G20:H20"/>
    <mergeCell ref="G21:H21"/>
    <mergeCell ref="A9:A11"/>
    <mergeCell ref="G6:H6"/>
    <mergeCell ref="A5:H5"/>
    <mergeCell ref="A33:H33"/>
    <mergeCell ref="G30:H30"/>
    <mergeCell ref="G29:H29"/>
    <mergeCell ref="E58:F58"/>
    <mergeCell ref="A13:H13"/>
    <mergeCell ref="C26:D26"/>
    <mergeCell ref="G90:H90"/>
    <mergeCell ref="A86:H86"/>
    <mergeCell ref="A87:B87"/>
    <mergeCell ref="E87:F87"/>
    <mergeCell ref="A114:B114"/>
    <mergeCell ref="A115:B115"/>
    <mergeCell ref="A116:B116"/>
    <mergeCell ref="A109:B109"/>
    <mergeCell ref="C90:D90"/>
    <mergeCell ref="E89:F89"/>
    <mergeCell ref="C87:D87"/>
    <mergeCell ref="E88:F88"/>
    <mergeCell ref="C88:D88"/>
    <mergeCell ref="E90:F90"/>
    <mergeCell ref="C89:D89"/>
    <mergeCell ref="A94:B94"/>
    <mergeCell ref="A95:B95"/>
    <mergeCell ref="A96:B96"/>
    <mergeCell ref="A97:B97"/>
    <mergeCell ref="A98:B98"/>
    <mergeCell ref="A99:B99"/>
    <mergeCell ref="A100:B100"/>
    <mergeCell ref="A107:B107"/>
    <mergeCell ref="A108:H108"/>
    <mergeCell ref="A68:B68"/>
    <mergeCell ref="A45:B45"/>
    <mergeCell ref="A46:B46"/>
    <mergeCell ref="D46:F46"/>
    <mergeCell ref="D45:F45"/>
    <mergeCell ref="A55:B55"/>
    <mergeCell ref="A56:B56"/>
    <mergeCell ref="C53:F53"/>
    <mergeCell ref="C54:F54"/>
    <mergeCell ref="C55:F55"/>
    <mergeCell ref="C56:F56"/>
    <mergeCell ref="E59:F59"/>
    <mergeCell ref="A58:C59"/>
    <mergeCell ref="A67:B67"/>
    <mergeCell ref="A65:B65"/>
    <mergeCell ref="A48:B48"/>
    <mergeCell ref="A50:B50"/>
    <mergeCell ref="A53:B53"/>
    <mergeCell ref="A54:B54"/>
    <mergeCell ref="A49:B49"/>
    <mergeCell ref="C48:H48"/>
    <mergeCell ref="C49:F49"/>
    <mergeCell ref="C50:F50"/>
    <mergeCell ref="C51:F51"/>
    <mergeCell ref="G61:H72"/>
    <mergeCell ref="A57:H57"/>
    <mergeCell ref="A60:B60"/>
    <mergeCell ref="A61:B61"/>
    <mergeCell ref="E60:F60"/>
    <mergeCell ref="A73:F73"/>
    <mergeCell ref="A91:H91"/>
    <mergeCell ref="E83:F83"/>
    <mergeCell ref="E84:F84"/>
    <mergeCell ref="E85:F85"/>
    <mergeCell ref="A83:B83"/>
    <mergeCell ref="A84:B84"/>
    <mergeCell ref="C83:D83"/>
    <mergeCell ref="A85:B85"/>
    <mergeCell ref="C84:D84"/>
    <mergeCell ref="G83:H83"/>
    <mergeCell ref="G84:H84"/>
    <mergeCell ref="G85:H85"/>
    <mergeCell ref="C85:D85"/>
    <mergeCell ref="G87:H87"/>
    <mergeCell ref="A88:B88"/>
    <mergeCell ref="G88:H88"/>
    <mergeCell ref="A89:B89"/>
    <mergeCell ref="G89:H89"/>
    <mergeCell ref="G73:H73"/>
    <mergeCell ref="G77:H77"/>
    <mergeCell ref="G81:H81"/>
    <mergeCell ref="A78:H78"/>
    <mergeCell ref="E75:F75"/>
    <mergeCell ref="A103:B103"/>
    <mergeCell ref="A104:B104"/>
    <mergeCell ref="A105:B105"/>
    <mergeCell ref="A106:B106"/>
    <mergeCell ref="G79:H79"/>
    <mergeCell ref="E76:F76"/>
    <mergeCell ref="G76:H76"/>
    <mergeCell ref="A101:B101"/>
    <mergeCell ref="A102:B102"/>
    <mergeCell ref="A93:H93"/>
    <mergeCell ref="C75:D75"/>
    <mergeCell ref="C76:D76"/>
    <mergeCell ref="C77:D77"/>
    <mergeCell ref="E77:F77"/>
    <mergeCell ref="A79:F79"/>
    <mergeCell ref="A80:F80"/>
    <mergeCell ref="A81:F81"/>
    <mergeCell ref="A76:B76"/>
    <mergeCell ref="A90:B90"/>
    <mergeCell ref="A120:B120"/>
    <mergeCell ref="A110:B110"/>
    <mergeCell ref="A111:B111"/>
    <mergeCell ref="A112:B112"/>
    <mergeCell ref="A113:B113"/>
    <mergeCell ref="A121:B121"/>
    <mergeCell ref="A131:B131"/>
    <mergeCell ref="A132:B132"/>
    <mergeCell ref="A133:B133"/>
    <mergeCell ref="A127:B127"/>
    <mergeCell ref="A129:B129"/>
    <mergeCell ref="A130:B130"/>
    <mergeCell ref="A125:B125"/>
    <mergeCell ref="A128:B128"/>
    <mergeCell ref="A126:B126"/>
    <mergeCell ref="A123:B123"/>
    <mergeCell ref="A117:B117"/>
    <mergeCell ref="A118:B118"/>
    <mergeCell ref="A119:B119"/>
    <mergeCell ref="A134:B134"/>
    <mergeCell ref="A135:B135"/>
    <mergeCell ref="A145:B145"/>
    <mergeCell ref="D140:H140"/>
    <mergeCell ref="A150:H150"/>
    <mergeCell ref="A144:B144"/>
    <mergeCell ref="A124:B124"/>
    <mergeCell ref="A122:H122"/>
    <mergeCell ref="A163:B163"/>
    <mergeCell ref="D159:H159"/>
    <mergeCell ref="A154:B154"/>
    <mergeCell ref="A155:B155"/>
    <mergeCell ref="A156:B156"/>
    <mergeCell ref="A157:B157"/>
    <mergeCell ref="A158:B158"/>
    <mergeCell ref="A159:B159"/>
    <mergeCell ref="A160:B160"/>
    <mergeCell ref="A161:B161"/>
    <mergeCell ref="A162:B162"/>
    <mergeCell ref="A138:B138"/>
    <mergeCell ref="A139:B139"/>
    <mergeCell ref="A136:H136"/>
    <mergeCell ref="A137:B137"/>
    <mergeCell ref="A140:B140"/>
  </mergeCells>
  <dataValidations disablePrompts="1" count="7">
    <dataValidation type="list" allowBlank="1" showInputMessage="1" showErrorMessage="1" sqref="G6:H6">
      <formula1>"Mr. Suraj Khare,Miss Rupali, Miss Vinaya"</formula1>
    </dataValidation>
    <dataValidation type="list" allowBlank="1" showInputMessage="1" showErrorMessage="1" sqref="G26:H26">
      <formula1>"Middle,Upper"</formula1>
    </dataValidation>
    <dataValidation type="list" allowBlank="1" showInputMessage="1" showErrorMessage="1" sqref="C77">
      <formula1>"300000,350000,400000,500000,600000,700000,800000,900000,1000000,1200000,1400000,1500000,1600000"</formula1>
    </dataValidation>
    <dataValidation type="list" allowBlank="1" showInputMessage="1" showErrorMessage="1" sqref="F92">
      <formula1>"Balcony + AP Area, Fungible area,Balcony Area,Chajja Area,Cornice Area,AP Area,WS Area"</formula1>
    </dataValidation>
    <dataValidation type="list" allowBlank="1" showInputMessage="1" showErrorMessage="1" sqref="C27:D27">
      <formula1>"Bitumen,Concrete"</formula1>
    </dataValidation>
    <dataValidation type="list" allowBlank="1" showInputMessage="1" showErrorMessage="1" sqref="C48:H48 G35:H35">
      <formula1>"Yes,No"</formula1>
    </dataValidation>
    <dataValidation type="list" allowBlank="1" showInputMessage="1" showErrorMessage="1" sqref="C92">
      <formula1>"Sale /         Rehab /           PAP,Sale / Mhada,Sale / Landowner"</formula1>
    </dataValidation>
  </dataValidations>
  <hyperlinks>
    <hyperlink ref="C23" r:id="rId1"/>
  </hyperlinks>
  <printOptions horizontalCentered="1"/>
  <pageMargins left="0.27559055118110237" right="0.27559055118110237" top="0.70866141732283472" bottom="0.47244094488188981" header="0.15748031496062992" footer="0.15748031496062992"/>
  <pageSetup paperSize="9" scale="69" fitToHeight="0" orientation="portrait" r:id="rId2"/>
  <headerFooter>
    <oddHeader>&amp;C&amp;25&amp;G</oddHeader>
    <oddFooter>&amp;L&amp;"Times New Roman,Bold"&amp;16Ref No: &amp;F&amp;R&amp;"Times New Roman,Bold"&amp;16&amp;P</oddFooter>
  </headerFooter>
  <rowBreaks count="5" manualBreakCount="5">
    <brk id="32" max="7" man="1"/>
    <brk id="81" max="7" man="1"/>
    <brk id="172" max="7" man="1"/>
    <brk id="220" max="7" man="1"/>
    <brk id="270" max="7"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6"/>
  <sheetViews>
    <sheetView zoomScale="70" zoomScaleNormal="70" workbookViewId="0">
      <selection activeCell="A3" sqref="A3:XFD18"/>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1" s="1" customFormat="1" ht="21" thickBot="1" x14ac:dyDescent="0.3">
      <c r="A3" s="112" t="s">
        <v>69</v>
      </c>
      <c r="B3" s="112"/>
      <c r="C3" s="112"/>
      <c r="D3" s="112"/>
      <c r="E3" s="112"/>
      <c r="F3" s="112"/>
      <c r="G3" s="112"/>
      <c r="H3" s="112"/>
      <c r="I3" s="112"/>
    </row>
    <row r="4" spans="1:11" s="1" customFormat="1" ht="20.25" customHeight="1" x14ac:dyDescent="0.3">
      <c r="A4" s="188">
        <v>1</v>
      </c>
      <c r="B4" s="188"/>
      <c r="C4" s="188"/>
      <c r="D4" s="189" t="s">
        <v>4</v>
      </c>
      <c r="E4" s="30" t="s">
        <v>115</v>
      </c>
      <c r="F4" s="130" t="s">
        <v>102</v>
      </c>
      <c r="G4" s="130"/>
      <c r="H4" s="30" t="s">
        <v>116</v>
      </c>
      <c r="I4" s="30" t="s">
        <v>117</v>
      </c>
      <c r="J4" s="16"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8"/>
    </row>
    <row r="5" spans="1:11" s="1" customFormat="1" ht="20.25" x14ac:dyDescent="0.3">
      <c r="A5" s="188"/>
      <c r="B5" s="188"/>
      <c r="C5" s="188"/>
      <c r="D5" s="189"/>
      <c r="E5" s="30">
        <v>3</v>
      </c>
      <c r="F5" s="130">
        <v>1</v>
      </c>
      <c r="G5" s="130"/>
      <c r="H5" s="30">
        <v>0</v>
      </c>
      <c r="I5" s="30">
        <f ca="1">--TRIM(RIGHT(SUBSTITUTE(LEFT(A4,_xlfn.AGGREGATE(16,6,FIND({0,1,2,3,4,5,6,7,8,9},A4,ROW(INDIRECT("1:"&amp;LEN(A4)))),1))," ",REPT(" ",LEN(A4))),LEN(A4)))</f>
        <v>1</v>
      </c>
      <c r="J5" s="17" t="s">
        <v>121</v>
      </c>
      <c r="K5" s="18"/>
    </row>
    <row r="6" spans="1:11" s="1" customFormat="1" ht="20.25" customHeight="1" x14ac:dyDescent="0.3">
      <c r="A6" s="113" t="s">
        <v>119</v>
      </c>
      <c r="B6" s="113"/>
      <c r="C6" s="113" t="s">
        <v>129</v>
      </c>
      <c r="D6" s="113"/>
      <c r="E6" s="28" t="s">
        <v>130</v>
      </c>
      <c r="F6" s="113" t="s">
        <v>120</v>
      </c>
      <c r="G6" s="113"/>
      <c r="H6" s="29" t="s">
        <v>118</v>
      </c>
      <c r="I6" s="29"/>
      <c r="J6" s="20" t="s">
        <v>131</v>
      </c>
      <c r="K6" s="19">
        <f ca="1">I5*25%</f>
        <v>0.25</v>
      </c>
    </row>
    <row r="7" spans="1:11" s="1" customFormat="1" ht="20.25" customHeight="1" x14ac:dyDescent="0.3">
      <c r="A7" s="111" t="s">
        <v>132</v>
      </c>
      <c r="B7" s="111"/>
      <c r="C7" s="130">
        <f ca="1">K8</f>
        <v>1</v>
      </c>
      <c r="D7" s="130"/>
      <c r="E7" s="5">
        <f ca="1">((100/I5)*C7)/100</f>
        <v>1</v>
      </c>
      <c r="F7" s="111">
        <f ca="1">(((C7/I5*5)+(C8/I5*20)+(25/(F5+H5+I5)*C9)+(5/(I5)*C10)+(2.5/(I5)*C11)+(2.5/(I5)*C12)+(5/I5*C13)+(10/I5*C14)+(2.5/I5*C15)+(2.5/I5*C16)+(10/I5*C17)+(10/I5*C18))/100)</f>
        <v>0.25</v>
      </c>
      <c r="G7" s="111"/>
      <c r="H7" s="111" t="str">
        <f ca="1">J4</f>
        <v>Excavation work Completed. Plinth work completed</v>
      </c>
      <c r="I7" s="111"/>
      <c r="J7" s="20" t="s">
        <v>122</v>
      </c>
      <c r="K7" s="24">
        <f ca="1">I5*50%</f>
        <v>0.5</v>
      </c>
    </row>
    <row r="8" spans="1:11" s="1" customFormat="1" ht="20.25" x14ac:dyDescent="0.3">
      <c r="A8" s="111" t="s">
        <v>103</v>
      </c>
      <c r="B8" s="111"/>
      <c r="C8" s="187">
        <f ca="1">K16</f>
        <v>1</v>
      </c>
      <c r="D8" s="130"/>
      <c r="E8" s="5">
        <f ca="1">((100/I5)*C8)/100</f>
        <v>1</v>
      </c>
      <c r="F8" s="111"/>
      <c r="G8" s="111"/>
      <c r="H8" s="111"/>
      <c r="I8" s="111"/>
      <c r="J8" s="20" t="s">
        <v>123</v>
      </c>
      <c r="K8" s="24">
        <f ca="1">I5</f>
        <v>1</v>
      </c>
    </row>
    <row r="9" spans="1:11" s="1" customFormat="1" ht="21" customHeight="1" x14ac:dyDescent="0.35">
      <c r="A9" s="111" t="s">
        <v>133</v>
      </c>
      <c r="B9" s="111"/>
      <c r="C9" s="130">
        <v>0</v>
      </c>
      <c r="D9" s="130"/>
      <c r="E9" s="5">
        <f ca="1">((100/(F5+H5+I5))*C9)/100</f>
        <v>0</v>
      </c>
      <c r="F9" s="111"/>
      <c r="G9" s="111"/>
      <c r="H9" s="111"/>
      <c r="I9" s="111"/>
      <c r="J9" s="20" t="s">
        <v>124</v>
      </c>
      <c r="K9" s="25">
        <f ca="1">(IF(E5&gt;1,(I5/(E5+2)),I5*0.2))</f>
        <v>0.2</v>
      </c>
    </row>
    <row r="10" spans="1:11" s="1" customFormat="1" ht="21" customHeight="1" x14ac:dyDescent="0.35">
      <c r="A10" s="111" t="s">
        <v>134</v>
      </c>
      <c r="B10" s="111"/>
      <c r="C10" s="130">
        <v>0</v>
      </c>
      <c r="D10" s="130"/>
      <c r="E10" s="5">
        <f ca="1">((100/I5)*C10)/100</f>
        <v>0</v>
      </c>
      <c r="F10" s="111"/>
      <c r="G10" s="111"/>
      <c r="H10" s="111"/>
      <c r="I10" s="111"/>
      <c r="J10" s="20" t="s">
        <v>125</v>
      </c>
      <c r="K10" s="25">
        <f ca="1">(IF(E5&gt;1,(I5/(E5+2)+K9),I5*0.2+K9))</f>
        <v>0.4</v>
      </c>
    </row>
    <row r="11" spans="1:11" s="1" customFormat="1" ht="21" customHeight="1" x14ac:dyDescent="0.35">
      <c r="A11" s="132" t="s">
        <v>135</v>
      </c>
      <c r="B11" s="133"/>
      <c r="C11" s="130">
        <v>0</v>
      </c>
      <c r="D11" s="130"/>
      <c r="E11" s="5">
        <f ca="1">((100/I5)*C11)/100</f>
        <v>0</v>
      </c>
      <c r="F11" s="111"/>
      <c r="G11" s="111"/>
      <c r="H11" s="111"/>
      <c r="I11" s="111"/>
      <c r="J11" s="20" t="s">
        <v>136</v>
      </c>
      <c r="K11" s="25">
        <f ca="1">(IF(E5&gt;1,(I5/(E5+2)+K10),0))</f>
        <v>0.60000000000000009</v>
      </c>
    </row>
    <row r="12" spans="1:11" s="1" customFormat="1" ht="21" customHeight="1" x14ac:dyDescent="0.35">
      <c r="A12" s="132" t="s">
        <v>164</v>
      </c>
      <c r="B12" s="133"/>
      <c r="C12" s="130">
        <v>0</v>
      </c>
      <c r="D12" s="130"/>
      <c r="E12" s="5">
        <f ca="1">((100/I5)*C12)/100</f>
        <v>0</v>
      </c>
      <c r="F12" s="111"/>
      <c r="G12" s="111"/>
      <c r="H12" s="111"/>
      <c r="I12" s="111"/>
      <c r="J12" s="20" t="s">
        <v>137</v>
      </c>
      <c r="K12" s="25">
        <f ca="1">(IF(E5&gt;2,(I5/(E5+2)+K11),0))</f>
        <v>0.8</v>
      </c>
    </row>
    <row r="13" spans="1:11" s="1" customFormat="1" ht="57.75" customHeight="1" x14ac:dyDescent="0.35">
      <c r="A13" s="132" t="s">
        <v>161</v>
      </c>
      <c r="B13" s="133"/>
      <c r="C13" s="130">
        <v>0</v>
      </c>
      <c r="D13" s="130"/>
      <c r="E13" s="5">
        <f ca="1">((100/(I5))*C13)/100</f>
        <v>0</v>
      </c>
      <c r="F13" s="111"/>
      <c r="G13" s="111"/>
      <c r="H13" s="111"/>
      <c r="I13" s="111"/>
      <c r="J13" s="20" t="s">
        <v>139</v>
      </c>
      <c r="K13" s="26">
        <f>(IF(E5&gt;3,(I5/(E5+2)+K12),0))</f>
        <v>0</v>
      </c>
    </row>
    <row r="14" spans="1:11" s="1" customFormat="1" ht="21" x14ac:dyDescent="0.35">
      <c r="A14" s="111" t="s">
        <v>138</v>
      </c>
      <c r="B14" s="111"/>
      <c r="C14" s="130">
        <v>0</v>
      </c>
      <c r="D14" s="130"/>
      <c r="E14" s="5">
        <f ca="1">((100/(I5))*C14)/100</f>
        <v>0</v>
      </c>
      <c r="F14" s="111"/>
      <c r="G14" s="111"/>
      <c r="H14" s="111"/>
      <c r="I14" s="111"/>
      <c r="J14" s="20" t="s">
        <v>140</v>
      </c>
      <c r="K14" s="25">
        <f>(IF(E5&gt;4,(I5/(E5+2)+K13),0))</f>
        <v>0</v>
      </c>
    </row>
    <row r="15" spans="1:11" s="1" customFormat="1" ht="21" customHeight="1" x14ac:dyDescent="0.35">
      <c r="A15" s="111" t="s">
        <v>163</v>
      </c>
      <c r="B15" s="111"/>
      <c r="C15" s="130">
        <v>0</v>
      </c>
      <c r="D15" s="130"/>
      <c r="E15" s="5">
        <f ca="1">((100/I5)*C15)/100</f>
        <v>0</v>
      </c>
      <c r="F15" s="111"/>
      <c r="G15" s="111"/>
      <c r="H15" s="111"/>
      <c r="I15" s="111"/>
      <c r="J15" s="20" t="s">
        <v>126</v>
      </c>
      <c r="K15" s="25">
        <f>(IF(E5=1,(I5/(E5+3)+K10),IF(E5=0,(I5*0.3+K10),IF(E5&gt;1,0))))</f>
        <v>0</v>
      </c>
    </row>
    <row r="16" spans="1:11" s="1" customFormat="1" ht="21.75" thickBot="1" x14ac:dyDescent="0.4">
      <c r="A16" s="111" t="s">
        <v>162</v>
      </c>
      <c r="B16" s="111"/>
      <c r="C16" s="130">
        <v>0</v>
      </c>
      <c r="D16" s="130"/>
      <c r="E16" s="5">
        <f ca="1">((100/I5)*C16)/100</f>
        <v>0</v>
      </c>
      <c r="F16" s="111"/>
      <c r="G16" s="111"/>
      <c r="H16" s="111"/>
      <c r="I16" s="111"/>
      <c r="J16" s="22" t="s">
        <v>127</v>
      </c>
      <c r="K16" s="27">
        <f ca="1">(IF(E5&gt;1.5,(I5/(E5+2)+K10+MAX(0,K11-K10)+MAX(0,K12-K11)+MAX(0,K13-K12)+MAX(0,K14-K13)+MAX(0,K15-K14)),IF(E5=1,(I5/(E5+3)+K15),IF(E5=0,I5*0.3+K15))))</f>
        <v>1</v>
      </c>
    </row>
    <row r="17" spans="1:9" s="1" customFormat="1" ht="20.25" x14ac:dyDescent="0.25">
      <c r="A17" s="111" t="s">
        <v>141</v>
      </c>
      <c r="B17" s="111"/>
      <c r="C17" s="130">
        <v>0</v>
      </c>
      <c r="D17" s="130"/>
      <c r="E17" s="5">
        <f ca="1">((100/(I5))*C17)/100</f>
        <v>0</v>
      </c>
      <c r="F17" s="111"/>
      <c r="G17" s="111"/>
      <c r="H17" s="111"/>
      <c r="I17" s="111"/>
    </row>
    <row r="18" spans="1:9" s="1" customFormat="1" ht="20.25" x14ac:dyDescent="0.25">
      <c r="A18" s="111" t="s">
        <v>142</v>
      </c>
      <c r="B18" s="111"/>
      <c r="C18" s="130">
        <v>0</v>
      </c>
      <c r="D18" s="130"/>
      <c r="E18" s="5">
        <f ca="1">((100/(I5))*C18)/100</f>
        <v>0</v>
      </c>
      <c r="F18" s="111"/>
      <c r="G18" s="111"/>
      <c r="H18" s="111"/>
      <c r="I18" s="111"/>
    </row>
    <row r="23" spans="1:9" x14ac:dyDescent="0.25">
      <c r="B23" s="186" t="s">
        <v>165</v>
      </c>
      <c r="C23" s="186"/>
      <c r="D23" s="186"/>
      <c r="E23" s="186"/>
      <c r="F23" s="186"/>
      <c r="G23" s="186"/>
    </row>
    <row r="24" spans="1:9" ht="14.45" customHeight="1" x14ac:dyDescent="0.25">
      <c r="B24" s="181" t="s">
        <v>166</v>
      </c>
      <c r="C24" s="181" t="s">
        <v>167</v>
      </c>
      <c r="D24" s="184" t="s">
        <v>168</v>
      </c>
      <c r="E24" s="185" t="s">
        <v>169</v>
      </c>
      <c r="F24" s="182" t="s">
        <v>170</v>
      </c>
      <c r="G24" s="181" t="s">
        <v>171</v>
      </c>
    </row>
    <row r="25" spans="1:9" x14ac:dyDescent="0.25">
      <c r="B25" s="181"/>
      <c r="C25" s="181"/>
      <c r="D25" s="184"/>
      <c r="E25" s="185"/>
      <c r="F25" s="182"/>
      <c r="G25" s="181"/>
    </row>
    <row r="26" spans="1:9" x14ac:dyDescent="0.25">
      <c r="B26" s="35" t="s">
        <v>172</v>
      </c>
      <c r="C26" s="36">
        <v>10</v>
      </c>
      <c r="D26" s="36">
        <v>1</v>
      </c>
      <c r="E26" s="37"/>
      <c r="F26" s="38">
        <f>((E26/D26)*0.05)*100</f>
        <v>0</v>
      </c>
      <c r="G26" s="38">
        <f t="shared" ref="G26:G37" si="0">((E26/D26)*(C26/100))*100</f>
        <v>0</v>
      </c>
    </row>
    <row r="27" spans="1:9" x14ac:dyDescent="0.25">
      <c r="B27" s="35" t="s">
        <v>173</v>
      </c>
      <c r="C27" s="37">
        <v>10</v>
      </c>
      <c r="D27" s="37">
        <v>1</v>
      </c>
      <c r="E27" s="37"/>
      <c r="F27" s="38">
        <f>((E27/D27)*0.05)*100</f>
        <v>0</v>
      </c>
      <c r="G27" s="38">
        <f t="shared" si="0"/>
        <v>0</v>
      </c>
    </row>
    <row r="28" spans="1:9" x14ac:dyDescent="0.25">
      <c r="B28" s="35" t="s">
        <v>174</v>
      </c>
      <c r="C28" s="37">
        <v>15</v>
      </c>
      <c r="D28" s="37">
        <v>1</v>
      </c>
      <c r="E28" s="37"/>
      <c r="F28" s="38">
        <f>((E28/D28)*0.15)*100</f>
        <v>0</v>
      </c>
      <c r="G28" s="38">
        <f t="shared" si="0"/>
        <v>0</v>
      </c>
    </row>
    <row r="29" spans="1:9" x14ac:dyDescent="0.25">
      <c r="B29" s="39" t="s">
        <v>175</v>
      </c>
      <c r="C29" s="37">
        <v>25</v>
      </c>
      <c r="D29" s="37">
        <v>40</v>
      </c>
      <c r="E29" s="37"/>
      <c r="F29" s="38">
        <f>((E29/D29)*0.25)*100</f>
        <v>0</v>
      </c>
      <c r="G29" s="38">
        <f t="shared" si="0"/>
        <v>0</v>
      </c>
    </row>
    <row r="30" spans="1:9" x14ac:dyDescent="0.25">
      <c r="B30" s="39" t="s">
        <v>176</v>
      </c>
      <c r="C30" s="37">
        <v>5</v>
      </c>
      <c r="D30" s="37">
        <v>39</v>
      </c>
      <c r="E30" s="37"/>
      <c r="F30" s="38">
        <f>((E30/D30)*0.05)*100</f>
        <v>0</v>
      </c>
      <c r="G30" s="38">
        <f t="shared" si="0"/>
        <v>0</v>
      </c>
    </row>
    <row r="31" spans="1:9" ht="30" x14ac:dyDescent="0.25">
      <c r="B31" s="39" t="s">
        <v>177</v>
      </c>
      <c r="C31" s="37">
        <v>2.5</v>
      </c>
      <c r="D31" s="37">
        <v>39</v>
      </c>
      <c r="E31" s="37"/>
      <c r="F31" s="38">
        <f>((E31/D31)*0.025)*100</f>
        <v>0</v>
      </c>
      <c r="G31" s="38">
        <f t="shared" si="0"/>
        <v>0</v>
      </c>
    </row>
    <row r="32" spans="1:9" ht="30" x14ac:dyDescent="0.25">
      <c r="B32" s="39" t="s">
        <v>178</v>
      </c>
      <c r="C32" s="37">
        <v>2.5</v>
      </c>
      <c r="D32" s="37">
        <v>39</v>
      </c>
      <c r="E32" s="37"/>
      <c r="F32" s="38">
        <f>((E32/D32)*0.025)*100</f>
        <v>0</v>
      </c>
      <c r="G32" s="38">
        <f t="shared" si="0"/>
        <v>0</v>
      </c>
    </row>
    <row r="33" spans="1:7" ht="45" x14ac:dyDescent="0.25">
      <c r="B33" s="40" t="s">
        <v>179</v>
      </c>
      <c r="C33" s="37">
        <v>5</v>
      </c>
      <c r="D33" s="37">
        <v>39</v>
      </c>
      <c r="E33" s="37"/>
      <c r="F33" s="38">
        <f>((E33/D33)*0.05)*100</f>
        <v>0</v>
      </c>
      <c r="G33" s="38">
        <f t="shared" si="0"/>
        <v>0</v>
      </c>
    </row>
    <row r="34" spans="1:7" ht="30" x14ac:dyDescent="0.25">
      <c r="B34" s="40" t="s">
        <v>180</v>
      </c>
      <c r="C34" s="37">
        <v>5</v>
      </c>
      <c r="D34" s="37">
        <v>39</v>
      </c>
      <c r="E34" s="37"/>
      <c r="F34" s="38">
        <f>((E34/D34)*0.1)*100</f>
        <v>0</v>
      </c>
      <c r="G34" s="38">
        <f t="shared" si="0"/>
        <v>0</v>
      </c>
    </row>
    <row r="35" spans="1:7" ht="30" x14ac:dyDescent="0.25">
      <c r="B35" s="40" t="s">
        <v>181</v>
      </c>
      <c r="C35" s="37">
        <v>5</v>
      </c>
      <c r="D35" s="37">
        <v>39</v>
      </c>
      <c r="E35" s="37"/>
      <c r="F35" s="38">
        <f>((E35/D35)*0.05)*100</f>
        <v>0</v>
      </c>
      <c r="G35" s="38">
        <f t="shared" si="0"/>
        <v>0</v>
      </c>
    </row>
    <row r="36" spans="1:7" ht="60" x14ac:dyDescent="0.25">
      <c r="B36" s="40" t="s">
        <v>182</v>
      </c>
      <c r="C36" s="37">
        <v>10</v>
      </c>
      <c r="D36" s="37">
        <v>39</v>
      </c>
      <c r="E36" s="37"/>
      <c r="F36" s="38">
        <f>((E36/D36)*0.1)*100</f>
        <v>0</v>
      </c>
      <c r="G36" s="38">
        <f t="shared" si="0"/>
        <v>0</v>
      </c>
    </row>
    <row r="37" spans="1:7" ht="45" x14ac:dyDescent="0.25">
      <c r="B37" s="40" t="s">
        <v>183</v>
      </c>
      <c r="C37" s="37">
        <v>5</v>
      </c>
      <c r="D37" s="37">
        <v>39</v>
      </c>
      <c r="E37" s="37"/>
      <c r="F37" s="38">
        <f>((E37/D37)*0.1)*100</f>
        <v>0</v>
      </c>
      <c r="G37" s="38">
        <f t="shared" si="0"/>
        <v>0</v>
      </c>
    </row>
    <row r="38" spans="1:7" ht="15.75" x14ac:dyDescent="0.25">
      <c r="B38" s="41" t="s">
        <v>184</v>
      </c>
      <c r="C38" s="42">
        <f>SUM(C26:C37)</f>
        <v>100</v>
      </c>
      <c r="D38" s="41"/>
      <c r="E38" s="41"/>
      <c r="F38" s="42">
        <f>SUM(F26:F37)</f>
        <v>0</v>
      </c>
      <c r="G38" s="42">
        <f>SUM(G26:G37)</f>
        <v>0</v>
      </c>
    </row>
    <row r="39" spans="1:7" x14ac:dyDescent="0.25">
      <c r="B39" s="182" t="s">
        <v>185</v>
      </c>
      <c r="C39" s="182"/>
      <c r="D39" s="182"/>
      <c r="E39" s="182"/>
      <c r="F39" s="182"/>
      <c r="G39" s="182"/>
    </row>
    <row r="40" spans="1:7" x14ac:dyDescent="0.25">
      <c r="B40" s="183" t="s">
        <v>186</v>
      </c>
      <c r="C40" s="183"/>
      <c r="D40" s="183"/>
      <c r="E40" s="183" t="s">
        <v>187</v>
      </c>
      <c r="F40" s="183"/>
      <c r="G40" s="183"/>
    </row>
    <row r="41" spans="1:7" x14ac:dyDescent="0.25">
      <c r="B41" s="179" t="s">
        <v>188</v>
      </c>
      <c r="C41" s="179"/>
      <c r="D41" s="179"/>
      <c r="E41" s="179" t="s">
        <v>189</v>
      </c>
      <c r="F41" s="179"/>
      <c r="G41" s="179"/>
    </row>
    <row r="42" spans="1:7" x14ac:dyDescent="0.25">
      <c r="B42" s="179" t="s">
        <v>190</v>
      </c>
      <c r="C42" s="179"/>
      <c r="D42" s="179"/>
      <c r="E42" s="179" t="s">
        <v>191</v>
      </c>
      <c r="F42" s="179"/>
      <c r="G42" s="179"/>
    </row>
    <row r="43" spans="1:7" x14ac:dyDescent="0.25">
      <c r="B43" s="180" t="s">
        <v>192</v>
      </c>
      <c r="C43" s="180"/>
      <c r="D43" s="180"/>
      <c r="E43" s="180" t="s">
        <v>193</v>
      </c>
      <c r="F43" s="180"/>
      <c r="G43" s="180"/>
    </row>
    <row r="45" spans="1:7" ht="15.75" thickBot="1" x14ac:dyDescent="0.3"/>
    <row r="46" spans="1:7" ht="17.25" thickTop="1" thickBot="1" x14ac:dyDescent="0.3">
      <c r="A46" s="43" t="s">
        <v>194</v>
      </c>
      <c r="B46" s="43" t="s">
        <v>166</v>
      </c>
      <c r="C46" s="44" t="s">
        <v>195</v>
      </c>
      <c r="D46" s="44" t="s">
        <v>196</v>
      </c>
      <c r="E46" s="44" t="s">
        <v>197</v>
      </c>
    </row>
    <row r="47" spans="1:7" ht="31.5" thickTop="1" thickBot="1" x14ac:dyDescent="0.3">
      <c r="A47" s="45">
        <v>1</v>
      </c>
      <c r="B47" s="46" t="s">
        <v>198</v>
      </c>
      <c r="C47" s="47">
        <v>0</v>
      </c>
      <c r="D47" s="48">
        <v>0.1</v>
      </c>
      <c r="E47" s="47">
        <v>0.1</v>
      </c>
    </row>
    <row r="48" spans="1:7" ht="31.5" thickTop="1" thickBot="1" x14ac:dyDescent="0.3">
      <c r="A48" s="45">
        <v>2</v>
      </c>
      <c r="B48" s="46" t="s">
        <v>199</v>
      </c>
      <c r="C48" s="47" t="s">
        <v>200</v>
      </c>
      <c r="D48" s="48" t="s">
        <v>201</v>
      </c>
      <c r="E48" s="47">
        <v>0.3</v>
      </c>
    </row>
    <row r="49" spans="1:5" ht="61.5" thickTop="1" thickBot="1" x14ac:dyDescent="0.3">
      <c r="A49" s="45">
        <v>3</v>
      </c>
      <c r="B49" s="46" t="s">
        <v>202</v>
      </c>
      <c r="C49" s="47" t="s">
        <v>203</v>
      </c>
      <c r="D49" s="48" t="s">
        <v>204</v>
      </c>
      <c r="E49" s="47">
        <v>0.45</v>
      </c>
    </row>
    <row r="50" spans="1:5" ht="76.5" thickTop="1" thickBot="1" x14ac:dyDescent="0.3">
      <c r="A50" s="45">
        <v>4</v>
      </c>
      <c r="B50" s="46" t="s">
        <v>205</v>
      </c>
      <c r="C50" s="47" t="s">
        <v>206</v>
      </c>
      <c r="D50" s="48" t="s">
        <v>207</v>
      </c>
      <c r="E50" s="47">
        <v>0.7</v>
      </c>
    </row>
    <row r="51" spans="1:5" ht="76.5" thickTop="1" thickBot="1" x14ac:dyDescent="0.3">
      <c r="A51" s="45">
        <v>5</v>
      </c>
      <c r="B51" s="46" t="s">
        <v>208</v>
      </c>
      <c r="C51" s="47" t="s">
        <v>209</v>
      </c>
      <c r="D51" s="48" t="s">
        <v>210</v>
      </c>
      <c r="E51" s="47">
        <v>0.75</v>
      </c>
    </row>
    <row r="52" spans="1:5" ht="76.5" thickTop="1" thickBot="1" x14ac:dyDescent="0.3">
      <c r="A52" s="45">
        <v>6</v>
      </c>
      <c r="B52" s="46" t="s">
        <v>211</v>
      </c>
      <c r="C52" s="47" t="s">
        <v>212</v>
      </c>
      <c r="D52" s="48" t="s">
        <v>213</v>
      </c>
      <c r="E52" s="47">
        <v>0.8</v>
      </c>
    </row>
    <row r="53" spans="1:5" ht="121.5" thickTop="1" thickBot="1" x14ac:dyDescent="0.3">
      <c r="A53" s="45">
        <v>7</v>
      </c>
      <c r="B53" s="46" t="s">
        <v>214</v>
      </c>
      <c r="C53" s="47" t="s">
        <v>215</v>
      </c>
      <c r="D53" s="48" t="s">
        <v>216</v>
      </c>
      <c r="E53" s="47">
        <v>0.85</v>
      </c>
    </row>
    <row r="54" spans="1:5" ht="211.5" thickTop="1" thickBot="1" x14ac:dyDescent="0.3">
      <c r="A54" s="45">
        <v>8</v>
      </c>
      <c r="B54" s="46" t="s">
        <v>217</v>
      </c>
      <c r="C54" s="47" t="s">
        <v>218</v>
      </c>
      <c r="D54" s="48" t="s">
        <v>219</v>
      </c>
      <c r="E54" s="47">
        <v>0.95</v>
      </c>
    </row>
    <row r="55" spans="1:5" ht="91.5" thickTop="1" thickBot="1" x14ac:dyDescent="0.3">
      <c r="A55" s="45">
        <v>9</v>
      </c>
      <c r="B55" s="46" t="s">
        <v>220</v>
      </c>
      <c r="C55" s="47" t="s">
        <v>221</v>
      </c>
      <c r="D55" s="48" t="s">
        <v>222</v>
      </c>
      <c r="E55" s="47">
        <v>1</v>
      </c>
    </row>
    <row r="56" spans="1:5" ht="15.75" thickTop="1" x14ac:dyDescent="0.25"/>
  </sheetData>
  <mergeCells count="50">
    <mergeCell ref="A6:B6"/>
    <mergeCell ref="C6:D6"/>
    <mergeCell ref="F6:G6"/>
    <mergeCell ref="A3:I3"/>
    <mergeCell ref="A4:C5"/>
    <mergeCell ref="D4:D5"/>
    <mergeCell ref="F4:G4"/>
    <mergeCell ref="F5:G5"/>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 ref="A16:B16"/>
    <mergeCell ref="C16:D16"/>
    <mergeCell ref="A17:B17"/>
    <mergeCell ref="C17:D17"/>
    <mergeCell ref="A18:B18"/>
    <mergeCell ref="C18:D18"/>
    <mergeCell ref="B23:G23"/>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35"/>
  <sheetViews>
    <sheetView topLeftCell="A25" workbookViewId="0">
      <selection activeCell="C37" sqref="C37"/>
    </sheetView>
  </sheetViews>
  <sheetFormatPr defaultRowHeight="15" x14ac:dyDescent="0.25"/>
  <cols>
    <col min="2" max="2" width="3" bestFit="1" customWidth="1"/>
    <col min="3" max="3" width="155.28515625" customWidth="1"/>
  </cols>
  <sheetData>
    <row r="2" spans="2:3" ht="30" x14ac:dyDescent="0.25">
      <c r="B2" s="37">
        <v>1</v>
      </c>
      <c r="C2" s="53" t="s">
        <v>238</v>
      </c>
    </row>
    <row r="3" spans="2:3" x14ac:dyDescent="0.25">
      <c r="B3" s="37">
        <v>2</v>
      </c>
      <c r="C3" s="54" t="s">
        <v>239</v>
      </c>
    </row>
    <row r="4" spans="2:3" x14ac:dyDescent="0.25">
      <c r="B4" s="37">
        <v>3</v>
      </c>
      <c r="C4" s="37" t="s">
        <v>240</v>
      </c>
    </row>
    <row r="5" spans="2:3" x14ac:dyDescent="0.25">
      <c r="B5" s="37">
        <v>4</v>
      </c>
      <c r="C5" s="54" t="s">
        <v>241</v>
      </c>
    </row>
    <row r="6" spans="2:3" x14ac:dyDescent="0.25">
      <c r="B6" s="37">
        <v>5</v>
      </c>
      <c r="C6" s="37" t="s">
        <v>242</v>
      </c>
    </row>
    <row r="7" spans="2:3" ht="30" x14ac:dyDescent="0.25">
      <c r="B7" s="37">
        <v>6</v>
      </c>
      <c r="C7" s="54" t="s">
        <v>243</v>
      </c>
    </row>
    <row r="8" spans="2:3" ht="75" x14ac:dyDescent="0.25">
      <c r="B8" s="37">
        <v>7</v>
      </c>
      <c r="C8" s="54" t="s">
        <v>244</v>
      </c>
    </row>
    <row r="9" spans="2:3" x14ac:dyDescent="0.25">
      <c r="B9" s="37">
        <v>8</v>
      </c>
      <c r="C9" s="37" t="s">
        <v>245</v>
      </c>
    </row>
    <row r="10" spans="2:3" x14ac:dyDescent="0.25">
      <c r="B10" s="37">
        <v>9</v>
      </c>
      <c r="C10" s="37" t="s">
        <v>246</v>
      </c>
    </row>
    <row r="11" spans="2:3" x14ac:dyDescent="0.25">
      <c r="B11" s="37">
        <v>10</v>
      </c>
      <c r="C11" s="37" t="s">
        <v>247</v>
      </c>
    </row>
    <row r="12" spans="2:3" x14ac:dyDescent="0.25">
      <c r="B12" s="37">
        <v>11</v>
      </c>
      <c r="C12" s="37" t="s">
        <v>248</v>
      </c>
    </row>
    <row r="13" spans="2:3" x14ac:dyDescent="0.25">
      <c r="B13" s="37">
        <v>12</v>
      </c>
      <c r="C13" s="37" t="s">
        <v>249</v>
      </c>
    </row>
    <row r="14" spans="2:3" x14ac:dyDescent="0.25">
      <c r="B14" s="37">
        <v>13</v>
      </c>
      <c r="C14" s="37" t="s">
        <v>250</v>
      </c>
    </row>
    <row r="15" spans="2:3" x14ac:dyDescent="0.25">
      <c r="B15" s="37">
        <v>14</v>
      </c>
      <c r="C15" s="37" t="s">
        <v>240</v>
      </c>
    </row>
    <row r="16" spans="2:3" x14ac:dyDescent="0.25">
      <c r="B16" s="37">
        <v>15</v>
      </c>
      <c r="C16" s="37" t="s">
        <v>234</v>
      </c>
    </row>
    <row r="17" spans="2:3" x14ac:dyDescent="0.25">
      <c r="B17" s="55">
        <v>16</v>
      </c>
      <c r="C17" s="56" t="s">
        <v>251</v>
      </c>
    </row>
    <row r="18" spans="2:3" x14ac:dyDescent="0.25">
      <c r="B18" s="57">
        <v>17</v>
      </c>
      <c r="C18" s="56" t="s">
        <v>252</v>
      </c>
    </row>
    <row r="19" spans="2:3" x14ac:dyDescent="0.25">
      <c r="B19" s="58">
        <v>18</v>
      </c>
      <c r="C19" s="37" t="s">
        <v>253</v>
      </c>
    </row>
    <row r="20" spans="2:3" x14ac:dyDescent="0.25">
      <c r="B20" s="57">
        <v>19</v>
      </c>
      <c r="C20" s="37" t="s">
        <v>254</v>
      </c>
    </row>
    <row r="21" spans="2:3" x14ac:dyDescent="0.25">
      <c r="B21" s="37">
        <v>20</v>
      </c>
      <c r="C21" s="37" t="s">
        <v>255</v>
      </c>
    </row>
    <row r="22" spans="2:3" x14ac:dyDescent="0.25">
      <c r="B22" s="57">
        <v>21</v>
      </c>
      <c r="C22" s="37" t="s">
        <v>253</v>
      </c>
    </row>
    <row r="23" spans="2:3" s="60" customFormat="1" ht="30" x14ac:dyDescent="0.25">
      <c r="B23" s="59">
        <v>22</v>
      </c>
      <c r="C23" s="53" t="s">
        <v>256</v>
      </c>
    </row>
    <row r="24" spans="2:3" s="60" customFormat="1" ht="30" x14ac:dyDescent="0.25">
      <c r="B24" s="61">
        <v>23</v>
      </c>
      <c r="C24" s="53" t="s">
        <v>257</v>
      </c>
    </row>
    <row r="25" spans="2:3" x14ac:dyDescent="0.25">
      <c r="B25" s="37">
        <v>24</v>
      </c>
      <c r="C25" s="37" t="s">
        <v>258</v>
      </c>
    </row>
    <row r="26" spans="2:3" x14ac:dyDescent="0.25">
      <c r="B26" s="57">
        <v>25</v>
      </c>
      <c r="C26" s="37" t="s">
        <v>259</v>
      </c>
    </row>
    <row r="27" spans="2:3" x14ac:dyDescent="0.25">
      <c r="B27" s="61">
        <v>26</v>
      </c>
      <c r="C27" s="37" t="s">
        <v>260</v>
      </c>
    </row>
    <row r="28" spans="2:3" x14ac:dyDescent="0.25">
      <c r="B28" s="57">
        <v>27</v>
      </c>
      <c r="C28" s="37" t="s">
        <v>261</v>
      </c>
    </row>
    <row r="29" spans="2:3" ht="60" x14ac:dyDescent="0.25">
      <c r="B29" s="62">
        <v>28</v>
      </c>
      <c r="C29" s="54" t="s">
        <v>262</v>
      </c>
    </row>
    <row r="30" spans="2:3" x14ac:dyDescent="0.25">
      <c r="B30" s="61">
        <v>29</v>
      </c>
      <c r="C30" s="37" t="s">
        <v>263</v>
      </c>
    </row>
    <row r="31" spans="2:3" ht="30" x14ac:dyDescent="0.25">
      <c r="B31" s="61">
        <v>30</v>
      </c>
      <c r="C31" s="54" t="s">
        <v>291</v>
      </c>
    </row>
    <row r="32" spans="2:3" x14ac:dyDescent="0.25">
      <c r="B32" s="61">
        <v>31</v>
      </c>
      <c r="C32" s="37" t="s">
        <v>292</v>
      </c>
    </row>
    <row r="33" spans="2:3" x14ac:dyDescent="0.25">
      <c r="B33" s="61">
        <v>32</v>
      </c>
      <c r="C33" s="37" t="s">
        <v>293</v>
      </c>
    </row>
    <row r="34" spans="2:3" ht="30" x14ac:dyDescent="0.25">
      <c r="B34" s="61">
        <v>33</v>
      </c>
      <c r="C34" s="56" t="s">
        <v>294</v>
      </c>
    </row>
    <row r="35" spans="2:3" x14ac:dyDescent="0.25">
      <c r="B35" s="61">
        <v>34</v>
      </c>
      <c r="C35" s="37"/>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140625" defaultRowHeight="15" x14ac:dyDescent="0.25"/>
  <cols>
    <col min="1" max="1" width="9.140625" style="63"/>
    <col min="2" max="2" width="12.28515625" style="63" customWidth="1"/>
    <col min="3" max="16384" width="9.140625" style="63"/>
  </cols>
  <sheetData>
    <row r="2" spans="1:12" x14ac:dyDescent="0.25">
      <c r="B2" s="64" t="s">
        <v>264</v>
      </c>
      <c r="C2" s="190"/>
      <c r="D2" s="190"/>
    </row>
    <row r="3" spans="1:12" x14ac:dyDescent="0.25">
      <c r="D3" s="65"/>
      <c r="E3" s="65"/>
      <c r="F3" s="65"/>
      <c r="G3" s="65"/>
      <c r="H3" s="65"/>
      <c r="I3" s="65"/>
    </row>
    <row r="4" spans="1:12" x14ac:dyDescent="0.25">
      <c r="A4" s="64" t="s">
        <v>265</v>
      </c>
      <c r="B4" s="52" t="s">
        <v>266</v>
      </c>
      <c r="C4" s="191" t="s">
        <v>267</v>
      </c>
      <c r="D4" s="191"/>
      <c r="E4" s="191"/>
      <c r="F4" s="52"/>
      <c r="G4" s="192" t="s">
        <v>268</v>
      </c>
      <c r="H4" s="192"/>
      <c r="I4" s="192"/>
      <c r="J4" s="193" t="s">
        <v>269</v>
      </c>
      <c r="K4" s="193"/>
      <c r="L4" s="193"/>
    </row>
    <row r="5" spans="1:12" x14ac:dyDescent="0.25">
      <c r="A5" s="64"/>
      <c r="B5" s="52"/>
      <c r="C5" s="52" t="s">
        <v>270</v>
      </c>
      <c r="D5" s="52" t="s">
        <v>271</v>
      </c>
      <c r="E5" s="52" t="s">
        <v>272</v>
      </c>
      <c r="F5" s="52"/>
      <c r="G5" s="52" t="s">
        <v>270</v>
      </c>
      <c r="H5" s="52" t="s">
        <v>271</v>
      </c>
      <c r="I5" s="52" t="s">
        <v>272</v>
      </c>
      <c r="J5" s="52" t="s">
        <v>270</v>
      </c>
      <c r="K5" s="52" t="s">
        <v>271</v>
      </c>
      <c r="L5" s="52" t="s">
        <v>272</v>
      </c>
    </row>
    <row r="6" spans="1:12" x14ac:dyDescent="0.25">
      <c r="B6" s="51" t="s">
        <v>273</v>
      </c>
      <c r="C6" s="51"/>
      <c r="D6" s="51"/>
      <c r="E6" s="51">
        <f>C6*D6</f>
        <v>0</v>
      </c>
      <c r="F6" s="51" t="s">
        <v>274</v>
      </c>
      <c r="G6" s="51"/>
      <c r="H6" s="51"/>
      <c r="I6" s="51">
        <f>G6*H6</f>
        <v>0</v>
      </c>
      <c r="J6" s="51"/>
      <c r="K6" s="51"/>
      <c r="L6" s="51">
        <f>J6*K6</f>
        <v>0</v>
      </c>
    </row>
    <row r="7" spans="1:12" x14ac:dyDescent="0.25">
      <c r="B7" s="51"/>
      <c r="C7" s="51"/>
      <c r="D7" s="51"/>
      <c r="E7" s="51">
        <f t="shared" ref="E7:E41" si="0">C7*D7</f>
        <v>0</v>
      </c>
      <c r="F7" s="51" t="s">
        <v>274</v>
      </c>
      <c r="G7" s="51"/>
      <c r="H7" s="51"/>
      <c r="I7" s="51">
        <f t="shared" ref="I7:I35" si="1">G7*H7</f>
        <v>0</v>
      </c>
      <c r="J7" s="51"/>
      <c r="K7" s="51"/>
      <c r="L7" s="51">
        <f t="shared" ref="L7:L35" si="2">J7*K7</f>
        <v>0</v>
      </c>
    </row>
    <row r="8" spans="1:12" x14ac:dyDescent="0.25">
      <c r="B8" s="51"/>
      <c r="C8" s="51"/>
      <c r="D8" s="51"/>
      <c r="E8" s="51">
        <f t="shared" si="0"/>
        <v>0</v>
      </c>
      <c r="F8" s="51"/>
      <c r="G8" s="51"/>
      <c r="H8" s="51"/>
      <c r="I8" s="51">
        <f t="shared" si="1"/>
        <v>0</v>
      </c>
      <c r="J8" s="51"/>
      <c r="K8" s="51"/>
      <c r="L8" s="51">
        <f t="shared" si="2"/>
        <v>0</v>
      </c>
    </row>
    <row r="9" spans="1:12" x14ac:dyDescent="0.25">
      <c r="B9" s="51"/>
      <c r="C9" s="51"/>
      <c r="D9" s="51"/>
      <c r="E9" s="51">
        <f t="shared" si="0"/>
        <v>0</v>
      </c>
      <c r="F9" s="51" t="s">
        <v>275</v>
      </c>
      <c r="G9" s="51"/>
      <c r="H9" s="51"/>
      <c r="I9" s="51">
        <f t="shared" si="1"/>
        <v>0</v>
      </c>
      <c r="J9" s="51"/>
      <c r="K9" s="51"/>
      <c r="L9" s="51">
        <f t="shared" si="2"/>
        <v>0</v>
      </c>
    </row>
    <row r="10" spans="1:12" x14ac:dyDescent="0.25">
      <c r="B10" s="51" t="s">
        <v>276</v>
      </c>
      <c r="C10" s="51"/>
      <c r="D10" s="51"/>
      <c r="E10" s="51">
        <f t="shared" si="0"/>
        <v>0</v>
      </c>
      <c r="F10" s="51" t="s">
        <v>275</v>
      </c>
      <c r="G10" s="51"/>
      <c r="H10" s="51"/>
      <c r="I10" s="51">
        <f t="shared" si="1"/>
        <v>0</v>
      </c>
      <c r="J10" s="51"/>
      <c r="K10" s="51"/>
      <c r="L10" s="51">
        <f t="shared" si="2"/>
        <v>0</v>
      </c>
    </row>
    <row r="11" spans="1:12" x14ac:dyDescent="0.25">
      <c r="B11" s="51"/>
      <c r="C11" s="51"/>
      <c r="D11" s="51"/>
      <c r="E11" s="51">
        <f t="shared" si="0"/>
        <v>0</v>
      </c>
      <c r="F11" s="51" t="s">
        <v>277</v>
      </c>
      <c r="G11" s="51"/>
      <c r="H11" s="51"/>
      <c r="I11" s="51">
        <f t="shared" si="1"/>
        <v>0</v>
      </c>
      <c r="J11" s="51"/>
      <c r="K11" s="51"/>
      <c r="L11" s="51">
        <f t="shared" si="2"/>
        <v>0</v>
      </c>
    </row>
    <row r="12" spans="1:12" x14ac:dyDescent="0.25">
      <c r="B12" s="51"/>
      <c r="C12" s="51"/>
      <c r="D12" s="51"/>
      <c r="E12" s="51">
        <f t="shared" si="0"/>
        <v>0</v>
      </c>
      <c r="F12" s="51"/>
      <c r="G12" s="51"/>
      <c r="H12" s="51"/>
      <c r="I12" s="51">
        <f t="shared" si="1"/>
        <v>0</v>
      </c>
      <c r="J12" s="51"/>
      <c r="K12" s="51"/>
      <c r="L12" s="51">
        <f t="shared" si="2"/>
        <v>0</v>
      </c>
    </row>
    <row r="13" spans="1:12" x14ac:dyDescent="0.25">
      <c r="B13" s="51"/>
      <c r="C13" s="51"/>
      <c r="D13" s="51"/>
      <c r="E13" s="51">
        <f t="shared" si="0"/>
        <v>0</v>
      </c>
      <c r="F13" s="51"/>
      <c r="G13" s="51"/>
      <c r="H13" s="51"/>
      <c r="I13" s="51">
        <f t="shared" si="1"/>
        <v>0</v>
      </c>
      <c r="J13" s="51"/>
      <c r="K13" s="51"/>
      <c r="L13" s="51">
        <f t="shared" si="2"/>
        <v>0</v>
      </c>
    </row>
    <row r="14" spans="1:12" x14ac:dyDescent="0.25">
      <c r="B14" s="51" t="s">
        <v>278</v>
      </c>
      <c r="C14" s="51"/>
      <c r="D14" s="51"/>
      <c r="E14" s="51">
        <f t="shared" si="0"/>
        <v>0</v>
      </c>
      <c r="F14" s="51" t="s">
        <v>275</v>
      </c>
      <c r="G14" s="51"/>
      <c r="H14" s="51"/>
      <c r="I14" s="51">
        <f t="shared" si="1"/>
        <v>0</v>
      </c>
      <c r="J14" s="51"/>
      <c r="K14" s="51"/>
      <c r="L14" s="51">
        <f t="shared" si="2"/>
        <v>0</v>
      </c>
    </row>
    <row r="15" spans="1:12" x14ac:dyDescent="0.25">
      <c r="B15" s="51"/>
      <c r="C15" s="51"/>
      <c r="D15" s="51"/>
      <c r="E15" s="51">
        <f t="shared" si="0"/>
        <v>0</v>
      </c>
      <c r="F15" s="51" t="s">
        <v>277</v>
      </c>
      <c r="G15" s="51"/>
      <c r="H15" s="51"/>
      <c r="I15" s="51">
        <f t="shared" si="1"/>
        <v>0</v>
      </c>
      <c r="J15" s="51"/>
      <c r="K15" s="51"/>
      <c r="L15" s="51">
        <f t="shared" si="2"/>
        <v>0</v>
      </c>
    </row>
    <row r="16" spans="1:12" x14ac:dyDescent="0.25">
      <c r="B16" s="51"/>
      <c r="C16" s="51"/>
      <c r="D16" s="51"/>
      <c r="E16" s="51">
        <f t="shared" si="0"/>
        <v>0</v>
      </c>
      <c r="F16" s="51"/>
      <c r="G16" s="51"/>
      <c r="H16" s="51"/>
      <c r="I16" s="51">
        <f t="shared" si="1"/>
        <v>0</v>
      </c>
      <c r="J16" s="51"/>
      <c r="K16" s="51"/>
      <c r="L16" s="51">
        <f t="shared" si="2"/>
        <v>0</v>
      </c>
    </row>
    <row r="17" spans="2:12" x14ac:dyDescent="0.25">
      <c r="B17" s="51"/>
      <c r="C17" s="51"/>
      <c r="D17" s="51"/>
      <c r="E17" s="51">
        <f t="shared" si="0"/>
        <v>0</v>
      </c>
      <c r="F17" s="51"/>
      <c r="G17" s="51"/>
      <c r="H17" s="51"/>
      <c r="I17" s="51">
        <f t="shared" si="1"/>
        <v>0</v>
      </c>
      <c r="J17" s="51"/>
      <c r="K17" s="51"/>
      <c r="L17" s="51">
        <f t="shared" si="2"/>
        <v>0</v>
      </c>
    </row>
    <row r="18" spans="2:12" x14ac:dyDescent="0.25">
      <c r="B18" s="51" t="s">
        <v>279</v>
      </c>
      <c r="C18" s="51"/>
      <c r="D18" s="51"/>
      <c r="E18" s="51">
        <f t="shared" si="0"/>
        <v>0</v>
      </c>
      <c r="F18" s="51" t="s">
        <v>275</v>
      </c>
      <c r="G18" s="51"/>
      <c r="H18" s="51"/>
      <c r="I18" s="51">
        <f t="shared" si="1"/>
        <v>0</v>
      </c>
      <c r="J18" s="51"/>
      <c r="K18" s="51"/>
      <c r="L18" s="51">
        <f t="shared" si="2"/>
        <v>0</v>
      </c>
    </row>
    <row r="19" spans="2:12" x14ac:dyDescent="0.25">
      <c r="B19" s="51"/>
      <c r="C19" s="51"/>
      <c r="D19" s="51"/>
      <c r="E19" s="51">
        <f t="shared" si="0"/>
        <v>0</v>
      </c>
      <c r="F19" s="51" t="s">
        <v>277</v>
      </c>
      <c r="G19" s="51"/>
      <c r="H19" s="51"/>
      <c r="I19" s="51">
        <f t="shared" si="1"/>
        <v>0</v>
      </c>
      <c r="J19" s="51"/>
      <c r="K19" s="51"/>
      <c r="L19" s="51">
        <f t="shared" si="2"/>
        <v>0</v>
      </c>
    </row>
    <row r="20" spans="2:12" x14ac:dyDescent="0.25">
      <c r="B20" s="51"/>
      <c r="C20" s="51"/>
      <c r="D20" s="51"/>
      <c r="E20" s="51">
        <f t="shared" si="0"/>
        <v>0</v>
      </c>
      <c r="F20" s="51"/>
      <c r="G20" s="51"/>
      <c r="H20" s="51"/>
      <c r="I20" s="51">
        <f t="shared" si="1"/>
        <v>0</v>
      </c>
      <c r="J20" s="51"/>
      <c r="K20" s="51"/>
      <c r="L20" s="51">
        <f t="shared" si="2"/>
        <v>0</v>
      </c>
    </row>
    <row r="21" spans="2:12" x14ac:dyDescent="0.25">
      <c r="B21" s="51" t="s">
        <v>280</v>
      </c>
      <c r="C21" s="51"/>
      <c r="D21" s="51"/>
      <c r="E21" s="51">
        <f t="shared" si="0"/>
        <v>0</v>
      </c>
      <c r="F21" s="51" t="s">
        <v>275</v>
      </c>
      <c r="G21" s="51"/>
      <c r="H21" s="51"/>
      <c r="I21" s="51">
        <f t="shared" si="1"/>
        <v>0</v>
      </c>
      <c r="J21" s="51"/>
      <c r="K21" s="51"/>
      <c r="L21" s="51">
        <f t="shared" si="2"/>
        <v>0</v>
      </c>
    </row>
    <row r="22" spans="2:12" x14ac:dyDescent="0.25">
      <c r="B22" s="51"/>
      <c r="C22" s="51"/>
      <c r="D22" s="51"/>
      <c r="E22" s="51">
        <f t="shared" si="0"/>
        <v>0</v>
      </c>
      <c r="F22" s="51" t="s">
        <v>277</v>
      </c>
      <c r="G22" s="51"/>
      <c r="H22" s="51"/>
      <c r="I22" s="51">
        <f t="shared" si="1"/>
        <v>0</v>
      </c>
      <c r="J22" s="51"/>
      <c r="K22" s="51"/>
      <c r="L22" s="51">
        <f t="shared" si="2"/>
        <v>0</v>
      </c>
    </row>
    <row r="23" spans="2:12" x14ac:dyDescent="0.25">
      <c r="B23" s="51"/>
      <c r="C23" s="51"/>
      <c r="D23" s="51"/>
      <c r="E23" s="51">
        <f t="shared" si="0"/>
        <v>0</v>
      </c>
      <c r="F23" s="51"/>
      <c r="G23" s="51"/>
      <c r="H23" s="51"/>
      <c r="I23" s="51">
        <f t="shared" si="1"/>
        <v>0</v>
      </c>
      <c r="J23" s="51"/>
      <c r="K23" s="51"/>
      <c r="L23" s="51">
        <f t="shared" si="2"/>
        <v>0</v>
      </c>
    </row>
    <row r="24" spans="2:12" x14ac:dyDescent="0.25">
      <c r="B24" s="51" t="s">
        <v>281</v>
      </c>
      <c r="C24" s="51"/>
      <c r="D24" s="51"/>
      <c r="E24" s="51">
        <f t="shared" si="0"/>
        <v>0</v>
      </c>
      <c r="F24" s="51" t="s">
        <v>282</v>
      </c>
      <c r="G24" s="51"/>
      <c r="H24" s="51"/>
      <c r="I24" s="51">
        <f t="shared" si="1"/>
        <v>0</v>
      </c>
      <c r="J24" s="51"/>
      <c r="K24" s="51"/>
      <c r="L24" s="51">
        <f t="shared" si="2"/>
        <v>0</v>
      </c>
    </row>
    <row r="25" spans="2:12" x14ac:dyDescent="0.25">
      <c r="B25" s="51"/>
      <c r="C25" s="51"/>
      <c r="D25" s="51"/>
      <c r="E25" s="51">
        <f t="shared" si="0"/>
        <v>0</v>
      </c>
      <c r="F25" s="51" t="s">
        <v>282</v>
      </c>
      <c r="G25" s="51"/>
      <c r="H25" s="51"/>
      <c r="I25" s="51">
        <f t="shared" si="1"/>
        <v>0</v>
      </c>
      <c r="J25" s="51"/>
      <c r="K25" s="51"/>
      <c r="L25" s="51">
        <f t="shared" si="2"/>
        <v>0</v>
      </c>
    </row>
    <row r="26" spans="2:12" x14ac:dyDescent="0.25">
      <c r="B26" s="51"/>
      <c r="C26" s="51"/>
      <c r="D26" s="51"/>
      <c r="E26" s="51">
        <f t="shared" si="0"/>
        <v>0</v>
      </c>
      <c r="F26" s="51" t="s">
        <v>282</v>
      </c>
      <c r="G26" s="51"/>
      <c r="H26" s="51"/>
      <c r="I26" s="51">
        <f t="shared" si="1"/>
        <v>0</v>
      </c>
      <c r="J26" s="51"/>
      <c r="K26" s="51"/>
      <c r="L26" s="51">
        <f t="shared" si="2"/>
        <v>0</v>
      </c>
    </row>
    <row r="27" spans="2:12" x14ac:dyDescent="0.25">
      <c r="B27" s="51"/>
      <c r="C27" s="51"/>
      <c r="D27" s="51"/>
      <c r="E27" s="51">
        <f t="shared" si="0"/>
        <v>0</v>
      </c>
      <c r="F27" s="51" t="s">
        <v>282</v>
      </c>
      <c r="G27" s="51"/>
      <c r="H27" s="51"/>
      <c r="I27" s="51">
        <f t="shared" si="1"/>
        <v>0</v>
      </c>
      <c r="J27" s="51"/>
      <c r="K27" s="51"/>
      <c r="L27" s="51">
        <f t="shared" si="2"/>
        <v>0</v>
      </c>
    </row>
    <row r="28" spans="2:12" x14ac:dyDescent="0.25">
      <c r="B28" s="51" t="s">
        <v>283</v>
      </c>
      <c r="C28" s="51"/>
      <c r="D28" s="51"/>
      <c r="E28" s="51">
        <f t="shared" si="0"/>
        <v>0</v>
      </c>
      <c r="F28" s="51" t="s">
        <v>282</v>
      </c>
      <c r="G28" s="51"/>
      <c r="H28" s="51"/>
      <c r="I28" s="51">
        <f t="shared" si="1"/>
        <v>0</v>
      </c>
      <c r="J28" s="51"/>
      <c r="K28" s="51"/>
      <c r="L28" s="51">
        <f t="shared" si="2"/>
        <v>0</v>
      </c>
    </row>
    <row r="29" spans="2:12" x14ac:dyDescent="0.25">
      <c r="B29" s="51" t="s">
        <v>284</v>
      </c>
      <c r="C29" s="51"/>
      <c r="D29" s="51"/>
      <c r="E29" s="51">
        <f t="shared" si="0"/>
        <v>0</v>
      </c>
      <c r="F29" s="51" t="s">
        <v>282</v>
      </c>
      <c r="G29" s="51"/>
      <c r="H29" s="51"/>
      <c r="I29" s="51">
        <f t="shared" si="1"/>
        <v>0</v>
      </c>
      <c r="J29" s="51"/>
      <c r="K29" s="51"/>
      <c r="L29" s="51">
        <f t="shared" si="2"/>
        <v>0</v>
      </c>
    </row>
    <row r="30" spans="2:12" x14ac:dyDescent="0.25">
      <c r="B30" s="51" t="s">
        <v>285</v>
      </c>
      <c r="C30" s="51"/>
      <c r="D30" s="51"/>
      <c r="E30" s="51">
        <f t="shared" si="0"/>
        <v>0</v>
      </c>
      <c r="F30" s="51"/>
      <c r="G30" s="51"/>
      <c r="H30" s="51"/>
      <c r="I30" s="51">
        <f t="shared" si="1"/>
        <v>0</v>
      </c>
      <c r="J30" s="51"/>
      <c r="K30" s="51"/>
      <c r="L30" s="51">
        <f t="shared" si="2"/>
        <v>0</v>
      </c>
    </row>
    <row r="31" spans="2:12" x14ac:dyDescent="0.25">
      <c r="B31" s="51"/>
      <c r="C31" s="51"/>
      <c r="D31" s="51"/>
      <c r="E31" s="51">
        <f t="shared" si="0"/>
        <v>0</v>
      </c>
      <c r="F31" s="51"/>
      <c r="G31" s="51"/>
      <c r="H31" s="51"/>
      <c r="I31" s="51">
        <f t="shared" si="1"/>
        <v>0</v>
      </c>
      <c r="J31" s="51"/>
      <c r="K31" s="51"/>
      <c r="L31" s="51">
        <f t="shared" si="2"/>
        <v>0</v>
      </c>
    </row>
    <row r="32" spans="2:12" x14ac:dyDescent="0.25">
      <c r="B32" s="51"/>
      <c r="C32" s="51"/>
      <c r="D32" s="51"/>
      <c r="E32" s="51">
        <f t="shared" si="0"/>
        <v>0</v>
      </c>
      <c r="F32" s="51"/>
      <c r="G32" s="51"/>
      <c r="H32" s="51"/>
      <c r="I32" s="51">
        <f t="shared" si="1"/>
        <v>0</v>
      </c>
      <c r="J32" s="51"/>
      <c r="K32" s="51"/>
      <c r="L32" s="51">
        <f t="shared" si="2"/>
        <v>0</v>
      </c>
    </row>
    <row r="33" spans="2:12" x14ac:dyDescent="0.25">
      <c r="B33" s="51" t="s">
        <v>286</v>
      </c>
      <c r="C33" s="51"/>
      <c r="D33" s="51"/>
      <c r="E33" s="51">
        <f t="shared" si="0"/>
        <v>0</v>
      </c>
      <c r="F33" s="51"/>
      <c r="G33" s="51"/>
      <c r="H33" s="51"/>
      <c r="I33" s="51">
        <f t="shared" si="1"/>
        <v>0</v>
      </c>
      <c r="J33" s="51"/>
      <c r="K33" s="51"/>
      <c r="L33" s="51">
        <f t="shared" si="2"/>
        <v>0</v>
      </c>
    </row>
    <row r="34" spans="2:12" x14ac:dyDescent="0.25">
      <c r="B34" s="51" t="s">
        <v>287</v>
      </c>
      <c r="C34" s="51"/>
      <c r="D34" s="51"/>
      <c r="E34" s="51">
        <f t="shared" si="0"/>
        <v>0</v>
      </c>
      <c r="F34" s="51"/>
      <c r="G34" s="51"/>
      <c r="H34" s="51"/>
      <c r="I34" s="51">
        <f t="shared" si="1"/>
        <v>0</v>
      </c>
      <c r="J34" s="51"/>
      <c r="K34" s="51"/>
      <c r="L34" s="51">
        <f t="shared" si="2"/>
        <v>0</v>
      </c>
    </row>
    <row r="35" spans="2:12" x14ac:dyDescent="0.25">
      <c r="B35" s="51" t="s">
        <v>288</v>
      </c>
      <c r="C35" s="51"/>
      <c r="D35" s="51"/>
      <c r="E35" s="51">
        <f t="shared" si="0"/>
        <v>0</v>
      </c>
      <c r="F35" s="51"/>
      <c r="G35" s="51"/>
      <c r="H35" s="51"/>
      <c r="I35" s="51">
        <f t="shared" si="1"/>
        <v>0</v>
      </c>
      <c r="J35" s="51"/>
      <c r="K35" s="51"/>
      <c r="L35" s="51">
        <f t="shared" si="2"/>
        <v>0</v>
      </c>
    </row>
    <row r="36" spans="2:12" x14ac:dyDescent="0.25">
      <c r="B36" s="51" t="s">
        <v>289</v>
      </c>
      <c r="C36" s="51"/>
      <c r="D36" s="51"/>
      <c r="E36" s="51">
        <f t="shared" si="0"/>
        <v>0</v>
      </c>
      <c r="F36" s="51"/>
      <c r="G36" s="51"/>
      <c r="H36" s="51"/>
      <c r="I36" s="51">
        <f>G36*H36</f>
        <v>0</v>
      </c>
      <c r="J36" s="51"/>
      <c r="K36" s="51"/>
      <c r="L36" s="51">
        <f>J36*K36</f>
        <v>0</v>
      </c>
    </row>
    <row r="37" spans="2:12" x14ac:dyDescent="0.25">
      <c r="B37" s="51"/>
      <c r="C37" s="51"/>
      <c r="D37" s="51"/>
      <c r="E37" s="51">
        <f t="shared" si="0"/>
        <v>0</v>
      </c>
      <c r="F37" s="51"/>
      <c r="G37" s="51"/>
      <c r="H37" s="51"/>
      <c r="I37" s="51">
        <f t="shared" ref="I37:I38" si="3">G37*H37</f>
        <v>0</v>
      </c>
      <c r="J37" s="51"/>
      <c r="K37" s="51"/>
      <c r="L37" s="51">
        <f t="shared" ref="L37:L38" si="4">J37*K37</f>
        <v>0</v>
      </c>
    </row>
    <row r="38" spans="2:12" x14ac:dyDescent="0.25">
      <c r="B38" s="51" t="s">
        <v>290</v>
      </c>
      <c r="C38" s="51"/>
      <c r="D38" s="51"/>
      <c r="E38" s="51">
        <f t="shared" si="0"/>
        <v>0</v>
      </c>
      <c r="F38" s="51"/>
      <c r="G38" s="51"/>
      <c r="H38" s="51"/>
      <c r="I38" s="51">
        <f t="shared" si="3"/>
        <v>0</v>
      </c>
      <c r="J38" s="51"/>
      <c r="K38" s="51"/>
      <c r="L38" s="51">
        <f t="shared" si="4"/>
        <v>0</v>
      </c>
    </row>
    <row r="39" spans="2:12" x14ac:dyDescent="0.25">
      <c r="B39" s="51"/>
      <c r="C39" s="51"/>
      <c r="D39" s="51"/>
      <c r="E39" s="51">
        <f t="shared" si="0"/>
        <v>0</v>
      </c>
      <c r="F39" s="51"/>
      <c r="G39" s="51"/>
      <c r="H39" s="51"/>
      <c r="I39" s="51">
        <f>G39*H39</f>
        <v>0</v>
      </c>
      <c r="J39" s="51"/>
      <c r="K39" s="51"/>
      <c r="L39" s="51">
        <f>J39*K39</f>
        <v>0</v>
      </c>
    </row>
    <row r="40" spans="2:12" x14ac:dyDescent="0.25">
      <c r="B40" s="51"/>
      <c r="C40" s="51"/>
      <c r="D40" s="51"/>
      <c r="E40" s="51">
        <f t="shared" si="0"/>
        <v>0</v>
      </c>
      <c r="F40" s="51"/>
      <c r="G40" s="51"/>
      <c r="H40" s="51"/>
      <c r="I40" s="51">
        <f>G40*H40</f>
        <v>0</v>
      </c>
      <c r="J40" s="51"/>
      <c r="K40" s="51"/>
      <c r="L40" s="51">
        <f>J40*K40</f>
        <v>0</v>
      </c>
    </row>
    <row r="41" spans="2:12" x14ac:dyDescent="0.25">
      <c r="B41" s="51"/>
      <c r="C41" s="51"/>
      <c r="D41" s="51"/>
      <c r="E41" s="51">
        <f t="shared" si="0"/>
        <v>0</v>
      </c>
      <c r="F41" s="51"/>
      <c r="G41" s="51"/>
      <c r="H41" s="51"/>
      <c r="I41" s="51">
        <f>G41*H41</f>
        <v>0</v>
      </c>
      <c r="J41" s="51"/>
      <c r="K41" s="51"/>
      <c r="L41" s="51">
        <f>J41*K41</f>
        <v>0</v>
      </c>
    </row>
    <row r="42" spans="2:12" x14ac:dyDescent="0.25">
      <c r="B42" s="51" t="s">
        <v>151</v>
      </c>
      <c r="C42" s="51"/>
      <c r="D42" s="51">
        <f>E42*10.764</f>
        <v>0</v>
      </c>
      <c r="E42" s="66">
        <f>SUM(E6:E41)</f>
        <v>0</v>
      </c>
      <c r="F42" s="51"/>
      <c r="G42" s="51"/>
      <c r="H42" s="51">
        <f>I42*10.764</f>
        <v>0</v>
      </c>
      <c r="I42" s="67">
        <f>SUM(I6:I41)</f>
        <v>0</v>
      </c>
      <c r="J42" s="51"/>
      <c r="K42" s="51">
        <f>L42*10.764</f>
        <v>0</v>
      </c>
      <c r="L42" s="68">
        <f>SUM(L6:L41)</f>
        <v>0</v>
      </c>
    </row>
    <row r="44" spans="2:12" x14ac:dyDescent="0.25">
      <c r="D44" s="63">
        <f>D42+H42</f>
        <v>0</v>
      </c>
      <c r="E44" s="63">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Construction table</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VSJC-06</cp:lastModifiedBy>
  <cp:lastPrinted>2025-08-08T11:31:55Z</cp:lastPrinted>
  <dcterms:created xsi:type="dcterms:W3CDTF">2010-11-23T11:42:48Z</dcterms:created>
  <dcterms:modified xsi:type="dcterms:W3CDTF">2025-08-08T11:33:55Z</dcterms:modified>
</cp:coreProperties>
</file>