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ruti\Aug 25\Dump\DUMP\"/>
    </mc:Choice>
  </mc:AlternateContent>
  <bookViews>
    <workbookView xWindow="0" yWindow="0" windowWidth="20490" windowHeight="7755" tabRatio="770"/>
  </bookViews>
  <sheets>
    <sheet name="Sheet1" sheetId="1" r:id="rId1"/>
    <sheet name="A" sheetId="14" r:id="rId2"/>
    <sheet name="B" sheetId="16" r:id="rId3"/>
    <sheet name="C" sheetId="17" r:id="rId4"/>
    <sheet name="Note" sheetId="18" r:id="rId5"/>
    <sheet name="Valuation" sheetId="19" r:id="rId6"/>
    <sheet name="Wing A" sheetId="11" r:id="rId7"/>
    <sheet name="Wing B" sheetId="12" r:id="rId8"/>
    <sheet name="Wing C" sheetId="13" r:id="rId9"/>
  </sheets>
  <definedNames>
    <definedName name="_xlnm.Print_Area" localSheetId="0">Sheet1!$A$1:$J$208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L90" i="1" l="1"/>
  <c r="L89" i="1"/>
  <c r="L76" i="1"/>
  <c r="L75" i="1"/>
  <c r="L62" i="1"/>
  <c r="L61" i="1"/>
  <c r="I80" i="1"/>
  <c r="I66" i="1"/>
  <c r="I52" i="1"/>
  <c r="D92" i="1" l="1"/>
  <c r="D88" i="1"/>
  <c r="L84" i="1"/>
  <c r="C83" i="1" s="1"/>
  <c r="D83" i="1" s="1"/>
  <c r="L82" i="1"/>
  <c r="D91" i="1"/>
  <c r="D87" i="1"/>
  <c r="D90" i="1"/>
  <c r="D86" i="1"/>
  <c r="L85" i="1"/>
  <c r="L86" i="1" s="1"/>
  <c r="L91" i="1" s="1"/>
  <c r="D89" i="1"/>
  <c r="C85" i="1"/>
  <c r="D85" i="1" s="1"/>
  <c r="L83" i="1"/>
  <c r="D71" i="1"/>
  <c r="D78" i="1"/>
  <c r="D74" i="1"/>
  <c r="L70" i="1"/>
  <c r="C69" i="1" s="1"/>
  <c r="L68" i="1"/>
  <c r="D77" i="1"/>
  <c r="D73" i="1"/>
  <c r="L69" i="1"/>
  <c r="D76" i="1"/>
  <c r="D72" i="1"/>
  <c r="D75" i="1"/>
  <c r="L71" i="1"/>
  <c r="L72" i="1" s="1"/>
  <c r="L77" i="1" s="1"/>
  <c r="D57" i="1"/>
  <c r="D64" i="1"/>
  <c r="D60" i="1"/>
  <c r="L56" i="1"/>
  <c r="C55" i="1" s="1"/>
  <c r="L54" i="1"/>
  <c r="D63" i="1"/>
  <c r="D59" i="1"/>
  <c r="L55" i="1"/>
  <c r="D58" i="1"/>
  <c r="D62" i="1"/>
  <c r="L57" i="1"/>
  <c r="L58" i="1" s="1"/>
  <c r="L63" i="1" s="1"/>
  <c r="D61" i="1"/>
  <c r="G12" i="19"/>
  <c r="G15" i="17"/>
  <c r="B15" i="17" s="1"/>
  <c r="G16" i="17"/>
  <c r="C15" i="17" s="1"/>
  <c r="B7" i="17"/>
  <c r="H15" i="17" s="1"/>
  <c r="B16" i="17" s="1"/>
  <c r="D6" i="17"/>
  <c r="C5" i="17"/>
  <c r="B12" i="17" s="1"/>
  <c r="G15" i="16"/>
  <c r="G16" i="16" s="1"/>
  <c r="C15" i="16" s="1"/>
  <c r="B15" i="16"/>
  <c r="B7" i="16"/>
  <c r="D7" i="16" s="1"/>
  <c r="H16" i="16"/>
  <c r="C16" i="16" s="1"/>
  <c r="D6" i="16"/>
  <c r="C5" i="16"/>
  <c r="B8" i="16" s="1"/>
  <c r="D119" i="1"/>
  <c r="G15" i="14"/>
  <c r="B15" i="14" s="1"/>
  <c r="B7" i="14"/>
  <c r="H15" i="14" s="1"/>
  <c r="B16" i="14" s="1"/>
  <c r="D6" i="14"/>
  <c r="C5" i="14"/>
  <c r="B12" i="14" s="1"/>
  <c r="H43" i="1"/>
  <c r="D45" i="1" s="1"/>
  <c r="G7" i="13"/>
  <c r="K7" i="13"/>
  <c r="N7" i="13"/>
  <c r="G8" i="13"/>
  <c r="K8" i="13"/>
  <c r="N8" i="13"/>
  <c r="G9" i="13"/>
  <c r="K9" i="13"/>
  <c r="N9" i="13"/>
  <c r="G10" i="13"/>
  <c r="K10" i="13"/>
  <c r="N10" i="13"/>
  <c r="G11" i="13"/>
  <c r="K11" i="13"/>
  <c r="N11" i="13"/>
  <c r="G12" i="13"/>
  <c r="K12" i="13"/>
  <c r="N12" i="13"/>
  <c r="G13" i="13"/>
  <c r="K13" i="13"/>
  <c r="N13" i="13"/>
  <c r="G14" i="13"/>
  <c r="K14" i="13"/>
  <c r="N14" i="13"/>
  <c r="G15" i="13"/>
  <c r="K15" i="13"/>
  <c r="N15" i="13"/>
  <c r="G16" i="13"/>
  <c r="K16" i="13"/>
  <c r="N16" i="13"/>
  <c r="G17" i="13"/>
  <c r="K17" i="13"/>
  <c r="N17" i="13"/>
  <c r="G18" i="13"/>
  <c r="K18" i="13"/>
  <c r="N18" i="13"/>
  <c r="G19" i="13"/>
  <c r="K19" i="13"/>
  <c r="N19" i="13"/>
  <c r="G20" i="13"/>
  <c r="K20" i="13"/>
  <c r="N20" i="13"/>
  <c r="G21" i="13"/>
  <c r="K21" i="13"/>
  <c r="N21" i="13"/>
  <c r="G22" i="13"/>
  <c r="K22" i="13"/>
  <c r="N22" i="13"/>
  <c r="G23" i="13"/>
  <c r="K23" i="13"/>
  <c r="N23" i="13"/>
  <c r="G24" i="13"/>
  <c r="K24" i="13"/>
  <c r="N24" i="13"/>
  <c r="G25" i="13"/>
  <c r="K25" i="13"/>
  <c r="N25" i="13"/>
  <c r="G26" i="13"/>
  <c r="K26" i="13"/>
  <c r="N26" i="13"/>
  <c r="G27" i="13"/>
  <c r="K27" i="13"/>
  <c r="N27" i="13"/>
  <c r="G28" i="13"/>
  <c r="K28" i="13"/>
  <c r="N28" i="13"/>
  <c r="G29" i="13"/>
  <c r="K29" i="13"/>
  <c r="N29" i="13"/>
  <c r="G30" i="13"/>
  <c r="K30" i="13"/>
  <c r="N30" i="13"/>
  <c r="G31" i="13"/>
  <c r="K31" i="13"/>
  <c r="N31" i="13"/>
  <c r="G32" i="13"/>
  <c r="K32" i="13"/>
  <c r="N32" i="13"/>
  <c r="G33" i="13"/>
  <c r="K33" i="13"/>
  <c r="N33" i="13"/>
  <c r="G34" i="13"/>
  <c r="K34" i="13"/>
  <c r="N34" i="13"/>
  <c r="F7" i="12"/>
  <c r="J7" i="12"/>
  <c r="M7" i="12"/>
  <c r="F8" i="12"/>
  <c r="J8" i="12"/>
  <c r="M8" i="12"/>
  <c r="F9" i="12"/>
  <c r="J9" i="12"/>
  <c r="M9" i="12"/>
  <c r="F10" i="12"/>
  <c r="J10" i="12"/>
  <c r="M10" i="12"/>
  <c r="F11" i="12"/>
  <c r="J11" i="12"/>
  <c r="M11" i="12"/>
  <c r="F12" i="12"/>
  <c r="J12" i="12"/>
  <c r="M12" i="12"/>
  <c r="F13" i="12"/>
  <c r="J13" i="12"/>
  <c r="M13" i="12"/>
  <c r="F14" i="12"/>
  <c r="J14" i="12"/>
  <c r="M14" i="12"/>
  <c r="F15" i="12"/>
  <c r="J15" i="12"/>
  <c r="M15" i="12"/>
  <c r="F16" i="12"/>
  <c r="J16" i="12"/>
  <c r="M16" i="12"/>
  <c r="F17" i="12"/>
  <c r="J17" i="12"/>
  <c r="M17" i="12"/>
  <c r="F18" i="12"/>
  <c r="J18" i="12"/>
  <c r="M18" i="12"/>
  <c r="F19" i="12"/>
  <c r="J19" i="12"/>
  <c r="M19" i="12"/>
  <c r="F20" i="12"/>
  <c r="J20" i="12"/>
  <c r="M20" i="12"/>
  <c r="F21" i="12"/>
  <c r="J21" i="12"/>
  <c r="M21" i="12"/>
  <c r="F22" i="12"/>
  <c r="J22" i="12"/>
  <c r="M22" i="12"/>
  <c r="F23" i="12"/>
  <c r="J23" i="12"/>
  <c r="M23" i="12"/>
  <c r="F24" i="12"/>
  <c r="J24" i="12"/>
  <c r="M24" i="12"/>
  <c r="F25" i="12"/>
  <c r="J25" i="12"/>
  <c r="M25" i="12"/>
  <c r="F26" i="12"/>
  <c r="J26" i="12"/>
  <c r="M26" i="12"/>
  <c r="F27" i="12"/>
  <c r="J27" i="12"/>
  <c r="M27" i="12"/>
  <c r="F28" i="12"/>
  <c r="J28" i="12"/>
  <c r="M28" i="12"/>
  <c r="F29" i="12"/>
  <c r="J29" i="12"/>
  <c r="M29" i="12"/>
  <c r="F30" i="12"/>
  <c r="J30" i="12"/>
  <c r="M30" i="12"/>
  <c r="F31" i="12"/>
  <c r="J31" i="12"/>
  <c r="M31" i="12"/>
  <c r="F32" i="12"/>
  <c r="J32" i="12"/>
  <c r="M32" i="12"/>
  <c r="F33" i="12"/>
  <c r="J33" i="12"/>
  <c r="M33" i="12"/>
  <c r="F34" i="12"/>
  <c r="J34" i="12"/>
  <c r="M34" i="12"/>
  <c r="F6" i="11"/>
  <c r="J6" i="11"/>
  <c r="M6" i="11"/>
  <c r="F7" i="11"/>
  <c r="J7" i="11"/>
  <c r="M7" i="11"/>
  <c r="F8" i="11"/>
  <c r="J8" i="11"/>
  <c r="M8" i="11"/>
  <c r="F9" i="11"/>
  <c r="J9" i="11"/>
  <c r="M9" i="11"/>
  <c r="F10" i="11"/>
  <c r="J10" i="11"/>
  <c r="M10" i="11"/>
  <c r="F11" i="11"/>
  <c r="J11" i="11"/>
  <c r="M11" i="11"/>
  <c r="F12" i="11"/>
  <c r="J12" i="11"/>
  <c r="M12" i="11"/>
  <c r="F13" i="11"/>
  <c r="J13" i="11"/>
  <c r="M13" i="11"/>
  <c r="F14" i="11"/>
  <c r="J14" i="11"/>
  <c r="M14" i="11"/>
  <c r="F15" i="11"/>
  <c r="J15" i="11"/>
  <c r="M15" i="11"/>
  <c r="F16" i="11"/>
  <c r="J16" i="11"/>
  <c r="M16" i="11"/>
  <c r="F17" i="11"/>
  <c r="J17" i="11"/>
  <c r="M17" i="11"/>
  <c r="F18" i="11"/>
  <c r="J18" i="11"/>
  <c r="M18" i="11"/>
  <c r="F19" i="11"/>
  <c r="J19" i="11"/>
  <c r="M19" i="11"/>
  <c r="F20" i="11"/>
  <c r="J20" i="11"/>
  <c r="M20" i="11"/>
  <c r="F21" i="11"/>
  <c r="J21" i="11"/>
  <c r="M21" i="11"/>
  <c r="F22" i="11"/>
  <c r="J22" i="11"/>
  <c r="M22" i="11"/>
  <c r="F23" i="11"/>
  <c r="J23" i="11"/>
  <c r="M23" i="11"/>
  <c r="F24" i="11"/>
  <c r="J24" i="11"/>
  <c r="M24" i="11"/>
  <c r="F25" i="11"/>
  <c r="J25" i="11"/>
  <c r="M25" i="11"/>
  <c r="F26" i="11"/>
  <c r="J26" i="11"/>
  <c r="M26" i="11"/>
  <c r="F27" i="11"/>
  <c r="J27" i="11"/>
  <c r="M27" i="11"/>
  <c r="F28" i="11"/>
  <c r="J28" i="11"/>
  <c r="M28" i="11"/>
  <c r="F29" i="11"/>
  <c r="J29" i="11"/>
  <c r="M29" i="11"/>
  <c r="F30" i="11"/>
  <c r="J30" i="11"/>
  <c r="M30" i="11"/>
  <c r="F31" i="11"/>
  <c r="J31" i="11"/>
  <c r="M31" i="11"/>
  <c r="F32" i="11"/>
  <c r="J32" i="11"/>
  <c r="M32" i="11"/>
  <c r="F33" i="11"/>
  <c r="J33" i="11"/>
  <c r="M33" i="11"/>
  <c r="D47" i="1"/>
  <c r="G106" i="1"/>
  <c r="B9" i="14"/>
  <c r="J15" i="14" s="1"/>
  <c r="B18" i="14" s="1"/>
  <c r="D9" i="14"/>
  <c r="B8" i="14"/>
  <c r="I15" i="14" s="1"/>
  <c r="B17" i="14" s="1"/>
  <c r="B9" i="16"/>
  <c r="D9" i="16" s="1"/>
  <c r="H15" i="16"/>
  <c r="B16" i="16"/>
  <c r="B10" i="16"/>
  <c r="K15" i="16" s="1"/>
  <c r="B19" i="16" s="1"/>
  <c r="B11" i="16"/>
  <c r="L16" i="16" s="1"/>
  <c r="C20" i="16" s="1"/>
  <c r="D10" i="16"/>
  <c r="K16" i="16"/>
  <c r="C19" i="16"/>
  <c r="H16" i="17" l="1"/>
  <c r="C16" i="17" s="1"/>
  <c r="J35" i="12"/>
  <c r="I35" i="12" s="1"/>
  <c r="D8" i="14"/>
  <c r="G35" i="13"/>
  <c r="F35" i="13" s="1"/>
  <c r="D7" i="17"/>
  <c r="F35" i="12"/>
  <c r="E35" i="12" s="1"/>
  <c r="K35" i="13"/>
  <c r="J35" i="13" s="1"/>
  <c r="D7" i="14"/>
  <c r="B10" i="14"/>
  <c r="M34" i="11"/>
  <c r="L34" i="11" s="1"/>
  <c r="F34" i="11"/>
  <c r="E34" i="11" s="1"/>
  <c r="M35" i="12"/>
  <c r="L35" i="12" s="1"/>
  <c r="I16" i="14"/>
  <c r="C17" i="14" s="1"/>
  <c r="J34" i="11"/>
  <c r="I34" i="11" s="1"/>
  <c r="N35" i="13"/>
  <c r="M35" i="13" s="1"/>
  <c r="I15" i="16"/>
  <c r="B17" i="16" s="1"/>
  <c r="D8" i="16"/>
  <c r="I16" i="16"/>
  <c r="C17" i="16" s="1"/>
  <c r="D12" i="17"/>
  <c r="M16" i="17"/>
  <c r="C21" i="17" s="1"/>
  <c r="M15" i="17"/>
  <c r="B21" i="17" s="1"/>
  <c r="D12" i="14"/>
  <c r="M15" i="14"/>
  <c r="B21" i="14" s="1"/>
  <c r="M16" i="14"/>
  <c r="C21" i="14" s="1"/>
  <c r="B9" i="17"/>
  <c r="J16" i="14"/>
  <c r="C18" i="14" s="1"/>
  <c r="B12" i="16"/>
  <c r="J16" i="16"/>
  <c r="C18" i="16" s="1"/>
  <c r="L15" i="16"/>
  <c r="B20" i="16" s="1"/>
  <c r="H16" i="14"/>
  <c r="C16" i="14" s="1"/>
  <c r="B11" i="17"/>
  <c r="K15" i="14"/>
  <c r="B19" i="14" s="1"/>
  <c r="B11" i="14"/>
  <c r="D11" i="16"/>
  <c r="J15" i="16"/>
  <c r="B18" i="16" s="1"/>
  <c r="G16" i="14"/>
  <c r="C15" i="14" s="1"/>
  <c r="B10" i="17"/>
  <c r="B8" i="17"/>
  <c r="L87" i="1"/>
  <c r="L88" i="1" s="1"/>
  <c r="L73" i="1"/>
  <c r="L74" i="1" s="1"/>
  <c r="D69" i="1"/>
  <c r="L59" i="1"/>
  <c r="L60" i="1" s="1"/>
  <c r="D55" i="1"/>
  <c r="K16" i="14" l="1"/>
  <c r="C19" i="14" s="1"/>
  <c r="D10" i="14"/>
  <c r="D9" i="17"/>
  <c r="J15" i="17"/>
  <c r="B18" i="17" s="1"/>
  <c r="J16" i="17"/>
  <c r="C18" i="17" s="1"/>
  <c r="D11" i="14"/>
  <c r="L16" i="14"/>
  <c r="C20" i="14" s="1"/>
  <c r="C22" i="14" s="1"/>
  <c r="L15" i="14"/>
  <c r="B20" i="14" s="1"/>
  <c r="B22" i="14" s="1"/>
  <c r="I15" i="17"/>
  <c r="B17" i="17" s="1"/>
  <c r="I16" i="17"/>
  <c r="C17" i="17" s="1"/>
  <c r="D8" i="17"/>
  <c r="D11" i="17"/>
  <c r="L15" i="17"/>
  <c r="B20" i="17" s="1"/>
  <c r="L16" i="17"/>
  <c r="C20" i="17" s="1"/>
  <c r="D10" i="17"/>
  <c r="K15" i="17"/>
  <c r="B19" i="17" s="1"/>
  <c r="K16" i="17"/>
  <c r="C19" i="17" s="1"/>
  <c r="M16" i="16"/>
  <c r="C21" i="16" s="1"/>
  <c r="C22" i="16" s="1"/>
  <c r="D12" i="16"/>
  <c r="M15" i="16"/>
  <c r="B21" i="16" s="1"/>
  <c r="B22" i="16" s="1"/>
  <c r="L92" i="1"/>
  <c r="C84" i="1" s="1"/>
  <c r="H83" i="1" s="1"/>
  <c r="L78" i="1"/>
  <c r="C70" i="1" s="1"/>
  <c r="L64" i="1"/>
  <c r="C56" i="1" s="1"/>
  <c r="C22" i="17" l="1"/>
  <c r="B22" i="17"/>
  <c r="D84" i="1"/>
  <c r="F83" i="1"/>
  <c r="K79" i="1" s="1"/>
  <c r="C81" i="1" s="1"/>
  <c r="F69" i="1"/>
  <c r="K65" i="1" s="1"/>
  <c r="C67" i="1" s="1"/>
  <c r="D70" i="1"/>
  <c r="H69" i="1"/>
  <c r="F55" i="1"/>
  <c r="K51" i="1" s="1"/>
  <c r="C53" i="1" s="1"/>
  <c r="D56" i="1"/>
  <c r="H55" i="1"/>
</calcChain>
</file>

<file path=xl/sharedStrings.xml><?xml version="1.0" encoding="utf-8"?>
<sst xmlns="http://schemas.openxmlformats.org/spreadsheetml/2006/main" count="574" uniqueCount="233">
  <si>
    <t>Date:</t>
  </si>
  <si>
    <t>CPC Name:</t>
  </si>
  <si>
    <t>Date Of Property Visit</t>
  </si>
  <si>
    <t>Name of the builder group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</si>
  <si>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</si>
  <si>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</si>
  <si>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</si>
  <si>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</si>
  <si>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</si>
  <si>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</si>
  <si>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</si>
  <si>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</si>
  <si>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</si>
  <si>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</si>
  <si>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</si>
  <si>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</si>
  <si>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</si>
  <si>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</si>
  <si>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</si>
  <si>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</si>
  <si>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</si>
  <si>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</si>
  <si>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</si>
  <si>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</si>
  <si>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</si>
  <si>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</si>
  <si>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</si>
  <si>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</si>
  <si>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</si>
  <si>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</si>
  <si>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</si>
  <si>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</si>
  <si>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</si>
  <si>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</si>
  <si>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</si>
  <si>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 xml:space="preserve">Latitude &amp; Longitude </t>
  </si>
  <si>
    <t>Flooring</t>
  </si>
  <si>
    <t>Finishing</t>
  </si>
  <si>
    <t xml:space="preserve">Valuation Report </t>
  </si>
  <si>
    <t>Yes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</si>
  <si>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</si>
  <si>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</si>
  <si>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</si>
  <si>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</si>
  <si>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</si>
  <si>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</si>
  <si>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</si>
  <si>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</si>
  <si>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</si>
  <si>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</si>
  <si>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Projected life of the structure: 60 Years After Completion</t>
  </si>
  <si>
    <t>Material laying at Site: :Bricks, Cement &amp; Steel etc.</t>
  </si>
  <si>
    <t>No of floors at site : See Construction details</t>
  </si>
  <si>
    <t>Wheather the construction is as per approved Building plan : Under Construction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</si>
  <si>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</si>
  <si>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</si>
  <si>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</si>
  <si>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</si>
  <si>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</si>
  <si>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</si>
  <si>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</si>
  <si>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</si>
  <si>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</si>
  <si>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</si>
  <si>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</si>
  <si>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</si>
  <si>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</si>
  <si>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</si>
  <si>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</si>
  <si>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</si>
  <si>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units residential</t>
  </si>
  <si>
    <t>Approved no of Floors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</si>
  <si>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</si>
  <si>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</si>
  <si>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</si>
  <si>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</si>
  <si>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</si>
  <si>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</si>
  <si>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</si>
  <si>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</si>
  <si>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</si>
  <si>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</si>
  <si>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</si>
  <si>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</si>
  <si>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</si>
  <si>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</si>
  <si>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</si>
  <si>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</si>
  <si>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</si>
  <si>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</si>
  <si>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</si>
  <si>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</si>
  <si>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</si>
  <si>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</si>
  <si>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</si>
  <si>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</si>
  <si>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</si>
  <si>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</si>
  <si>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</si>
  <si>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</si>
  <si>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</si>
  <si>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Recommended rate of the flat Per Sq. Ft. ( on Saleble area)</t>
  </si>
  <si>
    <t xml:space="preserve">O. Certificate No.: </t>
  </si>
  <si>
    <t xml:space="preserve">Date of approval: </t>
  </si>
  <si>
    <t>Plot No.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</si>
  <si>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</si>
  <si>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</si>
  <si>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</si>
  <si>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</si>
  <si>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</si>
  <si>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</si>
  <si>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</si>
  <si>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</si>
  <si>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</si>
  <si>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</si>
  <si>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</si>
  <si>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</si>
  <si>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</si>
  <si>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</si>
  <si>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</si>
  <si>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Google Map :</t>
  </si>
  <si>
    <t>Refer Data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</si>
  <si>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</si>
  <si>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</si>
  <si>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</si>
  <si>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</si>
  <si>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</si>
  <si>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</si>
  <si>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</si>
  <si>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</si>
  <si>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</si>
  <si>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</si>
  <si>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</si>
  <si>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</si>
  <si>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</si>
  <si>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</si>
  <si>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</si>
  <si>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</si>
  <si>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</si>
  <si>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</si>
  <si>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</si>
  <si>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</si>
  <si>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</si>
  <si>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</si>
  <si>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</si>
  <si>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</si>
  <si>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</si>
  <si>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</si>
  <si>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</si>
  <si>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</si>
  <si>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</si>
  <si>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</si>
  <si>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RERA No.</t>
  </si>
  <si>
    <t>PHOTOGRAPHS OF PROPERTY :</t>
  </si>
  <si>
    <t>Floor rise rate Per Sq. Ft.</t>
  </si>
  <si>
    <t>Club Hous Charges</t>
  </si>
  <si>
    <t>Development Charges</t>
  </si>
  <si>
    <t>Electric/Water Charges</t>
  </si>
  <si>
    <t>Society Formation Charges</t>
  </si>
  <si>
    <t>Mahanagar Gas connection Charges</t>
  </si>
  <si>
    <t>Middle class</t>
  </si>
  <si>
    <t>Developing</t>
  </si>
  <si>
    <t>Axis Goregaon</t>
  </si>
  <si>
    <t>M/s. Shree Malhar Enterprises</t>
  </si>
  <si>
    <t>Darshan Complex (Type A, B &amp; C)</t>
  </si>
  <si>
    <t>P99000016305</t>
  </si>
  <si>
    <t xml:space="preserve">Darshan Complex (Type A, B &amp; C), S. No. 160/95, Navapur Road, Next to MIDC, Pam Tembhi Village, Boisar (W), Palghar 401 501. </t>
  </si>
  <si>
    <t xml:space="preserve">401 501 </t>
  </si>
  <si>
    <t>Pam Tembhi</t>
  </si>
  <si>
    <t>Boisar</t>
  </si>
  <si>
    <t>S No</t>
  </si>
  <si>
    <t>160/95</t>
  </si>
  <si>
    <t>Navapur Road</t>
  </si>
  <si>
    <t>Pam Naka</t>
  </si>
  <si>
    <t>Open Plot</t>
  </si>
  <si>
    <t xml:space="preserve"> Road</t>
  </si>
  <si>
    <t xml:space="preserve">N.A </t>
  </si>
  <si>
    <t>03 wings</t>
  </si>
  <si>
    <t>PJP/GP/Pradhikaran/33</t>
  </si>
  <si>
    <t>26/06/2017.</t>
  </si>
  <si>
    <t xml:space="preserve">1,00,000/- 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</si>
  <si>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</si>
  <si>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</si>
  <si>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</si>
  <si>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</si>
  <si>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</si>
  <si>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</si>
  <si>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</si>
  <si>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</si>
  <si>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</si>
  <si>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</si>
  <si>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</si>
  <si>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</si>
  <si>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Darshan Complex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</si>
  <si>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</si>
  <si>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</si>
  <si>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</si>
  <si>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</si>
  <si>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</si>
  <si>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</si>
  <si>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</si>
  <si>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</si>
  <si>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</si>
  <si>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</si>
  <si>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</si>
  <si>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</si>
  <si>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</si>
  <si>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</si>
  <si>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</si>
  <si>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</si>
  <si>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</si>
  <si>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</si>
  <si>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</si>
  <si>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</si>
  <si>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</si>
  <si>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</si>
  <si>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</si>
  <si>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</si>
  <si>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Type A (Wing C)  = Ground + 1st to 2nd Floor</t>
  </si>
  <si>
    <t>PJP/GP/Pradhikaran/33                                                                                                Valid Up to: 
(Building No. 2- Type A &amp; B) &amp;(Building No. 2- Type A (Wing C) = Ground + 1st to 2nd Floor</t>
  </si>
  <si>
    <t xml:space="preserve">Name of the builder </t>
  </si>
  <si>
    <t>Mr. Kishor Devidas Walhe</t>
  </si>
  <si>
    <t>Building No. 2- Type A &amp; B) = Ground + 1st to 2nd Floor
Building No. 2- Type A (Wing C) = Ground + 1st to 2nd Floor</t>
  </si>
  <si>
    <t>1,00,000/-</t>
  </si>
  <si>
    <t>Location Link</t>
  </si>
  <si>
    <t>19.791851, 72.713471</t>
  </si>
  <si>
    <t>https://goo.gl/maps/XUSX4FLXzXECMtmq6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</si>
  <si>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</si>
  <si>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Contact Details ( Name &amp; Contact No.)</t>
  </si>
  <si>
    <t>About 6.2Km Distance From Boisar Railway Station</t>
  </si>
  <si>
    <t>(Building No. 2- Type A )  = Ground + 1st to 2nd Floor</t>
  </si>
  <si>
    <t>(Building No. 2- Type B)  = Ground + 1st to 2nd Floor</t>
  </si>
  <si>
    <t xml:space="preserve">Remarks:  
1. Type A (Wing C)  =  Construction work has incresed as compare to last visited date 11/05/2025. but at the time of visit no labour or no active work found on site.
Building No. 2 (Type A) = Construction work was stopped at the time of visit. Work same since    visit (24/03/2021).
Building No. 2 (Type B) = Construction work is the same since visit (05/05/2024).
2. We considered given rate verify by market inquire.
3. Car parking is subjected to authentic documentation.
4. Since the project has received first CC on 26/06/2017., But construction work of Type A, B &amp; C is under construction.
4. On site, we meet Mr.Vinay Salvi - 8879902646.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</si>
</sst>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/>
  </cellStyleXfs>
  <cellXfs count="183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0" fillId="0" borderId="2" xfId="0" applyBorder="1"/>
    <xf numFmtId="0" fontId="9" fillId="0" borderId="2" xfId="0" applyFont="1" applyBorder="1"/>
    <xf numFmtId="0" fontId="0" fillId="0" borderId="3" xfId="0" applyBorder="1"/>
    <xf numFmtId="0" fontId="0" fillId="3" borderId="2" xfId="0" applyFill="1" applyBorder="1"/>
    <xf numFmtId="0" fontId="9" fillId="0" borderId="2" xfId="0" applyFont="1" applyBorder="1" applyAlignment="1">
      <alignment horizontal="center"/>
    </xf>
    <xf numFmtId="0" fontId="11" fillId="0" borderId="0" xfId="0" applyFont="1"/>
    <xf numFmtId="0" fontId="4" fillId="0" borderId="2" xfId="0" applyFont="1" applyBorder="1" applyAlignment="1">
      <alignment horizontal="left" vertical="top"/>
    </xf>
    <xf numFmtId="0" fontId="12" fillId="0" borderId="2" xfId="0" applyFont="1" applyBorder="1"/>
    <xf numFmtId="0" fontId="12" fillId="0" borderId="0" xfId="0" applyFont="1"/>
    <xf numFmtId="0" fontId="12" fillId="3" borderId="2" xfId="0" applyFont="1" applyFill="1" applyBorder="1"/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9" fontId="12" fillId="0" borderId="0" xfId="5" applyFont="1" applyBorder="1"/>
    <xf numFmtId="0" fontId="13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5" xfId="0" applyFont="1" applyBorder="1"/>
    <xf numFmtId="0" fontId="12" fillId="0" borderId="2" xfId="0" applyFont="1" applyBorder="1" applyAlignment="1">
      <alignment wrapText="1"/>
    </xf>
    <xf numFmtId="9" fontId="12" fillId="0" borderId="2" xfId="5" applyFont="1" applyBorder="1"/>
    <xf numFmtId="9" fontId="12" fillId="0" borderId="0" xfId="0" applyNumberFormat="1" applyFont="1"/>
    <xf numFmtId="0" fontId="14" fillId="0" borderId="0" xfId="0" applyFont="1"/>
    <xf numFmtId="0" fontId="4" fillId="0" borderId="0" xfId="2" applyFont="1"/>
    <xf numFmtId="14" fontId="0" fillId="0" borderId="0" xfId="0" applyNumberFormat="1"/>
    <xf numFmtId="14" fontId="1" fillId="0" borderId="0" xfId="3" applyNumberFormat="1"/>
    <xf numFmtId="0" fontId="1" fillId="0" borderId="0" xfId="3"/>
    <xf numFmtId="0" fontId="8" fillId="0" borderId="0" xfId="4"/>
    <xf numFmtId="0" fontId="9" fillId="0" borderId="2" xfId="4" applyFont="1" applyBorder="1" applyAlignment="1">
      <alignment horizontal="center" vertical="top" wrapText="1"/>
    </xf>
    <xf numFmtId="0" fontId="8" fillId="0" borderId="2" xfId="4" applyBorder="1" applyAlignment="1">
      <alignment horizontal="center" vertical="center"/>
    </xf>
    <xf numFmtId="0" fontId="8" fillId="0" borderId="2" xfId="4" applyBorder="1" applyAlignment="1">
      <alignment horizontal="left" vertical="center"/>
    </xf>
    <xf numFmtId="1" fontId="8" fillId="0" borderId="2" xfId="4" applyNumberFormat="1" applyBorder="1" applyAlignment="1">
      <alignment horizontal="center" vertical="center"/>
    </xf>
    <xf numFmtId="165" fontId="8" fillId="0" borderId="2" xfId="1" applyNumberFormat="1" applyFont="1" applyBorder="1" applyAlignment="1">
      <alignment horizontal="right" vertical="center"/>
    </xf>
    <xf numFmtId="0" fontId="8" fillId="0" borderId="2" xfId="4" applyBorder="1" applyAlignment="1">
      <alignment horizontal="left" vertical="center" wrapText="1"/>
    </xf>
    <xf numFmtId="0" fontId="9" fillId="0" borderId="2" xfId="4" applyFont="1" applyBorder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5" fillId="0" borderId="0" xfId="3" applyFont="1"/>
    <xf numFmtId="0" fontId="16" fillId="0" borderId="19" xfId="6" applyFont="1" applyBorder="1" applyProtection="1">
      <protection hidden="1"/>
    </xf>
    <xf numFmtId="0" fontId="16" fillId="0" borderId="20" xfId="6" applyFont="1" applyBorder="1" applyProtection="1">
      <protection hidden="1"/>
    </xf>
    <xf numFmtId="0" fontId="17" fillId="0" borderId="21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/>
      <protection locked="0"/>
    </xf>
    <xf numFmtId="0" fontId="16" fillId="0" borderId="0" xfId="6" applyFont="1" applyProtection="1">
      <protection hidden="1"/>
    </xf>
    <xf numFmtId="0" fontId="16" fillId="0" borderId="23" xfId="6" applyFont="1" applyBorder="1" applyProtection="1">
      <protection hidden="1"/>
    </xf>
    <xf numFmtId="0" fontId="12" fillId="0" borderId="0" xfId="0" applyFont="1" applyProtection="1">
      <protection hidden="1"/>
    </xf>
    <xf numFmtId="0" fontId="16" fillId="0" borderId="23" xfId="6" applyFont="1" applyBorder="1"/>
    <xf numFmtId="0" fontId="12" fillId="0" borderId="23" xfId="0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2" fillId="0" borderId="32" xfId="0" applyFont="1" applyBorder="1" applyProtection="1">
      <protection hidden="1"/>
    </xf>
    <xf numFmtId="1" fontId="0" fillId="0" borderId="33" xfId="0" applyNumberFormat="1" applyBorder="1"/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wrapText="1"/>
      <protection locked="0"/>
    </xf>
    <xf numFmtId="1" fontId="17" fillId="0" borderId="2" xfId="6" applyNumberFormat="1" applyFont="1" applyBorder="1" applyAlignment="1" applyProtection="1">
      <alignment horizontal="center" wrapText="1"/>
      <protection locked="0"/>
    </xf>
    <xf numFmtId="0" fontId="17" fillId="0" borderId="28" xfId="6" applyFont="1" applyBorder="1" applyAlignment="1" applyProtection="1">
      <alignment horizontal="center" wrapText="1"/>
      <protection locked="0"/>
    </xf>
    <xf numFmtId="0" fontId="18" fillId="0" borderId="14" xfId="6" applyFont="1" applyBorder="1" applyAlignment="1" applyProtection="1">
      <alignment horizontal="center" vertical="top" wrapText="1"/>
      <protection locked="0"/>
    </xf>
    <xf numFmtId="0" fontId="18" fillId="0" borderId="15" xfId="6" applyFont="1" applyBorder="1" applyAlignment="1" applyProtection="1">
      <alignment horizontal="center" vertical="top" wrapText="1"/>
      <protection locked="0"/>
    </xf>
    <xf numFmtId="0" fontId="18" fillId="0" borderId="16" xfId="6" applyFont="1" applyBorder="1" applyAlignment="1" applyProtection="1">
      <alignment horizontal="left" vertical="top" wrapText="1"/>
      <protection locked="0"/>
    </xf>
    <xf numFmtId="0" fontId="18" fillId="0" borderId="17" xfId="6" applyFont="1" applyBorder="1" applyAlignment="1" applyProtection="1">
      <alignment horizontal="left" vertical="top" wrapText="1"/>
      <protection locked="0"/>
    </xf>
    <xf numFmtId="0" fontId="18" fillId="0" borderId="18" xfId="6" applyFont="1" applyBorder="1" applyAlignment="1" applyProtection="1">
      <alignment horizontal="left" vertical="top" wrapText="1"/>
      <protection locked="0"/>
    </xf>
    <xf numFmtId="0" fontId="17" fillId="0" borderId="1" xfId="6" applyFont="1" applyBorder="1" applyAlignment="1" applyProtection="1">
      <alignment horizontal="center" vertical="top"/>
      <protection locked="0"/>
    </xf>
    <xf numFmtId="0" fontId="17" fillId="0" borderId="6" xfId="6" applyFont="1" applyBorder="1" applyAlignment="1" applyProtection="1">
      <alignment horizontal="center" vertical="top"/>
      <protection locked="0"/>
    </xf>
    <xf numFmtId="0" fontId="17" fillId="0" borderId="22" xfId="6" applyFont="1" applyBorder="1" applyAlignment="1" applyProtection="1">
      <alignment horizontal="center" vertical="top"/>
      <protection locked="0"/>
    </xf>
    <xf numFmtId="0" fontId="18" fillId="0" borderId="21" xfId="6" applyFont="1" applyBorder="1" applyAlignment="1" applyProtection="1">
      <alignment horizontal="left" vertical="top"/>
      <protection locked="0"/>
    </xf>
    <xf numFmtId="0" fontId="18" fillId="0" borderId="2" xfId="6" applyFont="1" applyBorder="1" applyAlignment="1" applyProtection="1">
      <alignment horizontal="left" vertical="top"/>
      <protection locked="0"/>
    </xf>
    <xf numFmtId="0" fontId="18" fillId="0" borderId="1" xfId="6" applyFont="1" applyBorder="1" applyAlignment="1" applyProtection="1">
      <alignment horizontal="left" vertical="top" wrapText="1"/>
      <protection locked="0"/>
    </xf>
    <xf numFmtId="0" fontId="18" fillId="0" borderId="4" xfId="6" applyFont="1" applyBorder="1" applyAlignment="1" applyProtection="1">
      <alignment horizontal="left" vertical="top" wrapText="1"/>
      <protection locked="0"/>
    </xf>
    <xf numFmtId="0" fontId="18" fillId="0" borderId="22" xfId="6" applyFont="1" applyBorder="1" applyAlignment="1" applyProtection="1">
      <alignment horizontal="left" vertical="top" wrapText="1"/>
      <protection locked="0"/>
    </xf>
    <xf numFmtId="0" fontId="17" fillId="0" borderId="24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25" xfId="6" applyFont="1" applyBorder="1" applyAlignment="1" applyProtection="1">
      <alignment horizontal="center" vertical="top" wrapText="1"/>
      <protection locked="0"/>
    </xf>
    <xf numFmtId="0" fontId="17" fillId="0" borderId="21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/>
      <protection locked="0"/>
    </xf>
    <xf numFmtId="9" fontId="17" fillId="2" borderId="1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6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8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7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8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6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12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0" xfId="6" applyNumberFormat="1" applyFont="1" applyFill="1" applyAlignment="1" applyProtection="1">
      <alignment horizontal="center" vertical="center" wrapText="1"/>
      <protection hidden="1"/>
    </xf>
    <xf numFmtId="9" fontId="17" fillId="2" borderId="23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31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32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33" xfId="6" applyNumberFormat="1" applyFont="1" applyFill="1" applyBorder="1" applyAlignment="1" applyProtection="1">
      <alignment horizontal="center" vertical="center" wrapText="1"/>
      <protection hidden="1"/>
    </xf>
    <xf numFmtId="0" fontId="17" fillId="0" borderId="27" xfId="6" applyFont="1" applyBorder="1" applyAlignment="1" applyProtection="1">
      <alignment horizontal="center" vertical="top"/>
      <protection locked="0"/>
    </xf>
    <xf numFmtId="0" fontId="17" fillId="0" borderId="28" xfId="6" applyFont="1" applyBorder="1" applyAlignment="1" applyProtection="1">
      <alignment horizontal="center" vertical="top"/>
      <protection locked="0"/>
    </xf>
    <xf numFmtId="9" fontId="17" fillId="2" borderId="29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30" xfId="6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3" fontId="3" fillId="2" borderId="1" xfId="0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3" fillId="0" borderId="7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9" fillId="0" borderId="1" xfId="7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2" xfId="4" applyFont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8">
    <cellStyle name="Comma 2" xfId="1"/>
    <cellStyle name="Excel Built-in Normal" xfId="2"/>
    <cellStyle name="Excel Built-in Normal 2" xfId="3"/>
    <cellStyle name="Hyperlink" xfId="7" builtinId="8"/>
    <cellStyle name="Normal" xfId="0" builtinId="0"/>
    <cellStyle name="Normal 3" xfId="6"/>
    <cellStyle name="Normal 4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379883</xdr:colOff>
      <xdr:row>180</xdr:row>
      <xdr:rowOff>135593</xdr:rowOff>
    </xdr:from>
    <xdr:to>
      <xdr:col>7</xdr:col>
      <xdr:colOff>145679</xdr:colOff>
      <xdr:row>195</xdr:row>
      <xdr:rowOff>158093</xdr:rowOff>
    </xdr:to>
    <xdr:pic>
      <xdr:nvPicPr>
        <xdr:cNvPr id="1780" name="Picture 1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3838" y="36633661"/>
          <a:ext cx="3922159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391089</xdr:colOff>
      <xdr:row>164</xdr:row>
      <xdr:rowOff>179293</xdr:rowOff>
    </xdr:from>
    <xdr:to>
      <xdr:col>7</xdr:col>
      <xdr:colOff>156885</xdr:colOff>
      <xdr:row>180</xdr:row>
      <xdr:rowOff>11292</xdr:rowOff>
    </xdr:to>
    <xdr:pic>
      <xdr:nvPicPr>
        <xdr:cNvPr id="1781" name="Picture 2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3942" y="34626175"/>
          <a:ext cx="4236943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438150</xdr:colOff>
      <xdr:row>116</xdr:row>
      <xdr:rowOff>95249</xdr:rowOff>
    </xdr:from>
    <xdr:to>
      <xdr:col>13</xdr:col>
      <xdr:colOff>485775</xdr:colOff>
      <xdr:row>121</xdr:row>
      <xdr:rowOff>133349</xdr:rowOff>
    </xdr:to>
    <xdr:sp macro="" textlink="">
      <xdr:nvSpPr>
        <xdr:cNvPr id="3" name="Rectangle 2"/>
        <xdr:cNvSpPr/>
      </xdr:nvSpPr>
      <xdr:spPr>
        <a:xfrm>
          <a:off x="6743700" y="23993474"/>
          <a:ext cx="3219450" cy="962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Bldg No. 02</a:t>
          </a:r>
          <a:r>
            <a:rPr lang="en-IN" sz="1800" b="1" baseline="0">
              <a:solidFill>
                <a:srgbClr val="C00000"/>
              </a:solidFill>
            </a:rPr>
            <a:t> (</a:t>
          </a:r>
          <a:r>
            <a:rPr lang="en-IN" sz="1800" b="1">
              <a:solidFill>
                <a:srgbClr val="C00000"/>
              </a:solidFill>
            </a:rPr>
            <a:t>Type</a:t>
          </a:r>
          <a:r>
            <a:rPr lang="en-IN" sz="1800" b="1" baseline="0">
              <a:solidFill>
                <a:srgbClr val="C00000"/>
              </a:solidFill>
            </a:rPr>
            <a:t> A) </a:t>
          </a:r>
          <a:endParaRPr lang="en-IN" sz="18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496118</xdr:colOff>
      <xdr:row>122</xdr:row>
      <xdr:rowOff>123697</xdr:rowOff>
    </xdr:from>
    <xdr:to>
      <xdr:col>17</xdr:col>
      <xdr:colOff>491678</xdr:colOff>
      <xdr:row>163</xdr:row>
      <xdr:rowOff>148555</xdr:rowOff>
    </xdr:to>
    <xdr:grpSp>
      <xdr:nvGrpSpPr>
        <xdr:cNvPr id="4" name="Group 3"/>
        <xdr:cNvGrpSpPr/>
      </xdr:nvGrpSpPr>
      <xdr:grpSpPr>
        <a:xfrm>
          <a:off x="6801668" y="26117422"/>
          <a:ext cx="5643885" cy="7073358"/>
          <a:chOff x="295275" y="24646304"/>
          <a:chExt cx="5624532" cy="7835358"/>
        </a:xfrm>
      </xdr:grpSpPr>
      <xdr:grpSp>
        <xdr:nvGrpSpPr>
          <xdr:cNvPr id="2" name="Group 1"/>
          <xdr:cNvGrpSpPr/>
        </xdr:nvGrpSpPr>
        <xdr:grpSpPr>
          <a:xfrm>
            <a:off x="322384" y="24646304"/>
            <a:ext cx="5597423" cy="7835358"/>
            <a:chOff x="322384" y="24200827"/>
            <a:chExt cx="5595958" cy="7835358"/>
          </a:xfrm>
        </xdr:grpSpPr>
        <xdr:pic>
          <xdr:nvPicPr>
            <xdr:cNvPr id="20" name="Picture 19" descr="insp-233795-843.jpg (1077×485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2384" y="24200827"/>
              <a:ext cx="5595958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insp-233795-861.jpg (1077×485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2384" y="26855716"/>
              <a:ext cx="5595958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insp-233795-880.jpg (1079×487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5017" y="29516185"/>
              <a:ext cx="5583325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9" name="Rectangle 28"/>
          <xdr:cNvSpPr/>
        </xdr:nvSpPr>
        <xdr:spPr>
          <a:xfrm>
            <a:off x="1276350" y="24669750"/>
            <a:ext cx="1762125" cy="419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solidFill>
                  <a:srgbClr val="C00000"/>
                </a:solidFill>
              </a:rPr>
              <a:t>Type</a:t>
            </a:r>
            <a:r>
              <a:rPr lang="en-IN" sz="1800" b="1" baseline="0">
                <a:solidFill>
                  <a:srgbClr val="C00000"/>
                </a:solidFill>
              </a:rPr>
              <a:t> A (Wing C)</a:t>
            </a:r>
            <a:endParaRPr lang="en-IN" sz="1800" b="1">
              <a:solidFill>
                <a:srgbClr val="C00000"/>
              </a:solidFill>
            </a:endParaRPr>
          </a:p>
        </xdr:txBody>
      </xdr:sp>
      <xdr:sp macro="" textlink="">
        <xdr:nvSpPr>
          <xdr:cNvPr id="30" name="Rectangle 29"/>
          <xdr:cNvSpPr/>
        </xdr:nvSpPr>
        <xdr:spPr>
          <a:xfrm>
            <a:off x="295275" y="27289124"/>
            <a:ext cx="3219450" cy="9620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solidFill>
                  <a:srgbClr val="C00000"/>
                </a:solidFill>
              </a:rPr>
              <a:t>Bldg No. 02</a:t>
            </a:r>
            <a:r>
              <a:rPr lang="en-IN" sz="1800" b="1" baseline="0">
                <a:solidFill>
                  <a:srgbClr val="C00000"/>
                </a:solidFill>
              </a:rPr>
              <a:t> (</a:t>
            </a:r>
            <a:r>
              <a:rPr lang="en-IN" sz="1800" b="1">
                <a:solidFill>
                  <a:srgbClr val="C00000"/>
                </a:solidFill>
              </a:rPr>
              <a:t>Type</a:t>
            </a:r>
            <a:r>
              <a:rPr lang="en-IN" sz="1800" b="1" baseline="0">
                <a:solidFill>
                  <a:srgbClr val="C00000"/>
                </a:solidFill>
              </a:rPr>
              <a:t> A) </a:t>
            </a:r>
            <a:endParaRPr lang="en-IN" sz="1800" b="1">
              <a:solidFill>
                <a:srgbClr val="C00000"/>
              </a:solidFill>
            </a:endParaRPr>
          </a:p>
        </xdr:txBody>
      </xdr:sp>
    </xdr:grpSp>
    <xdr:clientData/>
  </xdr:twoCellAnchor>
  <xdr:twoCellAnchor>
    <xdr:from>
      <xdr:col>0</xdr:col>
      <xdr:colOff>136236</xdr:colOff>
      <xdr:row>119</xdr:row>
      <xdr:rowOff>100852</xdr:rowOff>
    </xdr:from>
    <xdr:to>
      <xdr:col>9</xdr:col>
      <xdr:colOff>59060</xdr:colOff>
      <xdr:row>158</xdr:row>
      <xdr:rowOff>11205</xdr:rowOff>
    </xdr:to>
    <xdr:grpSp>
      <xdr:nvGrpSpPr>
        <xdr:cNvPr id="5" name="Group 4"/>
        <xdr:cNvGrpSpPr/>
      </xdr:nvGrpSpPr>
      <xdr:grpSpPr>
        <a:xfrm>
          <a:off x="136236" y="25523077"/>
          <a:ext cx="6075974" cy="7328648"/>
          <a:chOff x="136233" y="25179617"/>
          <a:chExt cx="6074856" cy="7339853"/>
        </a:xfrm>
      </xdr:grpSpPr>
      <xdr:pic>
        <xdr:nvPicPr>
          <xdr:cNvPr id="31" name="Picture 30" descr="https://vsjcllp.vsjadon.com/upload/insp-24323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99647" y="30099001"/>
            <a:ext cx="1813461" cy="24204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23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86550" y="27581017"/>
            <a:ext cx="1813461" cy="24204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323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5264" y="25179617"/>
            <a:ext cx="2985825" cy="23065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3239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62954" y="30097952"/>
            <a:ext cx="3224689" cy="24204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323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6233" y="25181517"/>
            <a:ext cx="3010191" cy="23065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323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67015" y="27582159"/>
            <a:ext cx="3224689" cy="24204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0</xdr:rowOff>
    </xdr:from>
    <xdr:to>
      <xdr:col>12</xdr:col>
      <xdr:colOff>161925</xdr:colOff>
      <xdr:row>22</xdr:row>
      <xdr:rowOff>123825</xdr:rowOff>
    </xdr:to>
    <xdr:pic>
      <xdr:nvPicPr>
        <xdr:cNvPr id="6296" name="Picture 1">
          <a:extLst>
            <a:ext uri="{FF2B5EF4-FFF2-40B4-BE49-F238E27FC236}">
              <a16:creationId xmlns:a16="http://schemas.microsoft.com/office/drawing/2014/main" xmlns="" id="{00000000-0008-0000-0400-00009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90500"/>
          <a:ext cx="2971800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</xdr:row>
      <xdr:rowOff>0</xdr:rowOff>
    </xdr:from>
    <xdr:to>
      <xdr:col>6</xdr:col>
      <xdr:colOff>600075</xdr:colOff>
      <xdr:row>22</xdr:row>
      <xdr:rowOff>123825</xdr:rowOff>
    </xdr:to>
    <xdr:pic>
      <xdr:nvPicPr>
        <xdr:cNvPr id="6297" name="Picture 2">
          <a:extLst>
            <a:ext uri="{FF2B5EF4-FFF2-40B4-BE49-F238E27FC236}">
              <a16:creationId xmlns:a16="http://schemas.microsoft.com/office/drawing/2014/main" xmlns="" id="{00000000-0008-0000-0400-00009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500"/>
          <a:ext cx="29622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24</xdr:row>
      <xdr:rowOff>0</xdr:rowOff>
    </xdr:from>
    <xdr:to>
      <xdr:col>11</xdr:col>
      <xdr:colOff>19050</xdr:colOff>
      <xdr:row>43</xdr:row>
      <xdr:rowOff>123825</xdr:rowOff>
    </xdr:to>
    <xdr:pic>
      <xdr:nvPicPr>
        <xdr:cNvPr id="6298" name="Picture 3">
          <a:extLst>
            <a:ext uri="{FF2B5EF4-FFF2-40B4-BE49-F238E27FC236}">
              <a16:creationId xmlns:a16="http://schemas.microsoft.com/office/drawing/2014/main" xmlns="" id="{00000000-0008-0000-0400-00009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4572000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6</xdr:col>
      <xdr:colOff>257175</xdr:colOff>
      <xdr:row>43</xdr:row>
      <xdr:rowOff>123825</xdr:rowOff>
    </xdr:to>
    <xdr:pic>
      <xdr:nvPicPr>
        <xdr:cNvPr id="6299" name="Picture 4">
          <a:extLst>
            <a:ext uri="{FF2B5EF4-FFF2-40B4-BE49-F238E27FC236}">
              <a16:creationId xmlns:a16="http://schemas.microsoft.com/office/drawing/2014/main" xmlns="" id="{00000000-0008-0000-0400-00009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4572000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6</xdr:col>
      <xdr:colOff>257175</xdr:colOff>
      <xdr:row>64</xdr:row>
      <xdr:rowOff>123825</xdr:rowOff>
    </xdr:to>
    <xdr:pic>
      <xdr:nvPicPr>
        <xdr:cNvPr id="6300" name="Picture 5">
          <a:extLst>
            <a:ext uri="{FF2B5EF4-FFF2-40B4-BE49-F238E27FC236}">
              <a16:creationId xmlns:a16="http://schemas.microsoft.com/office/drawing/2014/main" xmlns="" id="{00000000-0008-0000-0400-00009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8572500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35</xdr:col>
      <xdr:colOff>209550</xdr:colOff>
      <xdr:row>42</xdr:row>
      <xdr:rowOff>76200</xdr:rowOff>
    </xdr:to>
    <xdr:pic>
      <xdr:nvPicPr>
        <xdr:cNvPr id="2134" name="Picture 1">
          <a:extLst>
            <a:ext uri="{FF2B5EF4-FFF2-40B4-BE49-F238E27FC236}">
              <a16:creationId xmlns:a16="http://schemas.microsoft.com/office/drawing/2014/main" xmlns="" id="{00000000-0008-0000-06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620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USX4FLXzXECMtmq6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8"/>
  <sheetViews>
    <sheetView tabSelected="1" view="pageBreakPreview" topLeftCell="A146" zoomScaleNormal="100" zoomScaleSheetLayoutView="100" zoomScalePageLayoutView="85" workbookViewId="0">
      <selection activeCell="M175" sqref="M175"/>
    </sheetView>
  </sheetViews>
  <sheetFormatPr defaultColWidth="9.28515625" defaultRowHeight="15" x14ac:dyDescent="0.25"/>
  <cols>
    <col min="1" max="1" width="12.28515625" style="27" customWidth="1"/>
    <col min="2" max="2" width="12.7109375" style="27" customWidth="1"/>
    <col min="3" max="3" width="13.28515625" style="27" customWidth="1"/>
    <col min="4" max="4" width="7.28515625" style="27" customWidth="1"/>
    <col min="5" max="5" width="8.28515625" style="27" customWidth="1"/>
    <col min="6" max="7" width="10.5703125" style="27" customWidth="1"/>
    <col min="8" max="8" width="7" style="27" customWidth="1"/>
    <col min="9" max="9" width="10.28515625" style="27" customWidth="1"/>
    <col min="10" max="10" width="2.28515625" style="27" customWidth="1"/>
    <col min="11" max="11" width="29" style="27" customWidth="1"/>
    <col min="12" max="16384" width="9.28515625" style="27"/>
  </cols>
  <sheetData>
    <row r="1" spans="1:10" ht="43.9" customHeight="1" x14ac:dyDescent="0.25">
      <c r="A1" s="105" t="s">
        <v>227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13.9" x14ac:dyDescent="0.25">
      <c r="A2" s="161" t="s">
        <v>38</v>
      </c>
      <c r="B2" s="162"/>
      <c r="C2" s="162"/>
      <c r="D2" s="162"/>
      <c r="E2" s="162"/>
      <c r="F2" s="162"/>
      <c r="G2" s="162"/>
      <c r="H2" s="162"/>
      <c r="I2" s="162"/>
      <c r="J2" s="163"/>
    </row>
    <row r="3" spans="1:10" ht="13.9" x14ac:dyDescent="0.25">
      <c r="A3" s="96" t="s">
        <v>0</v>
      </c>
      <c r="B3" s="97"/>
      <c r="C3" s="97"/>
      <c r="D3" s="97"/>
      <c r="E3" s="98"/>
      <c r="F3" s="114" t="str">
        <f ca="1">TEXT(TODAY(),"DD/MM/YYYY")</f>
        <v>12/08/2025</v>
      </c>
      <c r="G3" s="164"/>
      <c r="H3" s="164"/>
      <c r="I3" s="164"/>
      <c r="J3" s="165"/>
    </row>
    <row r="4" spans="1:10" ht="13.9" x14ac:dyDescent="0.25">
      <c r="A4" s="96" t="s">
        <v>1</v>
      </c>
      <c r="B4" s="97"/>
      <c r="C4" s="97"/>
      <c r="D4" s="97"/>
      <c r="E4" s="98"/>
      <c r="F4" s="96" t="s">
        <v>162</v>
      </c>
      <c r="G4" s="97"/>
      <c r="H4" s="97"/>
      <c r="I4" s="97"/>
      <c r="J4" s="98"/>
    </row>
    <row r="5" spans="1:10" ht="13.9" x14ac:dyDescent="0.25">
      <c r="A5" s="96" t="s">
        <v>2</v>
      </c>
      <c r="B5" s="97"/>
      <c r="C5" s="97"/>
      <c r="D5" s="97"/>
      <c r="E5" s="98"/>
      <c r="F5" s="114">
        <v>45878</v>
      </c>
      <c r="G5" s="164"/>
      <c r="H5" s="164"/>
      <c r="I5" s="164"/>
      <c r="J5" s="165"/>
    </row>
    <row r="6" spans="1:10" ht="16.5" customHeight="1" x14ac:dyDescent="0.25">
      <c r="A6" s="96" t="s">
        <v>3</v>
      </c>
      <c r="B6" s="97"/>
      <c r="C6" s="97"/>
      <c r="D6" s="97"/>
      <c r="E6" s="98"/>
      <c r="F6" s="102" t="s">
        <v>163</v>
      </c>
      <c r="G6" s="103"/>
      <c r="H6" s="103"/>
      <c r="I6" s="103"/>
      <c r="J6" s="104"/>
    </row>
    <row r="7" spans="1:10" ht="15" customHeight="1" x14ac:dyDescent="0.25">
      <c r="A7" s="96" t="s">
        <v>220</v>
      </c>
      <c r="B7" s="97"/>
      <c r="C7" s="97"/>
      <c r="D7" s="97"/>
      <c r="E7" s="98"/>
      <c r="F7" s="102" t="s">
        <v>221</v>
      </c>
      <c r="G7" s="103"/>
      <c r="H7" s="103"/>
      <c r="I7" s="103"/>
      <c r="J7" s="104"/>
    </row>
    <row r="8" spans="1:10" ht="13.9" x14ac:dyDescent="0.25">
      <c r="A8" s="96" t="s">
        <v>4</v>
      </c>
      <c r="B8" s="97"/>
      <c r="C8" s="97"/>
      <c r="D8" s="97"/>
      <c r="E8" s="98"/>
      <c r="F8" s="128" t="s">
        <v>164</v>
      </c>
      <c r="G8" s="129"/>
      <c r="H8" s="129"/>
      <c r="I8" s="129"/>
      <c r="J8" s="130"/>
    </row>
    <row r="9" spans="1:10" ht="13.9" x14ac:dyDescent="0.25">
      <c r="A9" s="96" t="s">
        <v>228</v>
      </c>
      <c r="B9" s="97"/>
      <c r="C9" s="97"/>
      <c r="D9" s="97"/>
      <c r="E9" s="98"/>
      <c r="F9" s="102">
        <v>9769696056</v>
      </c>
      <c r="G9" s="103"/>
      <c r="H9" s="103"/>
      <c r="I9" s="103"/>
      <c r="J9" s="104"/>
    </row>
    <row r="10" spans="1:10" x14ac:dyDescent="0.25">
      <c r="A10" s="96" t="s">
        <v>152</v>
      </c>
      <c r="B10" s="97"/>
      <c r="C10" s="97"/>
      <c r="D10" s="97"/>
      <c r="E10" s="98"/>
      <c r="F10" s="102" t="s">
        <v>165</v>
      </c>
      <c r="G10" s="103"/>
      <c r="H10" s="103"/>
      <c r="I10" s="103"/>
      <c r="J10" s="104"/>
    </row>
    <row r="11" spans="1:10" ht="13.9" x14ac:dyDescent="0.25">
      <c r="A11" s="96" t="s">
        <v>5</v>
      </c>
      <c r="B11" s="97"/>
      <c r="C11" s="97"/>
      <c r="D11" s="97"/>
      <c r="E11" s="98"/>
      <c r="F11" s="96" t="s">
        <v>121</v>
      </c>
      <c r="G11" s="97"/>
      <c r="H11" s="97"/>
      <c r="I11" s="97"/>
      <c r="J11" s="98"/>
    </row>
    <row r="12" spans="1:10" ht="31.5" customHeight="1" x14ac:dyDescent="0.25">
      <c r="A12" s="115" t="s">
        <v>57</v>
      </c>
      <c r="B12" s="115"/>
      <c r="C12" s="102" t="s">
        <v>166</v>
      </c>
      <c r="D12" s="103"/>
      <c r="E12" s="103"/>
      <c r="F12" s="103"/>
      <c r="G12" s="103"/>
      <c r="H12" s="103"/>
      <c r="I12" s="103"/>
      <c r="J12" s="104"/>
    </row>
    <row r="13" spans="1:10" ht="13.9" x14ac:dyDescent="0.25">
      <c r="A13" s="1" t="s">
        <v>170</v>
      </c>
      <c r="B13" s="96" t="s">
        <v>171</v>
      </c>
      <c r="C13" s="97"/>
      <c r="D13" s="98"/>
      <c r="E13" s="1" t="s">
        <v>104</v>
      </c>
      <c r="F13" s="11" t="s">
        <v>44</v>
      </c>
      <c r="G13" s="3" t="s">
        <v>58</v>
      </c>
      <c r="H13" s="102" t="s">
        <v>168</v>
      </c>
      <c r="I13" s="103"/>
      <c r="J13" s="104"/>
    </row>
    <row r="14" spans="1:10" ht="13.9" x14ac:dyDescent="0.25">
      <c r="A14" s="1" t="s">
        <v>6</v>
      </c>
      <c r="B14" s="96" t="s">
        <v>172</v>
      </c>
      <c r="C14" s="97"/>
      <c r="D14" s="97"/>
      <c r="E14" s="98"/>
      <c r="F14" s="2" t="s">
        <v>59</v>
      </c>
      <c r="G14" s="96" t="s">
        <v>129</v>
      </c>
      <c r="H14" s="97"/>
      <c r="I14" s="97"/>
      <c r="J14" s="98"/>
    </row>
    <row r="15" spans="1:10" ht="13.9" x14ac:dyDescent="0.25">
      <c r="A15" s="1" t="s">
        <v>7</v>
      </c>
      <c r="B15" s="96" t="s">
        <v>169</v>
      </c>
      <c r="C15" s="97"/>
      <c r="D15" s="97"/>
      <c r="E15" s="98"/>
      <c r="F15" s="2" t="s">
        <v>60</v>
      </c>
      <c r="G15" s="96" t="s">
        <v>167</v>
      </c>
      <c r="H15" s="97"/>
      <c r="I15" s="97"/>
      <c r="J15" s="98"/>
    </row>
    <row r="16" spans="1:10" ht="32.25" customHeight="1" x14ac:dyDescent="0.25">
      <c r="A16" s="150" t="s">
        <v>61</v>
      </c>
      <c r="B16" s="150"/>
      <c r="C16" s="151" t="s">
        <v>173</v>
      </c>
      <c r="D16" s="151"/>
      <c r="E16" s="151"/>
      <c r="F16" s="146" t="s">
        <v>46</v>
      </c>
      <c r="G16" s="146"/>
      <c r="H16" s="103" t="s">
        <v>229</v>
      </c>
      <c r="I16" s="103"/>
      <c r="J16" s="104"/>
    </row>
    <row r="17" spans="1:10" ht="15" customHeight="1" x14ac:dyDescent="0.25">
      <c r="A17" s="147" t="s">
        <v>48</v>
      </c>
      <c r="B17" s="148"/>
      <c r="C17" s="148"/>
      <c r="D17" s="148"/>
      <c r="E17" s="149"/>
      <c r="F17" s="155" t="s">
        <v>55</v>
      </c>
      <c r="G17" s="156"/>
      <c r="H17" s="156"/>
      <c r="I17" s="156"/>
      <c r="J17" s="157"/>
    </row>
    <row r="18" spans="1:10" x14ac:dyDescent="0.25">
      <c r="A18" s="152"/>
      <c r="B18" s="153"/>
      <c r="C18" s="153"/>
      <c r="D18" s="153"/>
      <c r="E18" s="154"/>
      <c r="F18" s="158"/>
      <c r="G18" s="159"/>
      <c r="H18" s="159"/>
      <c r="I18" s="159"/>
      <c r="J18" s="160"/>
    </row>
    <row r="19" spans="1:10" ht="15" customHeight="1" x14ac:dyDescent="0.25">
      <c r="A19" s="147" t="s">
        <v>8</v>
      </c>
      <c r="B19" s="148"/>
      <c r="C19" s="148"/>
      <c r="D19" s="148"/>
      <c r="E19" s="149"/>
      <c r="F19" s="147" t="s">
        <v>39</v>
      </c>
      <c r="G19" s="148"/>
      <c r="H19" s="148"/>
      <c r="I19" s="148"/>
      <c r="J19" s="149"/>
    </row>
    <row r="20" spans="1:10" ht="13.9" x14ac:dyDescent="0.25">
      <c r="A20" s="96" t="s">
        <v>9</v>
      </c>
      <c r="B20" s="97"/>
      <c r="C20" s="97"/>
      <c r="D20" s="97"/>
      <c r="E20" s="98"/>
      <c r="F20" s="125" t="s">
        <v>160</v>
      </c>
      <c r="G20" s="126"/>
      <c r="H20" s="126"/>
      <c r="I20" s="126"/>
      <c r="J20" s="127"/>
    </row>
    <row r="21" spans="1:10" ht="13.9" x14ac:dyDescent="0.25">
      <c r="A21" s="96" t="s">
        <v>10</v>
      </c>
      <c r="B21" s="97"/>
      <c r="C21" s="97"/>
      <c r="D21" s="97"/>
      <c r="E21" s="98"/>
      <c r="F21" s="125" t="s">
        <v>47</v>
      </c>
      <c r="G21" s="126"/>
      <c r="H21" s="126"/>
      <c r="I21" s="126"/>
      <c r="J21" s="127"/>
    </row>
    <row r="22" spans="1:10" x14ac:dyDescent="0.25">
      <c r="A22" s="96" t="s">
        <v>11</v>
      </c>
      <c r="B22" s="97"/>
      <c r="C22" s="97"/>
      <c r="D22" s="97"/>
      <c r="E22" s="98"/>
      <c r="F22" s="125" t="s">
        <v>161</v>
      </c>
      <c r="G22" s="126"/>
      <c r="H22" s="126"/>
      <c r="I22" s="126"/>
      <c r="J22" s="127"/>
    </row>
    <row r="23" spans="1:10" x14ac:dyDescent="0.25">
      <c r="A23" s="96" t="s">
        <v>28</v>
      </c>
      <c r="B23" s="97"/>
      <c r="C23" s="97"/>
      <c r="D23" s="97"/>
      <c r="E23" s="98"/>
      <c r="F23" s="125" t="s">
        <v>62</v>
      </c>
      <c r="G23" s="126"/>
      <c r="H23" s="126"/>
      <c r="I23" s="126"/>
      <c r="J23" s="127"/>
    </row>
    <row r="24" spans="1:10" x14ac:dyDescent="0.25">
      <c r="A24" s="111" t="s">
        <v>12</v>
      </c>
      <c r="B24" s="112"/>
      <c r="C24" s="111" t="s">
        <v>13</v>
      </c>
      <c r="D24" s="112"/>
      <c r="E24" s="111" t="s">
        <v>14</v>
      </c>
      <c r="F24" s="112"/>
      <c r="G24" s="111" t="s">
        <v>45</v>
      </c>
      <c r="H24" s="112"/>
      <c r="I24" s="111" t="s">
        <v>15</v>
      </c>
      <c r="J24" s="112"/>
    </row>
    <row r="25" spans="1:10" x14ac:dyDescent="0.25">
      <c r="A25" s="111" t="s">
        <v>16</v>
      </c>
      <c r="B25" s="112"/>
      <c r="C25" s="111" t="s">
        <v>44</v>
      </c>
      <c r="D25" s="112"/>
      <c r="E25" s="111" t="s">
        <v>44</v>
      </c>
      <c r="F25" s="112"/>
      <c r="G25" s="111" t="s">
        <v>44</v>
      </c>
      <c r="H25" s="112"/>
      <c r="I25" s="111" t="s">
        <v>44</v>
      </c>
      <c r="J25" s="112"/>
    </row>
    <row r="26" spans="1:10" x14ac:dyDescent="0.25">
      <c r="A26" s="166" t="s">
        <v>17</v>
      </c>
      <c r="B26" s="167"/>
      <c r="C26" s="111" t="s">
        <v>174</v>
      </c>
      <c r="D26" s="112"/>
      <c r="E26" s="111" t="s">
        <v>175</v>
      </c>
      <c r="F26" s="112"/>
      <c r="G26" s="111" t="s">
        <v>174</v>
      </c>
      <c r="H26" s="112"/>
      <c r="I26" s="111" t="s">
        <v>174</v>
      </c>
      <c r="J26" s="112"/>
    </row>
    <row r="27" spans="1:10" x14ac:dyDescent="0.25">
      <c r="A27" s="96" t="s">
        <v>54</v>
      </c>
      <c r="B27" s="97"/>
      <c r="C27" s="97"/>
      <c r="D27" s="97"/>
      <c r="E27" s="97"/>
      <c r="F27" s="97"/>
      <c r="G27" s="97"/>
      <c r="H27" s="97"/>
      <c r="I27" s="97"/>
      <c r="J27" s="98"/>
    </row>
    <row r="28" spans="1:10" x14ac:dyDescent="0.25">
      <c r="A28" s="96" t="s">
        <v>40</v>
      </c>
      <c r="B28" s="97"/>
      <c r="C28" s="97"/>
      <c r="D28" s="97"/>
      <c r="E28" s="97"/>
      <c r="F28" s="97"/>
      <c r="G28" s="97"/>
      <c r="H28" s="97"/>
      <c r="I28" s="97"/>
      <c r="J28" s="98"/>
    </row>
    <row r="29" spans="1:10" ht="15" customHeight="1" x14ac:dyDescent="0.25">
      <c r="A29" s="128" t="s">
        <v>35</v>
      </c>
      <c r="B29" s="130"/>
      <c r="C29" s="96" t="s">
        <v>225</v>
      </c>
      <c r="D29" s="97"/>
      <c r="E29" s="97"/>
      <c r="F29" s="97"/>
      <c r="G29" s="97"/>
      <c r="H29" s="97"/>
      <c r="I29" s="97"/>
      <c r="J29" s="98"/>
    </row>
    <row r="30" spans="1:10" ht="15" customHeight="1" x14ac:dyDescent="0.25">
      <c r="A30" s="128" t="s">
        <v>224</v>
      </c>
      <c r="B30" s="130"/>
      <c r="C30" s="168" t="s">
        <v>226</v>
      </c>
      <c r="D30" s="97"/>
      <c r="E30" s="97"/>
      <c r="F30" s="97"/>
      <c r="G30" s="97"/>
      <c r="H30" s="97"/>
      <c r="I30" s="97"/>
      <c r="J30" s="98"/>
    </row>
    <row r="31" spans="1:10" x14ac:dyDescent="0.25">
      <c r="A31" s="128" t="s">
        <v>18</v>
      </c>
      <c r="B31" s="129"/>
      <c r="C31" s="129"/>
      <c r="D31" s="129"/>
      <c r="E31" s="129"/>
      <c r="F31" s="129"/>
      <c r="G31" s="129"/>
      <c r="H31" s="129"/>
      <c r="I31" s="129"/>
      <c r="J31" s="130"/>
    </row>
    <row r="32" spans="1:10" ht="15" customHeight="1" x14ac:dyDescent="0.25">
      <c r="A32" s="147" t="s">
        <v>41</v>
      </c>
      <c r="B32" s="148"/>
      <c r="C32" s="148"/>
      <c r="D32" s="148"/>
      <c r="E32" s="148"/>
      <c r="F32" s="148"/>
      <c r="G32" s="148"/>
      <c r="H32" s="148"/>
      <c r="I32" s="148"/>
      <c r="J32" s="149"/>
    </row>
    <row r="33" spans="1:10" x14ac:dyDescent="0.25">
      <c r="A33" s="152"/>
      <c r="B33" s="153"/>
      <c r="C33" s="153"/>
      <c r="D33" s="153"/>
      <c r="E33" s="153"/>
      <c r="F33" s="153"/>
      <c r="G33" s="153"/>
      <c r="H33" s="153"/>
      <c r="I33" s="153"/>
      <c r="J33" s="154"/>
    </row>
    <row r="34" spans="1:10" ht="16.5" customHeight="1" x14ac:dyDescent="0.25">
      <c r="A34" s="96" t="s">
        <v>63</v>
      </c>
      <c r="B34" s="97"/>
      <c r="C34" s="97"/>
      <c r="D34" s="97"/>
      <c r="E34" s="98"/>
      <c r="F34" s="102">
        <v>5000</v>
      </c>
      <c r="G34" s="103"/>
      <c r="H34" s="103"/>
      <c r="I34" s="103"/>
      <c r="J34" s="104"/>
    </row>
    <row r="35" spans="1:10" x14ac:dyDescent="0.25">
      <c r="A35" s="96" t="s">
        <v>19</v>
      </c>
      <c r="B35" s="97"/>
      <c r="C35" s="97"/>
      <c r="D35" s="97"/>
      <c r="E35" s="98"/>
      <c r="F35" s="96">
        <v>0.57999999999999996</v>
      </c>
      <c r="G35" s="97"/>
      <c r="H35" s="97"/>
      <c r="I35" s="97"/>
      <c r="J35" s="98"/>
    </row>
    <row r="36" spans="1:10" x14ac:dyDescent="0.25">
      <c r="A36" s="96" t="s">
        <v>20</v>
      </c>
      <c r="B36" s="97"/>
      <c r="C36" s="97"/>
      <c r="D36" s="97"/>
      <c r="E36" s="98"/>
      <c r="F36" s="96" t="s">
        <v>176</v>
      </c>
      <c r="G36" s="97"/>
      <c r="H36" s="97"/>
      <c r="I36" s="97"/>
      <c r="J36" s="98"/>
    </row>
    <row r="37" spans="1:10" x14ac:dyDescent="0.25">
      <c r="A37" s="96" t="s">
        <v>21</v>
      </c>
      <c r="B37" s="97"/>
      <c r="C37" s="97"/>
      <c r="D37" s="97"/>
      <c r="E37" s="98"/>
      <c r="F37" s="96" t="s">
        <v>176</v>
      </c>
      <c r="G37" s="97"/>
      <c r="H37" s="97"/>
      <c r="I37" s="97"/>
      <c r="J37" s="98"/>
    </row>
    <row r="38" spans="1:10" x14ac:dyDescent="0.25">
      <c r="A38" s="96" t="s">
        <v>64</v>
      </c>
      <c r="B38" s="97"/>
      <c r="C38" s="97"/>
      <c r="D38" s="97"/>
      <c r="E38" s="98"/>
      <c r="F38" s="96">
        <v>2866.03</v>
      </c>
      <c r="G38" s="97"/>
      <c r="H38" s="97"/>
      <c r="I38" s="97"/>
      <c r="J38" s="98"/>
    </row>
    <row r="39" spans="1:10" x14ac:dyDescent="0.25">
      <c r="A39" s="96" t="s">
        <v>22</v>
      </c>
      <c r="B39" s="97"/>
      <c r="C39" s="97"/>
      <c r="D39" s="97"/>
      <c r="E39" s="98"/>
      <c r="F39" s="96" t="s">
        <v>177</v>
      </c>
      <c r="G39" s="97"/>
      <c r="H39" s="97"/>
      <c r="I39" s="97"/>
      <c r="J39" s="98"/>
    </row>
    <row r="40" spans="1:10" x14ac:dyDescent="0.25">
      <c r="A40" s="128" t="s">
        <v>66</v>
      </c>
      <c r="B40" s="129"/>
      <c r="C40" s="129"/>
      <c r="D40" s="129"/>
      <c r="E40" s="129"/>
      <c r="F40" s="129"/>
      <c r="G40" s="129"/>
      <c r="H40" s="129"/>
      <c r="I40" s="129"/>
      <c r="J40" s="130"/>
    </row>
    <row r="41" spans="1:10" ht="16.5" customHeight="1" x14ac:dyDescent="0.25">
      <c r="A41" s="146" t="s">
        <v>65</v>
      </c>
      <c r="B41" s="146"/>
      <c r="C41" s="140" t="s">
        <v>44</v>
      </c>
      <c r="D41" s="141"/>
      <c r="E41" s="141"/>
      <c r="F41" s="142"/>
      <c r="G41" s="4" t="s">
        <v>56</v>
      </c>
      <c r="H41" s="140" t="s">
        <v>44</v>
      </c>
      <c r="I41" s="141"/>
      <c r="J41" s="142"/>
    </row>
    <row r="42" spans="1:10" x14ac:dyDescent="0.25">
      <c r="A42" s="102" t="s">
        <v>67</v>
      </c>
      <c r="B42" s="104"/>
      <c r="C42" s="140" t="s">
        <v>178</v>
      </c>
      <c r="D42" s="141"/>
      <c r="E42" s="141"/>
      <c r="F42" s="142"/>
      <c r="G42" s="4" t="s">
        <v>56</v>
      </c>
      <c r="H42" s="140" t="s">
        <v>179</v>
      </c>
      <c r="I42" s="141"/>
      <c r="J42" s="142"/>
    </row>
    <row r="43" spans="1:10" ht="62.25" customHeight="1" x14ac:dyDescent="0.25">
      <c r="A43" s="102" t="s">
        <v>68</v>
      </c>
      <c r="B43" s="104"/>
      <c r="C43" s="99" t="s">
        <v>219</v>
      </c>
      <c r="D43" s="100"/>
      <c r="E43" s="100"/>
      <c r="F43" s="101"/>
      <c r="G43" s="4" t="s">
        <v>56</v>
      </c>
      <c r="H43" s="140" t="str">
        <f>H42</f>
        <v>26/06/2017.</v>
      </c>
      <c r="I43" s="141"/>
      <c r="J43" s="142"/>
    </row>
    <row r="44" spans="1:10" x14ac:dyDescent="0.25">
      <c r="A44" s="96" t="s">
        <v>102</v>
      </c>
      <c r="B44" s="97"/>
      <c r="C44" s="97"/>
      <c r="D44" s="97"/>
      <c r="E44" s="98"/>
      <c r="F44" s="96" t="s">
        <v>103</v>
      </c>
      <c r="G44" s="97"/>
      <c r="H44" s="98"/>
      <c r="I44" s="96" t="s">
        <v>49</v>
      </c>
      <c r="J44" s="98"/>
    </row>
    <row r="45" spans="1:10" x14ac:dyDescent="0.25">
      <c r="A45" s="115" t="s">
        <v>74</v>
      </c>
      <c r="B45" s="115"/>
      <c r="C45" s="115"/>
      <c r="D45" s="173" t="str">
        <f>H43</f>
        <v>26/06/2017.</v>
      </c>
      <c r="E45" s="173"/>
      <c r="F45" s="174" t="s">
        <v>69</v>
      </c>
      <c r="G45" s="175"/>
      <c r="H45" s="114">
        <v>46021</v>
      </c>
      <c r="I45" s="97"/>
      <c r="J45" s="98"/>
    </row>
    <row r="46" spans="1:10" x14ac:dyDescent="0.25">
      <c r="A46" s="108" t="s">
        <v>23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0" ht="17.25" customHeight="1" x14ac:dyDescent="0.25">
      <c r="A47" s="96" t="s">
        <v>100</v>
      </c>
      <c r="B47" s="97"/>
      <c r="C47" s="98"/>
      <c r="D47" s="111">
        <f>F38</f>
        <v>2866.03</v>
      </c>
      <c r="E47" s="112"/>
      <c r="F47" s="113" t="s">
        <v>70</v>
      </c>
      <c r="G47" s="113"/>
      <c r="H47" s="113"/>
      <c r="I47" s="172" t="s">
        <v>44</v>
      </c>
      <c r="J47" s="172"/>
    </row>
    <row r="48" spans="1:10" ht="44.65" customHeight="1" x14ac:dyDescent="0.25">
      <c r="A48" s="102" t="s">
        <v>71</v>
      </c>
      <c r="B48" s="104"/>
      <c r="C48" s="102" t="s">
        <v>222</v>
      </c>
      <c r="D48" s="103"/>
      <c r="E48" s="103"/>
      <c r="F48" s="103"/>
      <c r="G48" s="104"/>
      <c r="H48" s="169" t="s">
        <v>52</v>
      </c>
      <c r="I48" s="170"/>
      <c r="J48" s="171"/>
    </row>
    <row r="49" spans="1:12" ht="28.9" customHeight="1" x14ac:dyDescent="0.25">
      <c r="A49" s="96" t="s">
        <v>42</v>
      </c>
      <c r="B49" s="97"/>
      <c r="C49" s="97"/>
      <c r="D49" s="97"/>
      <c r="E49" s="98"/>
      <c r="F49" s="102" t="s">
        <v>50</v>
      </c>
      <c r="G49" s="103"/>
      <c r="H49" s="103"/>
      <c r="I49" s="103"/>
      <c r="J49" s="104"/>
    </row>
    <row r="50" spans="1:12" ht="15.75" thickBot="1" x14ac:dyDescent="0.3">
      <c r="A50" s="96" t="s">
        <v>51</v>
      </c>
      <c r="B50" s="97"/>
      <c r="C50" s="97"/>
      <c r="D50" s="97"/>
      <c r="E50" s="97"/>
      <c r="F50" s="97"/>
      <c r="G50" s="97"/>
      <c r="H50" s="97"/>
      <c r="I50" s="97"/>
      <c r="J50" s="98"/>
    </row>
    <row r="51" spans="1:12" customFormat="1" ht="15.75" customHeight="1" x14ac:dyDescent="0.25">
      <c r="A51" s="60" t="s">
        <v>194</v>
      </c>
      <c r="B51" s="61"/>
      <c r="C51" s="62" t="s">
        <v>230</v>
      </c>
      <c r="D51" s="63"/>
      <c r="E51" s="63"/>
      <c r="F51" s="63"/>
      <c r="G51" s="63"/>
      <c r="H51" s="63"/>
      <c r="I51" s="63"/>
      <c r="J51" s="64"/>
      <c r="K51" s="43" t="str">
        <f ca="1">(IF(F55&gt;99%,"All work completed. Please provide OC.",IF(F55&gt;89.8%,"Plinth, RCC, Brick, Plaster, Flooring, Painting work Completed. Finishing work is in process.",IF(F55&lt;94%,(IF(C55=0,"Work not yet Started.",IF(D55=25%,"Piling work in process",IF(D55=50%,"Excavation work in process",IF(D55=100%,"Excavation work Completed. ","0")))&amp;(IF(C56=0%,"",IF(C56=L57,"Footing work is process",IF(C56=L58,"Footing work Completed",IF(C56=L59,"1st Basement Completed",IF(C56=L60,"1st &amp; 2nd Basement Completed",IF(C56=L61,"1st to 3rd Basement Completed",IF(C56=L62,"1st to 4th Basement Completed",IF(C56=L63,"Plinth work is process",IF(C56=L64,"Plinth work completed","0")))))))))))&amp;(IF(C57=(D52+G52+I52),", RCC Slab",IF(C57&gt;0,", RCC upto "&amp;C57&amp;" Slab",""))&amp;(IF(C58=I52,", Brickwork",IF(C58&gt;0,", Brickwork upto "&amp;C58&amp;" Floor",""))&amp;(IF(C59=I52,", Internal Plaster",IF(C59&gt;0,", Internal Plaster upto "&amp;C59&amp;" Floor",""))&amp;(IF(C60=I52,", External Plaster",IF(C60&gt;0,", External Plaster upto "&amp;C60&amp;" Floor",""))&amp;(IF(C61=I52,", Flooring",IF(C61&gt;0,", Flooring upto "&amp;C61&amp;" Floor",""))&amp;(IF(C62=I52,", Painting",IF(C62&gt;0,", Painting upto "&amp;C62&amp;" Floor",""))&amp;(IF(C63&gt;0,", Finishing upto "&amp;C63&amp;" Floor","")&amp;(IF(C57&gt;0.5," Completed",""))))))))))))))</f>
        <v>Excavation work Completed. Plinth work completed, RCC upto 2 Slab Completed</v>
      </c>
      <c r="L51" s="44"/>
    </row>
    <row r="52" spans="1:12" customFormat="1" ht="15.75" x14ac:dyDescent="0.25">
      <c r="A52" s="45" t="s">
        <v>122</v>
      </c>
      <c r="B52" s="46">
        <v>0</v>
      </c>
      <c r="C52" s="46" t="s">
        <v>124</v>
      </c>
      <c r="D52" s="46">
        <v>1</v>
      </c>
      <c r="E52" s="65" t="s">
        <v>123</v>
      </c>
      <c r="F52" s="66"/>
      <c r="G52" s="46">
        <v>0</v>
      </c>
      <c r="H52" s="46" t="s">
        <v>195</v>
      </c>
      <c r="I52" s="65">
        <f ca="1">--TRIM(RIGHT(SUBSTITUTE(LEFT(C51,_xlfn.AGGREGATE(16,6,FIND({0,1,2,3,4,5,6,7,8,9},C51,ROW(INDIRECT("1:"&amp;LEN(C51)))),1))," ",REPT(" ",LEN(C51))),LEN(C51)))</f>
        <v>2</v>
      </c>
      <c r="J52" s="67"/>
      <c r="K52" s="47"/>
      <c r="L52" s="48"/>
    </row>
    <row r="53" spans="1:12" customFormat="1" ht="33.75" customHeight="1" x14ac:dyDescent="0.25">
      <c r="A53" s="68" t="s">
        <v>196</v>
      </c>
      <c r="B53" s="69"/>
      <c r="C53" s="70" t="str">
        <f ca="1">K51</f>
        <v>Excavation work Completed. Plinth work completed, RCC upto 2 Slab Completed</v>
      </c>
      <c r="D53" s="71"/>
      <c r="E53" s="71"/>
      <c r="F53" s="71"/>
      <c r="G53" s="71"/>
      <c r="H53" s="71"/>
      <c r="I53" s="71"/>
      <c r="J53" s="72"/>
      <c r="K53" s="47" t="s">
        <v>197</v>
      </c>
      <c r="L53" s="48"/>
    </row>
    <row r="54" spans="1:12" customFormat="1" ht="15.75" customHeight="1" x14ac:dyDescent="0.25">
      <c r="A54" s="73" t="s">
        <v>30</v>
      </c>
      <c r="B54" s="66"/>
      <c r="C54" s="56" t="s">
        <v>198</v>
      </c>
      <c r="D54" s="74" t="s">
        <v>199</v>
      </c>
      <c r="E54" s="74"/>
      <c r="F54" s="74" t="s">
        <v>200</v>
      </c>
      <c r="G54" s="74"/>
      <c r="H54" s="74" t="s">
        <v>201</v>
      </c>
      <c r="I54" s="74"/>
      <c r="J54" s="75"/>
      <c r="K54" s="49" t="s">
        <v>202</v>
      </c>
      <c r="L54" s="50">
        <f ca="1">I52*25%</f>
        <v>0.5</v>
      </c>
    </row>
    <row r="55" spans="1:12" customFormat="1" ht="15.75" customHeight="1" x14ac:dyDescent="0.25">
      <c r="A55" s="76" t="s">
        <v>203</v>
      </c>
      <c r="B55" s="77"/>
      <c r="C55" s="57">
        <f ca="1">L56</f>
        <v>2</v>
      </c>
      <c r="D55" s="78">
        <f ca="1">((100/I52)*C55)/100</f>
        <v>1</v>
      </c>
      <c r="E55" s="79"/>
      <c r="F55" s="80">
        <f ca="1">(((C56/I52*10)+(40/(D52+G52+I52)*C57)+(7.5/(I52)*C58)+(7.5/(I52)*C59)+(10/I52*C60)+(10/I52*C61)+(5/I52*C62)+(5/I52*C63)+(5/I52*C64))/100)</f>
        <v>0.3666666666666667</v>
      </c>
      <c r="G55" s="80"/>
      <c r="H55" s="82">
        <f ca="1">((((C55/I52)*20)+((C56/I52)*25)+(30/(I52+G52+D52)*C57)+(5/I52*C58)+(5/I52*C59)+(5/I52*C60)+(5/I52*C61)+(0/I52*C62)+(0/I52*C63)+(5/I52*C64))/100)</f>
        <v>0.65</v>
      </c>
      <c r="I55" s="83"/>
      <c r="J55" s="84"/>
      <c r="K55" s="49" t="s">
        <v>144</v>
      </c>
      <c r="L55" s="51">
        <f ca="1">I52*50%</f>
        <v>1</v>
      </c>
    </row>
    <row r="56" spans="1:12" customFormat="1" ht="15.75" x14ac:dyDescent="0.25">
      <c r="A56" s="76" t="s">
        <v>31</v>
      </c>
      <c r="B56" s="77"/>
      <c r="C56" s="58">
        <f ca="1">L64</f>
        <v>2</v>
      </c>
      <c r="D56" s="78">
        <f ca="1">((100/I52)*C56)/100</f>
        <v>1</v>
      </c>
      <c r="E56" s="79"/>
      <c r="F56" s="80"/>
      <c r="G56" s="80"/>
      <c r="H56" s="85"/>
      <c r="I56" s="86"/>
      <c r="J56" s="87"/>
      <c r="K56" s="49" t="s">
        <v>147</v>
      </c>
      <c r="L56" s="51">
        <f ca="1">I52</f>
        <v>2</v>
      </c>
    </row>
    <row r="57" spans="1:12" customFormat="1" ht="15.75" customHeight="1" x14ac:dyDescent="0.25">
      <c r="A57" s="76" t="s">
        <v>204</v>
      </c>
      <c r="B57" s="77"/>
      <c r="C57" s="58">
        <v>2</v>
      </c>
      <c r="D57" s="78">
        <f ca="1">((100/(D52+G52+I52))*C57)/100</f>
        <v>0.66666666666666674</v>
      </c>
      <c r="E57" s="79"/>
      <c r="F57" s="80"/>
      <c r="G57" s="80"/>
      <c r="H57" s="85"/>
      <c r="I57" s="86"/>
      <c r="J57" s="87"/>
      <c r="K57" s="49" t="s">
        <v>148</v>
      </c>
      <c r="L57" s="52">
        <f ca="1">(IF(B52&gt;1,(I52/(B52+2)),I52/4))</f>
        <v>0.5</v>
      </c>
    </row>
    <row r="58" spans="1:12" customFormat="1" ht="15.75" customHeight="1" x14ac:dyDescent="0.25">
      <c r="A58" s="76" t="s">
        <v>205</v>
      </c>
      <c r="B58" s="77" t="s">
        <v>206</v>
      </c>
      <c r="C58" s="57">
        <v>0</v>
      </c>
      <c r="D58" s="78">
        <f ca="1">((100/I52)*C58)/100</f>
        <v>0</v>
      </c>
      <c r="E58" s="79"/>
      <c r="F58" s="80"/>
      <c r="G58" s="80"/>
      <c r="H58" s="85"/>
      <c r="I58" s="86"/>
      <c r="J58" s="87"/>
      <c r="K58" s="49" t="s">
        <v>149</v>
      </c>
      <c r="L58" s="52">
        <f ca="1">(IF(B52&gt;1,(I52/(B52+2)+L57),I52/4+L57))</f>
        <v>1</v>
      </c>
    </row>
    <row r="59" spans="1:12" customFormat="1" ht="15.75" customHeight="1" x14ac:dyDescent="0.25">
      <c r="A59" s="76" t="s">
        <v>207</v>
      </c>
      <c r="B59" s="77" t="s">
        <v>206</v>
      </c>
      <c r="C59" s="57">
        <v>0</v>
      </c>
      <c r="D59" s="78">
        <f ca="1">((100/I52)*C59)/100</f>
        <v>0</v>
      </c>
      <c r="E59" s="79"/>
      <c r="F59" s="80"/>
      <c r="G59" s="80"/>
      <c r="H59" s="85"/>
      <c r="I59" s="86"/>
      <c r="J59" s="87"/>
      <c r="K59" s="49" t="s">
        <v>208</v>
      </c>
      <c r="L59" s="52">
        <f>(IF(B52&gt;1,(I52/(B52+2)+L58),0))</f>
        <v>0</v>
      </c>
    </row>
    <row r="60" spans="1:12" customFormat="1" ht="15.75" customHeight="1" x14ac:dyDescent="0.25">
      <c r="A60" s="76" t="s">
        <v>209</v>
      </c>
      <c r="B60" s="77" t="s">
        <v>210</v>
      </c>
      <c r="C60" s="57">
        <v>0</v>
      </c>
      <c r="D60" s="78">
        <f ca="1">((100/(I52))*C60)/100</f>
        <v>0</v>
      </c>
      <c r="E60" s="79"/>
      <c r="F60" s="80"/>
      <c r="G60" s="80"/>
      <c r="H60" s="85"/>
      <c r="I60" s="86"/>
      <c r="J60" s="87"/>
      <c r="K60" s="49" t="s">
        <v>211</v>
      </c>
      <c r="L60" s="52">
        <f>(IF(B52&gt;2,(I52/(B52+2)+L59),0))</f>
        <v>0</v>
      </c>
    </row>
    <row r="61" spans="1:12" customFormat="1" ht="15.75" customHeight="1" x14ac:dyDescent="0.25">
      <c r="A61" s="76" t="s">
        <v>212</v>
      </c>
      <c r="B61" s="77" t="s">
        <v>212</v>
      </c>
      <c r="C61" s="57">
        <v>0</v>
      </c>
      <c r="D61" s="78">
        <f ca="1">((100/I52)*C61)/100</f>
        <v>0</v>
      </c>
      <c r="E61" s="79"/>
      <c r="F61" s="80"/>
      <c r="G61" s="80"/>
      <c r="H61" s="85"/>
      <c r="I61" s="86"/>
      <c r="J61" s="87"/>
      <c r="K61" s="49" t="s">
        <v>213</v>
      </c>
      <c r="L61" s="53">
        <f>(IF(B52&gt;3,(I52/(B52+2)+L60),0))</f>
        <v>0</v>
      </c>
    </row>
    <row r="62" spans="1:12" customFormat="1" ht="15.75" customHeight="1" x14ac:dyDescent="0.25">
      <c r="A62" s="76" t="s">
        <v>214</v>
      </c>
      <c r="B62" s="77"/>
      <c r="C62" s="57">
        <v>0</v>
      </c>
      <c r="D62" s="78">
        <f ca="1">((100/I52)*C62)/100</f>
        <v>0</v>
      </c>
      <c r="E62" s="79"/>
      <c r="F62" s="80"/>
      <c r="G62" s="80"/>
      <c r="H62" s="85"/>
      <c r="I62" s="86"/>
      <c r="J62" s="87"/>
      <c r="K62" s="49" t="s">
        <v>215</v>
      </c>
      <c r="L62" s="52">
        <f>(IF(B52&gt;4,(I52/(B52+2)+L61),0))</f>
        <v>0</v>
      </c>
    </row>
    <row r="63" spans="1:12" customFormat="1" ht="15.75" customHeight="1" x14ac:dyDescent="0.25">
      <c r="A63" s="76" t="s">
        <v>216</v>
      </c>
      <c r="B63" s="77" t="s">
        <v>216</v>
      </c>
      <c r="C63" s="57">
        <v>0</v>
      </c>
      <c r="D63" s="78">
        <f ca="1">((100/(I52))*C63)/100</f>
        <v>0</v>
      </c>
      <c r="E63" s="79"/>
      <c r="F63" s="80"/>
      <c r="G63" s="80"/>
      <c r="H63" s="85"/>
      <c r="I63" s="86"/>
      <c r="J63" s="87"/>
      <c r="K63" s="49" t="s">
        <v>150</v>
      </c>
      <c r="L63" s="52">
        <f ca="1">(IF(B52=1,(I52/(B52+3)+L58),IF(B52=0,(I52/4+L58),IF(B52&gt;1,0))))</f>
        <v>1.5</v>
      </c>
    </row>
    <row r="64" spans="1:12" customFormat="1" ht="16.5" customHeight="1" thickBot="1" x14ac:dyDescent="0.3">
      <c r="A64" s="91" t="s">
        <v>217</v>
      </c>
      <c r="B64" s="92"/>
      <c r="C64" s="59">
        <v>0</v>
      </c>
      <c r="D64" s="93">
        <f ca="1">((100/(I52))*C64)/100</f>
        <v>0</v>
      </c>
      <c r="E64" s="94"/>
      <c r="F64" s="81"/>
      <c r="G64" s="81"/>
      <c r="H64" s="88"/>
      <c r="I64" s="89"/>
      <c r="J64" s="90"/>
      <c r="K64" s="54" t="s">
        <v>151</v>
      </c>
      <c r="L64" s="55">
        <f ca="1">(IF(B52&gt;1.5,(I52/(B52+2)+L58+MAX(0,L59-L58)+MAX(0,L60-L59)+MAX(0,L61-L60)+MAX(0,L62-L61)+MAX(0,L63-L62)),IF(B52=1,(I52/(B52+3)+L63),IF(B52=0,I52/4+L63))))</f>
        <v>2</v>
      </c>
    </row>
    <row r="65" spans="1:12" customFormat="1" ht="15.75" customHeight="1" x14ac:dyDescent="0.25">
      <c r="A65" s="60" t="s">
        <v>194</v>
      </c>
      <c r="B65" s="61"/>
      <c r="C65" s="62" t="s">
        <v>231</v>
      </c>
      <c r="D65" s="63"/>
      <c r="E65" s="63"/>
      <c r="F65" s="63"/>
      <c r="G65" s="63"/>
      <c r="H65" s="63"/>
      <c r="I65" s="63"/>
      <c r="J65" s="64"/>
      <c r="K65" s="43" t="str">
        <f ca="1">(IF(F69&gt;99%,"All work completed. Please provide OC.",IF(F69&gt;89.8%,"Plinth, RCC, Brick, Plaster, Flooring, Painting work Completed. Finishing work is in process.",IF(F69&lt;94%,(IF(C69=0,"Work not yet Started.",IF(D69=25%,"Piling work in process",IF(D69=50%,"Excavation work in process",IF(D69=100%,"Excavation work Completed. ","0")))&amp;(IF(C70=0%,"",IF(C70=L71,"Footing work is process",IF(C70=L72,"Footing work Completed",IF(C70=L73,"1st Basement Completed",IF(C70=L74,"1st &amp; 2nd Basement Completed",IF(C70=L75,"1st to 3rd Basement Completed",IF(C70=L76,"1st to 4th Basement Completed",IF(C70=L77,"Plinth work is process",IF(C70=L78,"Plinth work completed","0")))))))))))&amp;(IF(C71=(D66+G66+I66),", RCC Slab",IF(C71&gt;0,", RCC upto "&amp;C71&amp;" Slab",""))&amp;(IF(C72=I66,", Brickwork",IF(C72&gt;0,", Brickwork upto "&amp;C72&amp;" Floor",""))&amp;(IF(C73=I66,", Internal Plaster",IF(C73&gt;0,", Internal Plaster upto "&amp;C73&amp;" Floor",""))&amp;(IF(C74=I66,", External Plaster",IF(C74&gt;0,", External Plaster upto "&amp;C74&amp;" Floor",""))&amp;(IF(C75=I66,", Flooring",IF(C75&gt;0,", Flooring upto "&amp;C75&amp;" Floor",""))&amp;(IF(C76=I66,", Painting",IF(C76&gt;0,", Painting upto "&amp;C76&amp;" Floor",""))&amp;(IF(C77&gt;0,", Finishing upto "&amp;C77&amp;" Floor","")&amp;(IF(C71&gt;0.5," Completed",""))))))))))))))</f>
        <v>Excavation work Completed. Plinth work completed</v>
      </c>
      <c r="L65" s="44"/>
    </row>
    <row r="66" spans="1:12" customFormat="1" ht="15.75" x14ac:dyDescent="0.25">
      <c r="A66" s="45" t="s">
        <v>122</v>
      </c>
      <c r="B66" s="46">
        <v>0</v>
      </c>
      <c r="C66" s="46" t="s">
        <v>124</v>
      </c>
      <c r="D66" s="46">
        <v>1</v>
      </c>
      <c r="E66" s="65" t="s">
        <v>123</v>
      </c>
      <c r="F66" s="66"/>
      <c r="G66" s="46">
        <v>0</v>
      </c>
      <c r="H66" s="46" t="s">
        <v>195</v>
      </c>
      <c r="I66" s="65">
        <f ca="1">--TRIM(RIGHT(SUBSTITUTE(LEFT(C65,_xlfn.AGGREGATE(16,6,FIND({0,1,2,3,4,5,6,7,8,9},C65,ROW(INDIRECT("1:"&amp;LEN(C65)))),1))," ",REPT(" ",LEN(C65))),LEN(C65)))</f>
        <v>2</v>
      </c>
      <c r="J66" s="67"/>
      <c r="K66" s="47"/>
      <c r="L66" s="48"/>
    </row>
    <row r="67" spans="1:12" customFormat="1" ht="17.25" customHeight="1" x14ac:dyDescent="0.25">
      <c r="A67" s="68" t="s">
        <v>196</v>
      </c>
      <c r="B67" s="69"/>
      <c r="C67" s="70" t="str">
        <f ca="1">K65</f>
        <v>Excavation work Completed. Plinth work completed</v>
      </c>
      <c r="D67" s="71"/>
      <c r="E67" s="71"/>
      <c r="F67" s="71"/>
      <c r="G67" s="71"/>
      <c r="H67" s="71"/>
      <c r="I67" s="71"/>
      <c r="J67" s="72"/>
      <c r="K67" s="47" t="s">
        <v>197</v>
      </c>
      <c r="L67" s="48"/>
    </row>
    <row r="68" spans="1:12" customFormat="1" ht="15.75" customHeight="1" x14ac:dyDescent="0.25">
      <c r="A68" s="73" t="s">
        <v>30</v>
      </c>
      <c r="B68" s="66"/>
      <c r="C68" s="56" t="s">
        <v>198</v>
      </c>
      <c r="D68" s="74" t="s">
        <v>199</v>
      </c>
      <c r="E68" s="74"/>
      <c r="F68" s="74" t="s">
        <v>200</v>
      </c>
      <c r="G68" s="74"/>
      <c r="H68" s="74" t="s">
        <v>201</v>
      </c>
      <c r="I68" s="74"/>
      <c r="J68" s="75"/>
      <c r="K68" s="49" t="s">
        <v>202</v>
      </c>
      <c r="L68" s="50">
        <f ca="1">I66*25%</f>
        <v>0.5</v>
      </c>
    </row>
    <row r="69" spans="1:12" customFormat="1" ht="15.75" customHeight="1" x14ac:dyDescent="0.25">
      <c r="A69" s="76" t="s">
        <v>203</v>
      </c>
      <c r="B69" s="77"/>
      <c r="C69" s="57">
        <f ca="1">L70</f>
        <v>2</v>
      </c>
      <c r="D69" s="78">
        <f ca="1">((100/I66)*C69)/100</f>
        <v>1</v>
      </c>
      <c r="E69" s="79"/>
      <c r="F69" s="80">
        <f ca="1">(((C70/I66*10)+(40/(D66+G66+I66)*C71)+(7.5/(I66)*C72)+(7.5/(I66)*C73)+(10/I66*C74)+(10/I66*C75)+(5/I66*C76)+(5/I66*C77)+(5/I66*C78))/100)</f>
        <v>0.1</v>
      </c>
      <c r="G69" s="80"/>
      <c r="H69" s="82">
        <f ca="1">((((C69/I66)*20)+((C70/I66)*25)+(30/(I66+G66+D66)*C71)+(5/I66*C72)+(5/I66*C73)+(5/I66*C74)+(5/I66*C75)+(0/I66*C76)+(0/I66*C77)+(5/I66*C78))/100)</f>
        <v>0.45</v>
      </c>
      <c r="I69" s="83"/>
      <c r="J69" s="84"/>
      <c r="K69" s="49" t="s">
        <v>144</v>
      </c>
      <c r="L69" s="51">
        <f ca="1">I66*50%</f>
        <v>1</v>
      </c>
    </row>
    <row r="70" spans="1:12" customFormat="1" ht="15.75" x14ac:dyDescent="0.25">
      <c r="A70" s="76" t="s">
        <v>31</v>
      </c>
      <c r="B70" s="77"/>
      <c r="C70" s="58">
        <f ca="1">L78</f>
        <v>2</v>
      </c>
      <c r="D70" s="78">
        <f ca="1">((100/I66)*C70)/100</f>
        <v>1</v>
      </c>
      <c r="E70" s="79"/>
      <c r="F70" s="80"/>
      <c r="G70" s="80"/>
      <c r="H70" s="85"/>
      <c r="I70" s="86"/>
      <c r="J70" s="87"/>
      <c r="K70" s="49" t="s">
        <v>147</v>
      </c>
      <c r="L70" s="51">
        <f ca="1">I66</f>
        <v>2</v>
      </c>
    </row>
    <row r="71" spans="1:12" customFormat="1" ht="15.75" customHeight="1" x14ac:dyDescent="0.25">
      <c r="A71" s="76" t="s">
        <v>204</v>
      </c>
      <c r="B71" s="77"/>
      <c r="C71" s="58">
        <v>0</v>
      </c>
      <c r="D71" s="78">
        <f ca="1">((100/(D66+G66+I66))*C71)/100</f>
        <v>0</v>
      </c>
      <c r="E71" s="79"/>
      <c r="F71" s="80"/>
      <c r="G71" s="80"/>
      <c r="H71" s="85"/>
      <c r="I71" s="86"/>
      <c r="J71" s="87"/>
      <c r="K71" s="49" t="s">
        <v>148</v>
      </c>
      <c r="L71" s="52">
        <f ca="1">(IF(B66&gt;1,(I66/(B66+2)),I66/4))</f>
        <v>0.5</v>
      </c>
    </row>
    <row r="72" spans="1:12" customFormat="1" ht="15.75" customHeight="1" x14ac:dyDescent="0.25">
      <c r="A72" s="76" t="s">
        <v>205</v>
      </c>
      <c r="B72" s="77" t="s">
        <v>206</v>
      </c>
      <c r="C72" s="57">
        <v>0</v>
      </c>
      <c r="D72" s="78">
        <f ca="1">((100/I66)*C72)/100</f>
        <v>0</v>
      </c>
      <c r="E72" s="79"/>
      <c r="F72" s="80"/>
      <c r="G72" s="80"/>
      <c r="H72" s="85"/>
      <c r="I72" s="86"/>
      <c r="J72" s="87"/>
      <c r="K72" s="49" t="s">
        <v>149</v>
      </c>
      <c r="L72" s="52">
        <f ca="1">(IF(B66&gt;1,(I66/(B66+2)+L71),I66/4+L71))</f>
        <v>1</v>
      </c>
    </row>
    <row r="73" spans="1:12" customFormat="1" ht="15.75" customHeight="1" x14ac:dyDescent="0.25">
      <c r="A73" s="76" t="s">
        <v>207</v>
      </c>
      <c r="B73" s="77" t="s">
        <v>206</v>
      </c>
      <c r="C73" s="57">
        <v>0</v>
      </c>
      <c r="D73" s="78">
        <f ca="1">((100/I66)*C73)/100</f>
        <v>0</v>
      </c>
      <c r="E73" s="79"/>
      <c r="F73" s="80"/>
      <c r="G73" s="80"/>
      <c r="H73" s="85"/>
      <c r="I73" s="86"/>
      <c r="J73" s="87"/>
      <c r="K73" s="49" t="s">
        <v>208</v>
      </c>
      <c r="L73" s="52">
        <f>(IF(B66&gt;1,(I66/(B66+2)+L72),0))</f>
        <v>0</v>
      </c>
    </row>
    <row r="74" spans="1:12" customFormat="1" ht="15.75" customHeight="1" x14ac:dyDescent="0.25">
      <c r="A74" s="76" t="s">
        <v>209</v>
      </c>
      <c r="B74" s="77" t="s">
        <v>210</v>
      </c>
      <c r="C74" s="57">
        <v>0</v>
      </c>
      <c r="D74" s="78">
        <f ca="1">((100/(I66))*C74)/100</f>
        <v>0</v>
      </c>
      <c r="E74" s="79"/>
      <c r="F74" s="80"/>
      <c r="G74" s="80"/>
      <c r="H74" s="85"/>
      <c r="I74" s="86"/>
      <c r="J74" s="87"/>
      <c r="K74" s="49" t="s">
        <v>211</v>
      </c>
      <c r="L74" s="52">
        <f>(IF(B66&gt;2,(I66/(B66+2)+L73),0))</f>
        <v>0</v>
      </c>
    </row>
    <row r="75" spans="1:12" customFormat="1" ht="15.75" customHeight="1" x14ac:dyDescent="0.25">
      <c r="A75" s="76" t="s">
        <v>212</v>
      </c>
      <c r="B75" s="77" t="s">
        <v>212</v>
      </c>
      <c r="C75" s="57">
        <v>0</v>
      </c>
      <c r="D75" s="78">
        <f ca="1">((100/I66)*C75)/100</f>
        <v>0</v>
      </c>
      <c r="E75" s="79"/>
      <c r="F75" s="80"/>
      <c r="G75" s="80"/>
      <c r="H75" s="85"/>
      <c r="I75" s="86"/>
      <c r="J75" s="87"/>
      <c r="K75" s="49" t="s">
        <v>213</v>
      </c>
      <c r="L75" s="53">
        <f>(IF(B66&gt;3,(I66/(B66+2)+L74),0))</f>
        <v>0</v>
      </c>
    </row>
    <row r="76" spans="1:12" customFormat="1" ht="15.75" customHeight="1" x14ac:dyDescent="0.25">
      <c r="A76" s="76" t="s">
        <v>214</v>
      </c>
      <c r="B76" s="77"/>
      <c r="C76" s="57">
        <v>0</v>
      </c>
      <c r="D76" s="78">
        <f ca="1">((100/I66)*C76)/100</f>
        <v>0</v>
      </c>
      <c r="E76" s="79"/>
      <c r="F76" s="80"/>
      <c r="G76" s="80"/>
      <c r="H76" s="85"/>
      <c r="I76" s="86"/>
      <c r="J76" s="87"/>
      <c r="K76" s="49" t="s">
        <v>215</v>
      </c>
      <c r="L76" s="52">
        <f>(IF(B66&gt;4,(I66/(B66+2)+L75),0))</f>
        <v>0</v>
      </c>
    </row>
    <row r="77" spans="1:12" customFormat="1" ht="15.75" customHeight="1" x14ac:dyDescent="0.25">
      <c r="A77" s="76" t="s">
        <v>216</v>
      </c>
      <c r="B77" s="77" t="s">
        <v>216</v>
      </c>
      <c r="C77" s="57">
        <v>0</v>
      </c>
      <c r="D77" s="78">
        <f ca="1">((100/(I66))*C77)/100</f>
        <v>0</v>
      </c>
      <c r="E77" s="79"/>
      <c r="F77" s="80"/>
      <c r="G77" s="80"/>
      <c r="H77" s="85"/>
      <c r="I77" s="86"/>
      <c r="J77" s="87"/>
      <c r="K77" s="49" t="s">
        <v>150</v>
      </c>
      <c r="L77" s="52">
        <f ca="1">(IF(B66=1,(I66/(B66+3)+L72),IF(B66=0,(I66/4+L72),IF(B66&gt;1,0))))</f>
        <v>1.5</v>
      </c>
    </row>
    <row r="78" spans="1:12" customFormat="1" ht="16.5" customHeight="1" thickBot="1" x14ac:dyDescent="0.3">
      <c r="A78" s="91" t="s">
        <v>217</v>
      </c>
      <c r="B78" s="92"/>
      <c r="C78" s="59">
        <v>0</v>
      </c>
      <c r="D78" s="93">
        <f ca="1">((100/(I66))*C78)/100</f>
        <v>0</v>
      </c>
      <c r="E78" s="94"/>
      <c r="F78" s="81"/>
      <c r="G78" s="81"/>
      <c r="H78" s="88"/>
      <c r="I78" s="89"/>
      <c r="J78" s="90"/>
      <c r="K78" s="54" t="s">
        <v>151</v>
      </c>
      <c r="L78" s="55">
        <f ca="1">(IF(B66&gt;1.5,(I66/(B66+2)+L72+MAX(0,L73-L72)+MAX(0,L74-L73)+MAX(0,L75-L74)+MAX(0,L76-L75)+MAX(0,L77-L76)),IF(B66=1,(I66/(B66+3)+L77),IF(B66=0,I66/4+L77))))</f>
        <v>2</v>
      </c>
    </row>
    <row r="79" spans="1:12" customFormat="1" ht="15.75" customHeight="1" x14ac:dyDescent="0.25">
      <c r="A79" s="60" t="s">
        <v>194</v>
      </c>
      <c r="B79" s="61"/>
      <c r="C79" s="62" t="s">
        <v>218</v>
      </c>
      <c r="D79" s="63"/>
      <c r="E79" s="63"/>
      <c r="F79" s="63"/>
      <c r="G79" s="63"/>
      <c r="H79" s="63"/>
      <c r="I79" s="63"/>
      <c r="J79" s="64"/>
      <c r="K79" s="43" t="str">
        <f ca="1">(IF(F83&gt;99%,"All work completed. Please provide OC.",IF(F83&gt;89.8%,"Plinth, RCC, Brick, Plaster, Flooring, Painting work Completed. Finishing work is in process.",IF(F83&lt;94%,(IF(C83=0,"Work not yet Started.",IF(D83=25%,"Piling work in process",IF(D83=50%,"Excavation work in process",IF(D83=100%,"Excavation work Completed. ","0")))&amp;(IF(C84=0%,"",IF(C84=L85,"Footing work is process",IF(C84=L86,"Footing work Completed",IF(C84=L87,"1st Basement Completed",IF(C84=L88,"1st &amp; 2nd Basement Completed",IF(C84=L89,"1st to 3rd Basement Completed",IF(C84=L90,"1st to 4th Basement Completed",IF(C84=L91,"Plinth work is process",IF(C84=L92,"Plinth work completed","0")))))))))))&amp;(IF(C85=(D80+G80+I80),", RCC Slab",IF(C85&gt;0,", RCC upto "&amp;C85&amp;" Slab",""))&amp;(IF(C86=I80,", Brickwork",IF(C86&gt;0,", Brickwork upto "&amp;C86&amp;" Floor",""))&amp;(IF(C87=I80,", Internal Plaster",IF(C87&gt;0,", Internal Plaster upto "&amp;C87&amp;" Floor",""))&amp;(IF(C88=I80,", External Plaster",IF(C88&gt;0,", External Plaster upto "&amp;C88&amp;" Floor",""))&amp;(IF(C89=I80,", Flooring",IF(C89&gt;0,", Flooring upto "&amp;C89&amp;" Floor",""))&amp;(IF(C90=I80,", Painting",IF(C90&gt;0,", Painting upto "&amp;C90&amp;" Floor",""))&amp;(IF(C91&gt;0,", Finishing upto "&amp;C91&amp;" Floor","")&amp;(IF(C85&gt;0.5," Completed",""))))))))))))))</f>
        <v>Excavation work Completed. Plinth work completed, RCC Slab, Brickwork, Internal Plaster, External Plaster, Flooring, Painting upto 1 Floor Completed</v>
      </c>
      <c r="L79" s="44"/>
    </row>
    <row r="80" spans="1:12" customFormat="1" ht="15.75" x14ac:dyDescent="0.25">
      <c r="A80" s="45" t="s">
        <v>122</v>
      </c>
      <c r="B80" s="46">
        <v>0</v>
      </c>
      <c r="C80" s="46" t="s">
        <v>124</v>
      </c>
      <c r="D80" s="46">
        <v>1</v>
      </c>
      <c r="E80" s="65" t="s">
        <v>123</v>
      </c>
      <c r="F80" s="66"/>
      <c r="G80" s="46">
        <v>0</v>
      </c>
      <c r="H80" s="46" t="s">
        <v>195</v>
      </c>
      <c r="I80" s="65">
        <f ca="1">--TRIM(RIGHT(SUBSTITUTE(LEFT(C79,_xlfn.AGGREGATE(16,6,FIND({0,1,2,3,4,5,6,7,8,9},C79,ROW(INDIRECT("1:"&amp;LEN(C79)))),1))," ",REPT(" ",LEN(C79))),LEN(C79)))</f>
        <v>2</v>
      </c>
      <c r="J80" s="67"/>
      <c r="K80" s="47"/>
      <c r="L80" s="48"/>
    </row>
    <row r="81" spans="1:12" customFormat="1" ht="51.4" customHeight="1" x14ac:dyDescent="0.25">
      <c r="A81" s="68" t="s">
        <v>196</v>
      </c>
      <c r="B81" s="69"/>
      <c r="C81" s="70" t="str">
        <f ca="1">K79</f>
        <v>Excavation work Completed. Plinth work completed, RCC Slab, Brickwork, Internal Plaster, External Plaster, Flooring, Painting upto 1 Floor Completed</v>
      </c>
      <c r="D81" s="71"/>
      <c r="E81" s="71"/>
      <c r="F81" s="71"/>
      <c r="G81" s="71"/>
      <c r="H81" s="71"/>
      <c r="I81" s="71"/>
      <c r="J81" s="72"/>
      <c r="K81" s="47" t="s">
        <v>197</v>
      </c>
      <c r="L81" s="48"/>
    </row>
    <row r="82" spans="1:12" customFormat="1" ht="15.75" customHeight="1" x14ac:dyDescent="0.25">
      <c r="A82" s="73" t="s">
        <v>30</v>
      </c>
      <c r="B82" s="66"/>
      <c r="C82" s="56" t="s">
        <v>198</v>
      </c>
      <c r="D82" s="74" t="s">
        <v>199</v>
      </c>
      <c r="E82" s="74"/>
      <c r="F82" s="74" t="s">
        <v>200</v>
      </c>
      <c r="G82" s="74"/>
      <c r="H82" s="74" t="s">
        <v>201</v>
      </c>
      <c r="I82" s="74"/>
      <c r="J82" s="75"/>
      <c r="K82" s="49" t="s">
        <v>202</v>
      </c>
      <c r="L82" s="50">
        <f ca="1">I80*25%</f>
        <v>0.5</v>
      </c>
    </row>
    <row r="83" spans="1:12" customFormat="1" ht="15.75" customHeight="1" x14ac:dyDescent="0.25">
      <c r="A83" s="76" t="s">
        <v>203</v>
      </c>
      <c r="B83" s="77"/>
      <c r="C83" s="57">
        <f ca="1">L84</f>
        <v>2</v>
      </c>
      <c r="D83" s="78">
        <f ca="1">((100/I80)*C83)/100</f>
        <v>1</v>
      </c>
      <c r="E83" s="79"/>
      <c r="F83" s="80">
        <f ca="1">(((C84/I80*10)+(40/(D80+G80+I80)*C85)+(7.5/(I80)*C86)+(7.5/(I80)*C87)+(10/I80*C88)+(10/I80*C89)+(5/I80*C90)+(5/I80*C91)+(5/I80*C92))/100)</f>
        <v>0.875</v>
      </c>
      <c r="G83" s="80"/>
      <c r="H83" s="82">
        <f ca="1">((((C83/I80)*20)+((C84/I80)*25)+(30/(I80+G80+D80)*C85)+(5/I80*C86)+(5/I80*C87)+(5/I80*C88)+(5/I80*C89)+(0/I80*C90)+(0/I80*C91)+(5/I80*C92))/100)</f>
        <v>0.95</v>
      </c>
      <c r="I83" s="83"/>
      <c r="J83" s="84"/>
      <c r="K83" s="49" t="s">
        <v>144</v>
      </c>
      <c r="L83" s="51">
        <f ca="1">I80*50%</f>
        <v>1</v>
      </c>
    </row>
    <row r="84" spans="1:12" customFormat="1" ht="15.75" x14ac:dyDescent="0.25">
      <c r="A84" s="76" t="s">
        <v>31</v>
      </c>
      <c r="B84" s="77"/>
      <c r="C84" s="58">
        <f ca="1">L92</f>
        <v>2</v>
      </c>
      <c r="D84" s="78">
        <f ca="1">((100/I80)*C84)/100</f>
        <v>1</v>
      </c>
      <c r="E84" s="79"/>
      <c r="F84" s="80"/>
      <c r="G84" s="80"/>
      <c r="H84" s="85"/>
      <c r="I84" s="86"/>
      <c r="J84" s="87"/>
      <c r="K84" s="49" t="s">
        <v>147</v>
      </c>
      <c r="L84" s="51">
        <f ca="1">I80</f>
        <v>2</v>
      </c>
    </row>
    <row r="85" spans="1:12" customFormat="1" ht="15.75" customHeight="1" x14ac:dyDescent="0.25">
      <c r="A85" s="76" t="s">
        <v>204</v>
      </c>
      <c r="B85" s="77"/>
      <c r="C85" s="58">
        <f ca="1">D80+I80</f>
        <v>3</v>
      </c>
      <c r="D85" s="78">
        <f ca="1">((100/(D80+G80+I80))*C85)/100</f>
        <v>1</v>
      </c>
      <c r="E85" s="79"/>
      <c r="F85" s="80"/>
      <c r="G85" s="80"/>
      <c r="H85" s="85"/>
      <c r="I85" s="86"/>
      <c r="J85" s="87"/>
      <c r="K85" s="49" t="s">
        <v>148</v>
      </c>
      <c r="L85" s="52">
        <f ca="1">(IF(B80&gt;1,(I80/(B80+2)),I80/4))</f>
        <v>0.5</v>
      </c>
    </row>
    <row r="86" spans="1:12" customFormat="1" ht="15.75" customHeight="1" x14ac:dyDescent="0.25">
      <c r="A86" s="76" t="s">
        <v>205</v>
      </c>
      <c r="B86" s="77" t="s">
        <v>206</v>
      </c>
      <c r="C86" s="57">
        <v>2</v>
      </c>
      <c r="D86" s="78">
        <f ca="1">((100/I80)*C86)/100</f>
        <v>1</v>
      </c>
      <c r="E86" s="79"/>
      <c r="F86" s="80"/>
      <c r="G86" s="80"/>
      <c r="H86" s="85"/>
      <c r="I86" s="86"/>
      <c r="J86" s="87"/>
      <c r="K86" s="49" t="s">
        <v>149</v>
      </c>
      <c r="L86" s="52">
        <f ca="1">(IF(B80&gt;1,(I80/(B80+2)+L85),I80/4+L85))</f>
        <v>1</v>
      </c>
    </row>
    <row r="87" spans="1:12" customFormat="1" ht="15.75" customHeight="1" x14ac:dyDescent="0.25">
      <c r="A87" s="76" t="s">
        <v>207</v>
      </c>
      <c r="B87" s="77" t="s">
        <v>206</v>
      </c>
      <c r="C87" s="57">
        <v>2</v>
      </c>
      <c r="D87" s="78">
        <f ca="1">((100/I80)*C87)/100</f>
        <v>1</v>
      </c>
      <c r="E87" s="79"/>
      <c r="F87" s="80"/>
      <c r="G87" s="80"/>
      <c r="H87" s="85"/>
      <c r="I87" s="86"/>
      <c r="J87" s="87"/>
      <c r="K87" s="49" t="s">
        <v>208</v>
      </c>
      <c r="L87" s="52">
        <f>(IF(B80&gt;1,(I80/(B80+2)+L86),0))</f>
        <v>0</v>
      </c>
    </row>
    <row r="88" spans="1:12" customFormat="1" ht="15.75" customHeight="1" x14ac:dyDescent="0.25">
      <c r="A88" s="76" t="s">
        <v>209</v>
      </c>
      <c r="B88" s="77" t="s">
        <v>210</v>
      </c>
      <c r="C88" s="57">
        <v>2</v>
      </c>
      <c r="D88" s="78">
        <f ca="1">((100/(I80))*C88)/100</f>
        <v>1</v>
      </c>
      <c r="E88" s="79"/>
      <c r="F88" s="80"/>
      <c r="G88" s="80"/>
      <c r="H88" s="85"/>
      <c r="I88" s="86"/>
      <c r="J88" s="87"/>
      <c r="K88" s="49" t="s">
        <v>211</v>
      </c>
      <c r="L88" s="52">
        <f>(IF(B80&gt;2,(I80/(B80+2)+L87),0))</f>
        <v>0</v>
      </c>
    </row>
    <row r="89" spans="1:12" customFormat="1" ht="15.75" customHeight="1" x14ac:dyDescent="0.25">
      <c r="A89" s="76" t="s">
        <v>212</v>
      </c>
      <c r="B89" s="77" t="s">
        <v>212</v>
      </c>
      <c r="C89" s="57">
        <v>2</v>
      </c>
      <c r="D89" s="78">
        <f ca="1">((100/I80)*C89)/100</f>
        <v>1</v>
      </c>
      <c r="E89" s="79"/>
      <c r="F89" s="80"/>
      <c r="G89" s="80"/>
      <c r="H89" s="85"/>
      <c r="I89" s="86"/>
      <c r="J89" s="87"/>
      <c r="K89" s="49" t="s">
        <v>213</v>
      </c>
      <c r="L89" s="53">
        <f>(IF(B80&gt;3,(I80/(B80+2)+L88),0))</f>
        <v>0</v>
      </c>
    </row>
    <row r="90" spans="1:12" customFormat="1" ht="15.75" customHeight="1" x14ac:dyDescent="0.25">
      <c r="A90" s="76" t="s">
        <v>214</v>
      </c>
      <c r="B90" s="77"/>
      <c r="C90" s="57">
        <v>1</v>
      </c>
      <c r="D90" s="78">
        <f ca="1">((100/I80)*C90)/100</f>
        <v>0.5</v>
      </c>
      <c r="E90" s="79"/>
      <c r="F90" s="80"/>
      <c r="G90" s="80"/>
      <c r="H90" s="85"/>
      <c r="I90" s="86"/>
      <c r="J90" s="87"/>
      <c r="K90" s="49" t="s">
        <v>215</v>
      </c>
      <c r="L90" s="52">
        <f>(IF(B80&gt;4,(I80/(B80+2)+L89),0))</f>
        <v>0</v>
      </c>
    </row>
    <row r="91" spans="1:12" customFormat="1" ht="15.75" customHeight="1" x14ac:dyDescent="0.25">
      <c r="A91" s="76" t="s">
        <v>216</v>
      </c>
      <c r="B91" s="77" t="s">
        <v>216</v>
      </c>
      <c r="C91" s="57">
        <v>0</v>
      </c>
      <c r="D91" s="78">
        <f ca="1">((100/(I80))*C91)/100</f>
        <v>0</v>
      </c>
      <c r="E91" s="79"/>
      <c r="F91" s="80"/>
      <c r="G91" s="80"/>
      <c r="H91" s="85"/>
      <c r="I91" s="86"/>
      <c r="J91" s="87"/>
      <c r="K91" s="49" t="s">
        <v>150</v>
      </c>
      <c r="L91" s="52">
        <f ca="1">(IF(B80=1,(I80/(B80+3)+L86),IF(B80=0,(I80/4+L86),IF(B80&gt;1,0))))</f>
        <v>1.5</v>
      </c>
    </row>
    <row r="92" spans="1:12" customFormat="1" ht="16.5" customHeight="1" thickBot="1" x14ac:dyDescent="0.3">
      <c r="A92" s="91" t="s">
        <v>217</v>
      </c>
      <c r="B92" s="92"/>
      <c r="C92" s="59">
        <v>0</v>
      </c>
      <c r="D92" s="93">
        <f ca="1">((100/(I80))*C92)/100</f>
        <v>0</v>
      </c>
      <c r="E92" s="94"/>
      <c r="F92" s="81"/>
      <c r="G92" s="81"/>
      <c r="H92" s="88"/>
      <c r="I92" s="89"/>
      <c r="J92" s="90"/>
      <c r="K92" s="54" t="s">
        <v>151</v>
      </c>
      <c r="L92" s="55">
        <f ca="1">(IF(B80&gt;1.5,(I80/(B80+2)+L86+MAX(0,L87-L86)+MAX(0,L88-L87)+MAX(0,L89-L88)+MAX(0,L90-L89)+MAX(0,L91-L90)),IF(B80=1,(I80/(B80+3)+L91),IF(B80=0,I80/4+L91))))</f>
        <v>2</v>
      </c>
    </row>
    <row r="93" spans="1:12" x14ac:dyDescent="0.25">
      <c r="A93" s="96" t="s">
        <v>53</v>
      </c>
      <c r="B93" s="97"/>
      <c r="C93" s="97"/>
      <c r="D93" s="97"/>
      <c r="E93" s="97"/>
      <c r="F93" s="97"/>
      <c r="G93" s="97"/>
      <c r="H93" s="97"/>
      <c r="I93" s="97"/>
      <c r="J93" s="98"/>
    </row>
    <row r="94" spans="1:12" x14ac:dyDescent="0.25">
      <c r="A94" s="96" t="s">
        <v>43</v>
      </c>
      <c r="B94" s="97"/>
      <c r="C94" s="97"/>
      <c r="D94" s="97"/>
      <c r="E94" s="97"/>
      <c r="F94" s="97"/>
      <c r="G94" s="97"/>
      <c r="H94" s="97"/>
      <c r="I94" s="97"/>
      <c r="J94" s="98"/>
    </row>
    <row r="95" spans="1:12" ht="15" hidden="1" customHeight="1" x14ac:dyDescent="0.25">
      <c r="A95" s="116" t="s">
        <v>73</v>
      </c>
      <c r="B95" s="117"/>
      <c r="C95" s="117"/>
      <c r="D95" s="117"/>
      <c r="E95" s="117"/>
      <c r="F95" s="117"/>
      <c r="G95" s="117"/>
      <c r="H95" s="117"/>
      <c r="I95" s="117"/>
      <c r="J95" s="118"/>
    </row>
    <row r="96" spans="1:12" ht="13.9" hidden="1" x14ac:dyDescent="0.25">
      <c r="A96" s="119"/>
      <c r="B96" s="120"/>
      <c r="C96" s="120"/>
      <c r="D96" s="120"/>
      <c r="E96" s="120"/>
      <c r="F96" s="120"/>
      <c r="G96" s="120"/>
      <c r="H96" s="120"/>
      <c r="I96" s="120"/>
      <c r="J96" s="121"/>
    </row>
    <row r="97" spans="1:15" x14ac:dyDescent="0.25">
      <c r="A97" s="128" t="s">
        <v>24</v>
      </c>
      <c r="B97" s="129"/>
      <c r="C97" s="129"/>
      <c r="D97" s="129"/>
      <c r="E97" s="129"/>
      <c r="F97" s="129"/>
      <c r="G97" s="129"/>
      <c r="H97" s="129"/>
      <c r="I97" s="129"/>
      <c r="J97" s="130"/>
    </row>
    <row r="98" spans="1:15" ht="15" customHeight="1" x14ac:dyDescent="0.25">
      <c r="A98" s="96" t="s">
        <v>101</v>
      </c>
      <c r="B98" s="97"/>
      <c r="C98" s="97"/>
      <c r="D98" s="97"/>
      <c r="E98" s="97"/>
      <c r="F98" s="98"/>
      <c r="G98" s="122">
        <v>4000</v>
      </c>
      <c r="H98" s="123"/>
      <c r="I98" s="123"/>
      <c r="J98" s="124"/>
      <c r="L98" s="95"/>
      <c r="M98" s="95"/>
      <c r="N98" s="95"/>
      <c r="O98" s="95"/>
    </row>
    <row r="99" spans="1:15" ht="17.25" hidden="1" customHeight="1" x14ac:dyDescent="0.25">
      <c r="A99" s="96" t="s">
        <v>154</v>
      </c>
      <c r="B99" s="97"/>
      <c r="C99" s="97"/>
      <c r="D99" s="97"/>
      <c r="E99" s="97"/>
      <c r="F99" s="98"/>
      <c r="G99" s="99" t="s">
        <v>44</v>
      </c>
      <c r="H99" s="100"/>
      <c r="I99" s="100"/>
      <c r="J99" s="101"/>
      <c r="L99" s="95"/>
      <c r="M99" s="95"/>
      <c r="N99" s="95"/>
      <c r="O99" s="95"/>
    </row>
    <row r="100" spans="1:15" ht="13.9" hidden="1" x14ac:dyDescent="0.25">
      <c r="A100" s="96" t="s">
        <v>155</v>
      </c>
      <c r="B100" s="97"/>
      <c r="C100" s="97"/>
      <c r="D100" s="97"/>
      <c r="E100" s="97"/>
      <c r="F100" s="98"/>
      <c r="G100" s="99" t="s">
        <v>44</v>
      </c>
      <c r="H100" s="100"/>
      <c r="I100" s="100"/>
      <c r="J100" s="101"/>
    </row>
    <row r="101" spans="1:15" x14ac:dyDescent="0.25">
      <c r="A101" s="96" t="s">
        <v>156</v>
      </c>
      <c r="B101" s="97"/>
      <c r="C101" s="97"/>
      <c r="D101" s="97"/>
      <c r="E101" s="97"/>
      <c r="F101" s="98"/>
      <c r="G101" s="99" t="s">
        <v>180</v>
      </c>
      <c r="H101" s="100"/>
      <c r="I101" s="100"/>
      <c r="J101" s="101"/>
    </row>
    <row r="102" spans="1:15" ht="13.9" hidden="1" x14ac:dyDescent="0.25">
      <c r="A102" s="96" t="s">
        <v>157</v>
      </c>
      <c r="B102" s="97"/>
      <c r="C102" s="97"/>
      <c r="D102" s="97"/>
      <c r="E102" s="97"/>
      <c r="F102" s="98"/>
      <c r="G102" s="99" t="s">
        <v>44</v>
      </c>
      <c r="H102" s="100"/>
      <c r="I102" s="100"/>
      <c r="J102" s="101"/>
    </row>
    <row r="103" spans="1:15" ht="17.25" hidden="1" customHeight="1" x14ac:dyDescent="0.25">
      <c r="A103" s="96" t="s">
        <v>159</v>
      </c>
      <c r="B103" s="97"/>
      <c r="C103" s="97"/>
      <c r="D103" s="97"/>
      <c r="E103" s="97"/>
      <c r="F103" s="98"/>
      <c r="G103" s="99" t="s">
        <v>44</v>
      </c>
      <c r="H103" s="100"/>
      <c r="I103" s="100"/>
      <c r="J103" s="101"/>
    </row>
    <row r="104" spans="1:15" ht="17.25" hidden="1" customHeight="1" x14ac:dyDescent="0.25">
      <c r="A104" s="96" t="s">
        <v>158</v>
      </c>
      <c r="B104" s="97"/>
      <c r="C104" s="97"/>
      <c r="D104" s="97"/>
      <c r="E104" s="97"/>
      <c r="F104" s="98"/>
      <c r="G104" s="99" t="s">
        <v>44</v>
      </c>
      <c r="H104" s="100"/>
      <c r="I104" s="100"/>
      <c r="J104" s="101"/>
    </row>
    <row r="105" spans="1:15" ht="17.25" customHeight="1" x14ac:dyDescent="0.25">
      <c r="A105" s="96" t="s">
        <v>96</v>
      </c>
      <c r="B105" s="97"/>
      <c r="C105" s="97"/>
      <c r="D105" s="97"/>
      <c r="E105" s="97"/>
      <c r="F105" s="98"/>
      <c r="G105" s="99" t="s">
        <v>223</v>
      </c>
      <c r="H105" s="100"/>
      <c r="I105" s="100"/>
      <c r="J105" s="101"/>
    </row>
    <row r="106" spans="1:15" s="28" customFormat="1" ht="14.65" customHeight="1" x14ac:dyDescent="0.25">
      <c r="A106" s="128" t="s">
        <v>72</v>
      </c>
      <c r="B106" s="129"/>
      <c r="C106" s="129"/>
      <c r="D106" s="129"/>
      <c r="E106" s="129"/>
      <c r="F106" s="130"/>
      <c r="G106" s="140">
        <f>G98*0.8</f>
        <v>3200</v>
      </c>
      <c r="H106" s="141"/>
      <c r="I106" s="141"/>
      <c r="J106" s="142"/>
    </row>
    <row r="107" spans="1:15" ht="147" customHeight="1" x14ac:dyDescent="0.25">
      <c r="A107" s="143" t="s">
        <v>232</v>
      </c>
      <c r="B107" s="144"/>
      <c r="C107" s="144"/>
      <c r="D107" s="144"/>
      <c r="E107" s="144"/>
      <c r="F107" s="144"/>
      <c r="G107" s="144"/>
      <c r="H107" s="144"/>
      <c r="I107" s="144"/>
      <c r="J107" s="145"/>
    </row>
    <row r="108" spans="1:15" x14ac:dyDescent="0.25">
      <c r="A108" s="125" t="s">
        <v>25</v>
      </c>
      <c r="B108" s="126"/>
      <c r="C108" s="126"/>
      <c r="D108" s="126"/>
      <c r="E108" s="126"/>
      <c r="F108" s="126"/>
      <c r="G108" s="126"/>
      <c r="H108" s="126"/>
      <c r="I108" s="126"/>
      <c r="J108" s="127"/>
    </row>
    <row r="109" spans="1:15" x14ac:dyDescent="0.25">
      <c r="A109" s="96" t="s">
        <v>29</v>
      </c>
      <c r="B109" s="97"/>
      <c r="C109" s="97"/>
      <c r="D109" s="97"/>
      <c r="E109" s="97"/>
      <c r="F109" s="97"/>
      <c r="G109" s="97"/>
      <c r="H109" s="97"/>
      <c r="I109" s="97"/>
      <c r="J109" s="98"/>
    </row>
    <row r="110" spans="1:15" x14ac:dyDescent="0.25">
      <c r="A110" s="125" t="s">
        <v>27</v>
      </c>
      <c r="B110" s="126"/>
      <c r="C110" s="126"/>
      <c r="D110" s="126"/>
      <c r="E110" s="126"/>
      <c r="F110" s="126"/>
      <c r="G110" s="126"/>
      <c r="H110" s="126"/>
      <c r="I110" s="126"/>
      <c r="J110" s="127"/>
    </row>
    <row r="111" spans="1:15" x14ac:dyDescent="0.25">
      <c r="A111" s="96" t="s">
        <v>34</v>
      </c>
      <c r="B111" s="97"/>
      <c r="C111" s="97"/>
      <c r="D111" s="97"/>
      <c r="E111" s="97"/>
      <c r="F111" s="97"/>
      <c r="G111" s="97"/>
      <c r="H111" s="97"/>
      <c r="I111" s="97"/>
      <c r="J111" s="98"/>
    </row>
    <row r="112" spans="1:15" x14ac:dyDescent="0.25">
      <c r="A112" s="96" t="s">
        <v>105</v>
      </c>
      <c r="B112" s="97"/>
      <c r="C112" s="97"/>
      <c r="D112" s="97"/>
      <c r="E112" s="97"/>
      <c r="F112" s="97"/>
      <c r="G112" s="97"/>
      <c r="H112" s="97"/>
      <c r="I112" s="97"/>
      <c r="J112" s="98"/>
    </row>
    <row r="113" spans="1:10" ht="13.9" hidden="1" x14ac:dyDescent="0.25">
      <c r="A113" s="96" t="s">
        <v>106</v>
      </c>
      <c r="B113" s="97"/>
      <c r="C113" s="97"/>
      <c r="D113" s="97"/>
      <c r="E113" s="97"/>
      <c r="F113" s="97"/>
      <c r="G113" s="97"/>
      <c r="H113" s="97"/>
      <c r="I113" s="97"/>
      <c r="J113" s="98"/>
    </row>
    <row r="114" spans="1:10" ht="30.75" hidden="1" customHeight="1" x14ac:dyDescent="0.25">
      <c r="A114" s="102" t="s">
        <v>107</v>
      </c>
      <c r="B114" s="103"/>
      <c r="C114" s="103"/>
      <c r="D114" s="103"/>
      <c r="E114" s="103"/>
      <c r="F114" s="103"/>
      <c r="G114" s="103"/>
      <c r="H114" s="103"/>
      <c r="I114" s="103"/>
      <c r="J114" s="104"/>
    </row>
    <row r="115" spans="1:10" ht="15" customHeight="1" x14ac:dyDescent="0.25">
      <c r="A115" s="131" t="s">
        <v>26</v>
      </c>
      <c r="B115" s="132"/>
      <c r="C115" s="132"/>
      <c r="D115" s="132"/>
      <c r="E115" s="132"/>
      <c r="F115" s="132"/>
      <c r="G115" s="132"/>
      <c r="H115" s="132"/>
      <c r="I115" s="132"/>
      <c r="J115" s="133"/>
    </row>
    <row r="116" spans="1:10" x14ac:dyDescent="0.25">
      <c r="A116" s="134"/>
      <c r="B116" s="135"/>
      <c r="C116" s="135"/>
      <c r="D116" s="135"/>
      <c r="E116" s="135"/>
      <c r="F116" s="135"/>
      <c r="G116" s="135"/>
      <c r="H116" s="135"/>
      <c r="I116" s="135"/>
      <c r="J116" s="136"/>
    </row>
    <row r="117" spans="1:10" x14ac:dyDescent="0.25">
      <c r="A117" s="134"/>
      <c r="B117" s="135"/>
      <c r="C117" s="135"/>
      <c r="D117" s="135"/>
      <c r="E117" s="135"/>
      <c r="F117" s="135"/>
      <c r="G117" s="135"/>
      <c r="H117" s="135"/>
      <c r="I117" s="135"/>
      <c r="J117" s="136"/>
    </row>
    <row r="118" spans="1:10" ht="3.75" customHeight="1" x14ac:dyDescent="0.25">
      <c r="A118" s="137"/>
      <c r="B118" s="138"/>
      <c r="C118" s="138"/>
      <c r="D118" s="138"/>
      <c r="E118" s="138"/>
      <c r="F118" s="138"/>
      <c r="G118" s="138"/>
      <c r="H118" s="138"/>
      <c r="I118" s="138"/>
      <c r="J118" s="139"/>
    </row>
    <row r="119" spans="1:10" s="10" customFormat="1" ht="14.25" x14ac:dyDescent="0.2">
      <c r="A119" s="10" t="s">
        <v>153</v>
      </c>
      <c r="D119" s="10" t="str">
        <f>F8</f>
        <v>Darshan Complex (Type A, B &amp; C)</v>
      </c>
    </row>
    <row r="120" spans="1:10" s="10" customFormat="1" x14ac:dyDescent="0.25">
      <c r="B120"/>
    </row>
    <row r="159" hidden="1" x14ac:dyDescent="0.25"/>
    <row r="160" hidden="1" x14ac:dyDescent="0.25"/>
    <row r="161" spans="1:2" hidden="1" x14ac:dyDescent="0.25"/>
    <row r="162" spans="1:2" hidden="1" x14ac:dyDescent="0.25"/>
    <row r="164" spans="1:2" x14ac:dyDescent="0.25">
      <c r="A164" s="10" t="s">
        <v>120</v>
      </c>
      <c r="B164" s="10"/>
    </row>
    <row r="199" ht="13.9" hidden="1" x14ac:dyDescent="0.25"/>
    <row r="200" ht="13.9" hidden="1" x14ac:dyDescent="0.25"/>
    <row r="201" ht="13.9" hidden="1" x14ac:dyDescent="0.25"/>
    <row r="202" ht="13.9" hidden="1" x14ac:dyDescent="0.25"/>
    <row r="203" ht="13.9" hidden="1" x14ac:dyDescent="0.25"/>
    <row r="204" ht="13.9" hidden="1" x14ac:dyDescent="0.25"/>
    <row r="205" ht="13.9" hidden="1" x14ac:dyDescent="0.25"/>
    <row r="206" ht="13.9" hidden="1" x14ac:dyDescent="0.25"/>
    <row r="207" ht="13.9" hidden="1" x14ac:dyDescent="0.25"/>
    <row r="208" ht="13.9" hidden="1" x14ac:dyDescent="0.25"/>
  </sheetData>
  <mergeCells count="235">
    <mergeCell ref="A32:J33"/>
    <mergeCell ref="H48:J48"/>
    <mergeCell ref="C48:G48"/>
    <mergeCell ref="A42:B42"/>
    <mergeCell ref="A48:B48"/>
    <mergeCell ref="G25:H25"/>
    <mergeCell ref="F34:J34"/>
    <mergeCell ref="I47:J47"/>
    <mergeCell ref="A40:J40"/>
    <mergeCell ref="D45:E45"/>
    <mergeCell ref="C42:F42"/>
    <mergeCell ref="C43:F43"/>
    <mergeCell ref="A45:C45"/>
    <mergeCell ref="D47:E47"/>
    <mergeCell ref="H41:J41"/>
    <mergeCell ref="H42:J42"/>
    <mergeCell ref="H43:J43"/>
    <mergeCell ref="F37:J37"/>
    <mergeCell ref="A38:E38"/>
    <mergeCell ref="C41:F41"/>
    <mergeCell ref="F45:G45"/>
    <mergeCell ref="A37:E37"/>
    <mergeCell ref="E26:F26"/>
    <mergeCell ref="G26:H26"/>
    <mergeCell ref="A26:B26"/>
    <mergeCell ref="E25:F25"/>
    <mergeCell ref="I24:J24"/>
    <mergeCell ref="I26:J26"/>
    <mergeCell ref="A27:J27"/>
    <mergeCell ref="A31:J31"/>
    <mergeCell ref="A29:B29"/>
    <mergeCell ref="C26:D26"/>
    <mergeCell ref="C25:D25"/>
    <mergeCell ref="C24:D24"/>
    <mergeCell ref="E24:F24"/>
    <mergeCell ref="C29:J29"/>
    <mergeCell ref="A30:B30"/>
    <mergeCell ref="C30:J30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9:E9"/>
    <mergeCell ref="F9:J9"/>
    <mergeCell ref="C16:E16"/>
    <mergeCell ref="F21:J21"/>
    <mergeCell ref="A17:E18"/>
    <mergeCell ref="F17:J18"/>
    <mergeCell ref="G24:H24"/>
    <mergeCell ref="A20:E20"/>
    <mergeCell ref="F20:J20"/>
    <mergeCell ref="A22:E22"/>
    <mergeCell ref="A23:E23"/>
    <mergeCell ref="F22:J22"/>
    <mergeCell ref="D54:E54"/>
    <mergeCell ref="F54:G54"/>
    <mergeCell ref="A7:E7"/>
    <mergeCell ref="F7:J7"/>
    <mergeCell ref="A34:E34"/>
    <mergeCell ref="B13:D13"/>
    <mergeCell ref="H13:J13"/>
    <mergeCell ref="G15:J15"/>
    <mergeCell ref="A11:E11"/>
    <mergeCell ref="F8:J8"/>
    <mergeCell ref="F11:J11"/>
    <mergeCell ref="B14:E14"/>
    <mergeCell ref="A8:E8"/>
    <mergeCell ref="F23:J23"/>
    <mergeCell ref="A19:E19"/>
    <mergeCell ref="F19:J19"/>
    <mergeCell ref="G14:J14"/>
    <mergeCell ref="F16:G16"/>
    <mergeCell ref="H16:J16"/>
    <mergeCell ref="A21:E21"/>
    <mergeCell ref="B15:E15"/>
    <mergeCell ref="A16:B16"/>
    <mergeCell ref="I25:J25"/>
    <mergeCell ref="A24:B24"/>
    <mergeCell ref="A41:B41"/>
    <mergeCell ref="F39:J39"/>
    <mergeCell ref="A50:J50"/>
    <mergeCell ref="A35:E35"/>
    <mergeCell ref="A51:B51"/>
    <mergeCell ref="C51:J51"/>
    <mergeCell ref="E52:F52"/>
    <mergeCell ref="I52:J52"/>
    <mergeCell ref="A53:B53"/>
    <mergeCell ref="C53:J53"/>
    <mergeCell ref="A36:E36"/>
    <mergeCell ref="A115:J118"/>
    <mergeCell ref="A106:F106"/>
    <mergeCell ref="G106:J106"/>
    <mergeCell ref="A112:J112"/>
    <mergeCell ref="A109:J109"/>
    <mergeCell ref="A113:J113"/>
    <mergeCell ref="A114:J114"/>
    <mergeCell ref="A110:J110"/>
    <mergeCell ref="A107:J107"/>
    <mergeCell ref="A111:J111"/>
    <mergeCell ref="A105:F105"/>
    <mergeCell ref="A93:J93"/>
    <mergeCell ref="A94:J94"/>
    <mergeCell ref="A95:J96"/>
    <mergeCell ref="G105:J105"/>
    <mergeCell ref="G98:J98"/>
    <mergeCell ref="A108:J108"/>
    <mergeCell ref="A98:F98"/>
    <mergeCell ref="A97:J97"/>
    <mergeCell ref="A104:F104"/>
    <mergeCell ref="G104:J104"/>
    <mergeCell ref="A103:F103"/>
    <mergeCell ref="G103:J103"/>
    <mergeCell ref="A102:F102"/>
    <mergeCell ref="G102:J102"/>
    <mergeCell ref="A100:F100"/>
    <mergeCell ref="A99:F99"/>
    <mergeCell ref="A101:F101"/>
    <mergeCell ref="G101:J101"/>
    <mergeCell ref="L98:O99"/>
    <mergeCell ref="A28:J28"/>
    <mergeCell ref="G99:J99"/>
    <mergeCell ref="A10:E10"/>
    <mergeCell ref="F10:J10"/>
    <mergeCell ref="G100:J100"/>
    <mergeCell ref="A1:J1"/>
    <mergeCell ref="A49:E49"/>
    <mergeCell ref="F49:J49"/>
    <mergeCell ref="A44:E44"/>
    <mergeCell ref="F44:H44"/>
    <mergeCell ref="F38:J38"/>
    <mergeCell ref="A46:J46"/>
    <mergeCell ref="A25:B25"/>
    <mergeCell ref="F47:H47"/>
    <mergeCell ref="F35:J35"/>
    <mergeCell ref="F36:J36"/>
    <mergeCell ref="H45:J45"/>
    <mergeCell ref="A43:B43"/>
    <mergeCell ref="I44:J44"/>
    <mergeCell ref="A47:C47"/>
    <mergeCell ref="A39:E39"/>
    <mergeCell ref="A12:B12"/>
    <mergeCell ref="C12:J12"/>
    <mergeCell ref="H54:J54"/>
    <mergeCell ref="A55:B55"/>
    <mergeCell ref="D55:E55"/>
    <mergeCell ref="F55:G64"/>
    <mergeCell ref="H55:J64"/>
    <mergeCell ref="A56:B56"/>
    <mergeCell ref="D56:E56"/>
    <mergeCell ref="A57:B57"/>
    <mergeCell ref="D57:E57"/>
    <mergeCell ref="A58:B58"/>
    <mergeCell ref="D58:E58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54:B54"/>
    <mergeCell ref="A65:B65"/>
    <mergeCell ref="C65:J65"/>
    <mergeCell ref="E66:F66"/>
    <mergeCell ref="I66:J66"/>
    <mergeCell ref="A67:B67"/>
    <mergeCell ref="C67:J67"/>
    <mergeCell ref="A68:B68"/>
    <mergeCell ref="D68:E68"/>
    <mergeCell ref="F68:G68"/>
    <mergeCell ref="H68:J68"/>
    <mergeCell ref="A69:B69"/>
    <mergeCell ref="D69:E69"/>
    <mergeCell ref="F69:G78"/>
    <mergeCell ref="H69:J78"/>
    <mergeCell ref="A70:B70"/>
    <mergeCell ref="D70:E70"/>
    <mergeCell ref="A71:B71"/>
    <mergeCell ref="D71:E71"/>
    <mergeCell ref="A72:B72"/>
    <mergeCell ref="D72:E72"/>
    <mergeCell ref="A73:B7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83:B83"/>
    <mergeCell ref="D83:E83"/>
    <mergeCell ref="F83:G92"/>
    <mergeCell ref="H83:J92"/>
    <mergeCell ref="A84:B84"/>
    <mergeCell ref="D84:E84"/>
    <mergeCell ref="A85:B85"/>
    <mergeCell ref="D85:E85"/>
    <mergeCell ref="A86:B86"/>
    <mergeCell ref="D86:E86"/>
    <mergeCell ref="A87:B87"/>
    <mergeCell ref="D87:E87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79:B79"/>
    <mergeCell ref="C79:J79"/>
    <mergeCell ref="E80:F80"/>
    <mergeCell ref="I80:J80"/>
    <mergeCell ref="A81:B81"/>
    <mergeCell ref="C81:J81"/>
    <mergeCell ref="A82:B82"/>
    <mergeCell ref="D82:E82"/>
    <mergeCell ref="F82:G82"/>
    <mergeCell ref="H82:J82"/>
  </mergeCells>
  <phoneticPr fontId="0" type="noConversion"/>
  <hyperlinks>
    <hyperlink ref="C30" r:id="rId1"/>
  </hyperlinks>
  <printOptions horizontalCentered="1"/>
  <pageMargins left="0.43307086614173201" right="0.43307086614173201" top="0.78740157480314998" bottom="1.1811023622047201" header="0.196850393700787" footer="0.196850393700787"/>
  <pageSetup paperSize="9" scale="99" fitToHeight="0" orientation="portrait" r:id="rId2"/>
  <headerFooter>
    <oddHeader>&amp;C&amp;"Times New Roman,Bold"&amp;20&amp;G</oddHeader>
    <oddFooter>&amp;L&amp;"Times New Roman,Bold"Ref No: &amp;F&amp;C&amp;G&amp;R&amp;P</oddFooter>
  </headerFooter>
  <rowBreaks count="2" manualBreakCount="2">
    <brk id="118" max="16383" man="1"/>
    <brk id="16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6" sqref="C6:C8"/>
    </sheetView>
  </sheetViews>
  <sheetFormatPr defaultColWidth="9.28515625" defaultRowHeight="15" x14ac:dyDescent="0.25"/>
  <cols>
    <col min="1" max="1" width="20.5703125" style="13" customWidth="1"/>
    <col min="2" max="2" width="11.7109375" style="13" customWidth="1"/>
    <col min="3" max="4" width="9.28515625" style="13"/>
    <col min="5" max="5" width="10.28515625" style="13" customWidth="1"/>
    <col min="6" max="6" width="10.7109375" style="13" customWidth="1"/>
    <col min="7" max="7" width="9.28515625" style="13"/>
    <col min="8" max="8" width="10.42578125" style="13" customWidth="1"/>
    <col min="9" max="9" width="15.42578125" style="13" customWidth="1"/>
    <col min="10" max="16384" width="9.28515625" style="13"/>
  </cols>
  <sheetData>
    <row r="2" spans="1:13" ht="13.9" x14ac:dyDescent="0.25">
      <c r="A2" s="12" t="s">
        <v>122</v>
      </c>
      <c r="B2" s="12" t="s">
        <v>123</v>
      </c>
      <c r="C2" s="12" t="s">
        <v>124</v>
      </c>
      <c r="D2" s="177" t="s">
        <v>125</v>
      </c>
      <c r="E2" s="177"/>
    </row>
    <row r="3" spans="1:13" ht="13.9" x14ac:dyDescent="0.25">
      <c r="A3" s="14">
        <v>0</v>
      </c>
      <c r="B3" s="14">
        <v>0</v>
      </c>
      <c r="C3" s="14">
        <v>1</v>
      </c>
      <c r="D3" s="178">
        <v>2</v>
      </c>
      <c r="E3" s="178"/>
    </row>
    <row r="5" spans="1:13" ht="13.9" x14ac:dyDescent="0.25">
      <c r="A5" s="13" t="s">
        <v>108</v>
      </c>
      <c r="B5" s="15" t="s">
        <v>126</v>
      </c>
      <c r="C5" s="15">
        <f>D3</f>
        <v>2</v>
      </c>
      <c r="D5" s="16"/>
    </row>
    <row r="6" spans="1:13" ht="13.9" x14ac:dyDescent="0.25">
      <c r="A6" s="13" t="s">
        <v>109</v>
      </c>
      <c r="B6" s="17">
        <v>10</v>
      </c>
      <c r="C6" s="18">
        <v>10</v>
      </c>
      <c r="D6" s="19">
        <f>((100/B6)*C6)/100</f>
        <v>1</v>
      </c>
    </row>
    <row r="7" spans="1:13" ht="13.9" x14ac:dyDescent="0.25">
      <c r="A7" s="13" t="s">
        <v>110</v>
      </c>
      <c r="B7" s="17">
        <f>A3+B3+C3+D3</f>
        <v>3</v>
      </c>
      <c r="C7" s="18">
        <v>1</v>
      </c>
      <c r="D7" s="19">
        <f t="shared" ref="D7:D12" si="0">((100/B7)*C7)/100</f>
        <v>0.33333333333333337</v>
      </c>
      <c r="F7" s="179" t="s">
        <v>127</v>
      </c>
      <c r="G7" s="179"/>
      <c r="H7" s="20" t="s">
        <v>128</v>
      </c>
      <c r="J7" s="21"/>
    </row>
    <row r="8" spans="1:13" ht="13.9" x14ac:dyDescent="0.25">
      <c r="A8" s="13" t="s">
        <v>115</v>
      </c>
      <c r="B8" s="17">
        <f>C5</f>
        <v>2</v>
      </c>
      <c r="C8" s="18">
        <v>0</v>
      </c>
      <c r="D8" s="19">
        <f t="shared" si="0"/>
        <v>0</v>
      </c>
      <c r="F8" s="176" t="s">
        <v>129</v>
      </c>
      <c r="G8" s="176"/>
      <c r="H8" s="17" t="s">
        <v>130</v>
      </c>
    </row>
    <row r="9" spans="1:13" ht="13.9" x14ac:dyDescent="0.25">
      <c r="A9" s="13" t="s">
        <v>117</v>
      </c>
      <c r="B9" s="17">
        <f>C5</f>
        <v>2</v>
      </c>
      <c r="C9" s="18">
        <v>0</v>
      </c>
      <c r="D9" s="19">
        <f t="shared" si="0"/>
        <v>0</v>
      </c>
      <c r="F9" s="176" t="s">
        <v>131</v>
      </c>
      <c r="G9" s="176"/>
      <c r="H9" s="17" t="s">
        <v>132</v>
      </c>
    </row>
    <row r="10" spans="1:13" ht="13.9" x14ac:dyDescent="0.25">
      <c r="A10" s="13" t="s">
        <v>36</v>
      </c>
      <c r="B10" s="17">
        <f>C5</f>
        <v>2</v>
      </c>
      <c r="C10" s="18">
        <v>0</v>
      </c>
      <c r="D10" s="19">
        <f t="shared" si="0"/>
        <v>0</v>
      </c>
      <c r="F10" s="176" t="s">
        <v>133</v>
      </c>
      <c r="G10" s="176"/>
      <c r="H10" s="17" t="s">
        <v>134</v>
      </c>
    </row>
    <row r="11" spans="1:13" ht="13.9" x14ac:dyDescent="0.25">
      <c r="A11" s="22" t="s">
        <v>113</v>
      </c>
      <c r="B11" s="17">
        <f>C5</f>
        <v>2</v>
      </c>
      <c r="C11" s="18">
        <v>0</v>
      </c>
      <c r="D11" s="19">
        <f t="shared" si="0"/>
        <v>0</v>
      </c>
      <c r="F11" s="176" t="s">
        <v>135</v>
      </c>
      <c r="G11" s="176"/>
      <c r="H11" s="17" t="s">
        <v>136</v>
      </c>
    </row>
    <row r="12" spans="1:13" ht="13.9" x14ac:dyDescent="0.25">
      <c r="A12" s="13" t="s">
        <v>37</v>
      </c>
      <c r="B12" s="17">
        <f>C5</f>
        <v>2</v>
      </c>
      <c r="C12" s="18">
        <v>0</v>
      </c>
      <c r="D12" s="19">
        <f t="shared" si="0"/>
        <v>0</v>
      </c>
      <c r="F12" s="176" t="s">
        <v>137</v>
      </c>
      <c r="G12" s="176"/>
      <c r="H12" s="17" t="s">
        <v>138</v>
      </c>
    </row>
    <row r="13" spans="1:13" ht="31.5" customHeight="1" x14ac:dyDescent="0.25">
      <c r="F13" s="176" t="s">
        <v>139</v>
      </c>
      <c r="G13" s="176"/>
      <c r="H13" s="17" t="s">
        <v>140</v>
      </c>
    </row>
    <row r="14" spans="1:13" ht="13.9" hidden="1" x14ac:dyDescent="0.25">
      <c r="A14" s="12"/>
      <c r="B14" s="12" t="s">
        <v>114</v>
      </c>
      <c r="C14" s="12" t="s">
        <v>118</v>
      </c>
      <c r="G14" s="12" t="s">
        <v>109</v>
      </c>
      <c r="H14" s="12" t="s">
        <v>111</v>
      </c>
      <c r="I14" s="12" t="s">
        <v>112</v>
      </c>
      <c r="J14" s="12" t="s">
        <v>33</v>
      </c>
      <c r="K14" s="12" t="s">
        <v>36</v>
      </c>
      <c r="L14" s="12" t="s">
        <v>113</v>
      </c>
      <c r="M14" s="12" t="s">
        <v>37</v>
      </c>
    </row>
    <row r="15" spans="1:13" ht="13.9" hidden="1" x14ac:dyDescent="0.25">
      <c r="A15" s="12" t="s">
        <v>31</v>
      </c>
      <c r="B15" s="12">
        <f>G15</f>
        <v>10</v>
      </c>
      <c r="C15" s="12">
        <f>G16</f>
        <v>30</v>
      </c>
      <c r="E15" s="177" t="s">
        <v>114</v>
      </c>
      <c r="F15" s="177"/>
      <c r="G15" s="23">
        <f>C6</f>
        <v>10</v>
      </c>
      <c r="H15" s="23">
        <f>40/B7*C7</f>
        <v>13.333333333333334</v>
      </c>
      <c r="I15" s="23">
        <f>15/B8*C8</f>
        <v>0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t="13.9" hidden="1" x14ac:dyDescent="0.25">
      <c r="A16" s="12" t="s">
        <v>32</v>
      </c>
      <c r="B16" s="12">
        <f>H15</f>
        <v>13.333333333333334</v>
      </c>
      <c r="C16" s="12">
        <f>H16</f>
        <v>10</v>
      </c>
      <c r="E16" s="177" t="s">
        <v>116</v>
      </c>
      <c r="F16" s="177"/>
      <c r="G16" s="12">
        <f>G15+20</f>
        <v>30</v>
      </c>
      <c r="H16" s="12">
        <f>30/B7*C7</f>
        <v>10</v>
      </c>
      <c r="I16" s="12">
        <f>15/B8*C8</f>
        <v>0</v>
      </c>
      <c r="J16" s="12">
        <f>10/B9*C9</f>
        <v>0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t="13.9" hidden="1" x14ac:dyDescent="0.25">
      <c r="A17" s="12" t="s">
        <v>112</v>
      </c>
      <c r="B17" s="12">
        <f>I15</f>
        <v>0</v>
      </c>
      <c r="C17" s="12">
        <f>I16</f>
        <v>0</v>
      </c>
    </row>
    <row r="18" spans="1:8" ht="29.25" hidden="1" customHeight="1" x14ac:dyDescent="0.25">
      <c r="A18" s="12" t="s">
        <v>33</v>
      </c>
      <c r="B18" s="12">
        <f>J15</f>
        <v>0</v>
      </c>
      <c r="C18" s="12">
        <f>J16</f>
        <v>0</v>
      </c>
    </row>
    <row r="19" spans="1:8" ht="13.9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t="13.9" hidden="1" x14ac:dyDescent="0.25">
      <c r="A20" s="24" t="s">
        <v>113</v>
      </c>
      <c r="B20" s="12">
        <f>L15</f>
        <v>0</v>
      </c>
      <c r="C20" s="12">
        <f>L16</f>
        <v>0</v>
      </c>
    </row>
    <row r="21" spans="1:8" ht="13.9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ht="13.9" x14ac:dyDescent="0.25">
      <c r="A22" s="12" t="s">
        <v>119</v>
      </c>
      <c r="B22" s="25">
        <f>(B15+B16+B17+B18+B19+B20+B21)/100</f>
        <v>0.23333333333333336</v>
      </c>
      <c r="C22" s="25">
        <f>(C15+C16+C17+C18+C19+C20+C21)/100</f>
        <v>0.4</v>
      </c>
      <c r="F22" s="176" t="s">
        <v>141</v>
      </c>
      <c r="G22" s="176"/>
      <c r="H22" s="17" t="s">
        <v>132</v>
      </c>
    </row>
    <row r="23" spans="1:8" ht="13.9" x14ac:dyDescent="0.25">
      <c r="F23" s="176" t="s">
        <v>142</v>
      </c>
      <c r="G23" s="176"/>
      <c r="H23" s="17" t="s">
        <v>143</v>
      </c>
    </row>
    <row r="24" spans="1:8" ht="13.9" x14ac:dyDescent="0.25">
      <c r="A24" s="13" t="s">
        <v>144</v>
      </c>
      <c r="B24" s="26">
        <v>0.01</v>
      </c>
      <c r="C24" s="26">
        <v>0.02</v>
      </c>
      <c r="F24" s="176" t="s">
        <v>145</v>
      </c>
      <c r="G24" s="176"/>
      <c r="H24" s="17" t="s">
        <v>146</v>
      </c>
    </row>
    <row r="25" spans="1:8" ht="13.9" x14ac:dyDescent="0.25">
      <c r="A25" s="13" t="s">
        <v>147</v>
      </c>
      <c r="B25" s="26">
        <v>0.01</v>
      </c>
      <c r="C25" s="26">
        <v>0.03</v>
      </c>
    </row>
    <row r="26" spans="1:8" ht="13.9" x14ac:dyDescent="0.25">
      <c r="A26" s="13" t="s">
        <v>148</v>
      </c>
      <c r="B26" s="26">
        <v>0.03</v>
      </c>
      <c r="C26" s="26">
        <v>0.08</v>
      </c>
    </row>
    <row r="27" spans="1:8" ht="13.9" x14ac:dyDescent="0.25">
      <c r="A27" s="13" t="s">
        <v>149</v>
      </c>
      <c r="B27" s="26">
        <v>0.05</v>
      </c>
      <c r="C27" s="26">
        <v>0.15</v>
      </c>
    </row>
    <row r="28" spans="1:8" ht="13.9" x14ac:dyDescent="0.25">
      <c r="A28" s="13" t="s">
        <v>150</v>
      </c>
      <c r="B28" s="26">
        <v>7.0000000000000007E-2</v>
      </c>
      <c r="C28" s="26">
        <v>0.2</v>
      </c>
    </row>
    <row r="29" spans="1:8" ht="13.9" x14ac:dyDescent="0.25">
      <c r="A29" s="13" t="s">
        <v>151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6" sqref="C6"/>
    </sheetView>
  </sheetViews>
  <sheetFormatPr defaultColWidth="9.28515625" defaultRowHeight="15" x14ac:dyDescent="0.25"/>
  <cols>
    <col min="1" max="1" width="20.5703125" style="13" customWidth="1"/>
    <col min="2" max="2" width="11.7109375" style="13" customWidth="1"/>
    <col min="3" max="4" width="9.28515625" style="13"/>
    <col min="5" max="5" width="10.28515625" style="13" customWidth="1"/>
    <col min="6" max="6" width="10.7109375" style="13" customWidth="1"/>
    <col min="7" max="7" width="9.28515625" style="13"/>
    <col min="8" max="8" width="10.42578125" style="13" customWidth="1"/>
    <col min="9" max="9" width="15.42578125" style="13" customWidth="1"/>
    <col min="10" max="16384" width="9.28515625" style="13"/>
  </cols>
  <sheetData>
    <row r="2" spans="1:13" ht="13.9" x14ac:dyDescent="0.25">
      <c r="A2" s="12" t="s">
        <v>122</v>
      </c>
      <c r="B2" s="12" t="s">
        <v>123</v>
      </c>
      <c r="C2" s="12" t="s">
        <v>124</v>
      </c>
      <c r="D2" s="177" t="s">
        <v>125</v>
      </c>
      <c r="E2" s="177"/>
    </row>
    <row r="3" spans="1:13" ht="13.9" x14ac:dyDescent="0.25">
      <c r="A3" s="14">
        <v>0</v>
      </c>
      <c r="B3" s="14">
        <v>0</v>
      </c>
      <c r="C3" s="14">
        <v>1</v>
      </c>
      <c r="D3" s="178">
        <v>2</v>
      </c>
      <c r="E3" s="178"/>
    </row>
    <row r="5" spans="1:13" ht="13.9" x14ac:dyDescent="0.25">
      <c r="A5" s="13" t="s">
        <v>108</v>
      </c>
      <c r="B5" s="15" t="s">
        <v>126</v>
      </c>
      <c r="C5" s="15">
        <f>D3</f>
        <v>2</v>
      </c>
      <c r="D5" s="16"/>
    </row>
    <row r="6" spans="1:13" ht="13.9" x14ac:dyDescent="0.25">
      <c r="A6" s="13" t="s">
        <v>109</v>
      </c>
      <c r="B6" s="17">
        <v>10</v>
      </c>
      <c r="C6" s="18">
        <v>10</v>
      </c>
      <c r="D6" s="19">
        <f>((100/B6)*C6)/100</f>
        <v>1</v>
      </c>
    </row>
    <row r="7" spans="1:13" ht="13.9" x14ac:dyDescent="0.25">
      <c r="A7" s="13" t="s">
        <v>110</v>
      </c>
      <c r="B7" s="17">
        <f>A3+B3+C3+D3</f>
        <v>3</v>
      </c>
      <c r="C7" s="18">
        <v>0</v>
      </c>
      <c r="D7" s="19">
        <f t="shared" ref="D7:D12" si="0">((100/B7)*C7)/100</f>
        <v>0</v>
      </c>
      <c r="F7" s="179" t="s">
        <v>127</v>
      </c>
      <c r="G7" s="179"/>
      <c r="H7" s="20" t="s">
        <v>128</v>
      </c>
      <c r="J7" s="21"/>
    </row>
    <row r="8" spans="1:13" ht="13.9" x14ac:dyDescent="0.25">
      <c r="A8" s="13" t="s">
        <v>115</v>
      </c>
      <c r="B8" s="17">
        <f>C5</f>
        <v>2</v>
      </c>
      <c r="C8" s="18">
        <v>0</v>
      </c>
      <c r="D8" s="19">
        <f t="shared" si="0"/>
        <v>0</v>
      </c>
      <c r="F8" s="176" t="s">
        <v>129</v>
      </c>
      <c r="G8" s="176"/>
      <c r="H8" s="17" t="s">
        <v>130</v>
      </c>
    </row>
    <row r="9" spans="1:13" ht="13.9" x14ac:dyDescent="0.25">
      <c r="A9" s="13" t="s">
        <v>117</v>
      </c>
      <c r="B9" s="17">
        <f>C5</f>
        <v>2</v>
      </c>
      <c r="C9" s="18">
        <v>0</v>
      </c>
      <c r="D9" s="19">
        <f t="shared" si="0"/>
        <v>0</v>
      </c>
      <c r="F9" s="176" t="s">
        <v>131</v>
      </c>
      <c r="G9" s="176"/>
      <c r="H9" s="17" t="s">
        <v>132</v>
      </c>
    </row>
    <row r="10" spans="1:13" ht="13.9" x14ac:dyDescent="0.25">
      <c r="A10" s="13" t="s">
        <v>36</v>
      </c>
      <c r="B10" s="17">
        <f>C5</f>
        <v>2</v>
      </c>
      <c r="C10" s="18">
        <v>0</v>
      </c>
      <c r="D10" s="19">
        <f t="shared" si="0"/>
        <v>0</v>
      </c>
      <c r="F10" s="176" t="s">
        <v>133</v>
      </c>
      <c r="G10" s="176"/>
      <c r="H10" s="17" t="s">
        <v>134</v>
      </c>
    </row>
    <row r="11" spans="1:13" ht="13.9" x14ac:dyDescent="0.25">
      <c r="A11" s="22" t="s">
        <v>113</v>
      </c>
      <c r="B11" s="17">
        <f>C5</f>
        <v>2</v>
      </c>
      <c r="C11" s="18">
        <v>0</v>
      </c>
      <c r="D11" s="19">
        <f t="shared" si="0"/>
        <v>0</v>
      </c>
      <c r="F11" s="176" t="s">
        <v>135</v>
      </c>
      <c r="G11" s="176"/>
      <c r="H11" s="17" t="s">
        <v>136</v>
      </c>
    </row>
    <row r="12" spans="1:13" ht="13.9" x14ac:dyDescent="0.25">
      <c r="A12" s="13" t="s">
        <v>37</v>
      </c>
      <c r="B12" s="17">
        <f>C5</f>
        <v>2</v>
      </c>
      <c r="C12" s="18">
        <v>0</v>
      </c>
      <c r="D12" s="19">
        <f t="shared" si="0"/>
        <v>0</v>
      </c>
      <c r="F12" s="176" t="s">
        <v>137</v>
      </c>
      <c r="G12" s="176"/>
      <c r="H12" s="17" t="s">
        <v>138</v>
      </c>
    </row>
    <row r="13" spans="1:13" ht="31.5" customHeight="1" x14ac:dyDescent="0.25">
      <c r="F13" s="176" t="s">
        <v>139</v>
      </c>
      <c r="G13" s="176"/>
      <c r="H13" s="17" t="s">
        <v>140</v>
      </c>
    </row>
    <row r="14" spans="1:13" ht="13.9" hidden="1" x14ac:dyDescent="0.25">
      <c r="A14" s="12"/>
      <c r="B14" s="12" t="s">
        <v>114</v>
      </c>
      <c r="C14" s="12" t="s">
        <v>118</v>
      </c>
      <c r="G14" s="12" t="s">
        <v>109</v>
      </c>
      <c r="H14" s="12" t="s">
        <v>111</v>
      </c>
      <c r="I14" s="12" t="s">
        <v>112</v>
      </c>
      <c r="J14" s="12" t="s">
        <v>33</v>
      </c>
      <c r="K14" s="12" t="s">
        <v>36</v>
      </c>
      <c r="L14" s="12" t="s">
        <v>113</v>
      </c>
      <c r="M14" s="12" t="s">
        <v>37</v>
      </c>
    </row>
    <row r="15" spans="1:13" ht="13.9" hidden="1" x14ac:dyDescent="0.25">
      <c r="A15" s="12" t="s">
        <v>31</v>
      </c>
      <c r="B15" s="12">
        <f>G15</f>
        <v>10</v>
      </c>
      <c r="C15" s="12">
        <f>G16</f>
        <v>30</v>
      </c>
      <c r="E15" s="177" t="s">
        <v>114</v>
      </c>
      <c r="F15" s="177"/>
      <c r="G15" s="23">
        <f>C6</f>
        <v>10</v>
      </c>
      <c r="H15" s="23">
        <f>40/B7*C7</f>
        <v>0</v>
      </c>
      <c r="I15" s="23">
        <f>15/B8*C8</f>
        <v>0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t="13.9" hidden="1" x14ac:dyDescent="0.25">
      <c r="A16" s="12" t="s">
        <v>32</v>
      </c>
      <c r="B16" s="12">
        <f>H15</f>
        <v>0</v>
      </c>
      <c r="C16" s="12">
        <f>H16</f>
        <v>0</v>
      </c>
      <c r="E16" s="177" t="s">
        <v>116</v>
      </c>
      <c r="F16" s="177"/>
      <c r="G16" s="12">
        <f>G15+20</f>
        <v>30</v>
      </c>
      <c r="H16" s="12">
        <f>30/B7*C7</f>
        <v>0</v>
      </c>
      <c r="I16" s="12">
        <f>15/B8*C8</f>
        <v>0</v>
      </c>
      <c r="J16" s="12">
        <f>10/B9*C9</f>
        <v>0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t="13.9" hidden="1" x14ac:dyDescent="0.25">
      <c r="A17" s="12" t="s">
        <v>112</v>
      </c>
      <c r="B17" s="12">
        <f>I15</f>
        <v>0</v>
      </c>
      <c r="C17" s="12">
        <f>I16</f>
        <v>0</v>
      </c>
    </row>
    <row r="18" spans="1:8" ht="29.25" hidden="1" customHeight="1" x14ac:dyDescent="0.25">
      <c r="A18" s="12" t="s">
        <v>33</v>
      </c>
      <c r="B18" s="12">
        <f>J15</f>
        <v>0</v>
      </c>
      <c r="C18" s="12">
        <f>J16</f>
        <v>0</v>
      </c>
    </row>
    <row r="19" spans="1:8" ht="13.9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t="13.9" hidden="1" x14ac:dyDescent="0.25">
      <c r="A20" s="24" t="s">
        <v>113</v>
      </c>
      <c r="B20" s="12">
        <f>L15</f>
        <v>0</v>
      </c>
      <c r="C20" s="12">
        <f>L16</f>
        <v>0</v>
      </c>
    </row>
    <row r="21" spans="1:8" ht="13.9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ht="13.9" x14ac:dyDescent="0.25">
      <c r="A22" s="12" t="s">
        <v>119</v>
      </c>
      <c r="B22" s="25">
        <f>(B15+B16+B17+B18+B19+B20+B21)/100</f>
        <v>0.1</v>
      </c>
      <c r="C22" s="25">
        <f>(C15+C16+C17+C18+C19+C20+C21)/100</f>
        <v>0.3</v>
      </c>
      <c r="F22" s="176" t="s">
        <v>141</v>
      </c>
      <c r="G22" s="176"/>
      <c r="H22" s="17" t="s">
        <v>132</v>
      </c>
    </row>
    <row r="23" spans="1:8" ht="13.9" x14ac:dyDescent="0.25">
      <c r="F23" s="176" t="s">
        <v>142</v>
      </c>
      <c r="G23" s="176"/>
      <c r="H23" s="17" t="s">
        <v>143</v>
      </c>
    </row>
    <row r="24" spans="1:8" ht="13.9" x14ac:dyDescent="0.25">
      <c r="A24" s="13" t="s">
        <v>144</v>
      </c>
      <c r="B24" s="26">
        <v>0.01</v>
      </c>
      <c r="C24" s="26">
        <v>0.02</v>
      </c>
      <c r="F24" s="176" t="s">
        <v>145</v>
      </c>
      <c r="G24" s="176"/>
      <c r="H24" s="17" t="s">
        <v>146</v>
      </c>
    </row>
    <row r="25" spans="1:8" ht="13.9" x14ac:dyDescent="0.25">
      <c r="A25" s="13" t="s">
        <v>147</v>
      </c>
      <c r="B25" s="26">
        <v>0.01</v>
      </c>
      <c r="C25" s="26">
        <v>0.03</v>
      </c>
    </row>
    <row r="26" spans="1:8" ht="13.9" x14ac:dyDescent="0.25">
      <c r="A26" s="13" t="s">
        <v>148</v>
      </c>
      <c r="B26" s="26">
        <v>0.03</v>
      </c>
      <c r="C26" s="26">
        <v>0.08</v>
      </c>
    </row>
    <row r="27" spans="1:8" ht="13.9" x14ac:dyDescent="0.25">
      <c r="A27" s="13" t="s">
        <v>149</v>
      </c>
      <c r="B27" s="26">
        <v>0.05</v>
      </c>
      <c r="C27" s="26">
        <v>0.15</v>
      </c>
    </row>
    <row r="28" spans="1:8" ht="13.9" x14ac:dyDescent="0.25">
      <c r="A28" s="13" t="s">
        <v>150</v>
      </c>
      <c r="B28" s="26">
        <v>7.0000000000000007E-2</v>
      </c>
      <c r="C28" s="26">
        <v>0.2</v>
      </c>
    </row>
    <row r="29" spans="1:8" ht="13.9" x14ac:dyDescent="0.25">
      <c r="A29" s="13" t="s">
        <v>151</v>
      </c>
      <c r="B29" s="26">
        <v>0.1</v>
      </c>
      <c r="C29" s="26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28515625" defaultRowHeight="15" x14ac:dyDescent="0.25"/>
  <cols>
    <col min="1" max="1" width="20.5703125" style="13" customWidth="1"/>
    <col min="2" max="2" width="11.7109375" style="13" customWidth="1"/>
    <col min="3" max="4" width="9.28515625" style="13"/>
    <col min="5" max="5" width="10.28515625" style="13" customWidth="1"/>
    <col min="6" max="6" width="10.7109375" style="13" customWidth="1"/>
    <col min="7" max="7" width="9.28515625" style="13"/>
    <col min="8" max="8" width="10.42578125" style="13" customWidth="1"/>
    <col min="9" max="9" width="15.42578125" style="13" customWidth="1"/>
    <col min="10" max="16384" width="9.28515625" style="13"/>
  </cols>
  <sheetData>
    <row r="2" spans="1:13" ht="13.9" x14ac:dyDescent="0.25">
      <c r="A2" s="12" t="s">
        <v>122</v>
      </c>
      <c r="B2" s="12" t="s">
        <v>123</v>
      </c>
      <c r="C2" s="12" t="s">
        <v>124</v>
      </c>
      <c r="D2" s="177" t="s">
        <v>125</v>
      </c>
      <c r="E2" s="177"/>
    </row>
    <row r="3" spans="1:13" ht="13.9" x14ac:dyDescent="0.25">
      <c r="A3" s="14">
        <v>0</v>
      </c>
      <c r="B3" s="14">
        <v>0</v>
      </c>
      <c r="C3" s="14">
        <v>1</v>
      </c>
      <c r="D3" s="178">
        <v>2</v>
      </c>
      <c r="E3" s="178"/>
    </row>
    <row r="5" spans="1:13" ht="13.9" x14ac:dyDescent="0.25">
      <c r="A5" s="13" t="s">
        <v>108</v>
      </c>
      <c r="B5" s="15" t="s">
        <v>126</v>
      </c>
      <c r="C5" s="15">
        <f>D3</f>
        <v>2</v>
      </c>
      <c r="D5" s="16"/>
    </row>
    <row r="6" spans="1:13" ht="13.9" x14ac:dyDescent="0.25">
      <c r="A6" s="13" t="s">
        <v>109</v>
      </c>
      <c r="B6" s="17">
        <v>10</v>
      </c>
      <c r="C6" s="18">
        <v>10</v>
      </c>
      <c r="D6" s="19">
        <f>((100/B6)*C6)/100</f>
        <v>1</v>
      </c>
    </row>
    <row r="7" spans="1:13" ht="13.9" x14ac:dyDescent="0.25">
      <c r="A7" s="13" t="s">
        <v>110</v>
      </c>
      <c r="B7" s="17">
        <f>A3+B3+C3+D3</f>
        <v>3</v>
      </c>
      <c r="C7" s="18">
        <v>3</v>
      </c>
      <c r="D7" s="19">
        <f t="shared" ref="D7:D12" si="0">((100/B7)*C7)/100</f>
        <v>1</v>
      </c>
      <c r="F7" s="179" t="s">
        <v>127</v>
      </c>
      <c r="G7" s="179"/>
      <c r="H7" s="20" t="s">
        <v>128</v>
      </c>
      <c r="J7" s="21"/>
    </row>
    <row r="8" spans="1:13" ht="13.9" x14ac:dyDescent="0.25">
      <c r="A8" s="13" t="s">
        <v>115</v>
      </c>
      <c r="B8" s="17">
        <f>C5</f>
        <v>2</v>
      </c>
      <c r="C8" s="18">
        <v>2</v>
      </c>
      <c r="D8" s="19">
        <f t="shared" si="0"/>
        <v>1</v>
      </c>
      <c r="F8" s="176" t="s">
        <v>129</v>
      </c>
      <c r="G8" s="176"/>
      <c r="H8" s="17" t="s">
        <v>130</v>
      </c>
    </row>
    <row r="9" spans="1:13" ht="13.9" x14ac:dyDescent="0.25">
      <c r="A9" s="13" t="s">
        <v>117</v>
      </c>
      <c r="B9" s="17">
        <f>C5</f>
        <v>2</v>
      </c>
      <c r="C9" s="18">
        <v>1</v>
      </c>
      <c r="D9" s="19">
        <f t="shared" si="0"/>
        <v>0.5</v>
      </c>
      <c r="F9" s="176" t="s">
        <v>131</v>
      </c>
      <c r="G9" s="176"/>
      <c r="H9" s="17" t="s">
        <v>132</v>
      </c>
    </row>
    <row r="10" spans="1:13" ht="13.9" x14ac:dyDescent="0.25">
      <c r="A10" s="13" t="s">
        <v>36</v>
      </c>
      <c r="B10" s="17">
        <f>C5</f>
        <v>2</v>
      </c>
      <c r="C10" s="18">
        <v>0</v>
      </c>
      <c r="D10" s="19">
        <f t="shared" si="0"/>
        <v>0</v>
      </c>
      <c r="F10" s="176" t="s">
        <v>133</v>
      </c>
      <c r="G10" s="176"/>
      <c r="H10" s="17" t="s">
        <v>134</v>
      </c>
    </row>
    <row r="11" spans="1:13" ht="13.9" x14ac:dyDescent="0.25">
      <c r="A11" s="22" t="s">
        <v>113</v>
      </c>
      <c r="B11" s="17">
        <f>C5</f>
        <v>2</v>
      </c>
      <c r="C11" s="18">
        <v>0</v>
      </c>
      <c r="D11" s="19">
        <f t="shared" si="0"/>
        <v>0</v>
      </c>
      <c r="F11" s="176" t="s">
        <v>135</v>
      </c>
      <c r="G11" s="176"/>
      <c r="H11" s="17" t="s">
        <v>136</v>
      </c>
    </row>
    <row r="12" spans="1:13" ht="13.9" x14ac:dyDescent="0.25">
      <c r="A12" s="13" t="s">
        <v>37</v>
      </c>
      <c r="B12" s="17">
        <f>C5</f>
        <v>2</v>
      </c>
      <c r="C12" s="18">
        <v>0</v>
      </c>
      <c r="D12" s="19">
        <f t="shared" si="0"/>
        <v>0</v>
      </c>
      <c r="F12" s="176" t="s">
        <v>137</v>
      </c>
      <c r="G12" s="176"/>
      <c r="H12" s="17" t="s">
        <v>138</v>
      </c>
    </row>
    <row r="13" spans="1:13" ht="31.5" customHeight="1" x14ac:dyDescent="0.25">
      <c r="F13" s="176" t="s">
        <v>139</v>
      </c>
      <c r="G13" s="176"/>
      <c r="H13" s="17" t="s">
        <v>140</v>
      </c>
    </row>
    <row r="14" spans="1:13" ht="13.9" hidden="1" x14ac:dyDescent="0.25">
      <c r="A14" s="12"/>
      <c r="B14" s="12" t="s">
        <v>114</v>
      </c>
      <c r="C14" s="12" t="s">
        <v>118</v>
      </c>
      <c r="G14" s="12" t="s">
        <v>109</v>
      </c>
      <c r="H14" s="12" t="s">
        <v>111</v>
      </c>
      <c r="I14" s="12" t="s">
        <v>112</v>
      </c>
      <c r="J14" s="12" t="s">
        <v>33</v>
      </c>
      <c r="K14" s="12" t="s">
        <v>36</v>
      </c>
      <c r="L14" s="12" t="s">
        <v>113</v>
      </c>
      <c r="M14" s="12" t="s">
        <v>37</v>
      </c>
    </row>
    <row r="15" spans="1:13" ht="13.9" hidden="1" x14ac:dyDescent="0.25">
      <c r="A15" s="12" t="s">
        <v>31</v>
      </c>
      <c r="B15" s="12">
        <f>G15</f>
        <v>10</v>
      </c>
      <c r="C15" s="12">
        <f>G16</f>
        <v>30</v>
      </c>
      <c r="E15" s="177" t="s">
        <v>114</v>
      </c>
      <c r="F15" s="177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5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t="13.9" hidden="1" x14ac:dyDescent="0.25">
      <c r="A16" s="12" t="s">
        <v>32</v>
      </c>
      <c r="B16" s="12">
        <f>H15</f>
        <v>40</v>
      </c>
      <c r="C16" s="12">
        <f>H16</f>
        <v>30</v>
      </c>
      <c r="E16" s="177" t="s">
        <v>116</v>
      </c>
      <c r="F16" s="177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5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t="13.9" hidden="1" x14ac:dyDescent="0.25">
      <c r="A17" s="12" t="s">
        <v>112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5</v>
      </c>
      <c r="C18" s="12">
        <f>J16</f>
        <v>5</v>
      </c>
    </row>
    <row r="19" spans="1:8" ht="13.9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t="13.9" hidden="1" x14ac:dyDescent="0.25">
      <c r="A20" s="24" t="s">
        <v>113</v>
      </c>
      <c r="B20" s="12">
        <f>L15</f>
        <v>0</v>
      </c>
      <c r="C20" s="12">
        <f>L16</f>
        <v>0</v>
      </c>
    </row>
    <row r="21" spans="1:8" ht="13.9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ht="13.9" x14ac:dyDescent="0.25">
      <c r="A22" s="12" t="s">
        <v>119</v>
      </c>
      <c r="B22" s="25">
        <f>(B15+B16+B17+B18+B19+B20+B21)/100</f>
        <v>0.7</v>
      </c>
      <c r="C22" s="25">
        <f>(C15+C16+C17+C18+C19+C20+C21)/100</f>
        <v>0.8</v>
      </c>
      <c r="F22" s="176" t="s">
        <v>141</v>
      </c>
      <c r="G22" s="176"/>
      <c r="H22" s="17" t="s">
        <v>132</v>
      </c>
    </row>
    <row r="23" spans="1:8" ht="13.9" x14ac:dyDescent="0.25">
      <c r="F23" s="176" t="s">
        <v>142</v>
      </c>
      <c r="G23" s="176"/>
      <c r="H23" s="17" t="s">
        <v>143</v>
      </c>
    </row>
    <row r="24" spans="1:8" ht="13.9" x14ac:dyDescent="0.25">
      <c r="A24" s="13" t="s">
        <v>144</v>
      </c>
      <c r="B24" s="26">
        <v>0.01</v>
      </c>
      <c r="C24" s="26">
        <v>0.02</v>
      </c>
      <c r="F24" s="176" t="s">
        <v>145</v>
      </c>
      <c r="G24" s="176"/>
      <c r="H24" s="17" t="s">
        <v>146</v>
      </c>
    </row>
    <row r="25" spans="1:8" ht="13.9" x14ac:dyDescent="0.25">
      <c r="A25" s="13" t="s">
        <v>147</v>
      </c>
      <c r="B25" s="26">
        <v>0.01</v>
      </c>
      <c r="C25" s="26">
        <v>0.03</v>
      </c>
    </row>
    <row r="26" spans="1:8" ht="13.9" x14ac:dyDescent="0.25">
      <c r="A26" s="13" t="s">
        <v>148</v>
      </c>
      <c r="B26" s="26">
        <v>0.03</v>
      </c>
      <c r="C26" s="26">
        <v>0.08</v>
      </c>
    </row>
    <row r="27" spans="1:8" ht="13.9" x14ac:dyDescent="0.25">
      <c r="A27" s="13" t="s">
        <v>149</v>
      </c>
      <c r="B27" s="26">
        <v>0.05</v>
      </c>
      <c r="C27" s="26">
        <v>0.15</v>
      </c>
    </row>
    <row r="28" spans="1:8" ht="13.9" x14ac:dyDescent="0.25">
      <c r="A28" s="13" t="s">
        <v>150</v>
      </c>
      <c r="B28" s="26">
        <v>7.0000000000000007E-2</v>
      </c>
      <c r="C28" s="26">
        <v>0.2</v>
      </c>
    </row>
    <row r="29" spans="1:8" ht="13.9" x14ac:dyDescent="0.25">
      <c r="A29" s="13" t="s">
        <v>151</v>
      </c>
      <c r="B29" s="26">
        <v>0.1</v>
      </c>
      <c r="C29" s="26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"/>
  <sheetViews>
    <sheetView topLeftCell="A25" workbookViewId="0">
      <selection activeCell="C46" sqref="C46"/>
    </sheetView>
  </sheetViews>
  <sheetFormatPr defaultRowHeight="15" x14ac:dyDescent="0.25"/>
  <cols>
    <col min="1" max="1" width="10.28515625" bestFit="1" customWidth="1"/>
  </cols>
  <sheetData>
    <row r="2" spans="1:2" x14ac:dyDescent="0.25">
      <c r="A2" s="29">
        <v>44120</v>
      </c>
      <c r="B2" t="s">
        <v>181</v>
      </c>
    </row>
    <row r="25" spans="1:2" x14ac:dyDescent="0.25">
      <c r="A25" s="29">
        <v>44201</v>
      </c>
      <c r="B25" t="s">
        <v>181</v>
      </c>
    </row>
    <row r="46" spans="1:2" x14ac:dyDescent="0.25">
      <c r="A46" s="29">
        <v>44255</v>
      </c>
      <c r="B46" t="s">
        <v>181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5" sqref="C5"/>
    </sheetView>
  </sheetViews>
  <sheetFormatPr defaultColWidth="8.7109375" defaultRowHeight="15" x14ac:dyDescent="0.25"/>
  <cols>
    <col min="1" max="1" width="10.28515625" style="31" bestFit="1" customWidth="1"/>
    <col min="2" max="2" width="22.28515625" style="31" customWidth="1"/>
    <col min="3" max="3" width="37" style="31" customWidth="1"/>
    <col min="4" max="5" width="11.42578125" style="31" customWidth="1"/>
    <col min="6" max="6" width="14" style="31" customWidth="1"/>
    <col min="7" max="7" width="20" style="31" customWidth="1"/>
    <col min="8" max="8" width="16.42578125" style="31" customWidth="1"/>
    <col min="9" max="16384" width="8.7109375" style="31"/>
  </cols>
  <sheetData>
    <row r="1" spans="1:9" x14ac:dyDescent="0.25">
      <c r="A1" s="30"/>
    </row>
    <row r="2" spans="1:9" x14ac:dyDescent="0.25">
      <c r="A2" s="32"/>
      <c r="B2" s="32"/>
      <c r="C2" s="32"/>
      <c r="D2" s="32"/>
      <c r="E2" s="32"/>
      <c r="F2" s="32"/>
      <c r="G2" s="32"/>
      <c r="H2" s="32"/>
    </row>
    <row r="3" spans="1:9" x14ac:dyDescent="0.25">
      <c r="A3" s="32"/>
      <c r="B3" s="180" t="s">
        <v>182</v>
      </c>
      <c r="C3" s="180"/>
      <c r="D3" s="180"/>
      <c r="E3" s="180"/>
      <c r="F3" s="180"/>
      <c r="G3" s="180"/>
      <c r="H3" s="180"/>
    </row>
    <row r="4" spans="1:9" x14ac:dyDescent="0.25">
      <c r="A4" s="32"/>
      <c r="B4" s="33" t="s">
        <v>183</v>
      </c>
      <c r="C4" s="33" t="s">
        <v>184</v>
      </c>
      <c r="D4" s="33" t="s">
        <v>95</v>
      </c>
      <c r="E4" s="33" t="s">
        <v>185</v>
      </c>
      <c r="F4" s="33" t="s">
        <v>186</v>
      </c>
      <c r="G4" s="33" t="s">
        <v>187</v>
      </c>
      <c r="H4" s="33" t="s">
        <v>188</v>
      </c>
    </row>
    <row r="5" spans="1:9" x14ac:dyDescent="0.25">
      <c r="A5" s="32"/>
      <c r="B5" s="34" t="s">
        <v>189</v>
      </c>
      <c r="C5" s="35" t="s">
        <v>193</v>
      </c>
      <c r="D5" s="34"/>
      <c r="E5" s="34"/>
      <c r="F5" s="36"/>
      <c r="G5" s="36"/>
      <c r="H5" s="37">
        <v>55800000</v>
      </c>
    </row>
    <row r="6" spans="1:9" x14ac:dyDescent="0.25">
      <c r="A6" s="32"/>
      <c r="B6" s="34" t="s">
        <v>189</v>
      </c>
      <c r="C6" s="38"/>
      <c r="D6" s="34"/>
      <c r="E6" s="34"/>
      <c r="F6" s="36"/>
      <c r="G6" s="36"/>
      <c r="H6" s="37">
        <v>120000000</v>
      </c>
    </row>
    <row r="7" spans="1:9" x14ac:dyDescent="0.25">
      <c r="A7" s="32"/>
      <c r="B7" s="34" t="s">
        <v>189</v>
      </c>
      <c r="C7" s="35"/>
      <c r="D7" s="34"/>
      <c r="E7" s="34"/>
      <c r="F7" s="36"/>
      <c r="G7" s="36"/>
      <c r="H7" s="37">
        <v>76300000</v>
      </c>
    </row>
    <row r="8" spans="1:9" x14ac:dyDescent="0.25">
      <c r="A8" s="32"/>
      <c r="B8" s="34" t="s">
        <v>189</v>
      </c>
      <c r="C8" s="38"/>
      <c r="D8" s="34"/>
      <c r="E8" s="34"/>
      <c r="F8" s="36"/>
      <c r="G8" s="36"/>
      <c r="H8" s="37">
        <v>118500000</v>
      </c>
    </row>
    <row r="9" spans="1:9" x14ac:dyDescent="0.25">
      <c r="A9" s="32"/>
      <c r="B9" s="34" t="s">
        <v>189</v>
      </c>
      <c r="C9" s="38"/>
      <c r="D9" s="34"/>
      <c r="E9" s="34"/>
      <c r="F9" s="36"/>
      <c r="G9" s="36"/>
      <c r="H9" s="37">
        <v>139000000</v>
      </c>
    </row>
    <row r="10" spans="1:9" x14ac:dyDescent="0.25">
      <c r="A10" s="32"/>
      <c r="B10" s="34" t="s">
        <v>190</v>
      </c>
      <c r="C10" s="35"/>
      <c r="D10" s="34"/>
      <c r="E10" s="34"/>
      <c r="F10" s="36"/>
      <c r="G10" s="36"/>
      <c r="H10" s="37">
        <v>77400000</v>
      </c>
    </row>
    <row r="11" spans="1:9" x14ac:dyDescent="0.25">
      <c r="A11" s="32"/>
      <c r="B11" s="34" t="s">
        <v>190</v>
      </c>
      <c r="C11" s="35"/>
      <c r="D11" s="34"/>
      <c r="E11" s="34"/>
      <c r="F11" s="36"/>
      <c r="G11" s="36"/>
      <c r="H11" s="37">
        <v>86300000</v>
      </c>
    </row>
    <row r="12" spans="1:9" x14ac:dyDescent="0.25">
      <c r="A12" s="32"/>
      <c r="B12" s="39" t="s">
        <v>191</v>
      </c>
      <c r="C12" s="34"/>
      <c r="D12" s="34"/>
      <c r="E12" s="34"/>
      <c r="F12" s="34"/>
      <c r="G12" s="40" t="e">
        <f>AVERAGE(G5:G11)</f>
        <v>#DIV/0!</v>
      </c>
      <c r="H12" s="34"/>
    </row>
    <row r="13" spans="1:9" x14ac:dyDescent="0.25">
      <c r="B13" s="39" t="s">
        <v>192</v>
      </c>
      <c r="C13" s="34"/>
      <c r="D13" s="34"/>
      <c r="E13" s="34"/>
      <c r="F13" s="41"/>
      <c r="G13" s="39">
        <v>32000</v>
      </c>
      <c r="H13" s="39"/>
      <c r="I13" s="42"/>
    </row>
  </sheetData>
  <mergeCells count="1">
    <mergeCell ref="B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E32" sqref="E32"/>
    </sheetView>
  </sheetViews>
  <sheetFormatPr defaultRowHeight="15" x14ac:dyDescent="0.25"/>
  <sheetData>
    <row r="2" spans="2:13" x14ac:dyDescent="0.25">
      <c r="C2" s="8" t="s">
        <v>94</v>
      </c>
      <c r="D2" s="181"/>
      <c r="E2" s="181"/>
    </row>
    <row r="3" spans="2:13" x14ac:dyDescent="0.25">
      <c r="E3" s="7"/>
      <c r="F3" s="7"/>
      <c r="G3" s="7"/>
      <c r="H3" s="7"/>
      <c r="I3" s="7"/>
      <c r="J3" s="7"/>
    </row>
    <row r="4" spans="2:13" x14ac:dyDescent="0.25">
      <c r="B4" s="8" t="s">
        <v>95</v>
      </c>
      <c r="C4" s="6" t="s">
        <v>75</v>
      </c>
      <c r="D4" s="182" t="s">
        <v>76</v>
      </c>
      <c r="E4" s="182"/>
      <c r="F4" s="182"/>
      <c r="G4" s="9"/>
      <c r="H4" s="182" t="s">
        <v>77</v>
      </c>
      <c r="I4" s="182"/>
      <c r="J4" s="182"/>
      <c r="K4" s="182" t="s">
        <v>78</v>
      </c>
      <c r="L4" s="182"/>
      <c r="M4" s="182"/>
    </row>
    <row r="5" spans="2:13" x14ac:dyDescent="0.25">
      <c r="B5" s="8">
        <v>1</v>
      </c>
      <c r="C5" s="6"/>
      <c r="D5" s="6" t="s">
        <v>79</v>
      </c>
      <c r="E5" s="6" t="s">
        <v>80</v>
      </c>
      <c r="F5" s="6" t="s">
        <v>81</v>
      </c>
      <c r="G5" s="6"/>
      <c r="H5" s="6" t="s">
        <v>79</v>
      </c>
      <c r="I5" s="6" t="s">
        <v>80</v>
      </c>
      <c r="J5" s="6" t="s">
        <v>81</v>
      </c>
      <c r="K5" s="6" t="s">
        <v>79</v>
      </c>
      <c r="L5" s="6" t="s">
        <v>80</v>
      </c>
      <c r="M5" s="6" t="s">
        <v>81</v>
      </c>
    </row>
    <row r="6" spans="2:13" x14ac:dyDescent="0.25">
      <c r="C6" s="5" t="s">
        <v>82</v>
      </c>
      <c r="D6" s="5"/>
      <c r="E6" s="5"/>
      <c r="F6" s="5">
        <f>D6*E6</f>
        <v>0</v>
      </c>
      <c r="G6" s="5" t="s">
        <v>97</v>
      </c>
      <c r="H6" s="5"/>
      <c r="I6" s="5"/>
      <c r="J6" s="5">
        <f>H6*I6</f>
        <v>0</v>
      </c>
      <c r="K6" s="5"/>
      <c r="L6" s="5"/>
      <c r="M6" s="5">
        <f>K6*L6</f>
        <v>0</v>
      </c>
    </row>
    <row r="7" spans="2:13" x14ac:dyDescent="0.25">
      <c r="C7" s="5"/>
      <c r="D7" s="5"/>
      <c r="E7" s="5"/>
      <c r="F7" s="5">
        <f t="shared" ref="F7:F33" si="0">D7*E7</f>
        <v>0</v>
      </c>
      <c r="G7" s="5" t="s">
        <v>98</v>
      </c>
      <c r="H7" s="5"/>
      <c r="I7" s="5"/>
      <c r="J7" s="5">
        <f t="shared" ref="J7:J29" si="1">H7*I7</f>
        <v>0</v>
      </c>
      <c r="K7" s="5"/>
      <c r="L7" s="5"/>
      <c r="M7" s="5">
        <f t="shared" ref="M7:M29" si="2">K7*L7</f>
        <v>0</v>
      </c>
    </row>
    <row r="8" spans="2:13" x14ac:dyDescent="0.25">
      <c r="C8" s="5"/>
      <c r="D8" s="5"/>
      <c r="E8" s="5"/>
      <c r="F8" s="5">
        <f t="shared" si="0"/>
        <v>0</v>
      </c>
      <c r="G8" s="5"/>
      <c r="H8" s="5"/>
      <c r="I8" s="5"/>
      <c r="J8" s="5">
        <f t="shared" si="1"/>
        <v>0</v>
      </c>
      <c r="K8" s="5"/>
      <c r="L8" s="5"/>
      <c r="M8" s="5">
        <f t="shared" si="2"/>
        <v>0</v>
      </c>
    </row>
    <row r="9" spans="2:13" x14ac:dyDescent="0.25">
      <c r="C9" s="5" t="s">
        <v>85</v>
      </c>
      <c r="D9" s="5"/>
      <c r="E9" s="5"/>
      <c r="F9" s="5">
        <f t="shared" si="0"/>
        <v>0</v>
      </c>
      <c r="G9" s="5" t="s">
        <v>97</v>
      </c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25">
      <c r="C10" s="5"/>
      <c r="D10" s="5"/>
      <c r="E10" s="5"/>
      <c r="F10" s="5">
        <f t="shared" si="0"/>
        <v>0</v>
      </c>
      <c r="G10" s="5" t="s">
        <v>98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25">
      <c r="C11" s="5"/>
      <c r="D11" s="5"/>
      <c r="E11" s="5"/>
      <c r="F11" s="5">
        <f t="shared" si="0"/>
        <v>0</v>
      </c>
      <c r="G11" s="5"/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25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25">
      <c r="C13" s="5" t="s">
        <v>83</v>
      </c>
      <c r="D13" s="5"/>
      <c r="E13" s="5"/>
      <c r="F13" s="5">
        <f t="shared" si="0"/>
        <v>0</v>
      </c>
      <c r="G13" s="5" t="s">
        <v>97</v>
      </c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25">
      <c r="C14" s="5"/>
      <c r="D14" s="5"/>
      <c r="E14" s="5"/>
      <c r="F14" s="5">
        <f t="shared" si="0"/>
        <v>0</v>
      </c>
      <c r="G14" s="5" t="s">
        <v>98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25">
      <c r="C15" s="5"/>
      <c r="D15" s="5"/>
      <c r="E15" s="5"/>
      <c r="F15" s="5">
        <f t="shared" si="0"/>
        <v>0</v>
      </c>
      <c r="G15" s="5"/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25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25">
      <c r="C17" s="5" t="s">
        <v>84</v>
      </c>
      <c r="D17" s="5"/>
      <c r="E17" s="5"/>
      <c r="F17" s="5">
        <f t="shared" si="0"/>
        <v>0</v>
      </c>
      <c r="G17" s="5" t="s">
        <v>97</v>
      </c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25">
      <c r="C18" s="5"/>
      <c r="D18" s="5"/>
      <c r="E18" s="5"/>
      <c r="F18" s="5">
        <f t="shared" si="0"/>
        <v>0</v>
      </c>
      <c r="G18" s="5" t="s">
        <v>98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25">
      <c r="C19" s="5"/>
      <c r="D19" s="5"/>
      <c r="E19" s="5"/>
      <c r="F19" s="5">
        <f t="shared" si="0"/>
        <v>0</v>
      </c>
      <c r="G19" s="5"/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25">
      <c r="C20" s="5" t="s">
        <v>84</v>
      </c>
      <c r="D20" s="5"/>
      <c r="E20" s="5"/>
      <c r="F20" s="5">
        <f t="shared" si="0"/>
        <v>0</v>
      </c>
      <c r="G20" s="5" t="s">
        <v>97</v>
      </c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25">
      <c r="C21" s="5"/>
      <c r="D21" s="5"/>
      <c r="E21" s="5"/>
      <c r="F21" s="5">
        <f t="shared" si="0"/>
        <v>0</v>
      </c>
      <c r="G21" s="5" t="s">
        <v>98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25">
      <c r="C22" s="5"/>
      <c r="D22" s="5"/>
      <c r="E22" s="5"/>
      <c r="F22" s="5">
        <f t="shared" si="0"/>
        <v>0</v>
      </c>
      <c r="G22" s="5"/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25">
      <c r="C23" s="5" t="s">
        <v>90</v>
      </c>
      <c r="D23" s="5"/>
      <c r="E23" s="5"/>
      <c r="F23" s="5">
        <f t="shared" si="0"/>
        <v>0</v>
      </c>
      <c r="G23" s="5" t="s">
        <v>99</v>
      </c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25">
      <c r="C24" s="5" t="s">
        <v>91</v>
      </c>
      <c r="D24" s="5"/>
      <c r="E24" s="5"/>
      <c r="F24" s="5">
        <f t="shared" si="0"/>
        <v>0</v>
      </c>
      <c r="G24" s="5" t="s">
        <v>99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25">
      <c r="C25" s="5" t="s">
        <v>92</v>
      </c>
      <c r="D25" s="5"/>
      <c r="E25" s="5"/>
      <c r="F25" s="5">
        <f t="shared" si="0"/>
        <v>0</v>
      </c>
      <c r="G25" s="5" t="s">
        <v>99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25">
      <c r="C26" s="5"/>
      <c r="D26" s="5"/>
      <c r="E26" s="5"/>
      <c r="F26" s="5">
        <f t="shared" si="0"/>
        <v>0</v>
      </c>
      <c r="G26" s="5"/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25">
      <c r="C27" s="5" t="s">
        <v>86</v>
      </c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25">
      <c r="C28" s="5" t="s">
        <v>87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25">
      <c r="C29" s="5" t="s">
        <v>88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25">
      <c r="C30" s="5" t="s">
        <v>89</v>
      </c>
      <c r="D30" s="5"/>
      <c r="E30" s="5"/>
      <c r="F30" s="5">
        <f t="shared" si="0"/>
        <v>0</v>
      </c>
      <c r="G30" s="5"/>
      <c r="H30" s="5"/>
      <c r="I30" s="5"/>
      <c r="J30" s="5">
        <f>H30*I30</f>
        <v>0</v>
      </c>
      <c r="K30" s="5"/>
      <c r="L30" s="5"/>
      <c r="M30" s="5">
        <f>K30*L30</f>
        <v>0</v>
      </c>
    </row>
    <row r="31" spans="3:13" x14ac:dyDescent="0.25">
      <c r="C31" s="5"/>
      <c r="D31" s="5"/>
      <c r="E31" s="5"/>
      <c r="F31" s="5">
        <f t="shared" si="0"/>
        <v>0</v>
      </c>
      <c r="G31" s="5"/>
      <c r="H31" s="5"/>
      <c r="I31" s="5"/>
      <c r="J31" s="5">
        <f>H31*I31</f>
        <v>0</v>
      </c>
      <c r="K31" s="5"/>
      <c r="L31" s="5"/>
      <c r="M31" s="5">
        <f>K31*L31</f>
        <v>0</v>
      </c>
    </row>
    <row r="32" spans="3:13" x14ac:dyDescent="0.25">
      <c r="C32" s="5"/>
      <c r="D32" s="5"/>
      <c r="E32" s="5"/>
      <c r="F32" s="5">
        <f t="shared" si="0"/>
        <v>0</v>
      </c>
      <c r="G32" s="5"/>
      <c r="H32" s="5"/>
      <c r="I32" s="5"/>
      <c r="J32" s="5">
        <f>H32*I32</f>
        <v>0</v>
      </c>
      <c r="K32" s="5"/>
      <c r="L32" s="5"/>
      <c r="M32" s="5">
        <f>K32*L32</f>
        <v>0</v>
      </c>
    </row>
    <row r="33" spans="3:13" x14ac:dyDescent="0.25">
      <c r="C33" s="5"/>
      <c r="D33" s="5"/>
      <c r="E33" s="5"/>
      <c r="F33" s="5">
        <f t="shared" si="0"/>
        <v>0</v>
      </c>
      <c r="G33" s="5"/>
      <c r="H33" s="5"/>
      <c r="I33" s="5"/>
      <c r="J33" s="5">
        <f>H33*I33</f>
        <v>0</v>
      </c>
      <c r="K33" s="5"/>
      <c r="L33" s="5"/>
      <c r="M33" s="5">
        <f>K33*L33</f>
        <v>0</v>
      </c>
    </row>
    <row r="34" spans="3:13" x14ac:dyDescent="0.25">
      <c r="C34" s="5" t="s">
        <v>93</v>
      </c>
      <c r="D34" s="5"/>
      <c r="E34" s="5">
        <f>F34*10.764</f>
        <v>0</v>
      </c>
      <c r="F34" s="5">
        <f>SUM(F6:F33)</f>
        <v>0</v>
      </c>
      <c r="G34" s="5"/>
      <c r="H34" s="5"/>
      <c r="I34" s="5">
        <f>J34*10.764</f>
        <v>0</v>
      </c>
      <c r="J34" s="5">
        <f>SUM(J6:J33)</f>
        <v>0</v>
      </c>
      <c r="K34" s="5"/>
      <c r="L34" s="5">
        <f>M34*10.764</f>
        <v>0</v>
      </c>
      <c r="M34" s="5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E32" sqref="E32"/>
    </sheetView>
  </sheetViews>
  <sheetFormatPr defaultRowHeight="15" x14ac:dyDescent="0.25"/>
  <sheetData>
    <row r="3" spans="2:13" x14ac:dyDescent="0.25">
      <c r="C3" s="8" t="s">
        <v>94</v>
      </c>
      <c r="D3" s="181"/>
      <c r="E3" s="181"/>
    </row>
    <row r="4" spans="2:13" x14ac:dyDescent="0.25">
      <c r="E4" s="7"/>
      <c r="F4" s="7"/>
      <c r="G4" s="7"/>
      <c r="H4" s="7"/>
      <c r="I4" s="7"/>
      <c r="J4" s="7"/>
    </row>
    <row r="5" spans="2:13" x14ac:dyDescent="0.25">
      <c r="B5" s="8" t="s">
        <v>95</v>
      </c>
      <c r="C5" s="6" t="s">
        <v>75</v>
      </c>
      <c r="D5" s="182" t="s">
        <v>76</v>
      </c>
      <c r="E5" s="182"/>
      <c r="F5" s="182"/>
      <c r="G5" s="9"/>
      <c r="H5" s="182" t="s">
        <v>77</v>
      </c>
      <c r="I5" s="182"/>
      <c r="J5" s="182"/>
      <c r="K5" s="182" t="s">
        <v>78</v>
      </c>
      <c r="L5" s="182"/>
      <c r="M5" s="182"/>
    </row>
    <row r="6" spans="2:13" x14ac:dyDescent="0.25">
      <c r="B6" s="8">
        <v>1</v>
      </c>
      <c r="C6" s="6"/>
      <c r="D6" s="6" t="s">
        <v>79</v>
      </c>
      <c r="E6" s="6" t="s">
        <v>80</v>
      </c>
      <c r="F6" s="6" t="s">
        <v>81</v>
      </c>
      <c r="G6" s="6"/>
      <c r="H6" s="6" t="s">
        <v>79</v>
      </c>
      <c r="I6" s="6" t="s">
        <v>80</v>
      </c>
      <c r="J6" s="6" t="s">
        <v>81</v>
      </c>
      <c r="K6" s="6" t="s">
        <v>79</v>
      </c>
      <c r="L6" s="6" t="s">
        <v>80</v>
      </c>
      <c r="M6" s="6" t="s">
        <v>81</v>
      </c>
    </row>
    <row r="7" spans="2:13" x14ac:dyDescent="0.25">
      <c r="C7" s="5" t="s">
        <v>82</v>
      </c>
      <c r="D7" s="5"/>
      <c r="E7" s="5"/>
      <c r="F7" s="5">
        <f>D7*E7</f>
        <v>0</v>
      </c>
      <c r="G7" s="5" t="s">
        <v>97</v>
      </c>
      <c r="H7" s="5"/>
      <c r="I7" s="5"/>
      <c r="J7" s="5">
        <f>H7*I7</f>
        <v>0</v>
      </c>
      <c r="K7" s="5"/>
      <c r="L7" s="5"/>
      <c r="M7" s="5">
        <f>K7*L7</f>
        <v>0</v>
      </c>
    </row>
    <row r="8" spans="2:13" x14ac:dyDescent="0.25">
      <c r="C8" s="5"/>
      <c r="D8" s="5"/>
      <c r="E8" s="5"/>
      <c r="F8" s="5">
        <f t="shared" ref="F8:F34" si="0">D8*E8</f>
        <v>0</v>
      </c>
      <c r="G8" s="5" t="s">
        <v>98</v>
      </c>
      <c r="H8" s="5"/>
      <c r="I8" s="5"/>
      <c r="J8" s="5">
        <f t="shared" ref="J8:J34" si="1">H8*I8</f>
        <v>0</v>
      </c>
      <c r="K8" s="5"/>
      <c r="L8" s="5"/>
      <c r="M8" s="5">
        <f t="shared" ref="M8:M34" si="2">K8*L8</f>
        <v>0</v>
      </c>
    </row>
    <row r="9" spans="2:13" x14ac:dyDescent="0.25">
      <c r="C9" s="5"/>
      <c r="D9" s="5"/>
      <c r="E9" s="5"/>
      <c r="F9" s="5">
        <f t="shared" si="0"/>
        <v>0</v>
      </c>
      <c r="G9" s="5"/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25">
      <c r="C10" s="5" t="s">
        <v>85</v>
      </c>
      <c r="D10" s="5"/>
      <c r="E10" s="5"/>
      <c r="F10" s="5">
        <f t="shared" si="0"/>
        <v>0</v>
      </c>
      <c r="G10" s="5" t="s">
        <v>97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25">
      <c r="C11" s="5"/>
      <c r="D11" s="5"/>
      <c r="E11" s="5"/>
      <c r="F11" s="5">
        <f t="shared" si="0"/>
        <v>0</v>
      </c>
      <c r="G11" s="5" t="s">
        <v>98</v>
      </c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25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25">
      <c r="C13" s="5"/>
      <c r="D13" s="5"/>
      <c r="E13" s="5"/>
      <c r="F13" s="5">
        <f t="shared" si="0"/>
        <v>0</v>
      </c>
      <c r="G13" s="5"/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25">
      <c r="C14" s="5" t="s">
        <v>83</v>
      </c>
      <c r="D14" s="5"/>
      <c r="E14" s="5"/>
      <c r="F14" s="5">
        <f t="shared" si="0"/>
        <v>0</v>
      </c>
      <c r="G14" s="5" t="s">
        <v>97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25">
      <c r="C15" s="5"/>
      <c r="D15" s="5"/>
      <c r="E15" s="5"/>
      <c r="F15" s="5">
        <f t="shared" si="0"/>
        <v>0</v>
      </c>
      <c r="G15" s="5" t="s">
        <v>98</v>
      </c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25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25">
      <c r="C17" s="5"/>
      <c r="D17" s="5"/>
      <c r="E17" s="5"/>
      <c r="F17" s="5">
        <f t="shared" si="0"/>
        <v>0</v>
      </c>
      <c r="G17" s="5"/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25">
      <c r="C18" s="5" t="s">
        <v>84</v>
      </c>
      <c r="D18" s="5"/>
      <c r="E18" s="5"/>
      <c r="F18" s="5">
        <f t="shared" si="0"/>
        <v>0</v>
      </c>
      <c r="G18" s="5" t="s">
        <v>97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25">
      <c r="C19" s="5"/>
      <c r="D19" s="5"/>
      <c r="E19" s="5"/>
      <c r="F19" s="5">
        <f t="shared" si="0"/>
        <v>0</v>
      </c>
      <c r="G19" s="5" t="s">
        <v>98</v>
      </c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25">
      <c r="C20" s="5"/>
      <c r="D20" s="5"/>
      <c r="E20" s="5"/>
      <c r="F20" s="5">
        <f t="shared" si="0"/>
        <v>0</v>
      </c>
      <c r="G20" s="5"/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25">
      <c r="C21" s="5" t="s">
        <v>84</v>
      </c>
      <c r="D21" s="5"/>
      <c r="E21" s="5"/>
      <c r="F21" s="5">
        <f t="shared" si="0"/>
        <v>0</v>
      </c>
      <c r="G21" s="5" t="s">
        <v>97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25">
      <c r="C22" s="5"/>
      <c r="D22" s="5"/>
      <c r="E22" s="5"/>
      <c r="F22" s="5">
        <f t="shared" si="0"/>
        <v>0</v>
      </c>
      <c r="G22" s="5" t="s">
        <v>98</v>
      </c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25">
      <c r="C23" s="5"/>
      <c r="D23" s="5"/>
      <c r="E23" s="5"/>
      <c r="F23" s="5">
        <f t="shared" si="0"/>
        <v>0</v>
      </c>
      <c r="G23" s="5"/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25">
      <c r="C24" s="5" t="s">
        <v>90</v>
      </c>
      <c r="D24" s="5"/>
      <c r="E24" s="5"/>
      <c r="F24" s="5">
        <f t="shared" si="0"/>
        <v>0</v>
      </c>
      <c r="G24" s="5" t="s">
        <v>99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25">
      <c r="C25" s="5" t="s">
        <v>91</v>
      </c>
      <c r="D25" s="5"/>
      <c r="E25" s="5"/>
      <c r="F25" s="5">
        <f t="shared" si="0"/>
        <v>0</v>
      </c>
      <c r="G25" s="5" t="s">
        <v>99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25">
      <c r="C26" s="5" t="s">
        <v>92</v>
      </c>
      <c r="D26" s="5"/>
      <c r="E26" s="5"/>
      <c r="F26" s="5">
        <f t="shared" si="0"/>
        <v>0</v>
      </c>
      <c r="G26" s="5" t="s">
        <v>99</v>
      </c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25">
      <c r="C27" s="5"/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25">
      <c r="C28" s="5" t="s">
        <v>86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25">
      <c r="C29" s="5" t="s">
        <v>87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25">
      <c r="C30" s="5" t="s">
        <v>88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 x14ac:dyDescent="0.25">
      <c r="C31" s="5" t="s">
        <v>89</v>
      </c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 x14ac:dyDescent="0.25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 x14ac:dyDescent="0.25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 x14ac:dyDescent="0.25">
      <c r="C34" s="5"/>
      <c r="D34" s="5"/>
      <c r="E34" s="5"/>
      <c r="F34" s="5">
        <f t="shared" si="0"/>
        <v>0</v>
      </c>
      <c r="G34" s="5"/>
      <c r="H34" s="5"/>
      <c r="I34" s="5"/>
      <c r="J34" s="5">
        <f t="shared" si="1"/>
        <v>0</v>
      </c>
      <c r="K34" s="5"/>
      <c r="L34" s="5"/>
      <c r="M34" s="5">
        <f t="shared" si="2"/>
        <v>0</v>
      </c>
    </row>
    <row r="35" spans="3:13" x14ac:dyDescent="0.25">
      <c r="C35" s="5" t="s">
        <v>93</v>
      </c>
      <c r="D35" s="5"/>
      <c r="E35" s="5">
        <f>F35*10.764</f>
        <v>0</v>
      </c>
      <c r="F35" s="5">
        <f>SUM(F7:F34)</f>
        <v>0</v>
      </c>
      <c r="G35" s="5"/>
      <c r="H35" s="5"/>
      <c r="I35" s="5">
        <f>J35*10.764</f>
        <v>0</v>
      </c>
      <c r="J35" s="5">
        <f>SUM(J7:J34)</f>
        <v>0</v>
      </c>
      <c r="K35" s="5"/>
      <c r="L35" s="5">
        <f>M35*10.764</f>
        <v>0</v>
      </c>
      <c r="M35" s="5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E32" sqref="E32"/>
    </sheetView>
  </sheetViews>
  <sheetFormatPr defaultRowHeight="15" x14ac:dyDescent="0.25"/>
  <sheetData>
    <row r="3" spans="3:14" x14ac:dyDescent="0.25">
      <c r="D3" s="8" t="s">
        <v>94</v>
      </c>
      <c r="E3" s="181"/>
      <c r="F3" s="181"/>
    </row>
    <row r="4" spans="3:14" x14ac:dyDescent="0.25">
      <c r="F4" s="7"/>
      <c r="G4" s="7"/>
      <c r="H4" s="7"/>
      <c r="I4" s="7"/>
      <c r="J4" s="7"/>
      <c r="K4" s="7"/>
    </row>
    <row r="5" spans="3:14" x14ac:dyDescent="0.25">
      <c r="C5" s="8" t="s">
        <v>95</v>
      </c>
      <c r="D5" s="6" t="s">
        <v>75</v>
      </c>
      <c r="E5" s="182" t="s">
        <v>76</v>
      </c>
      <c r="F5" s="182"/>
      <c r="G5" s="182"/>
      <c r="H5" s="9"/>
      <c r="I5" s="182" t="s">
        <v>77</v>
      </c>
      <c r="J5" s="182"/>
      <c r="K5" s="182"/>
      <c r="L5" s="182" t="s">
        <v>78</v>
      </c>
      <c r="M5" s="182"/>
      <c r="N5" s="182"/>
    </row>
    <row r="6" spans="3:14" x14ac:dyDescent="0.25">
      <c r="C6" s="8">
        <v>1</v>
      </c>
      <c r="D6" s="6"/>
      <c r="E6" s="6" t="s">
        <v>79</v>
      </c>
      <c r="F6" s="6" t="s">
        <v>80</v>
      </c>
      <c r="G6" s="6" t="s">
        <v>81</v>
      </c>
      <c r="H6" s="6"/>
      <c r="I6" s="6" t="s">
        <v>79</v>
      </c>
      <c r="J6" s="6" t="s">
        <v>80</v>
      </c>
      <c r="K6" s="6" t="s">
        <v>81</v>
      </c>
      <c r="L6" s="6" t="s">
        <v>79</v>
      </c>
      <c r="M6" s="6" t="s">
        <v>80</v>
      </c>
      <c r="N6" s="6" t="s">
        <v>81</v>
      </c>
    </row>
    <row r="7" spans="3:14" x14ac:dyDescent="0.25">
      <c r="D7" s="5" t="s">
        <v>82</v>
      </c>
      <c r="E7" s="5"/>
      <c r="F7" s="5"/>
      <c r="G7" s="5">
        <f>E7*F7</f>
        <v>0</v>
      </c>
      <c r="H7" s="5" t="s">
        <v>97</v>
      </c>
      <c r="I7" s="5"/>
      <c r="J7" s="5"/>
      <c r="K7" s="5">
        <f>I7*J7</f>
        <v>0</v>
      </c>
      <c r="L7" s="5"/>
      <c r="M7" s="5"/>
      <c r="N7" s="5">
        <f>L7*M7</f>
        <v>0</v>
      </c>
    </row>
    <row r="8" spans="3:14" x14ac:dyDescent="0.25">
      <c r="D8" s="5"/>
      <c r="E8" s="5"/>
      <c r="F8" s="5"/>
      <c r="G8" s="5">
        <f t="shared" ref="G8:G34" si="0">E8*F8</f>
        <v>0</v>
      </c>
      <c r="H8" s="5" t="s">
        <v>98</v>
      </c>
      <c r="I8" s="5"/>
      <c r="J8" s="5"/>
      <c r="K8" s="5">
        <f t="shared" ref="K8:K34" si="1">I8*J8</f>
        <v>0</v>
      </c>
      <c r="L8" s="5"/>
      <c r="M8" s="5"/>
      <c r="N8" s="5">
        <f t="shared" ref="N8:N34" si="2">L8*M8</f>
        <v>0</v>
      </c>
    </row>
    <row r="9" spans="3:14" x14ac:dyDescent="0.25">
      <c r="D9" s="5"/>
      <c r="E9" s="5"/>
      <c r="F9" s="5"/>
      <c r="G9" s="5">
        <f t="shared" si="0"/>
        <v>0</v>
      </c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</row>
    <row r="10" spans="3:14" x14ac:dyDescent="0.25">
      <c r="D10" s="5" t="s">
        <v>85</v>
      </c>
      <c r="E10" s="5"/>
      <c r="F10" s="5"/>
      <c r="G10" s="5">
        <f t="shared" si="0"/>
        <v>0</v>
      </c>
      <c r="H10" s="5" t="s">
        <v>97</v>
      </c>
      <c r="I10" s="5"/>
      <c r="J10" s="5"/>
      <c r="K10" s="5">
        <f t="shared" si="1"/>
        <v>0</v>
      </c>
      <c r="L10" s="5"/>
      <c r="M10" s="5"/>
      <c r="N10" s="5">
        <f t="shared" si="2"/>
        <v>0</v>
      </c>
    </row>
    <row r="11" spans="3:14" x14ac:dyDescent="0.25">
      <c r="D11" s="5"/>
      <c r="E11" s="5"/>
      <c r="F11" s="5"/>
      <c r="G11" s="5">
        <f t="shared" si="0"/>
        <v>0</v>
      </c>
      <c r="H11" s="5" t="s">
        <v>98</v>
      </c>
      <c r="I11" s="5"/>
      <c r="J11" s="5"/>
      <c r="K11" s="5">
        <f t="shared" si="1"/>
        <v>0</v>
      </c>
      <c r="L11" s="5"/>
      <c r="M11" s="5"/>
      <c r="N11" s="5">
        <f t="shared" si="2"/>
        <v>0</v>
      </c>
    </row>
    <row r="12" spans="3:14" x14ac:dyDescent="0.25">
      <c r="D12" s="5"/>
      <c r="E12" s="5"/>
      <c r="F12" s="5"/>
      <c r="G12" s="5">
        <f t="shared" si="0"/>
        <v>0</v>
      </c>
      <c r="H12" s="5"/>
      <c r="I12" s="5"/>
      <c r="J12" s="5"/>
      <c r="K12" s="5">
        <f t="shared" si="1"/>
        <v>0</v>
      </c>
      <c r="L12" s="5"/>
      <c r="M12" s="5"/>
      <c r="N12" s="5">
        <f t="shared" si="2"/>
        <v>0</v>
      </c>
    </row>
    <row r="13" spans="3:14" x14ac:dyDescent="0.25">
      <c r="D13" s="5"/>
      <c r="E13" s="5"/>
      <c r="F13" s="5"/>
      <c r="G13" s="5">
        <f t="shared" si="0"/>
        <v>0</v>
      </c>
      <c r="H13" s="5"/>
      <c r="I13" s="5"/>
      <c r="J13" s="5"/>
      <c r="K13" s="5">
        <f t="shared" si="1"/>
        <v>0</v>
      </c>
      <c r="L13" s="5"/>
      <c r="M13" s="5"/>
      <c r="N13" s="5">
        <f t="shared" si="2"/>
        <v>0</v>
      </c>
    </row>
    <row r="14" spans="3:14" x14ac:dyDescent="0.25">
      <c r="D14" s="5" t="s">
        <v>83</v>
      </c>
      <c r="E14" s="5"/>
      <c r="F14" s="5"/>
      <c r="G14" s="5">
        <f t="shared" si="0"/>
        <v>0</v>
      </c>
      <c r="H14" s="5" t="s">
        <v>97</v>
      </c>
      <c r="I14" s="5"/>
      <c r="J14" s="5"/>
      <c r="K14" s="5">
        <f t="shared" si="1"/>
        <v>0</v>
      </c>
      <c r="L14" s="5"/>
      <c r="M14" s="5"/>
      <c r="N14" s="5">
        <f t="shared" si="2"/>
        <v>0</v>
      </c>
    </row>
    <row r="15" spans="3:14" x14ac:dyDescent="0.25">
      <c r="D15" s="5"/>
      <c r="E15" s="5"/>
      <c r="F15" s="5"/>
      <c r="G15" s="5">
        <f t="shared" si="0"/>
        <v>0</v>
      </c>
      <c r="H15" s="5" t="s">
        <v>98</v>
      </c>
      <c r="I15" s="5"/>
      <c r="J15" s="5"/>
      <c r="K15" s="5">
        <f t="shared" si="1"/>
        <v>0</v>
      </c>
      <c r="L15" s="5"/>
      <c r="M15" s="5"/>
      <c r="N15" s="5">
        <f t="shared" si="2"/>
        <v>0</v>
      </c>
    </row>
    <row r="16" spans="3:14" x14ac:dyDescent="0.25">
      <c r="D16" s="5"/>
      <c r="E16" s="5"/>
      <c r="F16" s="5"/>
      <c r="G16" s="5">
        <f t="shared" si="0"/>
        <v>0</v>
      </c>
      <c r="H16" s="5"/>
      <c r="I16" s="5"/>
      <c r="J16" s="5"/>
      <c r="K16" s="5">
        <f t="shared" si="1"/>
        <v>0</v>
      </c>
      <c r="L16" s="5"/>
      <c r="M16" s="5"/>
      <c r="N16" s="5">
        <f t="shared" si="2"/>
        <v>0</v>
      </c>
    </row>
    <row r="17" spans="4:14" x14ac:dyDescent="0.25">
      <c r="D17" s="5"/>
      <c r="E17" s="5"/>
      <c r="F17" s="5"/>
      <c r="G17" s="5">
        <f t="shared" si="0"/>
        <v>0</v>
      </c>
      <c r="H17" s="5"/>
      <c r="I17" s="5"/>
      <c r="J17" s="5"/>
      <c r="K17" s="5">
        <f t="shared" si="1"/>
        <v>0</v>
      </c>
      <c r="L17" s="5"/>
      <c r="M17" s="5"/>
      <c r="N17" s="5">
        <f t="shared" si="2"/>
        <v>0</v>
      </c>
    </row>
    <row r="18" spans="4:14" x14ac:dyDescent="0.25">
      <c r="D18" s="5" t="s">
        <v>84</v>
      </c>
      <c r="E18" s="5"/>
      <c r="F18" s="5"/>
      <c r="G18" s="5">
        <f t="shared" si="0"/>
        <v>0</v>
      </c>
      <c r="H18" s="5" t="s">
        <v>97</v>
      </c>
      <c r="I18" s="5"/>
      <c r="J18" s="5"/>
      <c r="K18" s="5">
        <f t="shared" si="1"/>
        <v>0</v>
      </c>
      <c r="L18" s="5"/>
      <c r="M18" s="5"/>
      <c r="N18" s="5">
        <f t="shared" si="2"/>
        <v>0</v>
      </c>
    </row>
    <row r="19" spans="4:14" x14ac:dyDescent="0.25">
      <c r="D19" s="5"/>
      <c r="E19" s="5"/>
      <c r="F19" s="5"/>
      <c r="G19" s="5">
        <f t="shared" si="0"/>
        <v>0</v>
      </c>
      <c r="H19" s="5" t="s">
        <v>98</v>
      </c>
      <c r="I19" s="5"/>
      <c r="J19" s="5"/>
      <c r="K19" s="5">
        <f t="shared" si="1"/>
        <v>0</v>
      </c>
      <c r="L19" s="5"/>
      <c r="M19" s="5"/>
      <c r="N19" s="5">
        <f t="shared" si="2"/>
        <v>0</v>
      </c>
    </row>
    <row r="20" spans="4:14" x14ac:dyDescent="0.25">
      <c r="D20" s="5"/>
      <c r="E20" s="5"/>
      <c r="F20" s="5"/>
      <c r="G20" s="5">
        <f t="shared" si="0"/>
        <v>0</v>
      </c>
      <c r="H20" s="5"/>
      <c r="I20" s="5"/>
      <c r="J20" s="5"/>
      <c r="K20" s="5">
        <f t="shared" si="1"/>
        <v>0</v>
      </c>
      <c r="L20" s="5"/>
      <c r="M20" s="5"/>
      <c r="N20" s="5">
        <f t="shared" si="2"/>
        <v>0</v>
      </c>
    </row>
    <row r="21" spans="4:14" x14ac:dyDescent="0.25">
      <c r="D21" s="5" t="s">
        <v>84</v>
      </c>
      <c r="E21" s="5"/>
      <c r="F21" s="5"/>
      <c r="G21" s="5">
        <f t="shared" si="0"/>
        <v>0</v>
      </c>
      <c r="H21" s="5" t="s">
        <v>97</v>
      </c>
      <c r="I21" s="5"/>
      <c r="J21" s="5"/>
      <c r="K21" s="5">
        <f t="shared" si="1"/>
        <v>0</v>
      </c>
      <c r="L21" s="5"/>
      <c r="M21" s="5"/>
      <c r="N21" s="5">
        <f t="shared" si="2"/>
        <v>0</v>
      </c>
    </row>
    <row r="22" spans="4:14" x14ac:dyDescent="0.25">
      <c r="D22" s="5"/>
      <c r="E22" s="5"/>
      <c r="F22" s="5"/>
      <c r="G22" s="5">
        <f t="shared" si="0"/>
        <v>0</v>
      </c>
      <c r="H22" s="5" t="s">
        <v>98</v>
      </c>
      <c r="I22" s="5"/>
      <c r="J22" s="5"/>
      <c r="K22" s="5">
        <f t="shared" si="1"/>
        <v>0</v>
      </c>
      <c r="L22" s="5"/>
      <c r="M22" s="5"/>
      <c r="N22" s="5">
        <f t="shared" si="2"/>
        <v>0</v>
      </c>
    </row>
    <row r="23" spans="4:14" x14ac:dyDescent="0.25">
      <c r="D23" s="5"/>
      <c r="E23" s="5"/>
      <c r="F23" s="5"/>
      <c r="G23" s="5">
        <f t="shared" si="0"/>
        <v>0</v>
      </c>
      <c r="H23" s="5"/>
      <c r="I23" s="5"/>
      <c r="J23" s="5"/>
      <c r="K23" s="5">
        <f t="shared" si="1"/>
        <v>0</v>
      </c>
      <c r="L23" s="5"/>
      <c r="M23" s="5"/>
      <c r="N23" s="5">
        <f t="shared" si="2"/>
        <v>0</v>
      </c>
    </row>
    <row r="24" spans="4:14" x14ac:dyDescent="0.25">
      <c r="D24" s="5" t="s">
        <v>90</v>
      </c>
      <c r="E24" s="5"/>
      <c r="F24" s="5"/>
      <c r="G24" s="5">
        <f t="shared" si="0"/>
        <v>0</v>
      </c>
      <c r="H24" s="5" t="s">
        <v>99</v>
      </c>
      <c r="I24" s="5"/>
      <c r="J24" s="5"/>
      <c r="K24" s="5">
        <f t="shared" si="1"/>
        <v>0</v>
      </c>
      <c r="L24" s="5"/>
      <c r="M24" s="5"/>
      <c r="N24" s="5">
        <f t="shared" si="2"/>
        <v>0</v>
      </c>
    </row>
    <row r="25" spans="4:14" x14ac:dyDescent="0.25">
      <c r="D25" s="5" t="s">
        <v>91</v>
      </c>
      <c r="E25" s="5"/>
      <c r="F25" s="5"/>
      <c r="G25" s="5">
        <f t="shared" si="0"/>
        <v>0</v>
      </c>
      <c r="H25" s="5" t="s">
        <v>99</v>
      </c>
      <c r="I25" s="5"/>
      <c r="J25" s="5"/>
      <c r="K25" s="5">
        <f t="shared" si="1"/>
        <v>0</v>
      </c>
      <c r="L25" s="5"/>
      <c r="M25" s="5"/>
      <c r="N25" s="5">
        <f t="shared" si="2"/>
        <v>0</v>
      </c>
    </row>
    <row r="26" spans="4:14" x14ac:dyDescent="0.25">
      <c r="D26" s="5" t="s">
        <v>92</v>
      </c>
      <c r="E26" s="5"/>
      <c r="F26" s="5"/>
      <c r="G26" s="5">
        <f t="shared" si="0"/>
        <v>0</v>
      </c>
      <c r="H26" s="5" t="s">
        <v>99</v>
      </c>
      <c r="I26" s="5"/>
      <c r="J26" s="5"/>
      <c r="K26" s="5">
        <f t="shared" si="1"/>
        <v>0</v>
      </c>
      <c r="L26" s="5"/>
      <c r="M26" s="5"/>
      <c r="N26" s="5">
        <f t="shared" si="2"/>
        <v>0</v>
      </c>
    </row>
    <row r="27" spans="4:14" x14ac:dyDescent="0.25">
      <c r="D27" s="5"/>
      <c r="E27" s="5"/>
      <c r="F27" s="5"/>
      <c r="G27" s="5">
        <f t="shared" si="0"/>
        <v>0</v>
      </c>
      <c r="H27" s="5"/>
      <c r="I27" s="5"/>
      <c r="J27" s="5"/>
      <c r="K27" s="5">
        <f t="shared" si="1"/>
        <v>0</v>
      </c>
      <c r="L27" s="5"/>
      <c r="M27" s="5"/>
      <c r="N27" s="5">
        <f t="shared" si="2"/>
        <v>0</v>
      </c>
    </row>
    <row r="28" spans="4:14" x14ac:dyDescent="0.25">
      <c r="D28" s="5" t="s">
        <v>86</v>
      </c>
      <c r="E28" s="5"/>
      <c r="F28" s="5"/>
      <c r="G28" s="5">
        <f t="shared" si="0"/>
        <v>0</v>
      </c>
      <c r="H28" s="5"/>
      <c r="I28" s="5"/>
      <c r="J28" s="5"/>
      <c r="K28" s="5">
        <f t="shared" si="1"/>
        <v>0</v>
      </c>
      <c r="L28" s="5"/>
      <c r="M28" s="5"/>
      <c r="N28" s="5">
        <f t="shared" si="2"/>
        <v>0</v>
      </c>
    </row>
    <row r="29" spans="4:14" x14ac:dyDescent="0.25">
      <c r="D29" s="5" t="s">
        <v>87</v>
      </c>
      <c r="E29" s="5"/>
      <c r="F29" s="5"/>
      <c r="G29" s="5">
        <f t="shared" si="0"/>
        <v>0</v>
      </c>
      <c r="H29" s="5"/>
      <c r="I29" s="5"/>
      <c r="J29" s="5"/>
      <c r="K29" s="5">
        <f t="shared" si="1"/>
        <v>0</v>
      </c>
      <c r="L29" s="5"/>
      <c r="M29" s="5"/>
      <c r="N29" s="5">
        <f t="shared" si="2"/>
        <v>0</v>
      </c>
    </row>
    <row r="30" spans="4:14" x14ac:dyDescent="0.25">
      <c r="D30" s="5" t="s">
        <v>88</v>
      </c>
      <c r="E30" s="5"/>
      <c r="F30" s="5"/>
      <c r="G30" s="5">
        <f t="shared" si="0"/>
        <v>0</v>
      </c>
      <c r="H30" s="5"/>
      <c r="I30" s="5"/>
      <c r="J30" s="5"/>
      <c r="K30" s="5">
        <f t="shared" si="1"/>
        <v>0</v>
      </c>
      <c r="L30" s="5"/>
      <c r="M30" s="5"/>
      <c r="N30" s="5">
        <f t="shared" si="2"/>
        <v>0</v>
      </c>
    </row>
    <row r="31" spans="4:14" x14ac:dyDescent="0.25">
      <c r="D31" s="5" t="s">
        <v>89</v>
      </c>
      <c r="E31" s="5"/>
      <c r="F31" s="5"/>
      <c r="G31" s="5">
        <f t="shared" si="0"/>
        <v>0</v>
      </c>
      <c r="H31" s="5"/>
      <c r="I31" s="5"/>
      <c r="J31" s="5"/>
      <c r="K31" s="5">
        <f t="shared" si="1"/>
        <v>0</v>
      </c>
      <c r="L31" s="5"/>
      <c r="M31" s="5"/>
      <c r="N31" s="5">
        <f t="shared" si="2"/>
        <v>0</v>
      </c>
    </row>
    <row r="32" spans="4:14" x14ac:dyDescent="0.25">
      <c r="D32" s="5"/>
      <c r="E32" s="5"/>
      <c r="F32" s="5"/>
      <c r="G32" s="5">
        <f t="shared" si="0"/>
        <v>0</v>
      </c>
      <c r="H32" s="5"/>
      <c r="I32" s="5"/>
      <c r="J32" s="5"/>
      <c r="K32" s="5">
        <f t="shared" si="1"/>
        <v>0</v>
      </c>
      <c r="L32" s="5"/>
      <c r="M32" s="5"/>
      <c r="N32" s="5">
        <f t="shared" si="2"/>
        <v>0</v>
      </c>
    </row>
    <row r="33" spans="4:14" x14ac:dyDescent="0.25">
      <c r="D33" s="5"/>
      <c r="E33" s="5"/>
      <c r="F33" s="5"/>
      <c r="G33" s="5">
        <f t="shared" si="0"/>
        <v>0</v>
      </c>
      <c r="H33" s="5"/>
      <c r="I33" s="5"/>
      <c r="J33" s="5"/>
      <c r="K33" s="5">
        <f t="shared" si="1"/>
        <v>0</v>
      </c>
      <c r="L33" s="5"/>
      <c r="M33" s="5"/>
      <c r="N33" s="5">
        <f t="shared" si="2"/>
        <v>0</v>
      </c>
    </row>
    <row r="34" spans="4:14" x14ac:dyDescent="0.25">
      <c r="D34" s="5"/>
      <c r="E34" s="5"/>
      <c r="F34" s="5"/>
      <c r="G34" s="5">
        <f t="shared" si="0"/>
        <v>0</v>
      </c>
      <c r="H34" s="5"/>
      <c r="I34" s="5"/>
      <c r="J34" s="5"/>
      <c r="K34" s="5">
        <f t="shared" si="1"/>
        <v>0</v>
      </c>
      <c r="L34" s="5"/>
      <c r="M34" s="5"/>
      <c r="N34" s="5">
        <f t="shared" si="2"/>
        <v>0</v>
      </c>
    </row>
    <row r="35" spans="4:14" x14ac:dyDescent="0.25">
      <c r="D35" s="5" t="s">
        <v>93</v>
      </c>
      <c r="E35" s="5"/>
      <c r="F35" s="5">
        <f>G35*10.764</f>
        <v>0</v>
      </c>
      <c r="G35" s="5">
        <f>SUM(G7:G34)</f>
        <v>0</v>
      </c>
      <c r="H35" s="5"/>
      <c r="I35" s="5"/>
      <c r="J35" s="5">
        <f>K35*10.764</f>
        <v>0</v>
      </c>
      <c r="K35" s="5">
        <f>SUM(K7:K34)</f>
        <v>0</v>
      </c>
      <c r="L35" s="5"/>
      <c r="M35" s="5">
        <f>N35*10.764</f>
        <v>0</v>
      </c>
      <c r="N35" s="5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</vt:lpstr>
      <vt:lpstr>A</vt:lpstr>
      <vt:lpstr>B</vt:lpstr>
      <vt:lpstr>C</vt:lpstr>
      <vt:lpstr>Note</vt:lpstr>
      <vt:lpstr>Valuation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</cp:lastModifiedBy>
  <cp:lastPrinted>2025-08-12T09:40:20Z</cp:lastPrinted>
  <dcterms:created xsi:type="dcterms:W3CDTF">2013-11-23T05:32:33Z</dcterms:created>
  <dcterms:modified xsi:type="dcterms:W3CDTF">2025-08-12T09:40:55Z</dcterms:modified>
</cp:coreProperties>
</file>