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20-08-2025\Axis Badlapur\"/>
    </mc:Choice>
  </mc:AlternateContent>
  <bookViews>
    <workbookView xWindow="0" yWindow="0" windowWidth="19200" windowHeight="6640"/>
  </bookViews>
  <sheets>
    <sheet name="Sheet1" sheetId="1" r:id="rId1"/>
    <sheet name="NOTE" sheetId="4" r:id="rId2"/>
    <sheet name="VALUATION" sheetId="5" r:id="rId3"/>
    <sheet name="%C" sheetId="2" r:id="rId4"/>
    <sheet name="Sheet3" sheetId="3" r:id="rId5"/>
  </sheets>
  <definedNames>
    <definedName name="_xlnm.Print_Area" localSheetId="0">Sheet1!$A$1:$J$198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L66" i="1" l="1"/>
  <c r="L65" i="1"/>
  <c r="L64" i="1"/>
  <c r="L63" i="1"/>
  <c r="I56" i="1"/>
  <c r="C61" i="1" l="1"/>
  <c r="D61" i="1" s="1"/>
  <c r="L59" i="1"/>
  <c r="D63" i="1"/>
  <c r="D68" i="1"/>
  <c r="D66" i="1"/>
  <c r="D64" i="1"/>
  <c r="D62" i="1"/>
  <c r="L60" i="1"/>
  <c r="C59" i="1" s="1"/>
  <c r="D59" i="1" s="1"/>
  <c r="L58" i="1"/>
  <c r="L61" i="1"/>
  <c r="L62" i="1" s="1"/>
  <c r="L67" i="1" s="1"/>
  <c r="L68" i="1" s="1"/>
  <c r="C60" i="1" s="1"/>
  <c r="D67" i="1"/>
  <c r="D65" i="1"/>
  <c r="F16" i="5"/>
  <c r="G15" i="5"/>
  <c r="G14" i="5"/>
  <c r="G13" i="5"/>
  <c r="G12" i="5"/>
  <c r="G11" i="5"/>
  <c r="G10" i="5"/>
  <c r="G9" i="5"/>
  <c r="G8" i="5"/>
  <c r="G7" i="5"/>
  <c r="G6" i="5"/>
  <c r="G5" i="5"/>
  <c r="B16" i="2"/>
  <c r="O6" i="2" s="1"/>
  <c r="G19" i="2" s="1"/>
  <c r="B14" i="2"/>
  <c r="E9" i="2" s="1"/>
  <c r="B12" i="2"/>
  <c r="M7" i="2" s="1"/>
  <c r="H17" i="2" s="1"/>
  <c r="B10" i="2"/>
  <c r="L7" i="2" s="1"/>
  <c r="H16" i="2" s="1"/>
  <c r="B8" i="2"/>
  <c r="K6" i="2" s="1"/>
  <c r="G15" i="2" s="1"/>
  <c r="E6" i="2"/>
  <c r="K7" i="2"/>
  <c r="H15" i="2" s="1"/>
  <c r="I6" i="2"/>
  <c r="G13" i="2"/>
  <c r="B6" i="2"/>
  <c r="E5" i="2" s="1"/>
  <c r="E4" i="2"/>
  <c r="I7" i="2"/>
  <c r="H13" i="2" s="1"/>
  <c r="E98" i="1"/>
  <c r="E97" i="1"/>
  <c r="F101" i="1"/>
  <c r="E101" i="1"/>
  <c r="F100" i="1"/>
  <c r="E100" i="1"/>
  <c r="F95" i="1"/>
  <c r="F94" i="1"/>
  <c r="E95" i="1"/>
  <c r="E94" i="1"/>
  <c r="F98" i="1"/>
  <c r="F97" i="1"/>
  <c r="O7" i="2" l="1"/>
  <c r="H19" i="2" s="1"/>
  <c r="J7" i="2"/>
  <c r="H14" i="2" s="1"/>
  <c r="J6" i="2"/>
  <c r="G14" i="2" s="1"/>
  <c r="G101" i="1"/>
  <c r="G16" i="5"/>
  <c r="M6" i="2"/>
  <c r="G17" i="2" s="1"/>
  <c r="L6" i="2"/>
  <c r="G16" i="2" s="1"/>
  <c r="N6" i="2"/>
  <c r="G18" i="2" s="1"/>
  <c r="G20" i="2" s="1"/>
  <c r="E7" i="2"/>
  <c r="E8" i="2"/>
  <c r="E10" i="2"/>
  <c r="G97" i="1"/>
  <c r="N7" i="2"/>
  <c r="H18" i="2" s="1"/>
  <c r="G98" i="1"/>
  <c r="G95" i="1"/>
  <c r="G94" i="1"/>
  <c r="G100" i="1"/>
  <c r="F59" i="1"/>
  <c r="K55" i="1" s="1"/>
  <c r="C57" i="1" s="1"/>
  <c r="D60" i="1"/>
  <c r="H59" i="1"/>
  <c r="H20" i="2" l="1"/>
</calcChain>
</file>

<file path=xl/sharedStrings.xml><?xml version="1.0" encoding="utf-8"?>
<sst xmlns="http://schemas.openxmlformats.org/spreadsheetml/2006/main" count="291" uniqueCount="222">
  <si>
    <t>Date:</t>
  </si>
  <si>
    <t>CPC Name:</t>
  </si>
  <si>
    <t>Date Of Property Visit</t>
  </si>
  <si>
    <t>Name of the builder company</t>
  </si>
  <si>
    <t>Name of the Project</t>
  </si>
  <si>
    <t>Docouments Provided</t>
  </si>
  <si>
    <t>Road</t>
  </si>
  <si>
    <t>City</t>
  </si>
  <si>
    <t>Accessibility of the project from the city:(Proximities to civic amenities like school, hospital &amp; market, etc.)</t>
  </si>
  <si>
    <t>Does the property have electricity/water/Drainage Connection</t>
  </si>
  <si>
    <t>Class of locality</t>
  </si>
  <si>
    <t>Nature of land with topographical condtion</t>
  </si>
  <si>
    <t xml:space="preserve">Nature of the locality </t>
  </si>
  <si>
    <t>Boundaries</t>
  </si>
  <si>
    <t>East</t>
  </si>
  <si>
    <t>West</t>
  </si>
  <si>
    <t>North</t>
  </si>
  <si>
    <t>As per deed</t>
  </si>
  <si>
    <t>At site</t>
  </si>
  <si>
    <t>Does the boundaries at site match, as mentioned in the Docoumentation:</t>
  </si>
  <si>
    <t>Approval details:</t>
  </si>
  <si>
    <t>Total land area of the project</t>
  </si>
  <si>
    <t>Permissible FSI</t>
  </si>
  <si>
    <t>Permissible TDR/Paid FSI</t>
  </si>
  <si>
    <t>Total FSI availaible for the project</t>
  </si>
  <si>
    <t>Total Approved Builtup area of the project</t>
  </si>
  <si>
    <t>Total number of Buildings</t>
  </si>
  <si>
    <t>Approval Detail :</t>
  </si>
  <si>
    <t>Building wise Construction details</t>
  </si>
  <si>
    <t>Recommended Rates of the Property :</t>
  </si>
  <si>
    <t>Recommended rate of the flat</t>
  </si>
  <si>
    <t>PLC charges</t>
  </si>
  <si>
    <t>Recommended rate of Parking</t>
  </si>
  <si>
    <t>Any other Amenities</t>
  </si>
  <si>
    <t>Valuation as per Government reckoners rates</t>
  </si>
  <si>
    <t>Distress valuation of the property</t>
  </si>
  <si>
    <t>Building details floor wise</t>
  </si>
  <si>
    <t>Undertaking :</t>
  </si>
  <si>
    <t>Authorized Signatory
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&amp; Seal of the agency</t>
  </si>
  <si>
    <t>2) I/We have no direct or Indirect Interest in the property being valued</t>
  </si>
  <si>
    <t>Sr.</t>
  </si>
  <si>
    <t>Description</t>
  </si>
  <si>
    <t>Attached Terrace area</t>
  </si>
  <si>
    <t>PLC Y/N</t>
  </si>
  <si>
    <t>Floor</t>
  </si>
  <si>
    <t>Flat No.</t>
  </si>
  <si>
    <t>1) We have personally visited the property &amp; identified the same based on the documents provided</t>
  </si>
  <si>
    <t>Type of Work</t>
  </si>
  <si>
    <t>Plinth</t>
  </si>
  <si>
    <t>RCC</t>
  </si>
  <si>
    <t>Plaster</t>
  </si>
  <si>
    <t>3) The information furnished above is true and correct to my/our knowledge.</t>
  </si>
  <si>
    <t>Gross Carpet area</t>
  </si>
  <si>
    <t xml:space="preserve">Latitude &amp; Longitude </t>
  </si>
  <si>
    <t>Plot No</t>
  </si>
  <si>
    <t>Flooring</t>
  </si>
  <si>
    <t>Finishing</t>
  </si>
  <si>
    <r>
      <t xml:space="preserve">Construction details:    </t>
    </r>
    <r>
      <rPr>
        <b/>
        <sz val="11"/>
        <color indexed="8"/>
        <rFont val="Times New Roman"/>
        <family val="1"/>
      </rPr>
      <t xml:space="preserve">                                                              </t>
    </r>
  </si>
  <si>
    <t xml:space="preserve">Valuation Report </t>
  </si>
  <si>
    <t xml:space="preserve">Details of Flats in Building   </t>
  </si>
  <si>
    <t>Builder Saleble area</t>
  </si>
  <si>
    <t>1. Copy of Plans. 2. Copy of CC.</t>
  </si>
  <si>
    <t>Yes</t>
  </si>
  <si>
    <t>Middle class</t>
  </si>
  <si>
    <t>Type of Structure : RCC Framed Structure</t>
  </si>
  <si>
    <t>Approved usage of the Property: Residential                                                                                                                                                      (Restrictive convenants in regards to land use , if any)</t>
  </si>
  <si>
    <t>Quality of construction: Good</t>
  </si>
  <si>
    <t>Material laying at Site: :Inlot, Cement &amp; Steel etc.</t>
  </si>
  <si>
    <t>Violations Observed if any : NA</t>
  </si>
  <si>
    <t>NA</t>
  </si>
  <si>
    <t>South</t>
  </si>
  <si>
    <t>Plane</t>
  </si>
  <si>
    <t>Quality of infrastructure in vicinity: Good</t>
  </si>
  <si>
    <t>1 Building</t>
  </si>
  <si>
    <t>Floor rise rate per Sq. Ft</t>
  </si>
  <si>
    <t>all available at 1- 1.5 km.</t>
  </si>
  <si>
    <t>Development charges</t>
  </si>
  <si>
    <t>2 BHK</t>
  </si>
  <si>
    <t>9th, 11th, 13th, 15th, 17th &amp; 19th Floor.</t>
  </si>
  <si>
    <t>8th, 10th, 12th, 14th, 16th &amp; 18th Floor.</t>
  </si>
  <si>
    <t>7th Floor.</t>
  </si>
  <si>
    <t>G  N TOWER.</t>
  </si>
  <si>
    <t xml:space="preserve">Approved Layout Plan : </t>
  </si>
  <si>
    <t>Copy of CC.</t>
  </si>
  <si>
    <t>Dated: 05/05/2016</t>
  </si>
  <si>
    <t>Project location details:</t>
  </si>
  <si>
    <t>Locality: Koperkhairane.</t>
  </si>
  <si>
    <t>District: Thane.</t>
  </si>
  <si>
    <t>KoperKhairane</t>
  </si>
  <si>
    <t>Nearby Landmark:</t>
  </si>
  <si>
    <t>Bharat Petroleum Pump.</t>
  </si>
  <si>
    <t xml:space="preserve">Distance from city centre: </t>
  </si>
  <si>
    <t>1.5 KM from Koper Khairane Railway Station.</t>
  </si>
  <si>
    <t>Developing Area</t>
  </si>
  <si>
    <t>Vashi Road</t>
  </si>
  <si>
    <t>Open plot</t>
  </si>
  <si>
    <t>1550.27 Sq. Mtr.</t>
  </si>
  <si>
    <t>2325.405 Sq. Mtr.</t>
  </si>
  <si>
    <t xml:space="preserve">Layout Approval No : NMMC/NRV/B.P./25752/2754/2016            </t>
  </si>
  <si>
    <t>Date of approval: 05/05/2016.</t>
  </si>
  <si>
    <t>O. Certificate No.:NRV/A-15752/2754</t>
  </si>
  <si>
    <t>Date of Commencement of Construction: 05/05/2016.</t>
  </si>
  <si>
    <t>Approved area of the building: 2325.405 Sq. Mtr.</t>
  </si>
  <si>
    <t>Approved no of units : 26 Flts</t>
  </si>
  <si>
    <t xml:space="preserve">7200.00 per sq. Ft.  </t>
  </si>
  <si>
    <t xml:space="preserve">Ground Floor Commercial Shop  </t>
  </si>
  <si>
    <t>1st &amp; 2nd floor Commercial offices</t>
  </si>
  <si>
    <t>3rd to 6th Floor Podium</t>
  </si>
  <si>
    <t>600000.00 for podium parking</t>
  </si>
  <si>
    <t>NMMC/NRV/B.P./15752/2754/2016</t>
  </si>
  <si>
    <t>NMMC/TPD/BP/A-15752/2754/2016</t>
  </si>
  <si>
    <t>Proposed Amenities : 1. S+ 19 Storey bulding with lift. 2. Italian tiles in the entire apartment . 3. High Speed Lift</t>
  </si>
  <si>
    <t>Sector No : 13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</si>
  <si>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</si>
  <si>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</si>
  <si>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</si>
  <si>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No of floors at site : See satge of construction details</t>
  </si>
  <si>
    <t>Wheather the construction is as per approved Building plan : Under construction</t>
  </si>
  <si>
    <t>Included in rate</t>
  </si>
  <si>
    <t>12000 per  Sq. Ft</t>
  </si>
  <si>
    <t>G  N Tower, Plot NO: 09, Sector 13, Koperkhairane, Navi Mumbai.</t>
  </si>
  <si>
    <t>Pin Code: 400 709.</t>
  </si>
  <si>
    <t>Internal road of sector 13</t>
  </si>
  <si>
    <t>Particulars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</si>
  <si>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</si>
  <si>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</si>
  <si>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</si>
  <si>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</si>
  <si>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</si>
  <si>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</si>
  <si>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</si>
  <si>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</si>
  <si>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</si>
  <si>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Wood &amp; painting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</si>
  <si>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</si>
  <si>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</si>
  <si>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</si>
  <si>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</si>
  <si>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</si>
  <si>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</si>
  <si>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</si>
  <si>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</si>
  <si>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total</t>
  </si>
  <si>
    <t xml:space="preserve">totaL floor </t>
  </si>
  <si>
    <t>Photographs of Property: Gn Tower</t>
  </si>
  <si>
    <t>Google Map:</t>
  </si>
  <si>
    <t>Vishal Axis demand for 80% &amp;  90% on 30/01 even though flooring is not yet started.</t>
  </si>
  <si>
    <t>10/10/2020.</t>
  </si>
  <si>
    <t>Dhanashree</t>
  </si>
  <si>
    <t>OLD APF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</si>
  <si>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</si>
  <si>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</si>
  <si>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</si>
  <si>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</si>
  <si>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</si>
  <si>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</si>
  <si>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</si>
  <si>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</si>
  <si>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commonfloor</t>
  </si>
  <si>
    <t>2BHK</t>
  </si>
  <si>
    <t>4BHK</t>
  </si>
  <si>
    <t>quikr</t>
  </si>
  <si>
    <t>housing</t>
  </si>
  <si>
    <t>Kalash Udyan - 160m</t>
  </si>
  <si>
    <t>1BHK</t>
  </si>
  <si>
    <t>magicbricks</t>
  </si>
  <si>
    <t>Kanchan Junga - 650m</t>
  </si>
  <si>
    <t>Average</t>
  </si>
  <si>
    <t xml:space="preserve">Valuation Adopted </t>
  </si>
  <si>
    <t xml:space="preserve">Building plan approval No.  NMMC/NRV/B.P./15752/2754/2016                                              Plan aaproval: Stilt + 19  Floors                               </t>
  </si>
  <si>
    <t>Dated: 05/05/2016.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</si>
  <si>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</si>
  <si>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</si>
  <si>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</si>
  <si>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</si>
  <si>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</si>
  <si>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</si>
  <si>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</si>
  <si>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</si>
  <si>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</si>
  <si>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</si>
  <si>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</si>
  <si>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</si>
  <si>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</si>
  <si>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</si>
  <si>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</si>
  <si>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</si>
  <si>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</si>
  <si>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</si>
  <si>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</si>
  <si>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</si>
  <si>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</si>
  <si>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</si>
  <si>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</si>
  <si>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</si>
  <si>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</si>
  <si>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</si>
  <si>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</si>
  <si>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</si>
  <si>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</si>
  <si>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</si>
  <si>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</si>
  <si>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</si>
  <si>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</si>
  <si>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Approved no of Floors : St + 1st to 19 Floor</t>
  </si>
  <si>
    <t xml:space="preserve"> St + 1st to 19 Floor</t>
  </si>
  <si>
    <t>Projected life of the structure: 60 Years after completion</t>
  </si>
  <si>
    <t>GN Tower</t>
  </si>
  <si>
    <t>M/s. Royal Developers</t>
  </si>
  <si>
    <t>aug ke report me pahile se jada stage deke rakha h</t>
  </si>
  <si>
    <t>RERA No.</t>
  </si>
  <si>
    <t>P51700009214</t>
  </si>
  <si>
    <t xml:space="preserve">Expected Completion: 29/12/2020 </t>
  </si>
  <si>
    <t>C.certificate No.  NMMC/TPD/BP/A-15752/2754/2016                                                  
C.C. Granted up to: 19th floor</t>
  </si>
  <si>
    <t>Name of the builder</t>
  </si>
  <si>
    <t>Mr. Pradip Ganpat Pawar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</si>
  <si>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</si>
  <si>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Axis Sanpada</t>
  </si>
  <si>
    <t>Location Link</t>
  </si>
  <si>
    <t>19.095555, 73.006984</t>
  </si>
  <si>
    <t>https://goo.gl/maps/ERfN2UJM2SGSLJAw7</t>
  </si>
  <si>
    <r>
      <t xml:space="preserve">Remarks: 
1. Saleable area derived as per our calculation.(Loading 45% on Gross Carpet area &amp; including terrace area).
2. Construction work was stopped. work is same as last visit 07/04/2022.
3. We have considered rate by verifying it from market inquire.
4.Car parking is subjected to authentic documentation.
</t>
    </r>
    <r>
      <rPr>
        <b/>
        <sz val="11"/>
        <color rgb="FFFF0000"/>
        <rFont val="Times New Roman"/>
        <family val="1"/>
      </rPr>
      <t>5. As per RERA, completion period of project GN Tower is expired on 29/12/2020 but still project is under construction.
6. As checked on RERA portal on date 20/08/2025, we have observed that above project "GN Tower" is kept under abeyance. Please check from your end.</t>
    </r>
    <r>
      <rPr>
        <b/>
        <sz val="11"/>
        <color indexed="8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</si>
</sst>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name val="Calibri"/>
      <family val="2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1" fillId="0" borderId="0" applyNumberFormat="0" applyFill="0" applyBorder="0" applyAlignment="0" applyProtection="0"/>
    <xf numFmtId="0" fontId="10" fillId="0" borderId="0"/>
    <xf numFmtId="0" fontId="10" fillId="0" borderId="0"/>
  </cellStyleXfs>
  <cellXfs count="153">
    <xf numFmtId="0" fontId="0" fillId="0" borderId="0" xfId="0"/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1" fontId="6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/>
    </xf>
    <xf numFmtId="3" fontId="0" fillId="0" borderId="2" xfId="0" applyNumberForma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top"/>
    </xf>
    <xf numFmtId="0" fontId="12" fillId="2" borderId="2" xfId="0" applyFont="1" applyFill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6" xfId="0" applyBorder="1"/>
    <xf numFmtId="0" fontId="5" fillId="0" borderId="7" xfId="0" applyFont="1" applyBorder="1" applyAlignment="1">
      <alignment horizontal="center" vertical="top"/>
    </xf>
    <xf numFmtId="0" fontId="1" fillId="0" borderId="0" xfId="3"/>
    <xf numFmtId="0" fontId="10" fillId="0" borderId="0" xfId="5"/>
    <xf numFmtId="0" fontId="12" fillId="0" borderId="2" xfId="5" applyFont="1" applyBorder="1" applyAlignment="1">
      <alignment horizontal="center" vertical="top" wrapText="1"/>
    </xf>
    <xf numFmtId="0" fontId="8" fillId="0" borderId="2" xfId="4" applyFont="1" applyBorder="1" applyAlignment="1">
      <alignment horizontal="center" vertical="top" wrapText="1"/>
    </xf>
    <xf numFmtId="0" fontId="10" fillId="0" borderId="2" xfId="5" applyBorder="1" applyAlignment="1">
      <alignment horizontal="left" vertical="center"/>
    </xf>
    <xf numFmtId="0" fontId="10" fillId="0" borderId="2" xfId="5" applyBorder="1" applyAlignment="1">
      <alignment horizontal="center" vertical="center"/>
    </xf>
    <xf numFmtId="1" fontId="10" fillId="0" borderId="2" xfId="5" applyNumberFormat="1" applyBorder="1" applyAlignment="1">
      <alignment horizontal="center" vertical="center"/>
    </xf>
    <xf numFmtId="166" fontId="10" fillId="0" borderId="2" xfId="1" applyNumberFormat="1" applyFont="1" applyBorder="1" applyAlignment="1">
      <alignment horizontal="right" vertical="center"/>
    </xf>
    <xf numFmtId="43" fontId="1" fillId="0" borderId="0" xfId="3" applyNumberFormat="1"/>
    <xf numFmtId="0" fontId="12" fillId="0" borderId="2" xfId="5" applyFont="1" applyBorder="1" applyAlignment="1">
      <alignment horizontal="center" vertical="center"/>
    </xf>
    <xf numFmtId="1" fontId="13" fillId="0" borderId="2" xfId="5" applyNumberFormat="1" applyFont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4" fillId="0" borderId="0" xfId="3" applyFont="1"/>
    <xf numFmtId="1" fontId="1" fillId="0" borderId="0" xfId="3" applyNumberFormat="1"/>
    <xf numFmtId="0" fontId="1" fillId="0" borderId="0" xfId="3" applyAlignment="1">
      <alignment wrapText="1"/>
    </xf>
    <xf numFmtId="1" fontId="3" fillId="0" borderId="2" xfId="0" applyNumberFormat="1" applyFont="1" applyBorder="1" applyAlignment="1">
      <alignment horizontal="center" vertical="center" wrapText="1"/>
    </xf>
    <xf numFmtId="0" fontId="15" fillId="0" borderId="0" xfId="0" applyFont="1" applyProtection="1">
      <protection hidden="1"/>
    </xf>
    <xf numFmtId="0" fontId="15" fillId="0" borderId="30" xfId="0" applyFont="1" applyBorder="1" applyProtection="1">
      <protection hidden="1"/>
    </xf>
    <xf numFmtId="0" fontId="17" fillId="0" borderId="19" xfId="6" applyFont="1" applyBorder="1" applyProtection="1">
      <protection hidden="1"/>
    </xf>
    <xf numFmtId="0" fontId="17" fillId="0" borderId="0" xfId="6" applyFont="1" applyProtection="1">
      <protection hidden="1"/>
    </xf>
    <xf numFmtId="0" fontId="4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5" xfId="0" applyFont="1" applyBorder="1" applyAlignment="1">
      <alignment horizontal="center" vertical="top"/>
    </xf>
    <xf numFmtId="0" fontId="9" fillId="0" borderId="2" xfId="6" applyFont="1" applyBorder="1" applyAlignment="1" applyProtection="1">
      <alignment horizontal="center" vertical="top" wrapText="1"/>
      <protection locked="0"/>
    </xf>
    <xf numFmtId="0" fontId="9" fillId="0" borderId="21" xfId="6" applyFont="1" applyBorder="1" applyAlignment="1" applyProtection="1">
      <alignment horizontal="center" vertical="top"/>
      <protection locked="0"/>
    </xf>
    <xf numFmtId="0" fontId="9" fillId="0" borderId="2" xfId="6" applyFont="1" applyBorder="1" applyAlignment="1" applyProtection="1">
      <alignment horizontal="center" vertical="top"/>
      <protection locked="0"/>
    </xf>
    <xf numFmtId="0" fontId="17" fillId="0" borderId="20" xfId="6" applyFont="1" applyBorder="1" applyProtection="1">
      <protection hidden="1"/>
    </xf>
    <xf numFmtId="0" fontId="17" fillId="0" borderId="23" xfId="6" applyFont="1" applyBorder="1" applyProtection="1">
      <protection hidden="1"/>
    </xf>
    <xf numFmtId="0" fontId="17" fillId="0" borderId="23" xfId="6" applyFont="1" applyBorder="1"/>
    <xf numFmtId="0" fontId="9" fillId="0" borderId="2" xfId="6" applyFont="1" applyBorder="1" applyAlignment="1" applyProtection="1">
      <alignment horizontal="center" wrapText="1"/>
      <protection locked="0"/>
    </xf>
    <xf numFmtId="0" fontId="15" fillId="0" borderId="23" xfId="0" applyFont="1" applyBorder="1" applyProtection="1">
      <protection hidden="1"/>
    </xf>
    <xf numFmtId="1" fontId="9" fillId="0" borderId="2" xfId="6" applyNumberFormat="1" applyFont="1" applyBorder="1" applyAlignment="1" applyProtection="1">
      <alignment horizontal="center" wrapText="1"/>
      <protection locked="0"/>
    </xf>
    <xf numFmtId="1" fontId="10" fillId="0" borderId="23" xfId="0" applyNumberFormat="1" applyFont="1" applyBorder="1"/>
    <xf numFmtId="1" fontId="10" fillId="0" borderId="23" xfId="0" applyNumberFormat="1" applyFont="1" applyBorder="1" applyAlignment="1">
      <alignment horizontal="right"/>
    </xf>
    <xf numFmtId="0" fontId="9" fillId="0" borderId="27" xfId="6" applyFont="1" applyBorder="1" applyAlignment="1" applyProtection="1">
      <alignment horizontal="center" wrapText="1"/>
      <protection locked="0"/>
    </xf>
    <xf numFmtId="1" fontId="10" fillId="0" borderId="29" xfId="0" applyNumberFormat="1" applyFont="1" applyBorder="1"/>
    <xf numFmtId="165" fontId="0" fillId="0" borderId="0" xfId="0" applyNumberFormat="1"/>
    <xf numFmtId="0" fontId="2" fillId="0" borderId="0" xfId="2"/>
    <xf numFmtId="0" fontId="4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1" fontId="6" fillId="0" borderId="2" xfId="0" applyNumberFormat="1" applyFont="1" applyBorder="1" applyAlignment="1">
      <alignment vertical="center" wrapText="1"/>
    </xf>
    <xf numFmtId="0" fontId="16" fillId="0" borderId="16" xfId="6" applyFont="1" applyBorder="1" applyAlignment="1" applyProtection="1">
      <alignment horizontal="left" vertical="top" wrapText="1"/>
      <protection locked="0"/>
    </xf>
    <xf numFmtId="0" fontId="16" fillId="0" borderId="17" xfId="6" applyFont="1" applyBorder="1" applyAlignment="1" applyProtection="1">
      <alignment horizontal="left" vertical="top" wrapText="1"/>
      <protection locked="0"/>
    </xf>
    <xf numFmtId="0" fontId="16" fillId="0" borderId="18" xfId="6" applyFont="1" applyBorder="1" applyAlignment="1" applyProtection="1">
      <alignment horizontal="left" vertical="top" wrapText="1"/>
      <protection locked="0"/>
    </xf>
    <xf numFmtId="0" fontId="9" fillId="0" borderId="1" xfId="6" applyFont="1" applyBorder="1" applyAlignment="1" applyProtection="1">
      <alignment horizontal="center" vertical="top"/>
      <protection locked="0"/>
    </xf>
    <xf numFmtId="0" fontId="9" fillId="0" borderId="5" xfId="6" applyFont="1" applyBorder="1" applyAlignment="1" applyProtection="1">
      <alignment horizontal="center" vertical="top"/>
      <protection locked="0"/>
    </xf>
    <xf numFmtId="0" fontId="9" fillId="0" borderId="24" xfId="6" applyFont="1" applyBorder="1" applyAlignment="1" applyProtection="1">
      <alignment horizontal="center" vertical="top"/>
      <protection locked="0"/>
    </xf>
    <xf numFmtId="0" fontId="16" fillId="0" borderId="1" xfId="6" applyFont="1" applyBorder="1" applyAlignment="1" applyProtection="1">
      <alignment horizontal="left" vertical="top" wrapText="1"/>
      <protection locked="0"/>
    </xf>
    <xf numFmtId="0" fontId="16" fillId="0" borderId="8" xfId="6" applyFont="1" applyBorder="1" applyAlignment="1" applyProtection="1">
      <alignment horizontal="left" vertical="top" wrapText="1"/>
      <protection locked="0"/>
    </xf>
    <xf numFmtId="0" fontId="16" fillId="0" borderId="24" xfId="6" applyFont="1" applyBorder="1" applyAlignment="1" applyProtection="1">
      <alignment horizontal="left" vertical="top" wrapText="1"/>
      <protection locked="0"/>
    </xf>
    <xf numFmtId="0" fontId="9" fillId="0" borderId="2" xfId="6" applyFont="1" applyBorder="1" applyAlignment="1" applyProtection="1">
      <alignment horizontal="center" vertical="top" wrapText="1"/>
      <protection locked="0"/>
    </xf>
    <xf numFmtId="0" fontId="9" fillId="0" borderId="22" xfId="6" applyFont="1" applyBorder="1" applyAlignment="1" applyProtection="1">
      <alignment horizontal="center" vertical="top" wrapText="1"/>
      <protection locked="0"/>
    </xf>
    <xf numFmtId="9" fontId="9" fillId="0" borderId="1" xfId="6" applyNumberFormat="1" applyFont="1" applyBorder="1" applyAlignment="1" applyProtection="1">
      <alignment horizontal="center" vertical="center" wrapText="1"/>
      <protection hidden="1"/>
    </xf>
    <xf numFmtId="9" fontId="9" fillId="0" borderId="5" xfId="6" applyNumberFormat="1" applyFont="1" applyBorder="1" applyAlignment="1" applyProtection="1">
      <alignment horizontal="center" vertical="center" wrapText="1"/>
      <protection hidden="1"/>
    </xf>
    <xf numFmtId="9" fontId="9" fillId="0" borderId="2" xfId="6" applyNumberFormat="1" applyFont="1" applyBorder="1" applyAlignment="1" applyProtection="1">
      <alignment horizontal="center" vertical="center" wrapText="1"/>
      <protection hidden="1"/>
    </xf>
    <xf numFmtId="9" fontId="9" fillId="0" borderId="27" xfId="6" applyNumberFormat="1" applyFont="1" applyBorder="1" applyAlignment="1" applyProtection="1">
      <alignment horizontal="center" vertical="center" wrapText="1"/>
      <protection hidden="1"/>
    </xf>
    <xf numFmtId="9" fontId="9" fillId="0" borderId="10" xfId="6" applyNumberFormat="1" applyFont="1" applyBorder="1" applyAlignment="1" applyProtection="1">
      <alignment horizontal="center" vertical="center" wrapText="1"/>
      <protection hidden="1"/>
    </xf>
    <xf numFmtId="9" fontId="9" fillId="0" borderId="12" xfId="6" applyNumberFormat="1" applyFont="1" applyBorder="1" applyAlignment="1" applyProtection="1">
      <alignment horizontal="center" vertical="center" wrapText="1"/>
      <protection hidden="1"/>
    </xf>
    <xf numFmtId="9" fontId="9" fillId="0" borderId="25" xfId="6" applyNumberFormat="1" applyFont="1" applyBorder="1" applyAlignment="1" applyProtection="1">
      <alignment horizontal="center" vertical="center" wrapText="1"/>
      <protection hidden="1"/>
    </xf>
    <xf numFmtId="9" fontId="9" fillId="0" borderId="13" xfId="6" applyNumberFormat="1" applyFont="1" applyBorder="1" applyAlignment="1" applyProtection="1">
      <alignment horizontal="center" vertical="center" wrapText="1"/>
      <protection hidden="1"/>
    </xf>
    <xf numFmtId="9" fontId="9" fillId="0" borderId="0" xfId="6" applyNumberFormat="1" applyFont="1" applyAlignment="1" applyProtection="1">
      <alignment horizontal="center" vertical="center" wrapText="1"/>
      <protection hidden="1"/>
    </xf>
    <xf numFmtId="9" fontId="9" fillId="0" borderId="23" xfId="6" applyNumberFormat="1" applyFont="1" applyBorder="1" applyAlignment="1" applyProtection="1">
      <alignment horizontal="center" vertical="center" wrapText="1"/>
      <protection hidden="1"/>
    </xf>
    <xf numFmtId="9" fontId="9" fillId="0" borderId="28" xfId="6" applyNumberFormat="1" applyFont="1" applyBorder="1" applyAlignment="1" applyProtection="1">
      <alignment horizontal="center" vertical="center" wrapText="1"/>
      <protection hidden="1"/>
    </xf>
    <xf numFmtId="9" fontId="9" fillId="0" borderId="30" xfId="6" applyNumberFormat="1" applyFont="1" applyBorder="1" applyAlignment="1" applyProtection="1">
      <alignment horizontal="center" vertical="center" wrapText="1"/>
      <protection hidden="1"/>
    </xf>
    <xf numFmtId="9" fontId="9" fillId="0" borderId="29" xfId="6" applyNumberFormat="1" applyFont="1" applyBorder="1" applyAlignment="1" applyProtection="1">
      <alignment horizontal="center" vertical="center" wrapText="1"/>
      <protection hidden="1"/>
    </xf>
    <xf numFmtId="9" fontId="9" fillId="0" borderId="32" xfId="6" applyNumberFormat="1" applyFont="1" applyBorder="1" applyAlignment="1" applyProtection="1">
      <alignment horizontal="center" vertical="center" wrapText="1"/>
      <protection hidden="1"/>
    </xf>
    <xf numFmtId="9" fontId="9" fillId="0" borderId="33" xfId="6" applyNumberFormat="1" applyFont="1" applyBorder="1" applyAlignment="1" applyProtection="1">
      <alignment horizontal="center" vertical="center" wrapText="1"/>
      <protection hidden="1"/>
    </xf>
    <xf numFmtId="0" fontId="16" fillId="0" borderId="21" xfId="6" applyFont="1" applyBorder="1" applyAlignment="1" applyProtection="1">
      <alignment horizontal="left" vertical="top"/>
      <protection locked="0"/>
    </xf>
    <xf numFmtId="0" fontId="16" fillId="0" borderId="2" xfId="6" applyFont="1" applyBorder="1" applyAlignment="1" applyProtection="1">
      <alignment horizontal="left" vertical="top"/>
      <protection locked="0"/>
    </xf>
    <xf numFmtId="0" fontId="9" fillId="0" borderId="31" xfId="6" applyFont="1" applyBorder="1" applyAlignment="1" applyProtection="1">
      <alignment horizontal="center" vertical="top" wrapText="1"/>
      <protection locked="0"/>
    </xf>
    <xf numFmtId="0" fontId="9" fillId="0" borderId="5" xfId="6" applyFont="1" applyBorder="1" applyAlignment="1" applyProtection="1">
      <alignment horizontal="center" vertical="top" wrapText="1"/>
      <protection locked="0"/>
    </xf>
    <xf numFmtId="0" fontId="9" fillId="0" borderId="21" xfId="6" applyFont="1" applyBorder="1" applyAlignment="1" applyProtection="1">
      <alignment horizontal="center" vertical="top" wrapText="1"/>
      <protection locked="0"/>
    </xf>
    <xf numFmtId="0" fontId="9" fillId="0" borderId="21" xfId="6" applyFont="1" applyBorder="1" applyAlignment="1" applyProtection="1">
      <alignment horizontal="center" vertical="top"/>
      <protection locked="0"/>
    </xf>
    <xf numFmtId="0" fontId="9" fillId="0" borderId="2" xfId="6" applyFont="1" applyBorder="1" applyAlignment="1" applyProtection="1">
      <alignment horizontal="center" vertical="top"/>
      <protection locked="0"/>
    </xf>
    <xf numFmtId="0" fontId="9" fillId="0" borderId="26" xfId="6" applyFont="1" applyBorder="1" applyAlignment="1" applyProtection="1">
      <alignment horizontal="center" vertical="top" wrapText="1"/>
      <protection locked="0"/>
    </xf>
    <xf numFmtId="0" fontId="9" fillId="0" borderId="27" xfId="6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14" fontId="4" fillId="0" borderId="2" xfId="0" applyNumberFormat="1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11" fillId="0" borderId="1" xfId="4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 wrapText="1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9" xfId="2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top" wrapText="1"/>
    </xf>
    <xf numFmtId="1" fontId="6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16" fillId="0" borderId="14" xfId="6" applyFont="1" applyBorder="1" applyAlignment="1" applyProtection="1">
      <alignment horizontal="center" vertical="top" wrapText="1"/>
      <protection locked="0"/>
    </xf>
    <xf numFmtId="0" fontId="16" fillId="0" borderId="15" xfId="6" applyFont="1" applyBorder="1" applyAlignment="1" applyProtection="1">
      <alignment horizontal="center" vertical="top" wrapText="1"/>
      <protection locked="0"/>
    </xf>
    <xf numFmtId="0" fontId="1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/>
    </xf>
    <xf numFmtId="1" fontId="6" fillId="0" borderId="34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0" fontId="12" fillId="0" borderId="2" xfId="5" applyFont="1" applyBorder="1" applyAlignment="1">
      <alignment horizontal="left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</cellXfs>
  <cellStyles count="7">
    <cellStyle name="Comma 2" xfId="1"/>
    <cellStyle name="Excel Built-in Normal" xfId="2"/>
    <cellStyle name="Excel Built-in Normal 2" xfId="3"/>
    <cellStyle name="Hyperlink" xfId="4" builtinId="8"/>
    <cellStyle name="Normal" xfId="0" builtinId="0"/>
    <cellStyle name="Normal 3" xfId="6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580037</xdr:colOff>
      <xdr:row>161</xdr:row>
      <xdr:rowOff>134469</xdr:rowOff>
    </xdr:from>
    <xdr:to>
      <xdr:col>9</xdr:col>
      <xdr:colOff>246100</xdr:colOff>
      <xdr:row>178</xdr:row>
      <xdr:rowOff>63872</xdr:rowOff>
    </xdr:to>
    <xdr:pic>
      <xdr:nvPicPr>
        <xdr:cNvPr id="2637" name="Picture 5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16" t="21875" r="14861" b="22917"/>
        <a:stretch>
          <a:fillRect/>
        </a:stretch>
      </xdr:blipFill>
      <xdr:spPr bwMode="auto">
        <a:xfrm>
          <a:off x="580037" y="32138469"/>
          <a:ext cx="5183236" cy="316790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557624</xdr:colOff>
      <xdr:row>179</xdr:row>
      <xdr:rowOff>74960</xdr:rowOff>
    </xdr:from>
    <xdr:to>
      <xdr:col>9</xdr:col>
      <xdr:colOff>293333</xdr:colOff>
      <xdr:row>196</xdr:row>
      <xdr:rowOff>120464</xdr:rowOff>
    </xdr:to>
    <xdr:pic>
      <xdr:nvPicPr>
        <xdr:cNvPr id="2638" name="Picture 6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30" t="20833" r="13689" b="22917"/>
        <a:stretch>
          <a:fillRect/>
        </a:stretch>
      </xdr:blipFill>
      <xdr:spPr bwMode="auto">
        <a:xfrm>
          <a:off x="557624" y="35507960"/>
          <a:ext cx="5252882" cy="3284004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251092</xdr:colOff>
      <xdr:row>143</xdr:row>
      <xdr:rowOff>175974</xdr:rowOff>
    </xdr:from>
    <xdr:to>
      <xdr:col>18</xdr:col>
      <xdr:colOff>199603</xdr:colOff>
      <xdr:row>153</xdr:row>
      <xdr:rowOff>22274</xdr:rowOff>
    </xdr:to>
    <xdr:pic>
      <xdr:nvPicPr>
        <xdr:cNvPr id="16" name="Picture 15" descr="https://vsjcllp.vsjadon.com/upload/insp-207440-1525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2117" y="29360574"/>
          <a:ext cx="3129861" cy="1764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590096</xdr:colOff>
      <xdr:row>114</xdr:row>
      <xdr:rowOff>180975</xdr:rowOff>
    </xdr:from>
    <xdr:to>
      <xdr:col>21</xdr:col>
      <xdr:colOff>176696</xdr:colOff>
      <xdr:row>133</xdr:row>
      <xdr:rowOff>113850</xdr:rowOff>
    </xdr:to>
    <xdr:pic>
      <xdr:nvPicPr>
        <xdr:cNvPr id="17" name="Picture 16" descr="https://vsjcllp.vsjadon.com/upload/insp-207440-843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2871" y="23793450"/>
          <a:ext cx="2025000" cy="360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418873</xdr:colOff>
      <xdr:row>114</xdr:row>
      <xdr:rowOff>180975</xdr:rowOff>
    </xdr:from>
    <xdr:to>
      <xdr:col>17</xdr:col>
      <xdr:colOff>481723</xdr:colOff>
      <xdr:row>133</xdr:row>
      <xdr:rowOff>113850</xdr:rowOff>
    </xdr:to>
    <xdr:pic>
      <xdr:nvPicPr>
        <xdr:cNvPr id="18" name="Picture 17" descr="https://vsjcllp.vsjadon.com/upload/insp-207440-925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498" y="23793450"/>
          <a:ext cx="2025000" cy="360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114300</xdr:colOff>
      <xdr:row>114</xdr:row>
      <xdr:rowOff>180975</xdr:rowOff>
    </xdr:from>
    <xdr:to>
      <xdr:col>14</xdr:col>
      <xdr:colOff>310500</xdr:colOff>
      <xdr:row>133</xdr:row>
      <xdr:rowOff>113850</xdr:rowOff>
    </xdr:to>
    <xdr:pic>
      <xdr:nvPicPr>
        <xdr:cNvPr id="19" name="Picture 18" descr="https://vsjcllp.vsjadon.com/upload/insp-207440-1512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23793450"/>
          <a:ext cx="2025000" cy="360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260618</xdr:colOff>
      <xdr:row>133</xdr:row>
      <xdr:rowOff>160402</xdr:rowOff>
    </xdr:from>
    <xdr:to>
      <xdr:col>18</xdr:col>
      <xdr:colOff>209129</xdr:colOff>
      <xdr:row>143</xdr:row>
      <xdr:rowOff>19402</xdr:rowOff>
    </xdr:to>
    <xdr:pic>
      <xdr:nvPicPr>
        <xdr:cNvPr id="20" name="Picture 19" descr="https://vsjcllp.vsjadon.com/upload/insp-207440-849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1643" y="27440002"/>
          <a:ext cx="3129861" cy="1764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273050</xdr:colOff>
      <xdr:row>4</xdr:row>
      <xdr:rowOff>12700</xdr:rowOff>
    </xdr:from>
    <xdr:to>
      <xdr:col>20</xdr:col>
      <xdr:colOff>15200</xdr:colOff>
      <xdr:row>19</xdr:row>
      <xdr:rowOff>33950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88250" y="1155700"/>
          <a:ext cx="5400000" cy="30375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317500</xdr:colOff>
      <xdr:row>116</xdr:row>
      <xdr:rowOff>12700</xdr:rowOff>
    </xdr:from>
    <xdr:to>
      <xdr:col>9</xdr:col>
      <xdr:colOff>939511</xdr:colOff>
      <xdr:row>152</xdr:row>
      <xdr:rowOff>141296</xdr:rowOff>
    </xdr:to>
    <xdr:grpSp>
      <xdr:nvGrpSpPr>
        <xdr:cNvPr id="3" name="Group 2"/>
        <xdr:cNvGrpSpPr/>
      </xdr:nvGrpSpPr>
      <xdr:grpSpPr>
        <a:xfrm>
          <a:off x="317500" y="23622000"/>
          <a:ext cx="6400511" cy="6770696"/>
          <a:chOff x="317500" y="23507700"/>
          <a:chExt cx="6400511" cy="6770696"/>
        </a:xfrm>
      </xdr:grpSpPr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03700" y="27578396"/>
            <a:ext cx="202500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3570" y="235077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7500" y="27578396"/>
            <a:ext cx="202500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94199" y="235077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93011" y="27578396"/>
            <a:ext cx="2025000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18</xdr:row>
      <xdr:rowOff>0</xdr:rowOff>
    </xdr:from>
    <xdr:to>
      <xdr:col>6</xdr:col>
      <xdr:colOff>361950</xdr:colOff>
      <xdr:row>36</xdr:row>
      <xdr:rowOff>171450</xdr:rowOff>
    </xdr:to>
    <xdr:pic>
      <xdr:nvPicPr>
        <xdr:cNvPr id="4379" name="Picture 1">
          <a:extLst>
            <a:ext uri="{FF2B5EF4-FFF2-40B4-BE49-F238E27FC236}">
              <a16:creationId xmlns:a16="http://schemas.microsoft.com/office/drawing/2014/main" id="{00000000-0008-0000-0200-00001B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429000"/>
          <a:ext cx="6753225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542925</xdr:colOff>
      <xdr:row>18</xdr:row>
      <xdr:rowOff>0</xdr:rowOff>
    </xdr:from>
    <xdr:to>
      <xdr:col>16</xdr:col>
      <xdr:colOff>142875</xdr:colOff>
      <xdr:row>36</xdr:row>
      <xdr:rowOff>171450</xdr:rowOff>
    </xdr:to>
    <xdr:pic>
      <xdr:nvPicPr>
        <xdr:cNvPr id="4380" name="Picture 2">
          <a:extLst>
            <a:ext uri="{FF2B5EF4-FFF2-40B4-BE49-F238E27FC236}">
              <a16:creationId xmlns:a16="http://schemas.microsoft.com/office/drawing/2014/main" id="{00000000-0008-0000-0200-00001C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3429000"/>
          <a:ext cx="6753225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628650</xdr:colOff>
      <xdr:row>37</xdr:row>
      <xdr:rowOff>142875</xdr:rowOff>
    </xdr:from>
    <xdr:to>
      <xdr:col>16</xdr:col>
      <xdr:colOff>228600</xdr:colOff>
      <xdr:row>56</xdr:row>
      <xdr:rowOff>123825</xdr:rowOff>
    </xdr:to>
    <xdr:pic>
      <xdr:nvPicPr>
        <xdr:cNvPr id="4381" name="Picture 3">
          <a:extLst>
            <a:ext uri="{FF2B5EF4-FFF2-40B4-BE49-F238E27FC236}">
              <a16:creationId xmlns:a16="http://schemas.microsoft.com/office/drawing/2014/main" id="{00000000-0008-0000-0200-00001D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191375"/>
          <a:ext cx="6753225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180975</xdr:rowOff>
    </xdr:from>
    <xdr:to>
      <xdr:col>6</xdr:col>
      <xdr:colOff>352425</xdr:colOff>
      <xdr:row>56</xdr:row>
      <xdr:rowOff>161925</xdr:rowOff>
    </xdr:to>
    <xdr:pic>
      <xdr:nvPicPr>
        <xdr:cNvPr id="4382" name="Picture 4">
          <a:extLst>
            <a:ext uri="{FF2B5EF4-FFF2-40B4-BE49-F238E27FC236}">
              <a16:creationId xmlns:a16="http://schemas.microsoft.com/office/drawing/2014/main" id="{00000000-0008-0000-0200-00001E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7229475"/>
          <a:ext cx="6753225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171450</xdr:rowOff>
    </xdr:from>
    <xdr:to>
      <xdr:col>6</xdr:col>
      <xdr:colOff>352425</xdr:colOff>
      <xdr:row>76</xdr:row>
      <xdr:rowOff>152400</xdr:rowOff>
    </xdr:to>
    <xdr:pic>
      <xdr:nvPicPr>
        <xdr:cNvPr id="4383" name="Picture 5">
          <a:extLst>
            <a:ext uri="{FF2B5EF4-FFF2-40B4-BE49-F238E27FC236}">
              <a16:creationId xmlns:a16="http://schemas.microsoft.com/office/drawing/2014/main" id="{00000000-0008-0000-0200-00001F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1029950"/>
          <a:ext cx="6753225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542925</xdr:colOff>
      <xdr:row>57</xdr:row>
      <xdr:rowOff>171450</xdr:rowOff>
    </xdr:from>
    <xdr:to>
      <xdr:col>16</xdr:col>
      <xdr:colOff>142875</xdr:colOff>
      <xdr:row>76</xdr:row>
      <xdr:rowOff>152400</xdr:rowOff>
    </xdr:to>
    <xdr:pic>
      <xdr:nvPicPr>
        <xdr:cNvPr id="4384" name="Picture 6">
          <a:extLst>
            <a:ext uri="{FF2B5EF4-FFF2-40B4-BE49-F238E27FC236}">
              <a16:creationId xmlns:a16="http://schemas.microsoft.com/office/drawing/2014/main" id="{00000000-0008-0000-0200-0000201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1029950"/>
          <a:ext cx="6753225" cy="3600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ERfN2UJM2SGSLJAw7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1"/>
  <sheetViews>
    <sheetView tabSelected="1" view="pageBreakPreview" zoomScaleNormal="100" zoomScaleSheetLayoutView="100" zoomScalePageLayoutView="85" workbookViewId="0">
      <selection activeCell="F9" sqref="F9:J9"/>
    </sheetView>
  </sheetViews>
  <sheetFormatPr defaultRowHeight="14.5" x14ac:dyDescent="0.35"/>
  <cols>
    <col min="1" max="1" width="10.54296875" customWidth="1"/>
    <col min="2" max="3" width="10.7265625" customWidth="1"/>
    <col min="4" max="4" width="6.81640625" customWidth="1"/>
    <col min="5" max="6" width="9.453125" customWidth="1"/>
    <col min="7" max="7" width="8" customWidth="1"/>
    <col min="8" max="8" width="6.81640625" customWidth="1"/>
    <col min="9" max="9" width="10.1796875" customWidth="1"/>
    <col min="10" max="10" width="18.453125" customWidth="1"/>
    <col min="11" max="11" width="3.54296875" customWidth="1"/>
    <col min="15" max="15" width="11.1796875" bestFit="1" customWidth="1"/>
  </cols>
  <sheetData>
    <row r="1" spans="1:10" ht="46.5" customHeight="1" x14ac:dyDescent="0.35">
      <c r="A1" s="122" t="s">
        <v>216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x14ac:dyDescent="0.35">
      <c r="A2" s="108" t="s">
        <v>58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x14ac:dyDescent="0.35">
      <c r="A3" s="95" t="s">
        <v>0</v>
      </c>
      <c r="B3" s="95"/>
      <c r="C3" s="95"/>
      <c r="D3" s="95"/>
      <c r="E3" s="95"/>
      <c r="F3" s="110" t="str">
        <f ca="1">TEXT(TODAY(),"DD/MM/YYYY")</f>
        <v>20/08/2025</v>
      </c>
      <c r="G3" s="95"/>
      <c r="H3" s="95"/>
      <c r="I3" s="95"/>
      <c r="J3" s="95"/>
    </row>
    <row r="4" spans="1:10" x14ac:dyDescent="0.35">
      <c r="A4" s="95" t="s">
        <v>1</v>
      </c>
      <c r="B4" s="95"/>
      <c r="C4" s="95"/>
      <c r="D4" s="95"/>
      <c r="E4" s="95"/>
      <c r="F4" s="94" t="s">
        <v>217</v>
      </c>
      <c r="G4" s="95"/>
      <c r="H4" s="95"/>
      <c r="I4" s="95"/>
      <c r="J4" s="95"/>
    </row>
    <row r="5" spans="1:10" x14ac:dyDescent="0.35">
      <c r="A5" s="101" t="s">
        <v>2</v>
      </c>
      <c r="B5" s="102"/>
      <c r="C5" s="102"/>
      <c r="D5" s="102"/>
      <c r="E5" s="111"/>
      <c r="F5" s="110">
        <v>45888</v>
      </c>
      <c r="G5" s="95"/>
      <c r="H5" s="95"/>
      <c r="I5" s="95"/>
      <c r="J5" s="95"/>
    </row>
    <row r="6" spans="1:10" x14ac:dyDescent="0.35">
      <c r="A6" s="94" t="s">
        <v>214</v>
      </c>
      <c r="B6" s="95"/>
      <c r="C6" s="95"/>
      <c r="D6" s="95"/>
      <c r="E6" s="95"/>
      <c r="F6" s="94" t="s">
        <v>215</v>
      </c>
      <c r="G6" s="95"/>
      <c r="H6" s="95"/>
      <c r="I6" s="95"/>
      <c r="J6" s="95"/>
    </row>
    <row r="7" spans="1:10" x14ac:dyDescent="0.35">
      <c r="A7" s="95" t="s">
        <v>3</v>
      </c>
      <c r="B7" s="95"/>
      <c r="C7" s="95"/>
      <c r="D7" s="95"/>
      <c r="E7" s="95"/>
      <c r="F7" s="94" t="s">
        <v>208</v>
      </c>
      <c r="G7" s="95"/>
      <c r="H7" s="95"/>
      <c r="I7" s="95"/>
      <c r="J7" s="95"/>
    </row>
    <row r="8" spans="1:10" x14ac:dyDescent="0.35">
      <c r="A8" s="95" t="s">
        <v>4</v>
      </c>
      <c r="B8" s="95"/>
      <c r="C8" s="95"/>
      <c r="D8" s="95"/>
      <c r="E8" s="95"/>
      <c r="F8" s="107" t="s">
        <v>207</v>
      </c>
      <c r="G8" s="107"/>
      <c r="H8" s="107"/>
      <c r="I8" s="107"/>
      <c r="J8" s="107"/>
    </row>
    <row r="9" spans="1:10" x14ac:dyDescent="0.35">
      <c r="A9" s="95" t="s">
        <v>5</v>
      </c>
      <c r="B9" s="95"/>
      <c r="C9" s="95"/>
      <c r="D9" s="95"/>
      <c r="E9" s="95"/>
      <c r="F9" s="94" t="s">
        <v>61</v>
      </c>
      <c r="G9" s="95"/>
      <c r="H9" s="95"/>
      <c r="I9" s="95"/>
      <c r="J9" s="95"/>
    </row>
    <row r="10" spans="1:10" x14ac:dyDescent="0.35">
      <c r="A10" s="94" t="s">
        <v>210</v>
      </c>
      <c r="B10" s="95"/>
      <c r="C10" s="95"/>
      <c r="D10" s="95"/>
      <c r="E10" s="95"/>
      <c r="F10" s="94" t="s">
        <v>211</v>
      </c>
      <c r="G10" s="95"/>
      <c r="H10" s="95"/>
      <c r="I10" s="95"/>
      <c r="J10" s="95"/>
    </row>
    <row r="11" spans="1:10" x14ac:dyDescent="0.35">
      <c r="A11" s="94" t="s">
        <v>82</v>
      </c>
      <c r="B11" s="94"/>
      <c r="C11" s="94"/>
      <c r="D11" s="94" t="s">
        <v>109</v>
      </c>
      <c r="E11" s="94"/>
      <c r="F11" s="94"/>
      <c r="G11" s="94"/>
      <c r="H11" s="94"/>
      <c r="I11" s="96" t="s">
        <v>84</v>
      </c>
      <c r="J11" s="97"/>
    </row>
    <row r="12" spans="1:10" x14ac:dyDescent="0.35">
      <c r="A12" s="94" t="s">
        <v>83</v>
      </c>
      <c r="B12" s="94"/>
      <c r="C12" s="94"/>
      <c r="D12" s="94" t="s">
        <v>110</v>
      </c>
      <c r="E12" s="94"/>
      <c r="F12" s="94"/>
      <c r="G12" s="94"/>
      <c r="H12" s="94"/>
      <c r="I12" s="96" t="s">
        <v>84</v>
      </c>
      <c r="J12" s="97"/>
    </row>
    <row r="13" spans="1:10" x14ac:dyDescent="0.35">
      <c r="A13" s="94" t="s">
        <v>85</v>
      </c>
      <c r="B13" s="94"/>
      <c r="C13" s="94"/>
      <c r="D13" s="94" t="s">
        <v>120</v>
      </c>
      <c r="E13" s="95"/>
      <c r="F13" s="95"/>
      <c r="G13" s="95"/>
      <c r="H13" s="95"/>
      <c r="I13" s="95"/>
      <c r="J13" s="95"/>
    </row>
    <row r="14" spans="1:10" ht="17.25" customHeight="1" x14ac:dyDescent="0.35">
      <c r="A14" s="1" t="s">
        <v>54</v>
      </c>
      <c r="B14" s="94">
        <v>9</v>
      </c>
      <c r="C14" s="95"/>
      <c r="D14" s="95"/>
      <c r="E14" s="95"/>
      <c r="F14" s="98" t="s">
        <v>112</v>
      </c>
      <c r="G14" s="99"/>
      <c r="H14" s="100"/>
      <c r="I14" s="98" t="s">
        <v>86</v>
      </c>
      <c r="J14" s="100"/>
    </row>
    <row r="15" spans="1:10" x14ac:dyDescent="0.35">
      <c r="A15" s="2" t="s">
        <v>6</v>
      </c>
      <c r="B15" s="94" t="s">
        <v>122</v>
      </c>
      <c r="C15" s="95"/>
      <c r="D15" s="95"/>
      <c r="E15" s="95"/>
      <c r="F15" s="94" t="s">
        <v>87</v>
      </c>
      <c r="G15" s="95"/>
      <c r="H15" s="95"/>
      <c r="I15" s="95"/>
      <c r="J15" s="95"/>
    </row>
    <row r="16" spans="1:10" x14ac:dyDescent="0.35">
      <c r="A16" s="2" t="s">
        <v>7</v>
      </c>
      <c r="B16" s="94" t="s">
        <v>88</v>
      </c>
      <c r="C16" s="95"/>
      <c r="D16" s="95"/>
      <c r="E16" s="95"/>
      <c r="F16" s="94" t="s">
        <v>121</v>
      </c>
      <c r="G16" s="95"/>
      <c r="H16" s="95"/>
      <c r="I16" s="95"/>
      <c r="J16" s="95"/>
    </row>
    <row r="17" spans="1:10" ht="32.25" customHeight="1" x14ac:dyDescent="0.35">
      <c r="A17" s="96" t="s">
        <v>89</v>
      </c>
      <c r="B17" s="96"/>
      <c r="C17" s="118" t="s">
        <v>90</v>
      </c>
      <c r="D17" s="102"/>
      <c r="E17" s="111"/>
      <c r="F17" s="98" t="s">
        <v>91</v>
      </c>
      <c r="G17" s="142"/>
      <c r="H17" s="142"/>
      <c r="I17" s="112" t="s">
        <v>92</v>
      </c>
      <c r="J17" s="106"/>
    </row>
    <row r="18" spans="1:10" x14ac:dyDescent="0.35">
      <c r="A18" s="106" t="s">
        <v>8</v>
      </c>
      <c r="B18" s="106"/>
      <c r="C18" s="106"/>
      <c r="D18" s="106"/>
      <c r="E18" s="106"/>
      <c r="F18" s="94" t="s">
        <v>75</v>
      </c>
      <c r="G18" s="95"/>
      <c r="H18" s="95"/>
      <c r="I18" s="95"/>
      <c r="J18" s="95"/>
    </row>
    <row r="19" spans="1:10" x14ac:dyDescent="0.35">
      <c r="A19" s="106"/>
      <c r="B19" s="106"/>
      <c r="C19" s="106"/>
      <c r="D19" s="106"/>
      <c r="E19" s="106"/>
      <c r="F19" s="95"/>
      <c r="G19" s="95"/>
      <c r="H19" s="95"/>
      <c r="I19" s="95"/>
      <c r="J19" s="95"/>
    </row>
    <row r="20" spans="1:10" x14ac:dyDescent="0.35">
      <c r="A20" s="106" t="s">
        <v>9</v>
      </c>
      <c r="B20" s="106"/>
      <c r="C20" s="106"/>
      <c r="D20" s="106"/>
      <c r="E20" s="106"/>
      <c r="F20" s="112" t="s">
        <v>62</v>
      </c>
      <c r="G20" s="106"/>
      <c r="H20" s="106"/>
      <c r="I20" s="106"/>
      <c r="J20" s="106"/>
    </row>
    <row r="21" spans="1:10" x14ac:dyDescent="0.35">
      <c r="A21" s="95" t="s">
        <v>10</v>
      </c>
      <c r="B21" s="95"/>
      <c r="C21" s="95"/>
      <c r="D21" s="95"/>
      <c r="E21" s="95"/>
      <c r="F21" s="104" t="s">
        <v>63</v>
      </c>
      <c r="G21" s="105"/>
      <c r="H21" s="105"/>
      <c r="I21" s="105"/>
      <c r="J21" s="105"/>
    </row>
    <row r="22" spans="1:10" x14ac:dyDescent="0.35">
      <c r="A22" s="101" t="s">
        <v>11</v>
      </c>
      <c r="B22" s="102"/>
      <c r="C22" s="102"/>
      <c r="D22" s="102"/>
      <c r="E22" s="102"/>
      <c r="F22" s="104" t="s">
        <v>71</v>
      </c>
      <c r="G22" s="105"/>
      <c r="H22" s="105"/>
      <c r="I22" s="105"/>
      <c r="J22" s="105"/>
    </row>
    <row r="23" spans="1:10" x14ac:dyDescent="0.35">
      <c r="A23" s="101" t="s">
        <v>12</v>
      </c>
      <c r="B23" s="102"/>
      <c r="C23" s="102"/>
      <c r="D23" s="102"/>
      <c r="E23" s="102"/>
      <c r="F23" s="104" t="s">
        <v>93</v>
      </c>
      <c r="G23" s="105"/>
      <c r="H23" s="105"/>
      <c r="I23" s="105"/>
      <c r="J23" s="105"/>
    </row>
    <row r="24" spans="1:10" x14ac:dyDescent="0.35">
      <c r="A24" s="103" t="s">
        <v>72</v>
      </c>
      <c r="B24" s="102"/>
      <c r="C24" s="102"/>
      <c r="D24" s="102"/>
      <c r="E24" s="102"/>
      <c r="F24" s="105"/>
      <c r="G24" s="105"/>
      <c r="H24" s="105"/>
      <c r="I24" s="105"/>
      <c r="J24" s="105"/>
    </row>
    <row r="25" spans="1:10" x14ac:dyDescent="0.35">
      <c r="A25" s="97" t="s">
        <v>13</v>
      </c>
      <c r="B25" s="97"/>
      <c r="C25" s="97" t="s">
        <v>14</v>
      </c>
      <c r="D25" s="97"/>
      <c r="E25" s="97" t="s">
        <v>15</v>
      </c>
      <c r="F25" s="97"/>
      <c r="G25" s="96" t="s">
        <v>70</v>
      </c>
      <c r="H25" s="97"/>
      <c r="I25" s="97" t="s">
        <v>16</v>
      </c>
      <c r="J25" s="97"/>
    </row>
    <row r="26" spans="1:10" x14ac:dyDescent="0.35">
      <c r="A26" s="96" t="s">
        <v>17</v>
      </c>
      <c r="B26" s="97"/>
      <c r="C26" s="113" t="s">
        <v>69</v>
      </c>
      <c r="D26" s="114"/>
      <c r="E26" s="114"/>
      <c r="F26" s="114"/>
      <c r="G26" s="114"/>
      <c r="H26" s="114"/>
      <c r="I26" s="114"/>
      <c r="J26" s="115"/>
    </row>
    <row r="27" spans="1:10" x14ac:dyDescent="0.35">
      <c r="A27" s="97" t="s">
        <v>18</v>
      </c>
      <c r="B27" s="97"/>
      <c r="C27" s="96" t="s">
        <v>94</v>
      </c>
      <c r="D27" s="97"/>
      <c r="E27" s="96" t="s">
        <v>6</v>
      </c>
      <c r="F27" s="97"/>
      <c r="G27" s="96" t="s">
        <v>95</v>
      </c>
      <c r="H27" s="97"/>
      <c r="I27" s="96" t="s">
        <v>6</v>
      </c>
      <c r="J27" s="97"/>
    </row>
    <row r="28" spans="1:10" x14ac:dyDescent="0.35">
      <c r="A28" s="121" t="s">
        <v>19</v>
      </c>
      <c r="B28" s="121"/>
      <c r="C28" s="121"/>
      <c r="D28" s="121"/>
      <c r="E28" s="121"/>
      <c r="F28" s="121"/>
      <c r="G28" s="121"/>
      <c r="H28" s="121"/>
      <c r="I28" s="121"/>
      <c r="J28" s="121"/>
    </row>
    <row r="29" spans="1:10" x14ac:dyDescent="0.35">
      <c r="A29" s="94" t="s">
        <v>64</v>
      </c>
      <c r="B29" s="95"/>
      <c r="C29" s="95"/>
      <c r="D29" s="95"/>
      <c r="E29" s="95"/>
      <c r="F29" s="95"/>
      <c r="G29" s="95"/>
      <c r="H29" s="95"/>
      <c r="I29" s="95"/>
      <c r="J29" s="95"/>
    </row>
    <row r="30" spans="1:10" x14ac:dyDescent="0.35">
      <c r="A30" s="116" t="s">
        <v>53</v>
      </c>
      <c r="B30" s="117"/>
      <c r="C30" s="103" t="s">
        <v>219</v>
      </c>
      <c r="D30" s="118"/>
      <c r="E30" s="118"/>
      <c r="F30" s="118"/>
      <c r="G30" s="118"/>
      <c r="H30" s="118"/>
      <c r="I30" s="118"/>
      <c r="J30" s="119"/>
    </row>
    <row r="31" spans="1:10" x14ac:dyDescent="0.35">
      <c r="A31" s="116" t="s">
        <v>218</v>
      </c>
      <c r="B31" s="117"/>
      <c r="C31" s="120" t="s">
        <v>220</v>
      </c>
      <c r="D31" s="118"/>
      <c r="E31" s="118"/>
      <c r="F31" s="118"/>
      <c r="G31" s="118"/>
      <c r="H31" s="118"/>
      <c r="I31" s="118"/>
      <c r="J31" s="119"/>
    </row>
    <row r="32" spans="1:10" x14ac:dyDescent="0.35">
      <c r="A32" s="107" t="s">
        <v>20</v>
      </c>
      <c r="B32" s="107"/>
      <c r="C32" s="107"/>
      <c r="D32" s="107"/>
      <c r="E32" s="107"/>
      <c r="F32" s="107"/>
      <c r="G32" s="107"/>
      <c r="H32" s="107"/>
      <c r="I32" s="107"/>
      <c r="J32" s="107"/>
    </row>
    <row r="33" spans="1:11" x14ac:dyDescent="0.35">
      <c r="A33" s="112" t="s">
        <v>65</v>
      </c>
      <c r="B33" s="106"/>
      <c r="C33" s="106"/>
      <c r="D33" s="106"/>
      <c r="E33" s="106"/>
      <c r="F33" s="106"/>
      <c r="G33" s="106"/>
      <c r="H33" s="106"/>
      <c r="I33" s="106"/>
      <c r="J33" s="106"/>
    </row>
    <row r="34" spans="1:11" x14ac:dyDescent="0.35">
      <c r="A34" s="106"/>
      <c r="B34" s="106"/>
      <c r="C34" s="106"/>
      <c r="D34" s="106"/>
      <c r="E34" s="106"/>
      <c r="F34" s="106"/>
      <c r="G34" s="106"/>
      <c r="H34" s="106"/>
      <c r="I34" s="106"/>
      <c r="J34" s="106"/>
    </row>
    <row r="35" spans="1:11" x14ac:dyDescent="0.35">
      <c r="A35" s="95" t="s">
        <v>21</v>
      </c>
      <c r="B35" s="95"/>
      <c r="C35" s="95"/>
      <c r="D35" s="95"/>
      <c r="E35" s="95"/>
      <c r="F35" s="94" t="s">
        <v>96</v>
      </c>
      <c r="G35" s="95"/>
      <c r="H35" s="95"/>
      <c r="I35" s="95"/>
      <c r="J35" s="95"/>
    </row>
    <row r="36" spans="1:11" x14ac:dyDescent="0.35">
      <c r="A36" s="95" t="s">
        <v>22</v>
      </c>
      <c r="B36" s="95"/>
      <c r="C36" s="95"/>
      <c r="D36" s="95"/>
      <c r="E36" s="95"/>
      <c r="F36" s="95">
        <v>1.5</v>
      </c>
      <c r="G36" s="95"/>
      <c r="H36" s="95"/>
      <c r="I36" s="95"/>
      <c r="J36" s="95"/>
    </row>
    <row r="37" spans="1:11" x14ac:dyDescent="0.35">
      <c r="A37" s="95" t="s">
        <v>23</v>
      </c>
      <c r="B37" s="95"/>
      <c r="C37" s="95"/>
      <c r="D37" s="95"/>
      <c r="E37" s="95"/>
      <c r="F37" s="94" t="s">
        <v>69</v>
      </c>
      <c r="G37" s="95"/>
      <c r="H37" s="95"/>
      <c r="I37" s="95"/>
      <c r="J37" s="95"/>
    </row>
    <row r="38" spans="1:11" x14ac:dyDescent="0.35">
      <c r="A38" s="95" t="s">
        <v>24</v>
      </c>
      <c r="B38" s="95"/>
      <c r="C38" s="95"/>
      <c r="D38" s="95"/>
      <c r="E38" s="95"/>
      <c r="F38" s="95">
        <v>1.5</v>
      </c>
      <c r="G38" s="95"/>
      <c r="H38" s="95"/>
      <c r="I38" s="95"/>
      <c r="J38" s="95"/>
    </row>
    <row r="39" spans="1:11" x14ac:dyDescent="0.35">
      <c r="A39" s="95" t="s">
        <v>25</v>
      </c>
      <c r="B39" s="95"/>
      <c r="C39" s="95"/>
      <c r="D39" s="95"/>
      <c r="E39" s="95"/>
      <c r="F39" s="94" t="s">
        <v>97</v>
      </c>
      <c r="G39" s="95"/>
      <c r="H39" s="95"/>
      <c r="I39" s="95"/>
      <c r="J39" s="95"/>
    </row>
    <row r="40" spans="1:11" x14ac:dyDescent="0.35">
      <c r="A40" s="95" t="s">
        <v>26</v>
      </c>
      <c r="B40" s="95"/>
      <c r="C40" s="95"/>
      <c r="D40" s="95"/>
      <c r="E40" s="95"/>
      <c r="F40" s="94" t="s">
        <v>73</v>
      </c>
      <c r="G40" s="95"/>
      <c r="H40" s="95"/>
      <c r="I40" s="95"/>
      <c r="J40" s="95"/>
    </row>
    <row r="41" spans="1:11" x14ac:dyDescent="0.35">
      <c r="A41" s="107" t="s">
        <v>27</v>
      </c>
      <c r="B41" s="107"/>
      <c r="C41" s="107"/>
      <c r="D41" s="107"/>
      <c r="E41" s="107"/>
      <c r="F41" s="107"/>
      <c r="G41" s="107"/>
      <c r="H41" s="107"/>
      <c r="I41" s="107"/>
      <c r="J41" s="107"/>
    </row>
    <row r="42" spans="1:11" x14ac:dyDescent="0.35">
      <c r="A42" s="112" t="s">
        <v>98</v>
      </c>
      <c r="B42" s="112"/>
      <c r="C42" s="112"/>
      <c r="D42" s="112"/>
      <c r="E42" s="112"/>
      <c r="F42" s="112"/>
      <c r="G42" s="112"/>
      <c r="H42" s="112"/>
      <c r="I42" s="96" t="s">
        <v>99</v>
      </c>
      <c r="J42" s="96"/>
      <c r="K42" s="39"/>
    </row>
    <row r="43" spans="1:11" x14ac:dyDescent="0.35">
      <c r="A43" s="112" t="s">
        <v>169</v>
      </c>
      <c r="B43" s="106"/>
      <c r="C43" s="106"/>
      <c r="D43" s="106"/>
      <c r="E43" s="106"/>
      <c r="F43" s="106"/>
      <c r="G43" s="106"/>
      <c r="H43" s="106"/>
      <c r="I43" s="112" t="s">
        <v>170</v>
      </c>
      <c r="J43" s="106"/>
    </row>
    <row r="44" spans="1:11" x14ac:dyDescent="0.35">
      <c r="A44" s="106"/>
      <c r="B44" s="106"/>
      <c r="C44" s="106"/>
      <c r="D44" s="106"/>
      <c r="E44" s="106"/>
      <c r="F44" s="106"/>
      <c r="G44" s="106"/>
      <c r="H44" s="106"/>
      <c r="I44" s="106"/>
      <c r="J44" s="106"/>
    </row>
    <row r="45" spans="1:11" x14ac:dyDescent="0.35">
      <c r="A45" s="112" t="s">
        <v>213</v>
      </c>
      <c r="B45" s="106"/>
      <c r="C45" s="106"/>
      <c r="D45" s="106"/>
      <c r="E45" s="106"/>
      <c r="F45" s="106"/>
      <c r="G45" s="106"/>
      <c r="H45" s="106"/>
      <c r="I45" s="112" t="s">
        <v>84</v>
      </c>
      <c r="J45" s="106"/>
    </row>
    <row r="46" spans="1:11" ht="17.25" customHeight="1" x14ac:dyDescent="0.35">
      <c r="A46" s="106"/>
      <c r="B46" s="106"/>
      <c r="C46" s="106"/>
      <c r="D46" s="106"/>
      <c r="E46" s="106"/>
      <c r="F46" s="106"/>
      <c r="G46" s="106"/>
      <c r="H46" s="106"/>
      <c r="I46" s="106"/>
      <c r="J46" s="106"/>
    </row>
    <row r="47" spans="1:11" x14ac:dyDescent="0.35">
      <c r="A47" s="103" t="s">
        <v>100</v>
      </c>
      <c r="B47" s="118"/>
      <c r="C47" s="118"/>
      <c r="D47" s="118"/>
      <c r="E47" s="118"/>
      <c r="F47" s="118"/>
      <c r="G47" s="118"/>
      <c r="H47" s="119"/>
      <c r="I47" s="94" t="s">
        <v>99</v>
      </c>
      <c r="J47" s="95"/>
    </row>
    <row r="48" spans="1:11" ht="15.75" customHeight="1" x14ac:dyDescent="0.35">
      <c r="A48" s="98" t="s">
        <v>101</v>
      </c>
      <c r="B48" s="99"/>
      <c r="C48" s="99"/>
      <c r="D48" s="99"/>
      <c r="E48" s="100"/>
      <c r="F48" s="94" t="s">
        <v>212</v>
      </c>
      <c r="G48" s="95"/>
      <c r="H48" s="95"/>
      <c r="I48" s="95"/>
      <c r="J48" s="95"/>
    </row>
    <row r="49" spans="1:12" x14ac:dyDescent="0.35">
      <c r="A49" s="133" t="s">
        <v>28</v>
      </c>
      <c r="B49" s="133"/>
      <c r="C49" s="133"/>
      <c r="D49" s="133"/>
      <c r="E49" s="133"/>
      <c r="F49" s="133"/>
      <c r="G49" s="133"/>
      <c r="H49" s="133"/>
      <c r="I49" s="133"/>
      <c r="J49" s="133"/>
    </row>
    <row r="50" spans="1:12" x14ac:dyDescent="0.35">
      <c r="A50" s="94" t="s">
        <v>102</v>
      </c>
      <c r="B50" s="95"/>
      <c r="C50" s="95"/>
      <c r="D50" s="95"/>
      <c r="E50" s="95"/>
      <c r="F50" s="94" t="s">
        <v>103</v>
      </c>
      <c r="G50" s="95"/>
      <c r="H50" s="95"/>
      <c r="I50" s="95"/>
      <c r="J50" s="95"/>
    </row>
    <row r="51" spans="1:12" x14ac:dyDescent="0.35">
      <c r="A51" s="94" t="s">
        <v>204</v>
      </c>
      <c r="B51" s="95"/>
      <c r="C51" s="95"/>
      <c r="D51" s="95"/>
      <c r="E51" s="95"/>
      <c r="F51" s="94" t="s">
        <v>116</v>
      </c>
      <c r="G51" s="95"/>
      <c r="H51" s="95"/>
      <c r="I51" s="95"/>
      <c r="J51" s="95"/>
    </row>
    <row r="52" spans="1:12" x14ac:dyDescent="0.35">
      <c r="A52" s="94" t="s">
        <v>66</v>
      </c>
      <c r="B52" s="95"/>
      <c r="C52" s="95"/>
      <c r="D52" s="95"/>
      <c r="E52" s="95"/>
      <c r="F52" s="94" t="s">
        <v>206</v>
      </c>
      <c r="G52" s="95"/>
      <c r="H52" s="95"/>
      <c r="I52" s="95"/>
      <c r="J52" s="95"/>
    </row>
    <row r="53" spans="1:12" x14ac:dyDescent="0.35">
      <c r="A53" s="94" t="s">
        <v>67</v>
      </c>
      <c r="B53" s="95"/>
      <c r="C53" s="95"/>
      <c r="D53" s="95"/>
      <c r="E53" s="95"/>
      <c r="F53" s="95"/>
      <c r="G53" s="95"/>
      <c r="H53" s="95"/>
      <c r="I53" s="95"/>
      <c r="J53" s="95"/>
    </row>
    <row r="54" spans="1:12" ht="15" thickBot="1" x14ac:dyDescent="0.4">
      <c r="A54" s="137" t="s">
        <v>57</v>
      </c>
      <c r="B54" s="106"/>
      <c r="C54" s="106"/>
      <c r="D54" s="106"/>
      <c r="E54" s="106"/>
      <c r="F54" s="106"/>
      <c r="G54" s="106"/>
      <c r="H54" s="106"/>
      <c r="I54" s="106"/>
      <c r="J54" s="106"/>
    </row>
    <row r="55" spans="1:12" ht="15.75" customHeight="1" x14ac:dyDescent="0.35">
      <c r="A55" s="138" t="s">
        <v>171</v>
      </c>
      <c r="B55" s="139"/>
      <c r="C55" s="59" t="s">
        <v>205</v>
      </c>
      <c r="D55" s="60"/>
      <c r="E55" s="60"/>
      <c r="F55" s="60"/>
      <c r="G55" s="60"/>
      <c r="H55" s="60"/>
      <c r="I55" s="60"/>
      <c r="J55" s="61"/>
      <c r="K55" s="36" t="str">
        <f ca="1">(IF(F59&gt;99%,"All work completed. Please provide OC.",IF(F59&gt;89.8%,"Plinth, RCC, Brick, Plaster, Flooring, Painting work Completed. Finishing work is in process.",IF(F59&lt;94%,(IF(C59=0,"Work not yet Started.",IF(D59=25%,"Piling work in process",IF(D59=50%,"Excavation work in process",IF(D59=100%,"Excavation work Completed. ","0")))&amp;(IF(C60=0%,"",IF(C60=L61,"Footing work is process",IF(C60=L62,"Footing work Completed",IF(C60=L63,"1st Basement Completed",IF(C60=L64,"1st &amp; 2nd Basement Completed",IF(C60=L65,"1st to 3rd Basement Completed",IF(C60=L66,"1st to 4th Basement Completed",IF(C60=L67,"Plinth work is process",IF(C60=L68,"Plinth work completed","0")))))))))))&amp;(IF(C61=(D56+G56+I56),", RCC Slab",IF(C61&gt;0,", RCC upto "&amp;C61&amp;" Slab",""))&amp;(IF(C62=I56,", Brickwork",IF(C62&gt;0,", Brickwork upto "&amp;C62&amp;" Floor",""))&amp;(IF(C63=I56,", Internal Plaster",IF(C63&gt;0,", Internal Plaster upto "&amp;C63&amp;" Floor",""))&amp;(IF(C64=I56,", External Plaster",IF(C64&gt;0,", External Plaster upto "&amp;C64&amp;" Floor",""))&amp;(IF(C65=I56,", Flooring",IF(C65&gt;0,", Flooring upto "&amp;C65&amp;" Floor",""))&amp;(IF(C66=I56,", Painting",IF(C66&gt;0,", Painting upto "&amp;C66&amp;" Floor",""))&amp;(IF(C67&gt;0,", Finishing upto "&amp;C67&amp;" Floor","")&amp;(IF(C61&gt;0.5," Completed",""))))))))))))))</f>
        <v>Excavation work Completed. Plinth work completed, RCC Slab, Brickwork, Internal Plaster, External Plaster, Flooring upto 16 Floor, Painting upto 7 Floor Completed</v>
      </c>
      <c r="L55" s="44"/>
    </row>
    <row r="56" spans="1:12" x14ac:dyDescent="0.35">
      <c r="A56" s="42" t="s">
        <v>172</v>
      </c>
      <c r="B56" s="43">
        <v>0</v>
      </c>
      <c r="C56" s="43" t="s">
        <v>173</v>
      </c>
      <c r="D56" s="43">
        <v>1</v>
      </c>
      <c r="E56" s="62" t="s">
        <v>174</v>
      </c>
      <c r="F56" s="63"/>
      <c r="G56" s="43">
        <v>0</v>
      </c>
      <c r="H56" s="43" t="s">
        <v>175</v>
      </c>
      <c r="I56" s="62">
        <f ca="1">--TRIM(RIGHT(SUBSTITUTE(LEFT(C55,_xlfn.AGGREGATE(16,6,FIND({0,1,2,3,4,5,6,7,8,9},C55,ROW(INDIRECT("1:"&amp;LEN(C55)))),1))," ",REPT(" ",LEN(C55))),LEN(C55)))</f>
        <v>19</v>
      </c>
      <c r="J56" s="64"/>
      <c r="K56" s="37"/>
      <c r="L56" s="45"/>
    </row>
    <row r="57" spans="1:12" ht="31.5" customHeight="1" x14ac:dyDescent="0.35">
      <c r="A57" s="85" t="s">
        <v>176</v>
      </c>
      <c r="B57" s="86"/>
      <c r="C57" s="65" t="str">
        <f ca="1">K55</f>
        <v>Excavation work Completed. Plinth work completed, RCC Slab, Brickwork, Internal Plaster, External Plaster, Flooring upto 16 Floor, Painting upto 7 Floor Completed</v>
      </c>
      <c r="D57" s="66"/>
      <c r="E57" s="66"/>
      <c r="F57" s="66"/>
      <c r="G57" s="66"/>
      <c r="H57" s="66"/>
      <c r="I57" s="66"/>
      <c r="J57" s="67"/>
      <c r="K57" s="37" t="s">
        <v>177</v>
      </c>
      <c r="L57" s="45"/>
    </row>
    <row r="58" spans="1:12" ht="15.75" customHeight="1" x14ac:dyDescent="0.35">
      <c r="A58" s="87" t="s">
        <v>47</v>
      </c>
      <c r="B58" s="88"/>
      <c r="C58" s="41" t="s">
        <v>178</v>
      </c>
      <c r="D58" s="68" t="s">
        <v>179</v>
      </c>
      <c r="E58" s="68"/>
      <c r="F58" s="68" t="s">
        <v>180</v>
      </c>
      <c r="G58" s="68"/>
      <c r="H58" s="68" t="s">
        <v>181</v>
      </c>
      <c r="I58" s="68"/>
      <c r="J58" s="69"/>
      <c r="K58" s="34" t="s">
        <v>182</v>
      </c>
      <c r="L58" s="46">
        <f ca="1">I56*25%</f>
        <v>4.75</v>
      </c>
    </row>
    <row r="59" spans="1:12" ht="15.75" customHeight="1" x14ac:dyDescent="0.35">
      <c r="A59" s="89" t="s">
        <v>183</v>
      </c>
      <c r="B59" s="68"/>
      <c r="C59" s="47">
        <f ca="1">L60</f>
        <v>19</v>
      </c>
      <c r="D59" s="70">
        <f ca="1">((100/I56)*C59)/100</f>
        <v>1</v>
      </c>
      <c r="E59" s="71"/>
      <c r="F59" s="72">
        <f ca="1">(((C60/I56*10)+(40/(D56+G56+I56)*C61)+(7.5/(I56)*C62)+(7.5/(I56)*C63)+(10/I56*C64)+(10/I56*C65)+(5/I56*C66)+(5/I56*C67)+(5/I56*C68))/100)</f>
        <v>0.85263157894736841</v>
      </c>
      <c r="G59" s="72"/>
      <c r="H59" s="74">
        <f ca="1">((((C59/I56)*20)+((C60/I56)*25)+(30/(I56+G56+D56)*C61)+(5/I56*C62)+(5/I56*C63)+(5/I56*C64)+(5/I56*C65)+(0/I56*C66)+(0/I56*C67)+(5/I56*C68))/100)</f>
        <v>0.94210526315789478</v>
      </c>
      <c r="I59" s="75"/>
      <c r="J59" s="76"/>
      <c r="K59" s="34" t="s">
        <v>184</v>
      </c>
      <c r="L59" s="48">
        <f ca="1">I56*50%</f>
        <v>9.5</v>
      </c>
    </row>
    <row r="60" spans="1:12" x14ac:dyDescent="0.35">
      <c r="A60" s="89" t="s">
        <v>48</v>
      </c>
      <c r="B60" s="68"/>
      <c r="C60" s="49">
        <f ca="1">L68</f>
        <v>19</v>
      </c>
      <c r="D60" s="70">
        <f ca="1">((100/I56)*C60)/100</f>
        <v>1</v>
      </c>
      <c r="E60" s="71"/>
      <c r="F60" s="72"/>
      <c r="G60" s="72"/>
      <c r="H60" s="77"/>
      <c r="I60" s="78"/>
      <c r="J60" s="79"/>
      <c r="K60" s="34" t="s">
        <v>185</v>
      </c>
      <c r="L60" s="48">
        <f ca="1">I56</f>
        <v>19</v>
      </c>
    </row>
    <row r="61" spans="1:12" ht="15.75" customHeight="1" x14ac:dyDescent="0.35">
      <c r="A61" s="90" t="s">
        <v>186</v>
      </c>
      <c r="B61" s="91"/>
      <c r="C61" s="49">
        <f ca="1">D56+I56</f>
        <v>20</v>
      </c>
      <c r="D61" s="70">
        <f ca="1">((100/(D56+G56+I56))*C61)/100</f>
        <v>1</v>
      </c>
      <c r="E61" s="71"/>
      <c r="F61" s="72"/>
      <c r="G61" s="72"/>
      <c r="H61" s="77"/>
      <c r="I61" s="78"/>
      <c r="J61" s="79"/>
      <c r="K61" s="34" t="s">
        <v>187</v>
      </c>
      <c r="L61" s="50">
        <f ca="1">(IF(B56&gt;1,(I56/(B56+2)),I56/4))</f>
        <v>4.75</v>
      </c>
    </row>
    <row r="62" spans="1:12" ht="15.75" customHeight="1" x14ac:dyDescent="0.35">
      <c r="A62" s="89" t="s">
        <v>188</v>
      </c>
      <c r="B62" s="68" t="s">
        <v>189</v>
      </c>
      <c r="C62" s="47">
        <v>19</v>
      </c>
      <c r="D62" s="70">
        <f ca="1">((100/I56)*C62)/100</f>
        <v>1</v>
      </c>
      <c r="E62" s="71"/>
      <c r="F62" s="72"/>
      <c r="G62" s="72"/>
      <c r="H62" s="77"/>
      <c r="I62" s="78"/>
      <c r="J62" s="79"/>
      <c r="K62" s="34" t="s">
        <v>190</v>
      </c>
      <c r="L62" s="50">
        <f ca="1">(IF(B56&gt;1,(I56/(B56+2)+L61),I56/4+L61))</f>
        <v>9.5</v>
      </c>
    </row>
    <row r="63" spans="1:12" ht="15.75" customHeight="1" x14ac:dyDescent="0.35">
      <c r="A63" s="89" t="s">
        <v>191</v>
      </c>
      <c r="B63" s="68" t="s">
        <v>189</v>
      </c>
      <c r="C63" s="47">
        <v>19</v>
      </c>
      <c r="D63" s="70">
        <f ca="1">((100/I56)*C63)/100</f>
        <v>1</v>
      </c>
      <c r="E63" s="71"/>
      <c r="F63" s="72"/>
      <c r="G63" s="72"/>
      <c r="H63" s="77"/>
      <c r="I63" s="78"/>
      <c r="J63" s="79"/>
      <c r="K63" s="34" t="s">
        <v>192</v>
      </c>
      <c r="L63" s="50">
        <f>(IF(B56&gt;1,(I56/(B56+2)+L62),0))</f>
        <v>0</v>
      </c>
    </row>
    <row r="64" spans="1:12" ht="15.75" customHeight="1" x14ac:dyDescent="0.35">
      <c r="A64" s="89" t="s">
        <v>193</v>
      </c>
      <c r="B64" s="68" t="s">
        <v>194</v>
      </c>
      <c r="C64" s="47">
        <v>19</v>
      </c>
      <c r="D64" s="70">
        <f ca="1">((100/(I56))*C64)/100</f>
        <v>1</v>
      </c>
      <c r="E64" s="71"/>
      <c r="F64" s="72"/>
      <c r="G64" s="72"/>
      <c r="H64" s="77"/>
      <c r="I64" s="78"/>
      <c r="J64" s="79"/>
      <c r="K64" s="34" t="s">
        <v>195</v>
      </c>
      <c r="L64" s="50">
        <f>(IF(B56&gt;2,(I56/(B56+2)+L63),0))</f>
        <v>0</v>
      </c>
    </row>
    <row r="65" spans="1:14" ht="15.75" customHeight="1" x14ac:dyDescent="0.35">
      <c r="A65" s="89" t="s">
        <v>196</v>
      </c>
      <c r="B65" s="68" t="s">
        <v>196</v>
      </c>
      <c r="C65" s="47">
        <v>16</v>
      </c>
      <c r="D65" s="70">
        <f ca="1">((100/I56)*C65)/100</f>
        <v>0.8421052631578948</v>
      </c>
      <c r="E65" s="71"/>
      <c r="F65" s="72"/>
      <c r="G65" s="72"/>
      <c r="H65" s="77"/>
      <c r="I65" s="78"/>
      <c r="J65" s="79"/>
      <c r="K65" s="34" t="s">
        <v>197</v>
      </c>
      <c r="L65" s="51">
        <f>(IF(B56&gt;3,(I56/(B56+2)+L64),0))</f>
        <v>0</v>
      </c>
      <c r="N65" t="s">
        <v>209</v>
      </c>
    </row>
    <row r="66" spans="1:14" ht="15.75" customHeight="1" x14ac:dyDescent="0.35">
      <c r="A66" s="89" t="s">
        <v>198</v>
      </c>
      <c r="B66" s="68"/>
      <c r="C66" s="47">
        <v>7</v>
      </c>
      <c r="D66" s="70">
        <f ca="1">((100/I56)*C66)/100</f>
        <v>0.36842105263157898</v>
      </c>
      <c r="E66" s="71"/>
      <c r="F66" s="72"/>
      <c r="G66" s="72"/>
      <c r="H66" s="77"/>
      <c r="I66" s="78"/>
      <c r="J66" s="79"/>
      <c r="K66" s="34" t="s">
        <v>199</v>
      </c>
      <c r="L66" s="50">
        <f>(IF(B56&gt;4,(I56/(B56+2)+L65),0))</f>
        <v>0</v>
      </c>
    </row>
    <row r="67" spans="1:14" ht="15.75" customHeight="1" x14ac:dyDescent="0.35">
      <c r="A67" s="89" t="s">
        <v>200</v>
      </c>
      <c r="B67" s="68" t="s">
        <v>200</v>
      </c>
      <c r="C67" s="47">
        <v>0</v>
      </c>
      <c r="D67" s="70">
        <f ca="1">((100/(I56))*C67)/100</f>
        <v>0</v>
      </c>
      <c r="E67" s="71"/>
      <c r="F67" s="72"/>
      <c r="G67" s="72"/>
      <c r="H67" s="77"/>
      <c r="I67" s="78"/>
      <c r="J67" s="79"/>
      <c r="K67" s="34" t="s">
        <v>201</v>
      </c>
      <c r="L67" s="50">
        <f ca="1">(IF(B56=1,(I56/(B56+3)+L62),IF(B56=0,(I56/4+L62),IF(B56&gt;1,0))))</f>
        <v>14.25</v>
      </c>
    </row>
    <row r="68" spans="1:14" ht="16.5" customHeight="1" thickBot="1" x14ac:dyDescent="0.4">
      <c r="A68" s="92" t="s">
        <v>202</v>
      </c>
      <c r="B68" s="93"/>
      <c r="C68" s="52">
        <v>0</v>
      </c>
      <c r="D68" s="83">
        <f ca="1">((100/(I56))*C68)/100</f>
        <v>0</v>
      </c>
      <c r="E68" s="84"/>
      <c r="F68" s="73"/>
      <c r="G68" s="73"/>
      <c r="H68" s="80"/>
      <c r="I68" s="81"/>
      <c r="J68" s="82"/>
      <c r="K68" s="35" t="s">
        <v>203</v>
      </c>
      <c r="L68" s="53">
        <f ca="1">(IF(B56&gt;1.5,(I56/(B56+2)+L62+MAX(0,L63-L62)+MAX(0,L64-L63)+MAX(0,L65-L64)+MAX(0,L66-L65)+MAX(0,L67-L66)),IF(B56=1,(I56/(B56+3)+L67),IF(B56=0,I56/4+L67))))</f>
        <v>19</v>
      </c>
    </row>
    <row r="69" spans="1:14" x14ac:dyDescent="0.35">
      <c r="A69" s="94" t="s">
        <v>117</v>
      </c>
      <c r="B69" s="95"/>
      <c r="C69" s="95"/>
      <c r="D69" s="95"/>
      <c r="E69" s="95"/>
      <c r="F69" s="95"/>
      <c r="G69" s="95"/>
      <c r="H69" s="95"/>
      <c r="I69" s="95"/>
      <c r="J69" s="95"/>
    </row>
    <row r="70" spans="1:14" x14ac:dyDescent="0.35">
      <c r="A70" s="94" t="s">
        <v>68</v>
      </c>
      <c r="B70" s="95"/>
      <c r="C70" s="95"/>
      <c r="D70" s="95"/>
      <c r="E70" s="95"/>
      <c r="F70" s="95"/>
      <c r="G70" s="95"/>
      <c r="H70" s="95"/>
      <c r="I70" s="95"/>
      <c r="J70" s="95"/>
    </row>
    <row r="71" spans="1:14" x14ac:dyDescent="0.35">
      <c r="A71" s="134" t="s">
        <v>111</v>
      </c>
      <c r="B71" s="135"/>
      <c r="C71" s="135"/>
      <c r="D71" s="135"/>
      <c r="E71" s="135"/>
      <c r="F71" s="135"/>
      <c r="G71" s="135"/>
      <c r="H71" s="135"/>
      <c r="I71" s="135"/>
      <c r="J71" s="135"/>
    </row>
    <row r="72" spans="1:14" ht="21.75" customHeight="1" x14ac:dyDescent="0.35">
      <c r="A72" s="135"/>
      <c r="B72" s="135"/>
      <c r="C72" s="135"/>
      <c r="D72" s="135"/>
      <c r="E72" s="135"/>
      <c r="F72" s="135"/>
      <c r="G72" s="135"/>
      <c r="H72" s="135"/>
      <c r="I72" s="135"/>
      <c r="J72" s="135"/>
    </row>
    <row r="73" spans="1:14" ht="14.25" hidden="1" customHeight="1" x14ac:dyDescent="0.35">
      <c r="A73" s="135"/>
      <c r="B73" s="135"/>
      <c r="C73" s="135"/>
      <c r="D73" s="135"/>
      <c r="E73" s="135"/>
      <c r="F73" s="135"/>
      <c r="G73" s="135"/>
      <c r="H73" s="135"/>
      <c r="I73" s="135"/>
      <c r="J73" s="135"/>
    </row>
    <row r="74" spans="1:14" hidden="1" x14ac:dyDescent="0.35">
      <c r="A74" s="135"/>
      <c r="B74" s="135"/>
      <c r="C74" s="135"/>
      <c r="D74" s="135"/>
      <c r="E74" s="135"/>
      <c r="F74" s="135"/>
      <c r="G74" s="135"/>
      <c r="H74" s="135"/>
      <c r="I74" s="135"/>
      <c r="J74" s="135"/>
    </row>
    <row r="75" spans="1:14" hidden="1" x14ac:dyDescent="0.35">
      <c r="A75" s="135"/>
      <c r="B75" s="135"/>
      <c r="C75" s="135"/>
      <c r="D75" s="135"/>
      <c r="E75" s="135"/>
      <c r="F75" s="135"/>
      <c r="G75" s="135"/>
      <c r="H75" s="135"/>
      <c r="I75" s="135"/>
      <c r="J75" s="135"/>
    </row>
    <row r="76" spans="1:14" hidden="1" x14ac:dyDescent="0.35">
      <c r="A76" s="135"/>
      <c r="B76" s="135"/>
      <c r="C76" s="135"/>
      <c r="D76" s="135"/>
      <c r="E76" s="135"/>
      <c r="F76" s="135"/>
      <c r="G76" s="135"/>
      <c r="H76" s="135"/>
      <c r="I76" s="135"/>
      <c r="J76" s="135"/>
    </row>
    <row r="77" spans="1:14" hidden="1" x14ac:dyDescent="0.35">
      <c r="A77" s="135"/>
      <c r="B77" s="135"/>
      <c r="C77" s="135"/>
      <c r="D77" s="135"/>
      <c r="E77" s="135"/>
      <c r="F77" s="135"/>
      <c r="G77" s="135"/>
      <c r="H77" s="135"/>
      <c r="I77" s="135"/>
      <c r="J77" s="135"/>
    </row>
    <row r="78" spans="1:14" x14ac:dyDescent="0.35">
      <c r="A78" s="121" t="s">
        <v>29</v>
      </c>
      <c r="B78" s="121"/>
      <c r="C78" s="121"/>
      <c r="D78" s="121"/>
      <c r="E78" s="121"/>
      <c r="F78" s="121"/>
      <c r="G78" s="121"/>
      <c r="H78" s="121"/>
      <c r="I78" s="121"/>
      <c r="J78" s="121"/>
    </row>
    <row r="79" spans="1:14" x14ac:dyDescent="0.35">
      <c r="A79" s="136" t="s">
        <v>30</v>
      </c>
      <c r="B79" s="136"/>
      <c r="C79" s="136"/>
      <c r="D79" s="136"/>
      <c r="E79" s="136"/>
      <c r="F79" s="136"/>
      <c r="G79" s="136">
        <v>15000</v>
      </c>
      <c r="H79" s="136"/>
      <c r="I79" s="136"/>
      <c r="J79" s="136"/>
    </row>
    <row r="80" spans="1:14" hidden="1" x14ac:dyDescent="0.35">
      <c r="A80" s="94" t="s">
        <v>74</v>
      </c>
      <c r="B80" s="95"/>
      <c r="C80" s="95"/>
      <c r="D80" s="95"/>
      <c r="E80" s="95"/>
      <c r="F80" s="95"/>
      <c r="G80" s="98" t="s">
        <v>69</v>
      </c>
      <c r="H80" s="99"/>
      <c r="I80" s="99"/>
      <c r="J80" s="100"/>
    </row>
    <row r="81" spans="1:15" hidden="1" x14ac:dyDescent="0.35">
      <c r="A81" s="95" t="s">
        <v>31</v>
      </c>
      <c r="B81" s="95"/>
      <c r="C81" s="95"/>
      <c r="D81" s="95"/>
      <c r="E81" s="95"/>
      <c r="F81" s="95"/>
      <c r="G81" s="94" t="s">
        <v>69</v>
      </c>
      <c r="H81" s="95"/>
      <c r="I81" s="95"/>
      <c r="J81" s="95"/>
    </row>
    <row r="82" spans="1:15" x14ac:dyDescent="0.35">
      <c r="A82" s="95" t="s">
        <v>32</v>
      </c>
      <c r="B82" s="95"/>
      <c r="C82" s="95"/>
      <c r="D82" s="95"/>
      <c r="E82" s="95"/>
      <c r="F82" s="95"/>
      <c r="G82" s="94" t="s">
        <v>108</v>
      </c>
      <c r="H82" s="95"/>
      <c r="I82" s="95"/>
      <c r="J82" s="95"/>
    </row>
    <row r="83" spans="1:15" ht="15.75" customHeight="1" x14ac:dyDescent="0.35">
      <c r="A83" s="94" t="s">
        <v>76</v>
      </c>
      <c r="B83" s="95"/>
      <c r="C83" s="95"/>
      <c r="D83" s="95"/>
      <c r="E83" s="95"/>
      <c r="F83" s="95"/>
      <c r="G83" s="112" t="s">
        <v>118</v>
      </c>
      <c r="H83" s="106"/>
      <c r="I83" s="106"/>
      <c r="J83" s="106"/>
      <c r="O83" s="54"/>
    </row>
    <row r="84" spans="1:15" ht="14.5" customHeight="1" x14ac:dyDescent="0.35">
      <c r="A84" s="95" t="s">
        <v>33</v>
      </c>
      <c r="B84" s="95"/>
      <c r="C84" s="95"/>
      <c r="D84" s="95"/>
      <c r="E84" s="95"/>
      <c r="F84" s="95"/>
      <c r="G84" s="112" t="s">
        <v>118</v>
      </c>
      <c r="H84" s="106"/>
      <c r="I84" s="106"/>
      <c r="J84" s="106"/>
    </row>
    <row r="85" spans="1:15" x14ac:dyDescent="0.35">
      <c r="A85" s="121" t="s">
        <v>34</v>
      </c>
      <c r="B85" s="121"/>
      <c r="C85" s="121"/>
      <c r="D85" s="121"/>
      <c r="E85" s="121"/>
      <c r="F85" s="121"/>
      <c r="G85" s="112" t="s">
        <v>104</v>
      </c>
      <c r="H85" s="106"/>
      <c r="I85" s="106"/>
      <c r="J85" s="106"/>
    </row>
    <row r="86" spans="1:15" s="55" customFormat="1" ht="14.5" customHeight="1" x14ac:dyDescent="0.35">
      <c r="A86" s="121" t="s">
        <v>35</v>
      </c>
      <c r="B86" s="121"/>
      <c r="C86" s="121"/>
      <c r="D86" s="121"/>
      <c r="E86" s="121"/>
      <c r="F86" s="121"/>
      <c r="G86" s="94" t="s">
        <v>119</v>
      </c>
      <c r="H86" s="95"/>
      <c r="I86" s="95"/>
      <c r="J86" s="95"/>
    </row>
    <row r="87" spans="1:15" s="55" customFormat="1" x14ac:dyDescent="0.35">
      <c r="A87" s="95" t="s">
        <v>36</v>
      </c>
      <c r="B87" s="95"/>
      <c r="C87" s="95"/>
      <c r="D87" s="95"/>
      <c r="E87" s="95"/>
      <c r="F87" s="95"/>
      <c r="G87" s="95"/>
      <c r="H87" s="95"/>
      <c r="I87" s="95"/>
      <c r="J87" s="95"/>
    </row>
    <row r="88" spans="1:15" x14ac:dyDescent="0.35">
      <c r="A88" s="108" t="s">
        <v>59</v>
      </c>
      <c r="B88" s="108"/>
      <c r="C88" s="108"/>
      <c r="D88" s="108"/>
      <c r="E88" s="108"/>
      <c r="F88" s="108"/>
      <c r="G88" s="108"/>
      <c r="H88" s="108"/>
      <c r="I88" s="108"/>
      <c r="J88" s="108"/>
    </row>
    <row r="89" spans="1:15" x14ac:dyDescent="0.35">
      <c r="A89" s="108" t="s">
        <v>105</v>
      </c>
      <c r="B89" s="108"/>
      <c r="C89" s="108"/>
      <c r="D89" s="108"/>
      <c r="E89" s="108"/>
      <c r="F89" s="108"/>
      <c r="G89" s="108"/>
      <c r="H89" s="108"/>
      <c r="I89" s="108"/>
      <c r="J89" s="108"/>
    </row>
    <row r="90" spans="1:15" x14ac:dyDescent="0.35">
      <c r="A90" s="108" t="s">
        <v>106</v>
      </c>
      <c r="B90" s="108"/>
      <c r="C90" s="108"/>
      <c r="D90" s="108"/>
      <c r="E90" s="108"/>
      <c r="F90" s="108"/>
      <c r="G90" s="108"/>
      <c r="H90" s="108"/>
      <c r="I90" s="108"/>
      <c r="J90" s="108"/>
    </row>
    <row r="91" spans="1:15" x14ac:dyDescent="0.35">
      <c r="A91" s="108" t="s">
        <v>107</v>
      </c>
      <c r="B91" s="108"/>
      <c r="C91" s="108"/>
      <c r="D91" s="108"/>
      <c r="E91" s="108"/>
      <c r="F91" s="108"/>
      <c r="G91" s="108"/>
      <c r="H91" s="108"/>
      <c r="I91" s="108"/>
      <c r="J91" s="108"/>
    </row>
    <row r="92" spans="1:15" ht="45" x14ac:dyDescent="0.35">
      <c r="A92" s="58"/>
      <c r="B92" s="3" t="s">
        <v>40</v>
      </c>
      <c r="C92" s="3" t="s">
        <v>45</v>
      </c>
      <c r="D92" s="3" t="s">
        <v>41</v>
      </c>
      <c r="E92" s="3" t="s">
        <v>52</v>
      </c>
      <c r="F92" s="33" t="s">
        <v>42</v>
      </c>
      <c r="G92" s="33" t="s">
        <v>60</v>
      </c>
      <c r="H92" s="3" t="s">
        <v>43</v>
      </c>
      <c r="I92" s="3" t="s">
        <v>44</v>
      </c>
      <c r="J92" s="12"/>
    </row>
    <row r="93" spans="1:15" ht="15" x14ac:dyDescent="0.35">
      <c r="A93" s="96"/>
      <c r="B93" s="127" t="s">
        <v>80</v>
      </c>
      <c r="C93" s="127"/>
      <c r="D93" s="127"/>
      <c r="E93" s="127"/>
      <c r="F93" s="127"/>
      <c r="G93" s="127"/>
      <c r="H93" s="127"/>
      <c r="I93" s="127"/>
      <c r="J93" s="57"/>
    </row>
    <row r="94" spans="1:15" x14ac:dyDescent="0.35">
      <c r="A94" s="96"/>
      <c r="B94" s="57">
        <v>3</v>
      </c>
      <c r="C94" s="8">
        <v>1</v>
      </c>
      <c r="D94" s="56" t="s">
        <v>77</v>
      </c>
      <c r="E94" s="10">
        <f>((3.73*5.76)+(3.01*2.44)+(2.16*1.2)+(3.26*3.2)+(3.84*3.2)+(2.13*1.2)+(1*2)+(1.7*5.76)+(0.9*3.2)+(3*0.6)+(3*0.6)+(1*1.5)+(5.76*0.6))*10.764</f>
        <v>860.31485279999981</v>
      </c>
      <c r="F94" s="10">
        <f>((1.5*3))*10.764</f>
        <v>48.437999999999995</v>
      </c>
      <c r="G94" s="10">
        <f>(E94*1.45)+(F94)</f>
        <v>1295.8945365599998</v>
      </c>
      <c r="H94" s="56" t="s">
        <v>69</v>
      </c>
      <c r="I94" s="6" t="s">
        <v>80</v>
      </c>
      <c r="J94" s="57"/>
    </row>
    <row r="95" spans="1:15" x14ac:dyDescent="0.35">
      <c r="A95" s="96"/>
      <c r="B95" s="57">
        <v>4</v>
      </c>
      <c r="C95" s="9">
        <v>2</v>
      </c>
      <c r="D95" s="56" t="s">
        <v>77</v>
      </c>
      <c r="E95" s="10">
        <f>((3.73*5.76)+(3.01*2.44)+(2.16*1.2)+(3.26*3.2)+(3.84*3.2)+(2.13*1.2)+(1*2)+(1.7*5.76)+(0.9*3.2)+(3*0.6)+(3*0.6)+(1*1.5)+(5.76*0.6))*10.764</f>
        <v>860.31485279999981</v>
      </c>
      <c r="F95" s="10">
        <f>((1.5*3))*10.764</f>
        <v>48.437999999999995</v>
      </c>
      <c r="G95" s="10">
        <f>(E95*1.45)+(F95)</f>
        <v>1295.8945365599998</v>
      </c>
      <c r="H95" s="56" t="s">
        <v>69</v>
      </c>
      <c r="I95" s="6" t="s">
        <v>80</v>
      </c>
      <c r="J95" s="57"/>
    </row>
    <row r="96" spans="1:15" ht="15" x14ac:dyDescent="0.35">
      <c r="A96" s="143"/>
      <c r="B96" s="144" t="s">
        <v>79</v>
      </c>
      <c r="C96" s="144"/>
      <c r="D96" s="144"/>
      <c r="E96" s="144"/>
      <c r="F96" s="144"/>
      <c r="G96" s="144"/>
      <c r="H96" s="144"/>
      <c r="I96" s="145"/>
      <c r="J96" s="4"/>
    </row>
    <row r="97" spans="1:10" ht="31.5" customHeight="1" x14ac:dyDescent="0.35">
      <c r="A97" s="143"/>
      <c r="B97" s="40">
        <v>3</v>
      </c>
      <c r="C97" s="5">
        <v>1</v>
      </c>
      <c r="D97" s="38" t="s">
        <v>77</v>
      </c>
      <c r="E97" s="10">
        <f>((3.73*5.76)+(3.01*2.44)+(2.16*1.2)+(3.26*3.2)+(3.84*3.2)+(2.13*1.2)+(1*2)+(1.7*5.76)+(0.9*3.2)+(3*0.6)+(3*0.6)+(1*1.5)+(5.76*0.6))*10.764</f>
        <v>860.31485279999981</v>
      </c>
      <c r="F97" s="38">
        <f>3*1.5*10.764</f>
        <v>48.437999999999995</v>
      </c>
      <c r="G97" s="10">
        <f>(E97*1.45)+(F97)</f>
        <v>1295.8945365599998</v>
      </c>
      <c r="H97" s="38" t="s">
        <v>69</v>
      </c>
      <c r="I97" s="128" t="s">
        <v>79</v>
      </c>
      <c r="J97" s="4"/>
    </row>
    <row r="98" spans="1:10" ht="30" customHeight="1" x14ac:dyDescent="0.35">
      <c r="A98" s="143"/>
      <c r="B98" s="17">
        <v>4</v>
      </c>
      <c r="C98" s="7">
        <v>2</v>
      </c>
      <c r="D98" s="38" t="s">
        <v>77</v>
      </c>
      <c r="E98" s="10">
        <f>((3.73*5.76)+(3.01*2.44)+(2.16*1.2)+(3.26*3.2)+(3.84*3.2)+(2.13*1.2)+(1*2)+(1.7*5.76)+(0.9*3.2)+(3*0.6)+(3*0.6)+(1*1.5)+(5.76*0.6))*10.764</f>
        <v>860.31485279999981</v>
      </c>
      <c r="F98" s="38">
        <f>3*1.5*10.764</f>
        <v>48.437999999999995</v>
      </c>
      <c r="G98" s="10">
        <f>(E98*1.45)+(F98)</f>
        <v>1295.8945365599998</v>
      </c>
      <c r="H98" s="38" t="s">
        <v>69</v>
      </c>
      <c r="I98" s="129"/>
      <c r="J98" s="4"/>
    </row>
    <row r="99" spans="1:10" ht="15.75" customHeight="1" x14ac:dyDescent="0.35">
      <c r="A99" s="148"/>
      <c r="B99" s="146" t="s">
        <v>78</v>
      </c>
      <c r="C99" s="146"/>
      <c r="D99" s="146"/>
      <c r="E99" s="146"/>
      <c r="F99" s="146"/>
      <c r="G99" s="146"/>
      <c r="H99" s="146"/>
      <c r="I99" s="147"/>
      <c r="J99" s="16"/>
    </row>
    <row r="100" spans="1:10" ht="30" customHeight="1" x14ac:dyDescent="0.35">
      <c r="A100" s="148"/>
      <c r="B100" s="40">
        <v>1</v>
      </c>
      <c r="C100" s="5">
        <v>1</v>
      </c>
      <c r="D100" s="38" t="s">
        <v>77</v>
      </c>
      <c r="E100" s="10">
        <f>((3.73*5.76)+(3.01*2.44)+(2.16*1.2)+(3.26*3.2)+(3.84*3.2)+(2.13*1.2)+(1*2)+(1.7*5.76)+(0.9*3.2)+(3*0.6)+(3*0.6)+(1*1.5)+(5.76*0.6))*10.764</f>
        <v>860.31485279999981</v>
      </c>
      <c r="F100" s="10">
        <f>((1.5*3))*10.764</f>
        <v>48.437999999999995</v>
      </c>
      <c r="G100" s="10">
        <f>(E100*1.45)+(F100)</f>
        <v>1295.8945365599998</v>
      </c>
      <c r="H100" s="38" t="s">
        <v>69</v>
      </c>
      <c r="I100" s="130" t="s">
        <v>78</v>
      </c>
      <c r="J100" s="16"/>
    </row>
    <row r="101" spans="1:10" ht="30" customHeight="1" x14ac:dyDescent="0.35">
      <c r="A101" s="149"/>
      <c r="B101" s="17">
        <v>2</v>
      </c>
      <c r="C101" s="7">
        <v>2</v>
      </c>
      <c r="D101" s="38" t="s">
        <v>77</v>
      </c>
      <c r="E101" s="10">
        <f>((3.73*5.76)+(3.01*2.44)+(2.16*1.2)+(3.26*3.2)+(3.84*3.2)+(2.13*1.2)+(1*2)+(1.7*5.76)+(0.9*3.2)+(3*0.6)+(3*0.6)+(1*1.5)+(5.76*0.6))*10.764</f>
        <v>860.31485279999981</v>
      </c>
      <c r="F101" s="10">
        <f>((1.5*3))*10.764</f>
        <v>48.437999999999995</v>
      </c>
      <c r="G101" s="10">
        <f>(E101*1.45)+(F101)</f>
        <v>1295.8945365599998</v>
      </c>
      <c r="H101" s="38" t="s">
        <v>69</v>
      </c>
      <c r="I101" s="131"/>
      <c r="J101" s="16"/>
    </row>
    <row r="102" spans="1:10" ht="31.5" customHeight="1" x14ac:dyDescent="0.35">
      <c r="A102" s="125" t="s">
        <v>221</v>
      </c>
      <c r="B102" s="126"/>
      <c r="C102" s="126"/>
      <c r="D102" s="126"/>
      <c r="E102" s="126"/>
      <c r="F102" s="126"/>
      <c r="G102" s="126"/>
      <c r="H102" s="126"/>
      <c r="I102" s="126"/>
      <c r="J102" s="126"/>
    </row>
    <row r="103" spans="1:10" ht="97.5" customHeight="1" x14ac:dyDescent="0.35">
      <c r="A103" s="126"/>
      <c r="B103" s="126"/>
      <c r="C103" s="126"/>
      <c r="D103" s="126"/>
      <c r="E103" s="126"/>
      <c r="F103" s="126"/>
      <c r="G103" s="126"/>
      <c r="H103" s="126"/>
      <c r="I103" s="126"/>
      <c r="J103" s="126"/>
    </row>
    <row r="104" spans="1:10" x14ac:dyDescent="0.35">
      <c r="A104" s="104" t="s">
        <v>37</v>
      </c>
      <c r="B104" s="105"/>
      <c r="C104" s="105"/>
      <c r="D104" s="105"/>
      <c r="E104" s="105"/>
      <c r="F104" s="105"/>
      <c r="G104" s="105"/>
      <c r="H104" s="105"/>
      <c r="I104" s="105"/>
      <c r="J104" s="105"/>
    </row>
    <row r="105" spans="1:10" x14ac:dyDescent="0.35">
      <c r="A105" s="101" t="s">
        <v>46</v>
      </c>
      <c r="B105" s="102"/>
      <c r="C105" s="102"/>
      <c r="D105" s="102"/>
      <c r="E105" s="102"/>
      <c r="F105" s="102"/>
      <c r="G105" s="102"/>
      <c r="H105" s="102"/>
      <c r="I105" s="102"/>
      <c r="J105" s="111"/>
    </row>
    <row r="106" spans="1:10" x14ac:dyDescent="0.35">
      <c r="A106" s="105" t="s">
        <v>39</v>
      </c>
      <c r="B106" s="105"/>
      <c r="C106" s="105"/>
      <c r="D106" s="105"/>
      <c r="E106" s="105"/>
      <c r="F106" s="105"/>
      <c r="G106" s="105"/>
      <c r="H106" s="105"/>
      <c r="I106" s="105"/>
      <c r="J106" s="105"/>
    </row>
    <row r="107" spans="1:10" x14ac:dyDescent="0.35">
      <c r="A107" s="94" t="s">
        <v>51</v>
      </c>
      <c r="B107" s="95"/>
      <c r="C107" s="95"/>
      <c r="D107" s="95"/>
      <c r="E107" s="95"/>
      <c r="F107" s="95"/>
      <c r="G107" s="95"/>
      <c r="H107" s="95"/>
      <c r="I107" s="95"/>
      <c r="J107" s="95"/>
    </row>
    <row r="108" spans="1:10" x14ac:dyDescent="0.35">
      <c r="A108" s="103" t="s">
        <v>113</v>
      </c>
      <c r="B108" s="102"/>
      <c r="C108" s="102"/>
      <c r="D108" s="102"/>
      <c r="E108" s="102"/>
      <c r="F108" s="102"/>
      <c r="G108" s="102"/>
      <c r="H108" s="102"/>
      <c r="I108" s="102"/>
      <c r="J108" s="111"/>
    </row>
    <row r="109" spans="1:10" x14ac:dyDescent="0.35">
      <c r="A109" s="103" t="s">
        <v>114</v>
      </c>
      <c r="B109" s="102"/>
      <c r="C109" s="102"/>
      <c r="D109" s="102"/>
      <c r="E109" s="102"/>
      <c r="F109" s="102"/>
      <c r="G109" s="102"/>
      <c r="H109" s="102"/>
      <c r="I109" s="102"/>
      <c r="J109" s="111"/>
    </row>
    <row r="110" spans="1:10" ht="30.75" hidden="1" customHeight="1" x14ac:dyDescent="0.35">
      <c r="A110" s="98" t="s">
        <v>115</v>
      </c>
      <c r="B110" s="123"/>
      <c r="C110" s="123"/>
      <c r="D110" s="123"/>
      <c r="E110" s="123"/>
      <c r="F110" s="123"/>
      <c r="G110" s="123"/>
      <c r="H110" s="123"/>
      <c r="I110" s="123"/>
      <c r="J110" s="124"/>
    </row>
    <row r="111" spans="1:10" x14ac:dyDescent="0.35">
      <c r="A111" s="122" t="s">
        <v>38</v>
      </c>
      <c r="B111" s="109"/>
      <c r="C111" s="109"/>
      <c r="D111" s="109"/>
      <c r="E111" s="109"/>
      <c r="F111" s="109"/>
      <c r="G111" s="109"/>
      <c r="H111" s="109"/>
      <c r="I111" s="109"/>
      <c r="J111" s="109"/>
    </row>
    <row r="112" spans="1:10" x14ac:dyDescent="0.35">
      <c r="A112" s="109"/>
      <c r="B112" s="109"/>
      <c r="C112" s="109"/>
      <c r="D112" s="109"/>
      <c r="E112" s="109"/>
      <c r="F112" s="109"/>
      <c r="G112" s="109"/>
      <c r="H112" s="109"/>
      <c r="I112" s="109"/>
      <c r="J112" s="109"/>
    </row>
    <row r="113" spans="1:10" x14ac:dyDescent="0.35">
      <c r="A113" s="109"/>
      <c r="B113" s="109"/>
      <c r="C113" s="109"/>
      <c r="D113" s="109"/>
      <c r="E113" s="109"/>
      <c r="F113" s="109"/>
      <c r="G113" s="109"/>
      <c r="H113" s="109"/>
      <c r="I113" s="109"/>
      <c r="J113" s="109"/>
    </row>
    <row r="114" spans="1:10" x14ac:dyDescent="0.35">
      <c r="A114" s="109"/>
      <c r="B114" s="109"/>
      <c r="C114" s="109"/>
      <c r="D114" s="109"/>
      <c r="E114" s="109"/>
      <c r="F114" s="109"/>
      <c r="G114" s="109"/>
      <c r="H114" s="109"/>
      <c r="I114" s="109"/>
      <c r="J114" s="109"/>
    </row>
    <row r="115" spans="1:10" ht="18.5" x14ac:dyDescent="0.45">
      <c r="A115" s="140" t="s">
        <v>144</v>
      </c>
      <c r="B115" s="140"/>
      <c r="C115" s="140"/>
      <c r="D115" s="140"/>
      <c r="E115" s="140"/>
    </row>
    <row r="145" ht="15.5" customHeight="1" x14ac:dyDescent="0.35"/>
    <row r="161" spans="1:2" x14ac:dyDescent="0.35">
      <c r="A161" s="141" t="s">
        <v>145</v>
      </c>
      <c r="B161" s="141"/>
    </row>
  </sheetData>
  <mergeCells count="177">
    <mergeCell ref="A53:J53"/>
    <mergeCell ref="A54:J54"/>
    <mergeCell ref="A45:H46"/>
    <mergeCell ref="I45:J46"/>
    <mergeCell ref="A55:B55"/>
    <mergeCell ref="A47:H47"/>
    <mergeCell ref="A115:E115"/>
    <mergeCell ref="A161:B161"/>
    <mergeCell ref="D12:H12"/>
    <mergeCell ref="I12:J12"/>
    <mergeCell ref="A13:C13"/>
    <mergeCell ref="D13:J13"/>
    <mergeCell ref="A17:B17"/>
    <mergeCell ref="C17:E17"/>
    <mergeCell ref="F17:H17"/>
    <mergeCell ref="I17:J17"/>
    <mergeCell ref="A96:A98"/>
    <mergeCell ref="B96:I96"/>
    <mergeCell ref="B99:I99"/>
    <mergeCell ref="A99:A101"/>
    <mergeCell ref="G84:J84"/>
    <mergeCell ref="A89:J89"/>
    <mergeCell ref="A90:J90"/>
    <mergeCell ref="A91:J91"/>
    <mergeCell ref="A69:J69"/>
    <mergeCell ref="A70:J70"/>
    <mergeCell ref="A71:J77"/>
    <mergeCell ref="A78:J78"/>
    <mergeCell ref="A85:F85"/>
    <mergeCell ref="G85:J85"/>
    <mergeCell ref="G80:J80"/>
    <mergeCell ref="A81:F81"/>
    <mergeCell ref="G81:J81"/>
    <mergeCell ref="G83:J83"/>
    <mergeCell ref="A80:F80"/>
    <mergeCell ref="A84:F84"/>
    <mergeCell ref="A79:F79"/>
    <mergeCell ref="G79:J79"/>
    <mergeCell ref="A82:F82"/>
    <mergeCell ref="G82:J82"/>
    <mergeCell ref="A83:F83"/>
    <mergeCell ref="A1:J1"/>
    <mergeCell ref="A52:E52"/>
    <mergeCell ref="F52:J52"/>
    <mergeCell ref="I47:J47"/>
    <mergeCell ref="A48:E48"/>
    <mergeCell ref="F48:J48"/>
    <mergeCell ref="A43:H44"/>
    <mergeCell ref="A41:J41"/>
    <mergeCell ref="I42:J42"/>
    <mergeCell ref="A49:J49"/>
    <mergeCell ref="A50:E50"/>
    <mergeCell ref="F50:J50"/>
    <mergeCell ref="A51:E51"/>
    <mergeCell ref="F51:J51"/>
    <mergeCell ref="A39:E39"/>
    <mergeCell ref="A40:E40"/>
    <mergeCell ref="F40:J40"/>
    <mergeCell ref="A42:H42"/>
    <mergeCell ref="A37:E37"/>
    <mergeCell ref="A38:E38"/>
    <mergeCell ref="F37:J37"/>
    <mergeCell ref="F39:J39"/>
    <mergeCell ref="A33:J34"/>
    <mergeCell ref="I43:J44"/>
    <mergeCell ref="A111:J114"/>
    <mergeCell ref="A86:F86"/>
    <mergeCell ref="G86:J86"/>
    <mergeCell ref="A87:J87"/>
    <mergeCell ref="A88:J88"/>
    <mergeCell ref="A105:J105"/>
    <mergeCell ref="A106:J106"/>
    <mergeCell ref="A107:J107"/>
    <mergeCell ref="A108:J108"/>
    <mergeCell ref="A109:J109"/>
    <mergeCell ref="A110:J110"/>
    <mergeCell ref="A104:J104"/>
    <mergeCell ref="A102:J103"/>
    <mergeCell ref="A93:A95"/>
    <mergeCell ref="B93:I93"/>
    <mergeCell ref="I97:I98"/>
    <mergeCell ref="I100:I101"/>
    <mergeCell ref="A35:E35"/>
    <mergeCell ref="F35:J35"/>
    <mergeCell ref="A36:E36"/>
    <mergeCell ref="F36:J36"/>
    <mergeCell ref="F38:J38"/>
    <mergeCell ref="A29:J29"/>
    <mergeCell ref="A32:J32"/>
    <mergeCell ref="A27:B27"/>
    <mergeCell ref="C27:D27"/>
    <mergeCell ref="E27:F27"/>
    <mergeCell ref="G27:H27"/>
    <mergeCell ref="A30:B30"/>
    <mergeCell ref="C30:J30"/>
    <mergeCell ref="A31:B31"/>
    <mergeCell ref="C31:J31"/>
    <mergeCell ref="A28:J28"/>
    <mergeCell ref="F20:J20"/>
    <mergeCell ref="I25:J25"/>
    <mergeCell ref="A26:B26"/>
    <mergeCell ref="A25:B25"/>
    <mergeCell ref="C25:D25"/>
    <mergeCell ref="E25:F25"/>
    <mergeCell ref="G25:H25"/>
    <mergeCell ref="C26:J26"/>
    <mergeCell ref="I27:J27"/>
    <mergeCell ref="A7:E7"/>
    <mergeCell ref="F7:J7"/>
    <mergeCell ref="A8:E8"/>
    <mergeCell ref="A9:E9"/>
    <mergeCell ref="F8:J8"/>
    <mergeCell ref="F9:J9"/>
    <mergeCell ref="F15:J15"/>
    <mergeCell ref="A2:J2"/>
    <mergeCell ref="A3:E3"/>
    <mergeCell ref="F3:J3"/>
    <mergeCell ref="A4:E4"/>
    <mergeCell ref="F4:J4"/>
    <mergeCell ref="F5:J5"/>
    <mergeCell ref="A6:E6"/>
    <mergeCell ref="F6:J6"/>
    <mergeCell ref="A5:E5"/>
    <mergeCell ref="A10:E10"/>
    <mergeCell ref="F10:J10"/>
    <mergeCell ref="A66:B66"/>
    <mergeCell ref="A67:B67"/>
    <mergeCell ref="A68:B68"/>
    <mergeCell ref="F16:J16"/>
    <mergeCell ref="B14:E14"/>
    <mergeCell ref="B15:E15"/>
    <mergeCell ref="B16:E16"/>
    <mergeCell ref="A11:C11"/>
    <mergeCell ref="A12:C12"/>
    <mergeCell ref="D11:H11"/>
    <mergeCell ref="I11:J11"/>
    <mergeCell ref="F14:H14"/>
    <mergeCell ref="I14:J14"/>
    <mergeCell ref="A22:E22"/>
    <mergeCell ref="A23:E23"/>
    <mergeCell ref="A24:E24"/>
    <mergeCell ref="F22:J22"/>
    <mergeCell ref="F23:J23"/>
    <mergeCell ref="F24:J24"/>
    <mergeCell ref="A18:E19"/>
    <mergeCell ref="F18:J19"/>
    <mergeCell ref="A21:E21"/>
    <mergeCell ref="F21:J21"/>
    <mergeCell ref="A20:E20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C55:J55"/>
    <mergeCell ref="E56:F56"/>
    <mergeCell ref="I56:J56"/>
    <mergeCell ref="C57:J57"/>
    <mergeCell ref="D58:E58"/>
    <mergeCell ref="F58:G58"/>
    <mergeCell ref="H58:J58"/>
    <mergeCell ref="D59:E59"/>
    <mergeCell ref="F59:G68"/>
    <mergeCell ref="H59:J68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</mergeCells>
  <phoneticPr fontId="0" type="noConversion"/>
  <hyperlinks>
    <hyperlink ref="C31" r:id="rId1"/>
  </hyperlinks>
  <pageMargins left="0.31496062992125984" right="0.31496062992125984" top="0.86614173228346458" bottom="0.78740157480314965" header="0.19685039370078741" footer="0.19685039370078741"/>
  <pageSetup paperSize="2" scale="99" fitToHeight="0" orientation="portrait" r:id="rId2"/>
  <headerFooter>
    <oddHeader>&amp;C&amp;G</oddHeader>
    <oddFooter>&amp;L&amp;"Times New Roman,Bold"Ref No: &amp;F&amp;C&amp;G&amp;R&amp;P</oddFooter>
  </headerFooter>
  <rowBreaks count="2" manualBreakCount="2">
    <brk id="114" max="16383" man="1"/>
    <brk id="16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C2" sqref="C2:C3"/>
    </sheetView>
  </sheetViews>
  <sheetFormatPr defaultRowHeight="14.5" x14ac:dyDescent="0.35"/>
  <cols>
    <col min="1" max="1" width="11.453125" customWidth="1"/>
    <col min="2" max="2" width="12" customWidth="1"/>
  </cols>
  <sheetData>
    <row r="1" spans="1:3" x14ac:dyDescent="0.35">
      <c r="A1" t="s">
        <v>147</v>
      </c>
      <c r="B1" t="s">
        <v>148</v>
      </c>
      <c r="C1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C5" sqref="C5"/>
    </sheetView>
  </sheetViews>
  <sheetFormatPr defaultColWidth="8.7265625" defaultRowHeight="14.5" x14ac:dyDescent="0.35"/>
  <cols>
    <col min="1" max="1" width="8.7265625" style="18"/>
    <col min="2" max="2" width="22.1796875" style="18" customWidth="1"/>
    <col min="3" max="3" width="37" style="18" customWidth="1"/>
    <col min="4" max="5" width="11.453125" style="18" customWidth="1"/>
    <col min="6" max="6" width="14" style="18" customWidth="1"/>
    <col min="7" max="7" width="20" style="18" customWidth="1"/>
    <col min="8" max="8" width="16.453125" style="18" customWidth="1"/>
    <col min="9" max="9" width="8.7265625" style="18"/>
    <col min="10" max="10" width="9.81640625" style="18" bestFit="1" customWidth="1"/>
    <col min="11" max="16384" width="8.7265625" style="18"/>
  </cols>
  <sheetData>
    <row r="1" spans="1:10" ht="15" customHeight="1" x14ac:dyDescent="0.35"/>
    <row r="2" spans="1:10" ht="15" customHeight="1" x14ac:dyDescent="0.35">
      <c r="A2" s="19"/>
      <c r="B2" s="19"/>
      <c r="C2" s="19"/>
      <c r="D2" s="19"/>
      <c r="E2" s="19"/>
      <c r="F2" s="19"/>
      <c r="G2" s="19"/>
      <c r="H2" s="19"/>
    </row>
    <row r="3" spans="1:10" ht="15.75" customHeight="1" x14ac:dyDescent="0.35">
      <c r="A3" s="19"/>
      <c r="B3" s="150" t="s">
        <v>150</v>
      </c>
      <c r="C3" s="150"/>
      <c r="D3" s="150"/>
      <c r="E3" s="150"/>
      <c r="F3" s="150"/>
      <c r="G3" s="150"/>
      <c r="H3" s="150"/>
    </row>
    <row r="4" spans="1:10" ht="14.25" customHeight="1" x14ac:dyDescent="0.35">
      <c r="A4" s="19"/>
      <c r="B4" s="20" t="s">
        <v>151</v>
      </c>
      <c r="C4" s="20" t="s">
        <v>152</v>
      </c>
      <c r="D4" s="20" t="s">
        <v>153</v>
      </c>
      <c r="E4" s="20" t="s">
        <v>154</v>
      </c>
      <c r="F4" s="20" t="s">
        <v>155</v>
      </c>
      <c r="G4" s="20" t="s">
        <v>156</v>
      </c>
      <c r="H4" s="20" t="s">
        <v>157</v>
      </c>
    </row>
    <row r="5" spans="1:10" ht="15" customHeight="1" x14ac:dyDescent="0.35">
      <c r="A5" s="19"/>
      <c r="B5" s="21" t="s">
        <v>158</v>
      </c>
      <c r="C5" s="22" t="s">
        <v>81</v>
      </c>
      <c r="D5" s="23" t="s">
        <v>159</v>
      </c>
      <c r="E5" s="23">
        <v>0</v>
      </c>
      <c r="F5" s="24">
        <v>1300</v>
      </c>
      <c r="G5" s="24">
        <f t="shared" ref="G5:G15" si="0">H5/F5</f>
        <v>13000</v>
      </c>
      <c r="H5" s="25">
        <v>16900000</v>
      </c>
      <c r="J5" s="26"/>
    </row>
    <row r="6" spans="1:10" x14ac:dyDescent="0.35">
      <c r="A6" s="19"/>
      <c r="B6" s="21" t="s">
        <v>158</v>
      </c>
      <c r="C6" s="22" t="s">
        <v>81</v>
      </c>
      <c r="D6" s="23" t="s">
        <v>160</v>
      </c>
      <c r="E6" s="23">
        <v>0</v>
      </c>
      <c r="F6" s="24">
        <v>2600</v>
      </c>
      <c r="G6" s="24">
        <f t="shared" si="0"/>
        <v>13000</v>
      </c>
      <c r="H6" s="25">
        <v>33800000</v>
      </c>
      <c r="J6" s="26"/>
    </row>
    <row r="7" spans="1:10" x14ac:dyDescent="0.35">
      <c r="A7" s="19"/>
      <c r="B7" s="21" t="s">
        <v>161</v>
      </c>
      <c r="C7" s="22" t="s">
        <v>81</v>
      </c>
      <c r="D7" s="23" t="s">
        <v>159</v>
      </c>
      <c r="E7" s="23">
        <v>0</v>
      </c>
      <c r="F7" s="24">
        <v>1300</v>
      </c>
      <c r="G7" s="24">
        <f t="shared" si="0"/>
        <v>13000</v>
      </c>
      <c r="H7" s="25">
        <v>16900000</v>
      </c>
      <c r="J7" s="26"/>
    </row>
    <row r="8" spans="1:10" x14ac:dyDescent="0.35">
      <c r="A8" s="19"/>
      <c r="B8" s="21" t="s">
        <v>161</v>
      </c>
      <c r="C8" s="22" t="s">
        <v>81</v>
      </c>
      <c r="D8" s="23" t="s">
        <v>159</v>
      </c>
      <c r="E8" s="23">
        <v>0</v>
      </c>
      <c r="F8" s="24">
        <v>2600</v>
      </c>
      <c r="G8" s="24">
        <f t="shared" si="0"/>
        <v>13000</v>
      </c>
      <c r="H8" s="25">
        <v>33800000</v>
      </c>
      <c r="J8" s="26"/>
    </row>
    <row r="9" spans="1:10" x14ac:dyDescent="0.35">
      <c r="A9" s="19"/>
      <c r="B9" s="21" t="s">
        <v>162</v>
      </c>
      <c r="C9" s="22" t="s">
        <v>163</v>
      </c>
      <c r="D9" s="23" t="s">
        <v>164</v>
      </c>
      <c r="E9" s="23">
        <v>0</v>
      </c>
      <c r="F9" s="24">
        <v>528</v>
      </c>
      <c r="G9" s="24">
        <f t="shared" si="0"/>
        <v>16098.484848484848</v>
      </c>
      <c r="H9" s="25">
        <v>8500000</v>
      </c>
      <c r="J9" s="26"/>
    </row>
    <row r="10" spans="1:10" x14ac:dyDescent="0.35">
      <c r="A10" s="19"/>
      <c r="B10" s="21" t="s">
        <v>162</v>
      </c>
      <c r="C10" s="22" t="s">
        <v>163</v>
      </c>
      <c r="D10" s="23" t="s">
        <v>159</v>
      </c>
      <c r="E10" s="23">
        <v>0</v>
      </c>
      <c r="F10" s="24">
        <v>529</v>
      </c>
      <c r="G10" s="24">
        <f t="shared" si="0"/>
        <v>13043.478260869566</v>
      </c>
      <c r="H10" s="25">
        <v>6900000</v>
      </c>
      <c r="J10" s="26"/>
    </row>
    <row r="11" spans="1:10" x14ac:dyDescent="0.35">
      <c r="A11" s="19"/>
      <c r="B11" s="21" t="s">
        <v>162</v>
      </c>
      <c r="C11" s="22" t="s">
        <v>163</v>
      </c>
      <c r="D11" s="23" t="s">
        <v>159</v>
      </c>
      <c r="E11" s="23">
        <v>0</v>
      </c>
      <c r="F11" s="24">
        <v>960</v>
      </c>
      <c r="G11" s="24">
        <f t="shared" si="0"/>
        <v>11458.333333333334</v>
      </c>
      <c r="H11" s="25">
        <v>11000000</v>
      </c>
      <c r="J11" s="26"/>
    </row>
    <row r="12" spans="1:10" x14ac:dyDescent="0.35">
      <c r="A12" s="19"/>
      <c r="B12" s="21" t="s">
        <v>162</v>
      </c>
      <c r="C12" s="22" t="s">
        <v>163</v>
      </c>
      <c r="D12" s="23" t="s">
        <v>164</v>
      </c>
      <c r="E12" s="23">
        <v>0</v>
      </c>
      <c r="F12" s="24">
        <v>528</v>
      </c>
      <c r="G12" s="24">
        <f t="shared" si="0"/>
        <v>14015.151515151516</v>
      </c>
      <c r="H12" s="25">
        <v>7400000</v>
      </c>
      <c r="J12" s="26"/>
    </row>
    <row r="13" spans="1:10" x14ac:dyDescent="0.35">
      <c r="A13" s="19"/>
      <c r="B13" s="21" t="s">
        <v>165</v>
      </c>
      <c r="C13" s="22" t="s">
        <v>166</v>
      </c>
      <c r="D13" s="23" t="s">
        <v>159</v>
      </c>
      <c r="E13" s="23">
        <v>0</v>
      </c>
      <c r="F13" s="24">
        <v>1100</v>
      </c>
      <c r="G13" s="24">
        <f t="shared" si="0"/>
        <v>15000</v>
      </c>
      <c r="H13" s="25">
        <v>16500000</v>
      </c>
      <c r="J13" s="26"/>
    </row>
    <row r="14" spans="1:10" x14ac:dyDescent="0.35">
      <c r="A14" s="19"/>
      <c r="B14" s="21" t="s">
        <v>165</v>
      </c>
      <c r="C14" s="22" t="s">
        <v>166</v>
      </c>
      <c r="D14" s="23" t="s">
        <v>159</v>
      </c>
      <c r="E14" s="23">
        <v>0</v>
      </c>
      <c r="F14" s="24">
        <v>950</v>
      </c>
      <c r="G14" s="24">
        <f t="shared" si="0"/>
        <v>16842.105263157893</v>
      </c>
      <c r="H14" s="25">
        <v>16000000</v>
      </c>
      <c r="J14" s="26"/>
    </row>
    <row r="15" spans="1:10" x14ac:dyDescent="0.35">
      <c r="A15" s="19"/>
      <c r="B15" s="21" t="s">
        <v>165</v>
      </c>
      <c r="C15" s="22" t="s">
        <v>166</v>
      </c>
      <c r="D15" s="23" t="s">
        <v>164</v>
      </c>
      <c r="E15" s="23">
        <v>0</v>
      </c>
      <c r="F15" s="24">
        <v>590</v>
      </c>
      <c r="G15" s="24">
        <f t="shared" si="0"/>
        <v>13728.813559322034</v>
      </c>
      <c r="H15" s="25">
        <v>8100000</v>
      </c>
      <c r="J15" s="26"/>
    </row>
    <row r="16" spans="1:10" ht="15" customHeight="1" x14ac:dyDescent="0.35">
      <c r="A16" s="19"/>
      <c r="B16" s="27" t="s">
        <v>167</v>
      </c>
      <c r="C16" s="23"/>
      <c r="D16" s="23"/>
      <c r="E16" s="23">
        <v>0</v>
      </c>
      <c r="F16" s="24">
        <f>E16*1.45</f>
        <v>0</v>
      </c>
      <c r="G16" s="28">
        <f>AVERAGE(G6:G15)</f>
        <v>13918.636678031919</v>
      </c>
      <c r="H16" s="23"/>
      <c r="J16" s="26"/>
    </row>
    <row r="17" spans="2:10" ht="15" customHeight="1" x14ac:dyDescent="0.35">
      <c r="B17" s="27" t="s">
        <v>168</v>
      </c>
      <c r="C17" s="23"/>
      <c r="D17" s="23"/>
      <c r="E17" s="23"/>
      <c r="F17" s="29"/>
      <c r="G17" s="27">
        <v>14000</v>
      </c>
      <c r="H17" s="27"/>
      <c r="I17" s="30"/>
      <c r="J17" s="26"/>
    </row>
    <row r="18" spans="2:10" ht="15" customHeight="1" x14ac:dyDescent="0.35"/>
    <row r="19" spans="2:10" x14ac:dyDescent="0.35">
      <c r="G19" s="31"/>
    </row>
    <row r="20" spans="2:10" x14ac:dyDescent="0.35">
      <c r="G20" s="31"/>
    </row>
    <row r="21" spans="2:10" x14ac:dyDescent="0.35">
      <c r="G21" s="31"/>
    </row>
    <row r="22" spans="2:10" x14ac:dyDescent="0.35">
      <c r="G22" s="31"/>
    </row>
    <row r="27" spans="2:10" x14ac:dyDescent="0.35">
      <c r="B27" s="32"/>
    </row>
  </sheetData>
  <mergeCells count="1">
    <mergeCell ref="B3:H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topLeftCell="A10" workbookViewId="0">
      <selection activeCell="C12" sqref="C12"/>
    </sheetView>
  </sheetViews>
  <sheetFormatPr defaultRowHeight="14.5" x14ac:dyDescent="0.35"/>
  <cols>
    <col min="1" max="1" width="11.26953125" customWidth="1"/>
    <col min="2" max="2" width="12" customWidth="1"/>
    <col min="3" max="3" width="14.54296875" customWidth="1"/>
    <col min="4" max="4" width="4" customWidth="1"/>
    <col min="5" max="5" width="15.1796875" customWidth="1"/>
    <col min="6" max="7" width="9.1796875" customWidth="1"/>
    <col min="9" max="9" width="12.7265625" customWidth="1"/>
    <col min="10" max="10" width="15.1796875" customWidth="1"/>
    <col min="13" max="13" width="16.54296875" customWidth="1"/>
  </cols>
  <sheetData>
    <row r="2" spans="1:15" x14ac:dyDescent="0.35">
      <c r="A2" t="s">
        <v>123</v>
      </c>
      <c r="B2" s="11" t="s">
        <v>143</v>
      </c>
      <c r="C2" s="11">
        <v>19</v>
      </c>
    </row>
    <row r="3" spans="1:15" x14ac:dyDescent="0.35">
      <c r="B3" t="s">
        <v>124</v>
      </c>
      <c r="C3" t="s">
        <v>125</v>
      </c>
    </row>
    <row r="4" spans="1:15" x14ac:dyDescent="0.35">
      <c r="A4" t="s">
        <v>126</v>
      </c>
      <c r="B4" s="12">
        <v>10</v>
      </c>
      <c r="C4" s="12">
        <v>10</v>
      </c>
      <c r="E4">
        <f>(100/B4)*C4</f>
        <v>100</v>
      </c>
    </row>
    <row r="5" spans="1:15" x14ac:dyDescent="0.35">
      <c r="A5" t="s">
        <v>127</v>
      </c>
      <c r="B5" t="s">
        <v>128</v>
      </c>
      <c r="C5" t="s">
        <v>129</v>
      </c>
      <c r="E5">
        <f>(100/B6)*C6</f>
        <v>100</v>
      </c>
      <c r="I5" s="12" t="s">
        <v>130</v>
      </c>
      <c r="J5" s="12" t="s">
        <v>131</v>
      </c>
      <c r="K5" s="12" t="s">
        <v>132</v>
      </c>
      <c r="L5" s="12" t="s">
        <v>50</v>
      </c>
      <c r="M5" s="12" t="s">
        <v>55</v>
      </c>
      <c r="N5" s="12" t="s">
        <v>133</v>
      </c>
      <c r="O5" s="12" t="s">
        <v>56</v>
      </c>
    </row>
    <row r="6" spans="1:15" x14ac:dyDescent="0.35">
      <c r="B6" s="12">
        <f>C2+1</f>
        <v>20</v>
      </c>
      <c r="C6" s="12">
        <v>20</v>
      </c>
      <c r="E6">
        <f>(100/B8)*C8</f>
        <v>100</v>
      </c>
      <c r="F6" s="13" t="s">
        <v>134</v>
      </c>
      <c r="I6" s="13">
        <f>C4</f>
        <v>10</v>
      </c>
      <c r="J6" s="13">
        <f>40/B6*C6</f>
        <v>40</v>
      </c>
      <c r="K6" s="13">
        <f>15/B8*C8</f>
        <v>15</v>
      </c>
      <c r="L6" s="13">
        <f>10/B10*C10</f>
        <v>10</v>
      </c>
      <c r="M6" s="13">
        <f>10/B12*C12</f>
        <v>6.8421052631578947</v>
      </c>
      <c r="N6" s="13">
        <f>5/B14*C14</f>
        <v>1.5789473684210527</v>
      </c>
      <c r="O6" s="13">
        <f>5/B16*C16</f>
        <v>0</v>
      </c>
    </row>
    <row r="7" spans="1:15" x14ac:dyDescent="0.35">
      <c r="A7" t="s">
        <v>135</v>
      </c>
      <c r="B7" t="s">
        <v>136</v>
      </c>
      <c r="C7" t="s">
        <v>137</v>
      </c>
      <c r="E7">
        <f>(100/B10)*C10</f>
        <v>100</v>
      </c>
      <c r="F7" s="12" t="s">
        <v>138</v>
      </c>
      <c r="G7" s="12"/>
      <c r="H7" s="12"/>
      <c r="I7" s="12">
        <f>I6+20</f>
        <v>30</v>
      </c>
      <c r="J7" s="12">
        <f>30/B6*C6</f>
        <v>30</v>
      </c>
      <c r="K7" s="12">
        <f>15/B8*C8</f>
        <v>15</v>
      </c>
      <c r="L7" s="12">
        <f>10/B10*C10</f>
        <v>10</v>
      </c>
      <c r="M7" s="12">
        <f>5/B12*C12</f>
        <v>3.4210526315789473</v>
      </c>
      <c r="N7" s="12">
        <f>5/B14*C14</f>
        <v>1.5789473684210527</v>
      </c>
      <c r="O7" s="12">
        <f>5/B16*C16</f>
        <v>0</v>
      </c>
    </row>
    <row r="8" spans="1:15" x14ac:dyDescent="0.35">
      <c r="B8" s="12">
        <f>C2</f>
        <v>19</v>
      </c>
      <c r="C8" s="12">
        <v>19</v>
      </c>
      <c r="E8">
        <f>(100/B12)*C12</f>
        <v>68.421052631578959</v>
      </c>
    </row>
    <row r="9" spans="1:15" x14ac:dyDescent="0.35">
      <c r="A9" t="s">
        <v>139</v>
      </c>
      <c r="B9" t="s">
        <v>136</v>
      </c>
      <c r="C9" t="s">
        <v>137</v>
      </c>
      <c r="E9">
        <f>(100/B14)*C14</f>
        <v>31.578947368421055</v>
      </c>
    </row>
    <row r="10" spans="1:15" x14ac:dyDescent="0.35">
      <c r="B10" s="12">
        <f>C2</f>
        <v>19</v>
      </c>
      <c r="C10" s="12">
        <v>19</v>
      </c>
      <c r="E10">
        <f>(100/B16)*C16</f>
        <v>0</v>
      </c>
    </row>
    <row r="11" spans="1:15" x14ac:dyDescent="0.35">
      <c r="A11" t="s">
        <v>55</v>
      </c>
      <c r="B11" t="s">
        <v>136</v>
      </c>
      <c r="C11" t="s">
        <v>137</v>
      </c>
    </row>
    <row r="12" spans="1:15" x14ac:dyDescent="0.35">
      <c r="B12" s="12">
        <f>C2</f>
        <v>19</v>
      </c>
      <c r="C12" s="12">
        <v>13</v>
      </c>
      <c r="F12" s="12"/>
      <c r="G12" s="12" t="s">
        <v>134</v>
      </c>
      <c r="H12" s="12" t="s">
        <v>140</v>
      </c>
      <c r="L12" t="s">
        <v>141</v>
      </c>
    </row>
    <row r="13" spans="1:15" ht="31.5" customHeight="1" x14ac:dyDescent="0.35">
      <c r="A13" s="14" t="s">
        <v>133</v>
      </c>
      <c r="B13" t="s">
        <v>136</v>
      </c>
      <c r="C13" t="s">
        <v>137</v>
      </c>
      <c r="F13" s="12" t="s">
        <v>48</v>
      </c>
      <c r="G13" s="12">
        <f>I6</f>
        <v>10</v>
      </c>
      <c r="H13" s="12">
        <f>I7</f>
        <v>30</v>
      </c>
      <c r="L13" t="s">
        <v>141</v>
      </c>
    </row>
    <row r="14" spans="1:15" x14ac:dyDescent="0.35">
      <c r="B14" s="12">
        <f>C2</f>
        <v>19</v>
      </c>
      <c r="C14" s="12">
        <v>6</v>
      </c>
      <c r="F14" s="12" t="s">
        <v>49</v>
      </c>
      <c r="G14" s="12">
        <f>J6</f>
        <v>40</v>
      </c>
      <c r="H14" s="12">
        <f>J7</f>
        <v>30</v>
      </c>
    </row>
    <row r="15" spans="1:15" x14ac:dyDescent="0.35">
      <c r="A15" t="s">
        <v>56</v>
      </c>
      <c r="B15" t="s">
        <v>136</v>
      </c>
      <c r="C15" t="s">
        <v>137</v>
      </c>
      <c r="F15" s="12" t="s">
        <v>132</v>
      </c>
      <c r="G15" s="12">
        <f>K6</f>
        <v>15</v>
      </c>
      <c r="H15" s="12">
        <f>K7</f>
        <v>15</v>
      </c>
    </row>
    <row r="16" spans="1:15" x14ac:dyDescent="0.35">
      <c r="B16" s="12">
        <f>C2</f>
        <v>19</v>
      </c>
      <c r="C16" s="12">
        <v>0</v>
      </c>
      <c r="F16" s="12" t="s">
        <v>50</v>
      </c>
      <c r="G16" s="12">
        <f>L6</f>
        <v>10</v>
      </c>
      <c r="H16" s="12">
        <f>L7</f>
        <v>10</v>
      </c>
    </row>
    <row r="17" spans="1:8" x14ac:dyDescent="0.35">
      <c r="F17" s="12" t="s">
        <v>55</v>
      </c>
      <c r="G17" s="12">
        <f>M6</f>
        <v>6.8421052631578947</v>
      </c>
      <c r="H17" s="12">
        <f>M7</f>
        <v>3.4210526315789473</v>
      </c>
    </row>
    <row r="18" spans="1:8" ht="29.25" customHeight="1" x14ac:dyDescent="0.35">
      <c r="A18" s="151" t="s">
        <v>146</v>
      </c>
      <c r="B18" s="151"/>
      <c r="C18" s="151"/>
      <c r="D18" s="151"/>
      <c r="E18" s="152"/>
      <c r="F18" s="15" t="s">
        <v>133</v>
      </c>
      <c r="G18" s="12">
        <f>N6</f>
        <v>1.5789473684210527</v>
      </c>
      <c r="H18" s="12">
        <f>N7</f>
        <v>1.5789473684210527</v>
      </c>
    </row>
    <row r="19" spans="1:8" x14ac:dyDescent="0.35">
      <c r="A19" s="151"/>
      <c r="B19" s="151"/>
      <c r="C19" s="151"/>
      <c r="D19" s="151"/>
      <c r="E19" s="152"/>
      <c r="F19" s="12" t="s">
        <v>56</v>
      </c>
      <c r="G19" s="12">
        <f>O6</f>
        <v>0</v>
      </c>
      <c r="H19" s="12">
        <f>O7</f>
        <v>0</v>
      </c>
    </row>
    <row r="20" spans="1:8" x14ac:dyDescent="0.35">
      <c r="F20" s="12" t="s">
        <v>142</v>
      </c>
      <c r="G20" s="12">
        <f>G13+G14+G15+G16+G17+G18+G19</f>
        <v>83.421052631578945</v>
      </c>
      <c r="H20" s="12">
        <f>H13+H14+H15+H16+H17+H18+H19</f>
        <v>90</v>
      </c>
    </row>
  </sheetData>
  <mergeCells count="1">
    <mergeCell ref="A18:E19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NOTE</vt:lpstr>
      <vt:lpstr>VALUATION</vt:lpstr>
      <vt:lpstr>%C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 Elitebook 840 G6</cp:lastModifiedBy>
  <cp:lastPrinted>2025-02-11T09:45:49Z</cp:lastPrinted>
  <dcterms:created xsi:type="dcterms:W3CDTF">2013-11-23T05:32:33Z</dcterms:created>
  <dcterms:modified xsi:type="dcterms:W3CDTF">2025-08-20T05:43:31Z</dcterms:modified>
</cp:coreProperties>
</file>