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200" windowHeight="6645" tabRatio="770"/>
  </bookViews>
  <sheets>
    <sheet name="Sheet1" sheetId="1" r:id="rId1"/>
    <sheet name="I" sheetId="14" r:id="rId2"/>
    <sheet name="B." sheetId="16" r:id="rId3"/>
    <sheet name="C, D" sheetId="17" r:id="rId4"/>
    <sheet name="E" sheetId="18" r:id="rId5"/>
    <sheet name="Valuation" sheetId="19" r:id="rId6"/>
    <sheet name="Note" sheetId="20" r:id="rId7"/>
    <sheet name="B" sheetId="15" r:id="rId8"/>
    <sheet name="Wing A" sheetId="11" r:id="rId9"/>
    <sheet name="Wing B" sheetId="12" r:id="rId10"/>
    <sheet name="Wing C" sheetId="13" r:id="rId11"/>
  </sheets>
  <definedNames>
    <definedName name="_xlnm.Print_Area" localSheetId="0">Sheet1!$A$1:$J$213</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5" i="1" l="1"/>
  <c r="F3" i="1" l="1"/>
  <c r="L93" i="1" l="1"/>
  <c r="L92" i="1"/>
  <c r="L91" i="1"/>
  <c r="L90" i="1"/>
  <c r="L79" i="1"/>
  <c r="L78" i="1"/>
  <c r="L77" i="1"/>
  <c r="L76" i="1"/>
  <c r="L64" i="1"/>
  <c r="L63" i="1"/>
  <c r="L62" i="1"/>
  <c r="L61" i="1"/>
  <c r="I69" i="1"/>
  <c r="I83" i="1"/>
  <c r="I54" i="1"/>
  <c r="D88" i="1" l="1"/>
  <c r="D95" i="1"/>
  <c r="L87" i="1"/>
  <c r="L85" i="1"/>
  <c r="D91" i="1"/>
  <c r="D94" i="1"/>
  <c r="D90" i="1"/>
  <c r="L86" i="1"/>
  <c r="L88" i="1"/>
  <c r="L89" i="1" s="1"/>
  <c r="L94" i="1" s="1"/>
  <c r="L95" i="1" s="1"/>
  <c r="D93" i="1"/>
  <c r="D89" i="1"/>
  <c r="D92" i="1"/>
  <c r="D74" i="1"/>
  <c r="L73" i="1"/>
  <c r="C72" i="1" s="1"/>
  <c r="D72" i="1" s="1"/>
  <c r="D81" i="1"/>
  <c r="D77" i="1"/>
  <c r="L71" i="1"/>
  <c r="D80" i="1"/>
  <c r="D76" i="1"/>
  <c r="L72" i="1"/>
  <c r="L74" i="1"/>
  <c r="L75" i="1" s="1"/>
  <c r="L80" i="1" s="1"/>
  <c r="L81" i="1" s="1"/>
  <c r="C73" i="1" s="1"/>
  <c r="D79" i="1"/>
  <c r="D75" i="1"/>
  <c r="D78" i="1"/>
  <c r="C59" i="1"/>
  <c r="D59" i="1" s="1"/>
  <c r="D66" i="1"/>
  <c r="D62" i="1"/>
  <c r="L58" i="1"/>
  <c r="C57" i="1" s="1"/>
  <c r="L56" i="1"/>
  <c r="L57" i="1"/>
  <c r="D60" i="1"/>
  <c r="D64" i="1"/>
  <c r="L59" i="1"/>
  <c r="L60" i="1" s="1"/>
  <c r="L65" i="1" s="1"/>
  <c r="L66" i="1" s="1"/>
  <c r="D65" i="1"/>
  <c r="D61" i="1"/>
  <c r="D63" i="1"/>
  <c r="F7" i="19"/>
  <c r="G7" i="19" s="1"/>
  <c r="F8" i="19"/>
  <c r="G8" i="19" s="1"/>
  <c r="F9" i="19"/>
  <c r="G9" i="19" s="1"/>
  <c r="F6" i="19"/>
  <c r="G6" i="19" s="1"/>
  <c r="F5" i="19"/>
  <c r="G5" i="19" s="1"/>
  <c r="G15" i="18"/>
  <c r="G16" i="18" s="1"/>
  <c r="C15" i="18" s="1"/>
  <c r="B7" i="18"/>
  <c r="H16" i="18" s="1"/>
  <c r="C16" i="18" s="1"/>
  <c r="D6" i="18"/>
  <c r="C5" i="18"/>
  <c r="B12" i="18" s="1"/>
  <c r="G15" i="17"/>
  <c r="G16" i="17" s="1"/>
  <c r="C15" i="17" s="1"/>
  <c r="B7" i="17"/>
  <c r="H16" i="17" s="1"/>
  <c r="C16" i="17" s="1"/>
  <c r="D6" i="17"/>
  <c r="C5" i="17"/>
  <c r="B12" i="17" s="1"/>
  <c r="G15" i="16"/>
  <c r="B15" i="16" s="1"/>
  <c r="B7" i="16"/>
  <c r="H15" i="16" s="1"/>
  <c r="B16" i="16" s="1"/>
  <c r="D6" i="16"/>
  <c r="C5" i="16"/>
  <c r="B8" i="16" s="1"/>
  <c r="F7" i="1"/>
  <c r="C7" i="15"/>
  <c r="G15" i="15"/>
  <c r="B15" i="15" s="1"/>
  <c r="C9" i="15"/>
  <c r="B7" i="15"/>
  <c r="D6" i="15"/>
  <c r="C5" i="15"/>
  <c r="B12" i="15" s="1"/>
  <c r="M16" i="15" s="1"/>
  <c r="C21" i="15" s="1"/>
  <c r="B8" i="15"/>
  <c r="I15" i="15" s="1"/>
  <c r="B17" i="15" s="1"/>
  <c r="D122" i="1"/>
  <c r="G15" i="14"/>
  <c r="G16" i="14" s="1"/>
  <c r="C15" i="14" s="1"/>
  <c r="B7" i="14"/>
  <c r="H15" i="14" s="1"/>
  <c r="B16" i="14" s="1"/>
  <c r="D6" i="14"/>
  <c r="C5" i="14"/>
  <c r="B9" i="14" s="1"/>
  <c r="B12" i="14"/>
  <c r="M15" i="14" s="1"/>
  <c r="B21" i="14" s="1"/>
  <c r="D47" i="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G109" i="1"/>
  <c r="D12" i="14"/>
  <c r="B11" i="14"/>
  <c r="L16" i="14" s="1"/>
  <c r="C20" i="14" s="1"/>
  <c r="B10" i="14"/>
  <c r="K16" i="14" s="1"/>
  <c r="C19" i="14" s="1"/>
  <c r="B10" i="17"/>
  <c r="K15" i="17" s="1"/>
  <c r="B19" i="17" s="1"/>
  <c r="H16" i="16"/>
  <c r="C16" i="16" s="1"/>
  <c r="B12" i="16"/>
  <c r="M16" i="16" s="1"/>
  <c r="C21" i="16" s="1"/>
  <c r="D7" i="14"/>
  <c r="H16" i="14"/>
  <c r="C16" i="14" s="1"/>
  <c r="C58" i="1" l="1"/>
  <c r="F57" i="1" s="1"/>
  <c r="C67" i="1" s="1"/>
  <c r="L67" i="1"/>
  <c r="H15" i="15"/>
  <c r="B16" i="15" s="1"/>
  <c r="H15" i="17"/>
  <c r="B16" i="17" s="1"/>
  <c r="G16" i="15"/>
  <c r="C15" i="15" s="1"/>
  <c r="D7" i="17"/>
  <c r="B11" i="15"/>
  <c r="L16" i="15" s="1"/>
  <c r="C20" i="15" s="1"/>
  <c r="B9" i="15"/>
  <c r="J16" i="15" s="1"/>
  <c r="C18" i="15" s="1"/>
  <c r="B10" i="15"/>
  <c r="K16" i="15" s="1"/>
  <c r="C19" i="15" s="1"/>
  <c r="M15" i="16"/>
  <c r="B21" i="16" s="1"/>
  <c r="B15" i="14"/>
  <c r="F86" i="1"/>
  <c r="D87" i="1"/>
  <c r="H86" i="1"/>
  <c r="D86" i="1"/>
  <c r="F72" i="1"/>
  <c r="D73" i="1"/>
  <c r="H72" i="1"/>
  <c r="D57" i="1"/>
  <c r="D10" i="14"/>
  <c r="D7" i="16"/>
  <c r="B15" i="17"/>
  <c r="J15" i="15"/>
  <c r="B18" i="15" s="1"/>
  <c r="B9" i="18"/>
  <c r="L15" i="14"/>
  <c r="B20" i="14" s="1"/>
  <c r="B10" i="18"/>
  <c r="F34" i="11"/>
  <c r="E34" i="11" s="1"/>
  <c r="F35" i="12"/>
  <c r="E35" i="12" s="1"/>
  <c r="N35" i="13"/>
  <c r="M35" i="13" s="1"/>
  <c r="G35" i="13"/>
  <c r="F35" i="13" s="1"/>
  <c r="B11" i="18"/>
  <c r="K35" i="13"/>
  <c r="J35" i="13" s="1"/>
  <c r="J34" i="11"/>
  <c r="I34" i="11" s="1"/>
  <c r="M34" i="11"/>
  <c r="L34" i="11" s="1"/>
  <c r="M35" i="12"/>
  <c r="L35" i="12" s="1"/>
  <c r="J35" i="12"/>
  <c r="I35" i="12" s="1"/>
  <c r="B8" i="18"/>
  <c r="M16" i="17"/>
  <c r="C21" i="17" s="1"/>
  <c r="M15" i="17"/>
  <c r="B21" i="17" s="1"/>
  <c r="D12" i="17"/>
  <c r="D9" i="14"/>
  <c r="J15" i="14"/>
  <c r="B18" i="14" s="1"/>
  <c r="J16" i="14"/>
  <c r="C18" i="14" s="1"/>
  <c r="I15" i="16"/>
  <c r="B17" i="16" s="1"/>
  <c r="I16" i="16"/>
  <c r="C17" i="16" s="1"/>
  <c r="D8" i="16"/>
  <c r="M15" i="18"/>
  <c r="B21" i="18" s="1"/>
  <c r="D12" i="18"/>
  <c r="M16" i="18"/>
  <c r="C21" i="18" s="1"/>
  <c r="G10" i="19"/>
  <c r="H15" i="18"/>
  <c r="B16" i="18" s="1"/>
  <c r="H16" i="15"/>
  <c r="C16" i="15" s="1"/>
  <c r="K16" i="17"/>
  <c r="C19" i="17" s="1"/>
  <c r="D9" i="15"/>
  <c r="G16" i="16"/>
  <c r="C15" i="16" s="1"/>
  <c r="B8" i="17"/>
  <c r="J15" i="18"/>
  <c r="B18" i="18" s="1"/>
  <c r="B9" i="16"/>
  <c r="K15" i="14"/>
  <c r="B19" i="14" s="1"/>
  <c r="D10" i="17"/>
  <c r="D11" i="14"/>
  <c r="B8" i="14"/>
  <c r="I16" i="15"/>
  <c r="C17" i="15" s="1"/>
  <c r="D7" i="15"/>
  <c r="B9" i="17"/>
  <c r="M16" i="14"/>
  <c r="C21" i="14" s="1"/>
  <c r="D8" i="15"/>
  <c r="M15" i="15"/>
  <c r="B21" i="15" s="1"/>
  <c r="B11" i="16"/>
  <c r="D12" i="16"/>
  <c r="D11" i="15"/>
  <c r="B10" i="16"/>
  <c r="B11" i="17"/>
  <c r="D7" i="18"/>
  <c r="B15" i="18"/>
  <c r="L15" i="15"/>
  <c r="B20" i="15" s="1"/>
  <c r="D12" i="15"/>
  <c r="H57" i="1" l="1"/>
  <c r="H67" i="1" s="1"/>
  <c r="D58" i="1"/>
  <c r="D10" i="15"/>
  <c r="K15" i="15"/>
  <c r="B19" i="15" s="1"/>
  <c r="B22" i="15" s="1"/>
  <c r="K82" i="1"/>
  <c r="C84" i="1" s="1"/>
  <c r="K68" i="1"/>
  <c r="C70" i="1" s="1"/>
  <c r="K53" i="1"/>
  <c r="K16" i="18"/>
  <c r="C19" i="18" s="1"/>
  <c r="K15" i="18"/>
  <c r="B19" i="18" s="1"/>
  <c r="D10" i="18"/>
  <c r="L15" i="18"/>
  <c r="B20" i="18" s="1"/>
  <c r="D11" i="18"/>
  <c r="L16" i="18"/>
  <c r="C20" i="18" s="1"/>
  <c r="J16" i="18"/>
  <c r="C18" i="18" s="1"/>
  <c r="D9" i="18"/>
  <c r="C22" i="15"/>
  <c r="I15" i="18"/>
  <c r="B17" i="18" s="1"/>
  <c r="B22" i="18" s="1"/>
  <c r="D8" i="18"/>
  <c r="I16" i="18"/>
  <c r="C17" i="18" s="1"/>
  <c r="D11" i="17"/>
  <c r="L15" i="17"/>
  <c r="B20" i="17" s="1"/>
  <c r="L16" i="17"/>
  <c r="C20" i="17" s="1"/>
  <c r="J15" i="17"/>
  <c r="B18" i="17" s="1"/>
  <c r="D9" i="17"/>
  <c r="J16" i="17"/>
  <c r="C18" i="17" s="1"/>
  <c r="I15" i="14"/>
  <c r="B17" i="14" s="1"/>
  <c r="B22" i="14" s="1"/>
  <c r="I16" i="14"/>
  <c r="C17" i="14" s="1"/>
  <c r="C22" i="14" s="1"/>
  <c r="D8" i="14"/>
  <c r="D10" i="16"/>
  <c r="K16" i="16"/>
  <c r="C19" i="16" s="1"/>
  <c r="K15" i="16"/>
  <c r="B19" i="16" s="1"/>
  <c r="D11" i="16"/>
  <c r="L16" i="16"/>
  <c r="C20" i="16" s="1"/>
  <c r="L15" i="16"/>
  <c r="B20" i="16" s="1"/>
  <c r="J16" i="16"/>
  <c r="C18" i="16" s="1"/>
  <c r="J15" i="16"/>
  <c r="B18" i="16" s="1"/>
  <c r="D9" i="16"/>
  <c r="I15" i="17"/>
  <c r="B17" i="17" s="1"/>
  <c r="D8" i="17"/>
  <c r="I16" i="17"/>
  <c r="C17" i="17" s="1"/>
  <c r="C22" i="18" l="1"/>
  <c r="B22" i="17"/>
  <c r="B22" i="16"/>
  <c r="C22" i="16"/>
  <c r="C22" i="17"/>
</calcChain>
</file>

<file path=xl/sharedStrings.xml><?xml version="1.0" encoding="utf-8"?>
<sst xmlns="http://schemas.openxmlformats.org/spreadsheetml/2006/main" count="708" uniqueCount="245">
  <si>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</si>
  <si>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</si>
  <si>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</si>
  <si>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</si>
  <si>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</si>
  <si>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</si>
  <si>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</si>
  <si>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</si>
  <si>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</si>
  <si>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</si>
  <si>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</si>
  <si>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</si>
  <si>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</si>
  <si>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</si>
  <si>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</si>
  <si>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</si>
  <si>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</si>
  <si>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</si>
  <si>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</si>
  <si>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</si>
  <si>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</si>
  <si>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</si>
  <si>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</si>
  <si>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</si>
  <si>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</si>
  <si>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</si>
  <si>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</si>
  <si>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</si>
  <si>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</si>
  <si>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</si>
  <si>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</si>
  <si>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</si>
  <si>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</si>
  <si>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</si>
  <si>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</si>
  <si>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</si>
  <si>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</si>
  <si>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Latitude</t>
  </si>
  <si>
    <t>Longitude</t>
  </si>
  <si>
    <t>Flooring</t>
  </si>
  <si>
    <t>Finishing</t>
  </si>
  <si>
    <t xml:space="preserve">Valuation Report </t>
  </si>
  <si>
    <t>Yes</t>
  </si>
  <si>
    <t>Type of Structure : RCC Framed Structure</t>
  </si>
  <si>
    <t>Approved usage of the Property: Residential                                                                                                                                                      (Restrictive convenants in regards to land use , if any)</t>
  </si>
  <si>
    <t>Expiry date: One year from date of issue</t>
  </si>
  <si>
    <t>Violations Observed if any : NA</t>
  </si>
  <si>
    <t>NA</t>
  </si>
  <si>
    <t>South</t>
  </si>
  <si>
    <t xml:space="preserve">Distance from city centre: </t>
  </si>
  <si>
    <t>Plane</t>
  </si>
  <si>
    <t>Accessibility of the project from the city:(Proximities to civic amenities like school, hospital &amp; market,etc.)</t>
  </si>
  <si>
    <t>Projected life of the structure: 60 Years After Completion</t>
  </si>
  <si>
    <t>No of floors at site : See Construction details</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</si>
  <si>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</si>
  <si>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</si>
  <si>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</si>
  <si>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</si>
  <si>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</si>
  <si>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</si>
  <si>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</si>
  <si>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</si>
  <si>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</si>
  <si>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</si>
  <si>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</si>
  <si>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</si>
  <si>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</si>
  <si>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</si>
  <si>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</si>
  <si>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</si>
  <si>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</si>
  <si>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</si>
  <si>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</si>
  <si>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</si>
  <si>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</si>
  <si>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</si>
  <si>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</si>
  <si>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</si>
  <si>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</si>
  <si>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</si>
  <si>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</si>
  <si>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</si>
  <si>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</si>
  <si>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</si>
  <si>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</si>
  <si>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</si>
  <si>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</si>
  <si>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</si>
  <si>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</si>
  <si>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</si>
  <si>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</si>
  <si>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</si>
  <si>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</si>
  <si>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</si>
  <si>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</si>
  <si>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</si>
  <si>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</si>
  <si>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</si>
  <si>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</si>
  <si>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</si>
  <si>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</si>
  <si>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Recommended rate of the flat Per Sq. Ft. ( on Saleble area)</t>
  </si>
  <si>
    <t>Contect Details ( Name &amp; Contect No.)</t>
  </si>
  <si>
    <t>Plot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</si>
  <si>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</si>
  <si>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</si>
  <si>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</si>
  <si>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</si>
  <si>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</si>
  <si>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</si>
  <si>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</si>
  <si>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</si>
  <si>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</si>
  <si>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</si>
  <si>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</si>
  <si>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</si>
  <si>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</si>
  <si>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</si>
  <si>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</si>
  <si>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</si>
  <si>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</si>
  <si>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Refer Data</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</si>
  <si>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</si>
  <si>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</si>
  <si>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</si>
  <si>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</si>
  <si>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</si>
  <si>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</si>
  <si>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</si>
  <si>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</si>
  <si>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</si>
  <si>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</si>
  <si>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</si>
  <si>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</si>
  <si>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</si>
  <si>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</si>
  <si>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</si>
  <si>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</si>
  <si>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</si>
  <si>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</si>
  <si>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</si>
  <si>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</si>
  <si>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</si>
  <si>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</si>
  <si>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</si>
  <si>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</si>
  <si>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</si>
  <si>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</si>
  <si>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</si>
  <si>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</si>
  <si>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</si>
  <si>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</si>
  <si>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</si>
  <si>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</si>
  <si>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CTS No</t>
  </si>
  <si>
    <t>Floor rise rate Per Sq. Ft.</t>
  </si>
  <si>
    <t>Club Hous Charges</t>
  </si>
  <si>
    <t>Development Charges</t>
  </si>
  <si>
    <t>Society Formation Charges</t>
  </si>
  <si>
    <t>Mahanagar Gas connection Charges</t>
  </si>
  <si>
    <t>Middle class</t>
  </si>
  <si>
    <t>Developing</t>
  </si>
  <si>
    <t>M/s. Mirador Dewellers Pvt. Ltd.
M/s. Aakar Corporation Pvt. Ltd.</t>
  </si>
  <si>
    <t>Mirador Utsav</t>
  </si>
  <si>
    <t>P51700012454</t>
  </si>
  <si>
    <t>Mirador Utsav, Proposed Residential Building on Survey No.128/1, 182/2 &amp; 128/3 of Village Vehloli, Taluka Shahapur, District Thane - 421 601</t>
  </si>
  <si>
    <t>Name &amp; No. of the Building</t>
  </si>
  <si>
    <t>About 5Km Distance From    Vasind Railway Station</t>
  </si>
  <si>
    <t>Vehloli</t>
  </si>
  <si>
    <t>Thane</t>
  </si>
  <si>
    <t>421 601</t>
  </si>
  <si>
    <t xml:space="preserve">Vasind </t>
  </si>
  <si>
    <t>128/1, 182/2 &amp; 128/3</t>
  </si>
  <si>
    <t>Mumbai - Agra National Hwy</t>
  </si>
  <si>
    <t>MuktaJeevan Ashram</t>
  </si>
  <si>
    <t>Open Plot</t>
  </si>
  <si>
    <t>N.A./Plotting/BP/VillageMehloli/Tal. Shahapur/S.S.Thane/1193</t>
  </si>
  <si>
    <t xml:space="preserve">NA
</t>
  </si>
  <si>
    <t xml:space="preserve">NA                                                                                                Valid Up to: </t>
  </si>
  <si>
    <t>40,000/-</t>
  </si>
  <si>
    <t>Any Other Amenities</t>
  </si>
  <si>
    <t>Pratiksha</t>
  </si>
  <si>
    <t>Market Research Data</t>
  </si>
  <si>
    <t>Source</t>
  </si>
  <si>
    <t>Distance from proposed property</t>
  </si>
  <si>
    <t>Net Carpet</t>
  </si>
  <si>
    <t>Saleable Area</t>
  </si>
  <si>
    <t>Rate on Saleable</t>
  </si>
  <si>
    <t>Market Value</t>
  </si>
  <si>
    <t>Average</t>
  </si>
  <si>
    <t xml:space="preserve">Valuation Adopted </t>
  </si>
  <si>
    <t>Housing</t>
  </si>
  <si>
    <t>Commonfloor</t>
  </si>
  <si>
    <t>1BHK</t>
  </si>
  <si>
    <t>2BHK</t>
  </si>
  <si>
    <t>1RK</t>
  </si>
  <si>
    <t>22/06/2017.</t>
  </si>
  <si>
    <t>Material laying at Site: :Nothing</t>
  </si>
  <si>
    <t>Quality of construction: NA</t>
  </si>
  <si>
    <t>Wheather the construction is as per approved Building plan : NA</t>
  </si>
  <si>
    <t>Mirador Utsav (F, G, H, I &amp; J Wing)</t>
  </si>
  <si>
    <t>F, G, H, I &amp; J Wing</t>
  </si>
  <si>
    <t>05 Building</t>
  </si>
  <si>
    <t>2,00,000/-</t>
  </si>
  <si>
    <t>22/01/2021</t>
  </si>
  <si>
    <t>31/03/2021</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</si>
  <si>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</si>
  <si>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</si>
  <si>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</si>
  <si>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</si>
  <si>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</si>
  <si>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</si>
  <si>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</si>
  <si>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</si>
  <si>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</si>
  <si>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</si>
  <si>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</si>
  <si>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</si>
  <si>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</si>
  <si>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</si>
  <si>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</si>
  <si>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</si>
  <si>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</si>
  <si>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</si>
  <si>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</si>
  <si>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</si>
  <si>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</si>
  <si>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</si>
  <si>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</si>
  <si>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</si>
  <si>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Gr. (Pt) + 1st to 4th Floor</t>
  </si>
  <si>
    <t>Wing F, G &amp; H = Gr. (Pt) + 1st to 4th Floor</t>
  </si>
  <si>
    <t>Wing J  = Gr. (Pt) + 1st to 4th Floor</t>
  </si>
  <si>
    <t>Wing I  = Gr. (Pt) + 1st to 4th Floor</t>
  </si>
  <si>
    <t>7,000/-</t>
  </si>
  <si>
    <t>Location Link</t>
  </si>
  <si>
    <t>https://goo.gl/maps/equV34nCDX8YZoQf6?coh=178572&amp;entry=tt</t>
  </si>
  <si>
    <t xml:space="preserve">Office No. 1031, Wing J, Akshar Business Park, Plot No. 03 Sector 25, Near APMC Market, Vashi, Navi Mumbai, Maharashtra 400703 TEL: 022-46090378/79/80                                                                                                 E mail : vsjcapf@gmail.com. Web site : www.vsjadon.com </t>
  </si>
  <si>
    <t>O. Certificate No.:</t>
  </si>
  <si>
    <t>J.K.2017/18
Wing E, F, G &amp; H = Gr/Stilt + 1st to 4th
Floor (Total No. of Flats = 87 Nos.)</t>
  </si>
  <si>
    <t>11/08/2025.</t>
  </si>
  <si>
    <t>22/01/2018.</t>
  </si>
  <si>
    <t>31/12/2025.</t>
  </si>
  <si>
    <r>
      <t xml:space="preserve">Remarks:  
1. F, G, H Wing  = All work completed. OC Received.
    I Wing = Construction work was stopped. Work is same as visit (31/03/2021).
    J Wing = Work not yet started.
2. We considered given rate verify by market inquire.
3. Recommended rate should be considered as all inclusive rate if other charges are not mentioned. (Excluding GST &amp; other government Taxes).
4. Car parking is subjected to authentic documentation.
5. We have updated OC from Rera for Wing F, G &amp; H (On 13/02/2024).
6. As building have received CC on 22/06/2017, still project work is pending.
</t>
    </r>
    <r>
      <rPr>
        <b/>
        <sz val="11"/>
        <color rgb="FFFF0000"/>
        <rFont val="Times New Roman"/>
        <family val="1"/>
      </rPr>
      <t>5.  As per RERA, completion period of project Mirador Utsav is expired on 30/12/2022  but still project is under construction.</t>
    </r>
    <r>
      <rPr>
        <b/>
        <sz val="11"/>
        <color indexed="8"/>
        <rFont val="Times New Roman"/>
        <family val="1"/>
      </rPr>
      <t xml:space="preserve">
5.On Site We Meet With Mr. Sanket 9168602584.
5</t>
    </r>
    <r>
      <rPr>
        <b/>
        <sz val="11"/>
        <color rgb="FFFF0000"/>
        <rFont val="Times New Roman"/>
        <family val="1"/>
      </rPr>
      <t>. As per RERA, completion period of Mirador Utsav is expired on 30/12/2021 but still project is under
construction.</t>
    </r>
    <r>
      <rPr>
        <b/>
        <sz val="11"/>
        <color indexed="8"/>
        <rFont val="Times New Roman"/>
        <family val="1"/>
      </rPr>
      <t xml:space="preserve">
</t>
    </r>
  </si>
  <si>
    <t>Mr. Vaibhav Ahire  9987293567
Mrs. Chetna Panchal  83699 99601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</si>
</sst>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1"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b/>
      <sz val="11"/>
      <color rgb="FFFF0000"/>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8" fillId="0" borderId="0"/>
    <xf numFmtId="9" fontId="5" fillId="0" borderId="0" applyFont="0" applyFill="0" applyBorder="0" applyAlignment="0" applyProtection="0"/>
    <xf numFmtId="0" fontId="8" fillId="0" borderId="0"/>
    <xf numFmtId="0" fontId="20" fillId="0" borderId="0" applyNumberFormat="0" applyFill="0" applyBorder="0" applyAlignment="0" applyProtection="0"/>
  </cellStyleXfs>
  <cellXfs count="183">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9" fillId="0" borderId="2" xfId="0" applyFont="1" applyBorder="1"/>
    <xf numFmtId="0" fontId="0" fillId="0" borderId="3" xfId="0" applyBorder="1"/>
    <xf numFmtId="0" fontId="0" fillId="3" borderId="2" xfId="0" applyFill="1" applyBorder="1"/>
    <xf numFmtId="0" fontId="9" fillId="0" borderId="2" xfId="0" applyFont="1" applyBorder="1" applyAlignment="1">
      <alignment horizontal="center"/>
    </xf>
    <xf numFmtId="0" fontId="11" fillId="0" borderId="0" xfId="0" applyFont="1"/>
    <xf numFmtId="0" fontId="4" fillId="0" borderId="4" xfId="0" applyFont="1" applyBorder="1" applyAlignment="1">
      <alignment vertical="top"/>
    </xf>
    <xf numFmtId="0" fontId="4" fillId="0" borderId="2" xfId="0" applyFont="1" applyBorder="1" applyAlignment="1">
      <alignment horizontal="left" vertical="top"/>
    </xf>
    <xf numFmtId="0" fontId="12" fillId="0" borderId="2" xfId="0" applyFont="1" applyBorder="1"/>
    <xf numFmtId="0" fontId="12" fillId="0" borderId="0" xfId="0" applyFont="1"/>
    <xf numFmtId="0" fontId="12" fillId="3" borderId="2" xfId="0" applyFont="1" applyFill="1" applyBorder="1"/>
    <xf numFmtId="0" fontId="11" fillId="0" borderId="2" xfId="0" applyFont="1" applyBorder="1" applyAlignment="1">
      <alignment horizontal="center"/>
    </xf>
    <xf numFmtId="0" fontId="11" fillId="0" borderId="0" xfId="0" applyFont="1" applyAlignment="1">
      <alignment horizontal="center"/>
    </xf>
    <xf numFmtId="0" fontId="12" fillId="0" borderId="2" xfId="0" applyFont="1" applyBorder="1" applyAlignment="1">
      <alignment horizontal="center"/>
    </xf>
    <xf numFmtId="0" fontId="12" fillId="3" borderId="2" xfId="0" applyFont="1" applyFill="1" applyBorder="1" applyAlignment="1">
      <alignment horizontal="center"/>
    </xf>
    <xf numFmtId="9" fontId="12" fillId="0" borderId="0" xfId="5" applyFont="1" applyBorder="1"/>
    <xf numFmtId="0" fontId="13" fillId="0" borderId="2" xfId="0" applyFont="1" applyBorder="1" applyAlignment="1">
      <alignment horizontal="center"/>
    </xf>
    <xf numFmtId="0" fontId="12" fillId="0" borderId="0" xfId="0" applyFont="1" applyAlignment="1">
      <alignment horizontal="right"/>
    </xf>
    <xf numFmtId="0" fontId="12" fillId="0" borderId="0" xfId="0" applyFont="1" applyAlignment="1">
      <alignment wrapText="1"/>
    </xf>
    <xf numFmtId="0" fontId="12" fillId="0" borderId="5" xfId="0" applyFont="1" applyBorder="1"/>
    <xf numFmtId="0" fontId="12" fillId="0" borderId="2" xfId="0" applyFont="1" applyBorder="1" applyAlignment="1">
      <alignment wrapText="1"/>
    </xf>
    <xf numFmtId="9" fontId="12" fillId="0" borderId="2" xfId="5" applyFont="1" applyBorder="1"/>
    <xf numFmtId="9" fontId="12" fillId="0" borderId="0" xfId="0" applyNumberFormat="1" applyFont="1"/>
    <xf numFmtId="0" fontId="14" fillId="0" borderId="0" xfId="0" applyFont="1"/>
    <xf numFmtId="0" fontId="4" fillId="0" borderId="0" xfId="2" applyFont="1"/>
    <xf numFmtId="14" fontId="1" fillId="0" borderId="0" xfId="3" applyNumberFormat="1"/>
    <xf numFmtId="0" fontId="1" fillId="0" borderId="0" xfId="3"/>
    <xf numFmtId="0" fontId="8" fillId="0" borderId="0" xfId="4"/>
    <xf numFmtId="0" fontId="9" fillId="0" borderId="2" xfId="4" applyFont="1" applyBorder="1" applyAlignment="1">
      <alignment horizontal="center" vertical="top" wrapText="1"/>
    </xf>
    <xf numFmtId="0" fontId="8" fillId="0" borderId="2" xfId="4" applyBorder="1" applyAlignment="1">
      <alignment horizontal="center" vertical="center"/>
    </xf>
    <xf numFmtId="1" fontId="8" fillId="0" borderId="2" xfId="4" applyNumberFormat="1" applyBorder="1" applyAlignment="1">
      <alignment horizontal="center" vertical="center"/>
    </xf>
    <xf numFmtId="165" fontId="8" fillId="0" borderId="2" xfId="1" applyNumberFormat="1" applyFont="1" applyBorder="1" applyAlignment="1">
      <alignment horizontal="right" vertical="center"/>
    </xf>
    <xf numFmtId="0" fontId="9" fillId="0" borderId="2" xfId="4" applyFont="1" applyBorder="1" applyAlignment="1">
      <alignment horizontal="center" vertical="center"/>
    </xf>
    <xf numFmtId="1" fontId="10"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8" fillId="0" borderId="2" xfId="4" applyBorder="1" applyAlignment="1">
      <alignment horizontal="left" vertical="center"/>
    </xf>
    <xf numFmtId="0" fontId="14" fillId="0" borderId="3" xfId="0" applyFont="1" applyBorder="1"/>
    <xf numFmtId="14" fontId="0" fillId="0" borderId="0" xfId="0" applyNumberFormat="1"/>
    <xf numFmtId="0" fontId="16" fillId="0" borderId="0" xfId="6" applyFont="1" applyProtection="1">
      <protection hidden="1"/>
    </xf>
    <xf numFmtId="0" fontId="17" fillId="0" borderId="16" xfId="6" applyFont="1" applyBorder="1" applyAlignment="1" applyProtection="1">
      <alignment horizontal="center" vertical="top"/>
      <protection locked="0"/>
    </xf>
    <xf numFmtId="0" fontId="17" fillId="0" borderId="2" xfId="6" applyFont="1" applyBorder="1" applyAlignment="1" applyProtection="1">
      <alignment horizontal="center" vertical="top"/>
      <protection locked="0"/>
    </xf>
    <xf numFmtId="0" fontId="12" fillId="0" borderId="0" xfId="0" applyFont="1" applyProtection="1">
      <protection hidden="1"/>
    </xf>
    <xf numFmtId="0" fontId="16" fillId="0" borderId="0" xfId="6" applyFont="1"/>
    <xf numFmtId="1" fontId="0" fillId="0" borderId="0" xfId="0" applyNumberFormat="1"/>
    <xf numFmtId="1" fontId="0" fillId="0" borderId="0" xfId="0" applyNumberFormat="1" applyAlignment="1">
      <alignment horizontal="right"/>
    </xf>
    <xf numFmtId="0" fontId="17" fillId="0" borderId="1" xfId="6" applyFont="1" applyBorder="1" applyAlignment="1" applyProtection="1">
      <alignment horizontal="center" vertical="top"/>
      <protection locked="0"/>
    </xf>
    <xf numFmtId="0" fontId="17" fillId="0" borderId="2" xfId="6" applyFont="1" applyBorder="1" applyAlignment="1" applyProtection="1">
      <alignment horizontal="center" vertical="top" wrapText="1"/>
      <protection locked="0"/>
    </xf>
    <xf numFmtId="0" fontId="17" fillId="0" borderId="2" xfId="6" applyFont="1" applyBorder="1" applyAlignment="1" applyProtection="1">
      <alignment horizontal="center" wrapText="1"/>
      <protection locked="0"/>
    </xf>
    <xf numFmtId="1" fontId="17" fillId="0" borderId="2" xfId="6" applyNumberFormat="1" applyFont="1" applyBorder="1" applyAlignment="1" applyProtection="1">
      <alignment horizontal="center" wrapText="1"/>
      <protection locked="0"/>
    </xf>
    <xf numFmtId="0" fontId="17" fillId="0" borderId="23" xfId="6" applyFont="1" applyBorder="1" applyAlignment="1" applyProtection="1">
      <alignment horizontal="center" wrapText="1"/>
      <protection locked="0"/>
    </xf>
    <xf numFmtId="0" fontId="3" fillId="0" borderId="2" xfId="0" applyFont="1" applyBorder="1" applyAlignment="1">
      <alignment vertical="top"/>
    </xf>
    <xf numFmtId="0" fontId="14" fillId="0" borderId="0" xfId="0" applyFont="1" applyAlignment="1">
      <alignment horizontal="center"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4" fillId="0" borderId="2" xfId="0" applyFont="1" applyBorder="1" applyAlignment="1">
      <alignment horizontal="center" vertical="top" wrapText="1"/>
    </xf>
    <xf numFmtId="0" fontId="4" fillId="0" borderId="2" xfId="0" applyFont="1" applyBorder="1" applyAlignment="1">
      <alignment horizontal="left" vertical="top"/>
    </xf>
    <xf numFmtId="0" fontId="4" fillId="2" borderId="2" xfId="0" applyFont="1" applyFill="1" applyBorder="1" applyAlignment="1">
      <alignment horizontal="left" vertical="top"/>
    </xf>
    <xf numFmtId="0" fontId="7" fillId="0" borderId="2" xfId="0" applyFont="1" applyBorder="1" applyAlignment="1">
      <alignment horizontal="left" vertical="top" wrapText="1"/>
    </xf>
    <xf numFmtId="0" fontId="4" fillId="0" borderId="2" xfId="0" applyFont="1" applyBorder="1" applyAlignment="1">
      <alignment horizontal="left" vertical="top" wrapText="1"/>
    </xf>
    <xf numFmtId="0" fontId="4" fillId="2" borderId="2" xfId="0" applyFont="1" applyFill="1" applyBorder="1" applyAlignment="1">
      <alignment horizontal="left" vertical="top" wrapText="1"/>
    </xf>
    <xf numFmtId="0" fontId="7" fillId="0" borderId="1" xfId="0" applyFont="1" applyBorder="1" applyAlignment="1">
      <alignment horizontal="left" vertical="top"/>
    </xf>
    <xf numFmtId="0" fontId="7" fillId="0" borderId="6" xfId="0" applyFont="1" applyBorder="1" applyAlignment="1">
      <alignment horizontal="left"/>
    </xf>
    <xf numFmtId="0" fontId="7" fillId="0" borderId="2" xfId="0" applyFont="1" applyBorder="1" applyAlignment="1">
      <alignment horizontal="center" vertical="top" wrapText="1"/>
    </xf>
    <xf numFmtId="0" fontId="17" fillId="0" borderId="17" xfId="6" applyFont="1" applyBorder="1" applyAlignment="1" applyProtection="1">
      <alignment horizontal="center" vertical="top"/>
      <protection locked="0"/>
    </xf>
    <xf numFmtId="0" fontId="17" fillId="0" borderId="4" xfId="6" applyFont="1" applyBorder="1" applyAlignment="1" applyProtection="1">
      <alignment horizontal="center" vertical="top"/>
      <protection locked="0"/>
    </xf>
    <xf numFmtId="0" fontId="17" fillId="0" borderId="2" xfId="6" applyFont="1" applyBorder="1" applyAlignment="1" applyProtection="1">
      <alignment horizontal="center" vertical="top" wrapText="1"/>
      <protection locked="0"/>
    </xf>
    <xf numFmtId="0" fontId="17" fillId="0" borderId="22" xfId="6" applyFont="1" applyBorder="1" applyAlignment="1" applyProtection="1">
      <alignment horizontal="center" vertical="top" wrapText="1"/>
      <protection locked="0"/>
    </xf>
    <xf numFmtId="0" fontId="17" fillId="0" borderId="16" xfId="6" applyFont="1" applyBorder="1" applyAlignment="1" applyProtection="1">
      <alignment horizontal="center" vertical="top"/>
      <protection locked="0"/>
    </xf>
    <xf numFmtId="0" fontId="17" fillId="0" borderId="1" xfId="6" applyFont="1" applyBorder="1" applyAlignment="1" applyProtection="1">
      <alignment horizontal="center" vertical="top"/>
      <protection locked="0"/>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2" xfId="0" applyFont="1" applyBorder="1" applyAlignment="1">
      <alignment horizontal="left" vertical="top"/>
    </xf>
    <xf numFmtId="0" fontId="4" fillId="0" borderId="2" xfId="0" applyFont="1" applyBorder="1" applyAlignment="1">
      <alignment horizontal="center"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14" fontId="4" fillId="0" borderId="1" xfId="0" applyNumberFormat="1" applyFont="1" applyBorder="1" applyAlignment="1">
      <alignment horizontal="left" vertical="top"/>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3" fillId="0" borderId="7" xfId="0" applyFont="1" applyBorder="1" applyAlignment="1">
      <alignment horizontal="center" vertical="top" wrapText="1"/>
    </xf>
    <xf numFmtId="0" fontId="3" fillId="0" borderId="13"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0" xfId="0" applyFont="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12" xfId="0" applyFont="1" applyBorder="1" applyAlignment="1">
      <alignment horizontal="center" vertical="top" wrapText="1"/>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3" fillId="0" borderId="7" xfId="2" applyFont="1" applyBorder="1" applyAlignment="1">
      <alignment horizontal="left" vertical="top" wrapText="1"/>
    </xf>
    <xf numFmtId="0" fontId="3" fillId="0" borderId="13" xfId="2" applyFont="1" applyBorder="1" applyAlignment="1">
      <alignment horizontal="left" vertical="top" wrapText="1"/>
    </xf>
    <xf numFmtId="0" fontId="3" fillId="0" borderId="8" xfId="2" applyFont="1" applyBorder="1" applyAlignment="1">
      <alignment horizontal="left" vertical="top" wrapText="1"/>
    </xf>
    <xf numFmtId="0" fontId="4" fillId="0" borderId="11" xfId="0" applyFont="1" applyBorder="1" applyAlignment="1">
      <alignment horizontal="left" vertical="top"/>
    </xf>
    <xf numFmtId="0" fontId="4" fillId="0" borderId="3" xfId="0" applyFont="1" applyBorder="1" applyAlignment="1">
      <alignment horizontal="left" vertical="top"/>
    </xf>
    <xf numFmtId="0" fontId="4" fillId="0" borderId="12" xfId="0" applyFont="1" applyBorder="1" applyAlignment="1">
      <alignment horizontal="left" vertical="top"/>
    </xf>
    <xf numFmtId="0" fontId="6" fillId="0" borderId="7" xfId="0" applyFont="1" applyBorder="1" applyAlignment="1">
      <alignment vertical="top" wrapText="1"/>
    </xf>
    <xf numFmtId="0" fontId="6" fillId="0" borderId="13" xfId="0" applyFont="1" applyBorder="1" applyAlignment="1">
      <alignment vertical="top" wrapText="1"/>
    </xf>
    <xf numFmtId="0" fontId="6" fillId="0" borderId="8" xfId="0" applyFont="1" applyBorder="1" applyAlignment="1">
      <alignment vertical="top" wrapText="1"/>
    </xf>
    <xf numFmtId="0" fontId="6" fillId="0" borderId="11" xfId="0" applyFont="1" applyBorder="1" applyAlignment="1">
      <alignment vertical="top" wrapText="1"/>
    </xf>
    <xf numFmtId="0" fontId="6" fillId="0" borderId="3" xfId="0" applyFont="1" applyBorder="1" applyAlignment="1">
      <alignment vertical="top" wrapText="1"/>
    </xf>
    <xf numFmtId="0" fontId="6" fillId="0" borderId="12" xfId="0" applyFont="1" applyBorder="1" applyAlignment="1">
      <alignment vertical="top" wrapText="1"/>
    </xf>
    <xf numFmtId="0" fontId="7" fillId="2" borderId="1"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18" fillId="0" borderId="14" xfId="6" applyFont="1" applyBorder="1" applyAlignment="1" applyProtection="1">
      <alignment horizontal="center" vertical="top" wrapText="1"/>
      <protection locked="0"/>
    </xf>
    <xf numFmtId="0" fontId="18" fillId="0" borderId="15" xfId="6" applyFont="1" applyBorder="1" applyAlignment="1" applyProtection="1">
      <alignment horizontal="center" vertical="top" wrapText="1"/>
      <protection locked="0"/>
    </xf>
    <xf numFmtId="0" fontId="18" fillId="0" borderId="20" xfId="6" applyFont="1" applyBorder="1" applyAlignment="1" applyProtection="1">
      <alignment horizontal="left" vertical="top" wrapText="1"/>
      <protection locked="0"/>
    </xf>
    <xf numFmtId="0" fontId="18" fillId="0" borderId="21" xfId="6" applyFont="1" applyBorder="1" applyAlignment="1" applyProtection="1">
      <alignment horizontal="left" vertical="top" wrapText="1"/>
      <protection locked="0"/>
    </xf>
    <xf numFmtId="0" fontId="17" fillId="0" borderId="2" xfId="6" applyFont="1" applyBorder="1" applyAlignment="1" applyProtection="1">
      <alignment horizontal="center" vertical="top"/>
      <protection locked="0"/>
    </xf>
    <xf numFmtId="0" fontId="17" fillId="0" borderId="22" xfId="6" applyFont="1" applyBorder="1" applyAlignment="1" applyProtection="1">
      <alignment horizontal="center" vertical="top"/>
      <protection locked="0"/>
    </xf>
    <xf numFmtId="0" fontId="4" fillId="0" borderId="7" xfId="0" applyFont="1" applyBorder="1" applyAlignment="1">
      <alignment horizontal="left" vertical="top"/>
    </xf>
    <xf numFmtId="0" fontId="4" fillId="0" borderId="13" xfId="0" applyFont="1" applyBorder="1" applyAlignment="1">
      <alignment horizontal="left" vertical="top"/>
    </xf>
    <xf numFmtId="0" fontId="4" fillId="0" borderId="8" xfId="0" applyFont="1" applyBorder="1" applyAlignment="1">
      <alignment horizontal="left" vertical="top"/>
    </xf>
    <xf numFmtId="0" fontId="4" fillId="0" borderId="7" xfId="0" applyFont="1" applyBorder="1" applyAlignment="1">
      <alignment horizontal="left" vertical="top" wrapText="1"/>
    </xf>
    <xf numFmtId="0" fontId="4" fillId="0" borderId="13" xfId="0" applyFont="1" applyBorder="1" applyAlignment="1">
      <alignment horizontal="left" vertical="top" wrapText="1"/>
    </xf>
    <xf numFmtId="0" fontId="4" fillId="0" borderId="8" xfId="0" applyFont="1" applyBorder="1" applyAlignment="1">
      <alignment horizontal="left" vertical="top" wrapText="1"/>
    </xf>
    <xf numFmtId="0" fontId="4" fillId="0" borderId="11" xfId="0" applyFont="1" applyBorder="1" applyAlignment="1">
      <alignment horizontal="left" vertical="top" wrapText="1"/>
    </xf>
    <xf numFmtId="0" fontId="4" fillId="0" borderId="3" xfId="0" applyFont="1" applyBorder="1" applyAlignment="1">
      <alignment horizontal="left" vertical="top" wrapText="1"/>
    </xf>
    <xf numFmtId="0" fontId="4" fillId="0" borderId="12" xfId="0" applyFont="1" applyBorder="1" applyAlignment="1">
      <alignment horizontal="left" vertical="top" wrapText="1"/>
    </xf>
    <xf numFmtId="0" fontId="7" fillId="0" borderId="1" xfId="0" applyFont="1" applyBorder="1" applyAlignment="1">
      <alignment horizontal="center" vertical="top"/>
    </xf>
    <xf numFmtId="0" fontId="7" fillId="0" borderId="6" xfId="0" applyFont="1" applyBorder="1" applyAlignment="1">
      <alignment horizontal="center" vertical="top"/>
    </xf>
    <xf numFmtId="0" fontId="7" fillId="0" borderId="2" xfId="0" applyFont="1" applyBorder="1" applyAlignment="1">
      <alignment horizontal="left" vertical="top"/>
    </xf>
    <xf numFmtId="0" fontId="18" fillId="0" borderId="16" xfId="6" applyFont="1" applyBorder="1" applyAlignment="1" applyProtection="1">
      <alignment horizontal="left" vertical="top"/>
      <protection locked="0"/>
    </xf>
    <xf numFmtId="0" fontId="18" fillId="0" borderId="1" xfId="6" applyFont="1" applyBorder="1" applyAlignment="1" applyProtection="1">
      <alignment horizontal="left" vertical="top"/>
      <protection locked="0"/>
    </xf>
    <xf numFmtId="0" fontId="18" fillId="0" borderId="2" xfId="6" applyFont="1" applyBorder="1" applyAlignment="1" applyProtection="1">
      <alignment horizontal="left" vertical="top" wrapText="1"/>
      <protection locked="0"/>
    </xf>
    <xf numFmtId="0" fontId="18" fillId="0" borderId="22" xfId="6" applyFont="1" applyBorder="1" applyAlignment="1" applyProtection="1">
      <alignment horizontal="left" vertical="top" wrapText="1"/>
      <protection locked="0"/>
    </xf>
    <xf numFmtId="0" fontId="20" fillId="0" borderId="1" xfId="7" applyFill="1" applyBorder="1" applyAlignment="1">
      <alignment horizontal="center" vertical="top"/>
    </xf>
    <xf numFmtId="0" fontId="4" fillId="0" borderId="4" xfId="0" applyFont="1" applyBorder="1" applyAlignment="1">
      <alignment horizontal="center" vertical="top"/>
    </xf>
    <xf numFmtId="14" fontId="3" fillId="0" borderId="2" xfId="0" applyNumberFormat="1" applyFont="1" applyBorder="1" applyAlignment="1">
      <alignment horizontal="left" vertical="top"/>
    </xf>
    <xf numFmtId="0" fontId="3" fillId="0" borderId="2" xfId="0" applyFont="1" applyBorder="1" applyAlignment="1">
      <alignment horizontal="left" vertical="top" wrapText="1"/>
    </xf>
    <xf numFmtId="9" fontId="17" fillId="2" borderId="2" xfId="6" applyNumberFormat="1" applyFont="1" applyFill="1" applyBorder="1" applyAlignment="1" applyProtection="1">
      <alignment horizontal="center" vertical="center" wrapText="1"/>
      <protection hidden="1"/>
    </xf>
    <xf numFmtId="9" fontId="17" fillId="2" borderId="23" xfId="6" applyNumberFormat="1" applyFont="1" applyFill="1" applyBorder="1" applyAlignment="1" applyProtection="1">
      <alignment horizontal="center" vertical="center" wrapText="1"/>
      <protection hidden="1"/>
    </xf>
    <xf numFmtId="9" fontId="17" fillId="2" borderId="22" xfId="6" applyNumberFormat="1" applyFont="1" applyFill="1" applyBorder="1" applyAlignment="1" applyProtection="1">
      <alignment horizontal="center" vertical="center" wrapText="1"/>
      <protection hidden="1"/>
    </xf>
    <xf numFmtId="9" fontId="17" fillId="2" borderId="24" xfId="6" applyNumberFormat="1" applyFont="1" applyFill="1" applyBorder="1" applyAlignment="1" applyProtection="1">
      <alignment horizontal="center" vertical="center" wrapText="1"/>
      <protection hidden="1"/>
    </xf>
    <xf numFmtId="0" fontId="17" fillId="0" borderId="16" xfId="6" applyFont="1" applyBorder="1" applyAlignment="1" applyProtection="1">
      <alignment horizontal="center" vertical="top" wrapText="1"/>
      <protection locked="0"/>
    </xf>
    <xf numFmtId="0" fontId="17" fillId="0" borderId="1" xfId="6" applyFont="1" applyBorder="1" applyAlignment="1" applyProtection="1">
      <alignment horizontal="center" vertical="top" wrapText="1"/>
      <protection locked="0"/>
    </xf>
    <xf numFmtId="0" fontId="17" fillId="0" borderId="18" xfId="6" applyFont="1" applyBorder="1" applyAlignment="1" applyProtection="1">
      <alignment horizontal="center" vertical="top"/>
      <protection locked="0"/>
    </xf>
    <xf numFmtId="0" fontId="17" fillId="0" borderId="19" xfId="6" applyFont="1" applyBorder="1" applyAlignment="1" applyProtection="1">
      <alignment horizontal="center" vertical="top"/>
      <protection locked="0"/>
    </xf>
    <xf numFmtId="0" fontId="12" fillId="0" borderId="2" xfId="0" applyFont="1" applyBorder="1" applyAlignment="1">
      <alignment horizontal="left"/>
    </xf>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9" fillId="0" borderId="2" xfId="4" applyFont="1" applyBorder="1" applyAlignment="1">
      <alignment horizontal="left"/>
    </xf>
    <xf numFmtId="0" fontId="0" fillId="3" borderId="2" xfId="0" applyFill="1" applyBorder="1" applyAlignment="1">
      <alignment horizontal="center" wrapText="1"/>
    </xf>
    <xf numFmtId="0" fontId="9" fillId="0" borderId="2" xfId="0" applyFont="1" applyBorder="1" applyAlignment="1">
      <alignment horizontal="center"/>
    </xf>
    <xf numFmtId="0" fontId="18" fillId="0" borderId="25" xfId="6" applyFont="1" applyBorder="1" applyAlignment="1" applyProtection="1">
      <alignment horizontal="center" vertical="center"/>
      <protection locked="0"/>
    </xf>
    <xf numFmtId="0" fontId="18" fillId="0" borderId="26" xfId="6" applyFont="1" applyBorder="1" applyAlignment="1" applyProtection="1">
      <alignment horizontal="center" vertical="center"/>
      <protection locked="0"/>
    </xf>
    <xf numFmtId="9" fontId="18" fillId="0" borderId="27" xfId="6" applyNumberFormat="1" applyFont="1" applyBorder="1" applyAlignment="1" applyProtection="1">
      <alignment horizontal="center" vertical="center" wrapText="1"/>
      <protection locked="0"/>
    </xf>
    <xf numFmtId="0" fontId="18" fillId="0" borderId="27" xfId="6" applyFont="1" applyBorder="1" applyAlignment="1" applyProtection="1">
      <alignment horizontal="center" vertical="center" wrapText="1"/>
      <protection locked="0"/>
    </xf>
    <xf numFmtId="0" fontId="18" fillId="0" borderId="28" xfId="6" applyFont="1" applyBorder="1" applyAlignment="1" applyProtection="1">
      <alignment horizontal="center" vertical="center" wrapText="1"/>
      <protection locked="0"/>
    </xf>
    <xf numFmtId="9" fontId="18" fillId="2" borderId="29" xfId="6" applyNumberFormat="1" applyFont="1" applyFill="1" applyBorder="1" applyAlignment="1" applyProtection="1">
      <alignment horizontal="center" vertical="center" wrapText="1"/>
      <protection hidden="1"/>
    </xf>
    <xf numFmtId="9" fontId="18" fillId="2" borderId="27" xfId="6" applyNumberFormat="1" applyFont="1" applyFill="1" applyBorder="1" applyAlignment="1" applyProtection="1">
      <alignment horizontal="center" vertical="center" wrapText="1"/>
      <protection hidden="1"/>
    </xf>
    <xf numFmtId="9" fontId="18" fillId="2" borderId="28" xfId="6" applyNumberFormat="1" applyFont="1" applyFill="1" applyBorder="1" applyAlignment="1" applyProtection="1">
      <alignment horizontal="center" vertical="center" wrapText="1"/>
      <protection hidden="1"/>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 Id="rId4" Type="http://schemas.openxmlformats.org/officeDocument/2006/relationships/image" Target="../media/image2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337858</xdr:colOff>
      <xdr:row>191</xdr:row>
      <xdr:rowOff>182654</xdr:rowOff>
    </xdr:from>
    <xdr:to>
      <xdr:col>8</xdr:col>
      <xdr:colOff>605118</xdr:colOff>
      <xdr:row>212</xdr:row>
      <xdr:rowOff>11204</xdr:rowOff>
    </xdr:to>
    <xdr:pic>
      <xdr:nvPicPr>
        <xdr:cNvPr id="1423" name="Picture 1">
          <a:extLst>
            <a:ext uri="{FF2B5EF4-FFF2-40B4-BE49-F238E27FC236}">
              <a16:creationId xmlns:a16="http://schemas.microsoft.com/office/drawing/2014/main" xmlns="" id="{00000000-0008-0000-0000-00008F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7858" y="39806654"/>
          <a:ext cx="6105525"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326652</xdr:colOff>
      <xdr:row>170</xdr:row>
      <xdr:rowOff>179292</xdr:rowOff>
    </xdr:from>
    <xdr:to>
      <xdr:col>8</xdr:col>
      <xdr:colOff>593912</xdr:colOff>
      <xdr:row>191</xdr:row>
      <xdr:rowOff>7842</xdr:rowOff>
    </xdr:to>
    <xdr:pic>
      <xdr:nvPicPr>
        <xdr:cNvPr id="1424" name="Picture 2">
          <a:extLst>
            <a:ext uri="{FF2B5EF4-FFF2-40B4-BE49-F238E27FC236}">
              <a16:creationId xmlns:a16="http://schemas.microsoft.com/office/drawing/2014/main" xmlns="" id="{00000000-0008-0000-0000-000090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26652" y="35802792"/>
          <a:ext cx="6105525"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0</xdr:colOff>
      <xdr:row>121</xdr:row>
      <xdr:rowOff>0</xdr:rowOff>
    </xdr:from>
    <xdr:to>
      <xdr:col>11</xdr:col>
      <xdr:colOff>554990</xdr:colOff>
      <xdr:row>122</xdr:row>
      <xdr:rowOff>99060</xdr:rowOff>
    </xdr:to>
    <xdr:sp macro="" textlink="">
      <xdr:nvSpPr>
        <xdr:cNvPr id="16" name="TextBox 15">
          <a:extLst>
            <a:ext uri="{FF2B5EF4-FFF2-40B4-BE49-F238E27FC236}">
              <a16:creationId xmlns:a16="http://schemas.microsoft.com/office/drawing/2014/main" xmlns="" id="{BFCF89E7-B557-2F30-1889-5D4DA4542216}"/>
            </a:ext>
          </a:extLst>
        </xdr:cNvPr>
        <xdr:cNvSpPr txBox="1"/>
      </xdr:nvSpPr>
      <xdr:spPr>
        <a:xfrm>
          <a:off x="7962900" y="25698450"/>
          <a:ext cx="554990" cy="276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F &amp; G</a:t>
          </a:r>
        </a:p>
      </xdr:txBody>
    </xdr:sp>
    <xdr:clientData/>
  </xdr:twoCellAnchor>
  <xdr:twoCellAnchor>
    <xdr:from>
      <xdr:col>10</xdr:col>
      <xdr:colOff>806450</xdr:colOff>
      <xdr:row>125</xdr:row>
      <xdr:rowOff>66675</xdr:rowOff>
    </xdr:from>
    <xdr:to>
      <xdr:col>20</xdr:col>
      <xdr:colOff>178764</xdr:colOff>
      <xdr:row>154</xdr:row>
      <xdr:rowOff>95184</xdr:rowOff>
    </xdr:to>
    <xdr:grpSp>
      <xdr:nvGrpSpPr>
        <xdr:cNvPr id="2" name="Group 1"/>
        <xdr:cNvGrpSpPr/>
      </xdr:nvGrpSpPr>
      <xdr:grpSpPr>
        <a:xfrm>
          <a:off x="7073900" y="25422225"/>
          <a:ext cx="6182689" cy="5553009"/>
          <a:chOff x="44450" y="26047700"/>
          <a:chExt cx="6471614" cy="5181534"/>
        </a:xfrm>
      </xdr:grpSpPr>
      <xdr:pic>
        <xdr:nvPicPr>
          <xdr:cNvPr id="18" name="Picture 1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4897751" y="29069234"/>
            <a:ext cx="1618313" cy="216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23130" y="26047700"/>
            <a:ext cx="2157751" cy="2880000"/>
          </a:xfrm>
          <a:prstGeom prst="rect">
            <a:avLst/>
          </a:prstGeom>
          <a:ln>
            <a:solidFill>
              <a:schemeClr val="tx1"/>
            </a:solidFill>
          </a:ln>
        </xdr:spPr>
      </xdr:pic>
      <xdr:pic>
        <xdr:nvPicPr>
          <xdr:cNvPr id="20" name="Picture 1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4450" y="29069234"/>
            <a:ext cx="2877714" cy="2160000"/>
          </a:xfrm>
          <a:prstGeom prst="rect">
            <a:avLst/>
          </a:prstGeom>
          <a:ln>
            <a:solidFill>
              <a:schemeClr val="tx1"/>
            </a:solidFill>
          </a:ln>
        </xdr:spPr>
      </xdr:pic>
      <xdr:pic>
        <xdr:nvPicPr>
          <xdr:cNvPr id="21" name="Picture 2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100801" y="29069234"/>
            <a:ext cx="1618313" cy="21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534260" y="26047700"/>
            <a:ext cx="3836952" cy="2880000"/>
          </a:xfrm>
          <a:prstGeom prst="rect">
            <a:avLst/>
          </a:prstGeom>
          <a:ln>
            <a:solidFill>
              <a:schemeClr val="tx1"/>
            </a:solidFill>
          </a:ln>
        </xdr:spPr>
      </xdr:pic>
    </xdr:grpSp>
    <xdr:clientData/>
  </xdr:twoCellAnchor>
  <xdr:twoCellAnchor>
    <xdr:from>
      <xdr:col>0</xdr:col>
      <xdr:colOff>155661</xdr:colOff>
      <xdr:row>122</xdr:row>
      <xdr:rowOff>57149</xdr:rowOff>
    </xdr:from>
    <xdr:to>
      <xdr:col>9</xdr:col>
      <xdr:colOff>47849</xdr:colOff>
      <xdr:row>159</xdr:row>
      <xdr:rowOff>126985</xdr:rowOff>
    </xdr:to>
    <xdr:grpSp>
      <xdr:nvGrpSpPr>
        <xdr:cNvPr id="3" name="Group 2"/>
        <xdr:cNvGrpSpPr/>
      </xdr:nvGrpSpPr>
      <xdr:grpSpPr>
        <a:xfrm>
          <a:off x="155661" y="24850724"/>
          <a:ext cx="5959613" cy="7108811"/>
          <a:chOff x="155661" y="25022174"/>
          <a:chExt cx="5959613" cy="7108811"/>
        </a:xfrm>
      </xdr:grpSpPr>
      <xdr:pic>
        <xdr:nvPicPr>
          <xdr:cNvPr id="11" name="Picture 10" descr="https://vsjcllp.vsjadon.com/upload/insp-243260-152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4579193" y="30079949"/>
            <a:ext cx="1536081" cy="20502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43260-845.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155661" y="30068181"/>
            <a:ext cx="2731487" cy="20502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43260-851.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3193060" y="27838914"/>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3260-883.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2971750" y="30080742"/>
            <a:ext cx="1536081" cy="205024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5" name="Picture 14" descr="https://vsjcllp.vsjadon.com/upload/insp-243260-86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88403" y="25022174"/>
            <a:ext cx="2032125" cy="271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3260-862.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419349" y="25024474"/>
            <a:ext cx="3613563" cy="27123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descr="https://vsjcllp.vsjadon.com/upload/insp-243260-874.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217392" y="27830280"/>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381000</xdr:colOff>
      <xdr:row>33</xdr:row>
      <xdr:rowOff>123825</xdr:rowOff>
    </xdr:to>
    <xdr:pic>
      <xdr:nvPicPr>
        <xdr:cNvPr id="6175" name="Picture 1">
          <a:extLst>
            <a:ext uri="{FF2B5EF4-FFF2-40B4-BE49-F238E27FC236}">
              <a16:creationId xmlns:a16="http://schemas.microsoft.com/office/drawing/2014/main" xmlns="" id="{00000000-0008-0000-0500-00001F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392" r="18738" b="6667"/>
        <a:stretch>
          <a:fillRect/>
        </a:stretch>
      </xdr:blipFill>
      <xdr:spPr bwMode="auto">
        <a:xfrm>
          <a:off x="685800" y="2286000"/>
          <a:ext cx="6781800"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647700</xdr:colOff>
      <xdr:row>34</xdr:row>
      <xdr:rowOff>133350</xdr:rowOff>
    </xdr:from>
    <xdr:to>
      <xdr:col>6</xdr:col>
      <xdr:colOff>742950</xdr:colOff>
      <xdr:row>56</xdr:row>
      <xdr:rowOff>76200</xdr:rowOff>
    </xdr:to>
    <xdr:pic>
      <xdr:nvPicPr>
        <xdr:cNvPr id="6176" name="Picture 3">
          <a:extLst>
            <a:ext uri="{FF2B5EF4-FFF2-40B4-BE49-F238E27FC236}">
              <a16:creationId xmlns:a16="http://schemas.microsoft.com/office/drawing/2014/main" xmlns="" id="{00000000-0008-0000-0500-000020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514" t="11650" r="19176" b="15599"/>
        <a:stretch>
          <a:fillRect/>
        </a:stretch>
      </xdr:blipFill>
      <xdr:spPr bwMode="auto">
        <a:xfrm>
          <a:off x="647700" y="6610350"/>
          <a:ext cx="7181850" cy="4133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419100</xdr:colOff>
      <xdr:row>1</xdr:row>
      <xdr:rowOff>0</xdr:rowOff>
    </xdr:from>
    <xdr:to>
      <xdr:col>11</xdr:col>
      <xdr:colOff>66675</xdr:colOff>
      <xdr:row>20</xdr:row>
      <xdr:rowOff>123825</xdr:rowOff>
    </xdr:to>
    <xdr:pic>
      <xdr:nvPicPr>
        <xdr:cNvPr id="7171" name="Picture 1">
          <a:extLst>
            <a:ext uri="{FF2B5EF4-FFF2-40B4-BE49-F238E27FC236}">
              <a16:creationId xmlns:a16="http://schemas.microsoft.com/office/drawing/2014/main" xmlns="" id="{00000000-0008-0000-0600-000003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5290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xdr:row>
      <xdr:rowOff>0</xdr:rowOff>
    </xdr:from>
    <xdr:to>
      <xdr:col>6</xdr:col>
      <xdr:colOff>257175</xdr:colOff>
      <xdr:row>20</xdr:row>
      <xdr:rowOff>123825</xdr:rowOff>
    </xdr:to>
    <xdr:pic>
      <xdr:nvPicPr>
        <xdr:cNvPr id="7172" name="Picture 2">
          <a:extLst>
            <a:ext uri="{FF2B5EF4-FFF2-40B4-BE49-F238E27FC236}">
              <a16:creationId xmlns:a16="http://schemas.microsoft.com/office/drawing/2014/main" xmlns="" id="{00000000-0008-0000-0600-0000041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95400" y="190500"/>
          <a:ext cx="2695575" cy="3743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238125</xdr:colOff>
      <xdr:row>22</xdr:row>
      <xdr:rowOff>9525</xdr:rowOff>
    </xdr:from>
    <xdr:to>
      <xdr:col>8</xdr:col>
      <xdr:colOff>9525</xdr:colOff>
      <xdr:row>46</xdr:row>
      <xdr:rowOff>9525</xdr:rowOff>
    </xdr:to>
    <xdr:pic>
      <xdr:nvPicPr>
        <xdr:cNvPr id="4" name="Picture 3">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533525" y="4200525"/>
          <a:ext cx="3429000" cy="4572000"/>
        </a:xfrm>
        <a:prstGeom prst="rect">
          <a:avLst/>
        </a:prstGeom>
        <a:noFill/>
        <a:ln w="9525">
          <a:noFill/>
          <a:miter lim="800000"/>
          <a:headEnd/>
          <a:tailEnd/>
        </a:ln>
        <a:effectLst/>
      </xdr:spPr>
    </xdr:pic>
    <xdr:clientData/>
  </xdr:twoCellAnchor>
  <xdr:twoCellAnchor editAs="oneCell">
    <xdr:from>
      <xdr:col>8</xdr:col>
      <xdr:colOff>107495</xdr:colOff>
      <xdr:row>22</xdr:row>
      <xdr:rowOff>9525</xdr:rowOff>
    </xdr:from>
    <xdr:to>
      <xdr:col>13</xdr:col>
      <xdr:colOff>488495</xdr:colOff>
      <xdr:row>46</xdr:row>
      <xdr:rowOff>9525</xdr:rowOff>
    </xdr:to>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060495" y="4200525"/>
          <a:ext cx="3429000" cy="4572000"/>
        </a:xfrm>
        <a:prstGeom prst="rect">
          <a:avLst/>
        </a:prstGeom>
        <a:noFill/>
        <a:ln w="9525">
          <a:noFill/>
          <a:miter lim="800000"/>
          <a:headEnd/>
          <a:tailEn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16" name="Picture 1">
          <a:extLst>
            <a:ext uri="{FF2B5EF4-FFF2-40B4-BE49-F238E27FC236}">
              <a16:creationId xmlns:a16="http://schemas.microsoft.com/office/drawing/2014/main" xmlns="" id="{00000000-0008-0000-0800-000044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quV34nCDX8YZoQf6?coh=178572&amp;entry=tt"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0"/>
  <sheetViews>
    <sheetView tabSelected="1" view="pageBreakPreview" topLeftCell="A103" zoomScaleNormal="100" zoomScaleSheetLayoutView="100" workbookViewId="0">
      <selection activeCell="P78" sqref="P78"/>
    </sheetView>
  </sheetViews>
  <sheetFormatPr defaultColWidth="9.140625" defaultRowHeight="15" x14ac:dyDescent="0.25"/>
  <cols>
    <col min="1" max="1" width="12.42578125" style="28" customWidth="1"/>
    <col min="2" max="2" width="10.5703125" style="28" customWidth="1"/>
    <col min="3" max="3" width="12.5703125" style="28" customWidth="1"/>
    <col min="4" max="4" width="7.42578125" style="28" customWidth="1"/>
    <col min="5" max="5" width="8.140625" style="28" customWidth="1"/>
    <col min="6" max="6" width="10.5703125" style="28" customWidth="1"/>
    <col min="7" max="8" width="9.85546875" style="28" customWidth="1"/>
    <col min="9" max="9" width="9.5703125" style="28" customWidth="1"/>
    <col min="10" max="10" width="3" style="28" customWidth="1"/>
    <col min="11" max="11" width="19.85546875" style="28" customWidth="1"/>
    <col min="12" max="16384" width="9.140625" style="28"/>
  </cols>
  <sheetData>
    <row r="1" spans="1:10" ht="44.1" customHeight="1" x14ac:dyDescent="0.3">
      <c r="A1" s="82" t="s">
        <v>237</v>
      </c>
      <c r="B1" s="83"/>
      <c r="C1" s="83"/>
      <c r="D1" s="83"/>
      <c r="E1" s="83"/>
      <c r="F1" s="83"/>
      <c r="G1" s="83"/>
      <c r="H1" s="83"/>
      <c r="I1" s="83"/>
      <c r="J1" s="84"/>
    </row>
    <row r="2" spans="1:10" ht="14.1" x14ac:dyDescent="0.3">
      <c r="A2" s="96" t="s">
        <v>41</v>
      </c>
      <c r="B2" s="97"/>
      <c r="C2" s="97"/>
      <c r="D2" s="97"/>
      <c r="E2" s="97"/>
      <c r="F2" s="97"/>
      <c r="G2" s="97"/>
      <c r="H2" s="97"/>
      <c r="I2" s="97"/>
      <c r="J2" s="98"/>
    </row>
    <row r="3" spans="1:10" ht="14.1" x14ac:dyDescent="0.3">
      <c r="A3" s="58" t="s">
        <v>0</v>
      </c>
      <c r="B3" s="59"/>
      <c r="C3" s="59"/>
      <c r="D3" s="59"/>
      <c r="E3" s="60"/>
      <c r="F3" s="92" t="str">
        <f ca="1">TEXT(TODAY(),"DD/MM/YYYY")</f>
        <v>13/08/2025</v>
      </c>
      <c r="G3" s="99"/>
      <c r="H3" s="99"/>
      <c r="I3" s="99"/>
      <c r="J3" s="100"/>
    </row>
    <row r="4" spans="1:10" ht="14.1" x14ac:dyDescent="0.3">
      <c r="A4" s="58" t="s">
        <v>1</v>
      </c>
      <c r="B4" s="59"/>
      <c r="C4" s="59"/>
      <c r="D4" s="59"/>
      <c r="E4" s="60"/>
      <c r="F4" s="58" t="s">
        <v>104</v>
      </c>
      <c r="G4" s="59"/>
      <c r="H4" s="59"/>
      <c r="I4" s="59"/>
      <c r="J4" s="60"/>
    </row>
    <row r="5" spans="1:10" ht="14.1" x14ac:dyDescent="0.3">
      <c r="A5" s="58" t="s">
        <v>2</v>
      </c>
      <c r="B5" s="59"/>
      <c r="C5" s="59"/>
      <c r="D5" s="59"/>
      <c r="E5" s="60"/>
      <c r="F5" s="92" t="s">
        <v>240</v>
      </c>
      <c r="G5" s="99"/>
      <c r="H5" s="99"/>
      <c r="I5" s="99"/>
      <c r="J5" s="100"/>
    </row>
    <row r="6" spans="1:10" ht="29.45" customHeight="1" x14ac:dyDescent="0.3">
      <c r="A6" s="58" t="s">
        <v>3</v>
      </c>
      <c r="B6" s="59"/>
      <c r="C6" s="59"/>
      <c r="D6" s="59"/>
      <c r="E6" s="60"/>
      <c r="F6" s="85" t="s">
        <v>162</v>
      </c>
      <c r="G6" s="86"/>
      <c r="H6" s="86"/>
      <c r="I6" s="86"/>
      <c r="J6" s="87"/>
    </row>
    <row r="7" spans="1:10" ht="30" customHeight="1" x14ac:dyDescent="0.3">
      <c r="A7" s="58" t="s">
        <v>4</v>
      </c>
      <c r="B7" s="59"/>
      <c r="C7" s="59"/>
      <c r="D7" s="59"/>
      <c r="E7" s="60"/>
      <c r="F7" s="85" t="str">
        <f>F6</f>
        <v>M/s. Mirador Dewellers Pvt. Ltd.
M/s. Aakar Corporation Pvt. Ltd.</v>
      </c>
      <c r="G7" s="86"/>
      <c r="H7" s="86"/>
      <c r="I7" s="86"/>
      <c r="J7" s="87"/>
    </row>
    <row r="8" spans="1:10" ht="14.1" x14ac:dyDescent="0.3">
      <c r="A8" s="58" t="s">
        <v>5</v>
      </c>
      <c r="B8" s="59"/>
      <c r="C8" s="59"/>
      <c r="D8" s="59"/>
      <c r="E8" s="60"/>
      <c r="F8" s="110" t="s">
        <v>200</v>
      </c>
      <c r="G8" s="111"/>
      <c r="H8" s="111"/>
      <c r="I8" s="111"/>
      <c r="J8" s="112"/>
    </row>
    <row r="9" spans="1:10" ht="14.1" x14ac:dyDescent="0.3">
      <c r="A9" s="58" t="s">
        <v>166</v>
      </c>
      <c r="B9" s="59"/>
      <c r="C9" s="59"/>
      <c r="D9" s="59"/>
      <c r="E9" s="60"/>
      <c r="F9" s="85" t="s">
        <v>201</v>
      </c>
      <c r="G9" s="59"/>
      <c r="H9" s="59"/>
      <c r="I9" s="59"/>
      <c r="J9" s="60"/>
    </row>
    <row r="10" spans="1:10" ht="31.35" customHeight="1" x14ac:dyDescent="0.25">
      <c r="A10" s="58" t="s">
        <v>102</v>
      </c>
      <c r="B10" s="59"/>
      <c r="C10" s="59"/>
      <c r="D10" s="59"/>
      <c r="E10" s="60"/>
      <c r="F10" s="85" t="s">
        <v>244</v>
      </c>
      <c r="G10" s="86"/>
      <c r="H10" s="86"/>
      <c r="I10" s="86"/>
      <c r="J10" s="87"/>
    </row>
    <row r="11" spans="1:10" ht="14.1" x14ac:dyDescent="0.3">
      <c r="A11" s="58" t="s">
        <v>152</v>
      </c>
      <c r="B11" s="59"/>
      <c r="C11" s="59"/>
      <c r="D11" s="59"/>
      <c r="E11" s="60"/>
      <c r="F11" s="85" t="s">
        <v>164</v>
      </c>
      <c r="G11" s="86"/>
      <c r="H11" s="86"/>
      <c r="I11" s="86"/>
      <c r="J11" s="87"/>
    </row>
    <row r="12" spans="1:10" ht="14.1" x14ac:dyDescent="0.3">
      <c r="A12" s="58" t="s">
        <v>6</v>
      </c>
      <c r="B12" s="59"/>
      <c r="C12" s="59"/>
      <c r="D12" s="59"/>
      <c r="E12" s="60"/>
      <c r="F12" s="58" t="s">
        <v>121</v>
      </c>
      <c r="G12" s="59"/>
      <c r="H12" s="59"/>
      <c r="I12" s="59"/>
      <c r="J12" s="60"/>
    </row>
    <row r="13" spans="1:10" ht="31.5" customHeight="1" x14ac:dyDescent="0.3">
      <c r="A13" s="68" t="s">
        <v>57</v>
      </c>
      <c r="B13" s="68"/>
      <c r="C13" s="85" t="s">
        <v>165</v>
      </c>
      <c r="D13" s="86"/>
      <c r="E13" s="86"/>
      <c r="F13" s="86"/>
      <c r="G13" s="86"/>
      <c r="H13" s="86"/>
      <c r="I13" s="86"/>
      <c r="J13" s="87"/>
    </row>
    <row r="14" spans="1:10" x14ac:dyDescent="0.25">
      <c r="A14" s="1" t="s">
        <v>154</v>
      </c>
      <c r="B14" s="58" t="s">
        <v>172</v>
      </c>
      <c r="C14" s="59"/>
      <c r="D14" s="60"/>
      <c r="E14" s="1" t="s">
        <v>103</v>
      </c>
      <c r="F14" s="12" t="s">
        <v>47</v>
      </c>
      <c r="G14" s="3" t="s">
        <v>58</v>
      </c>
      <c r="H14" s="85" t="s">
        <v>168</v>
      </c>
      <c r="I14" s="86"/>
      <c r="J14" s="87"/>
    </row>
    <row r="15" spans="1:10" x14ac:dyDescent="0.25">
      <c r="A15" s="1" t="s">
        <v>7</v>
      </c>
      <c r="B15" s="58" t="s">
        <v>173</v>
      </c>
      <c r="C15" s="59"/>
      <c r="D15" s="59"/>
      <c r="E15" s="60"/>
      <c r="F15" s="2" t="s">
        <v>59</v>
      </c>
      <c r="G15" s="58" t="s">
        <v>169</v>
      </c>
      <c r="H15" s="59"/>
      <c r="I15" s="59"/>
      <c r="J15" s="60"/>
    </row>
    <row r="16" spans="1:10" x14ac:dyDescent="0.25">
      <c r="A16" s="1" t="s">
        <v>8</v>
      </c>
      <c r="B16" s="58" t="s">
        <v>171</v>
      </c>
      <c r="C16" s="59"/>
      <c r="D16" s="59"/>
      <c r="E16" s="60"/>
      <c r="F16" s="2" t="s">
        <v>60</v>
      </c>
      <c r="G16" s="58" t="s">
        <v>170</v>
      </c>
      <c r="H16" s="59"/>
      <c r="I16" s="59"/>
      <c r="J16" s="60"/>
    </row>
    <row r="17" spans="1:10" ht="32.25" customHeight="1" x14ac:dyDescent="0.25">
      <c r="A17" s="151" t="s">
        <v>61</v>
      </c>
      <c r="B17" s="151"/>
      <c r="C17" s="69" t="s">
        <v>174</v>
      </c>
      <c r="D17" s="69"/>
      <c r="E17" s="69"/>
      <c r="F17" s="71" t="s">
        <v>49</v>
      </c>
      <c r="G17" s="71"/>
      <c r="H17" s="86" t="s">
        <v>167</v>
      </c>
      <c r="I17" s="86"/>
      <c r="J17" s="87"/>
    </row>
    <row r="18" spans="1:10" ht="15" customHeight="1" x14ac:dyDescent="0.25">
      <c r="A18" s="143" t="s">
        <v>51</v>
      </c>
      <c r="B18" s="144"/>
      <c r="C18" s="144"/>
      <c r="D18" s="144"/>
      <c r="E18" s="145"/>
      <c r="F18" s="140" t="s">
        <v>55</v>
      </c>
      <c r="G18" s="141"/>
      <c r="H18" s="141"/>
      <c r="I18" s="141"/>
      <c r="J18" s="142"/>
    </row>
    <row r="19" spans="1:10" x14ac:dyDescent="0.25">
      <c r="A19" s="146"/>
      <c r="B19" s="147"/>
      <c r="C19" s="147"/>
      <c r="D19" s="147"/>
      <c r="E19" s="148"/>
      <c r="F19" s="119"/>
      <c r="G19" s="120"/>
      <c r="H19" s="120"/>
      <c r="I19" s="120"/>
      <c r="J19" s="121"/>
    </row>
    <row r="20" spans="1:10" ht="15" customHeight="1" x14ac:dyDescent="0.25">
      <c r="A20" s="143" t="s">
        <v>9</v>
      </c>
      <c r="B20" s="144"/>
      <c r="C20" s="144"/>
      <c r="D20" s="144"/>
      <c r="E20" s="145"/>
      <c r="F20" s="143" t="s">
        <v>42</v>
      </c>
      <c r="G20" s="144"/>
      <c r="H20" s="144"/>
      <c r="I20" s="144"/>
      <c r="J20" s="145"/>
    </row>
    <row r="21" spans="1:10" x14ac:dyDescent="0.25">
      <c r="A21" s="146"/>
      <c r="B21" s="147"/>
      <c r="C21" s="147"/>
      <c r="D21" s="147"/>
      <c r="E21" s="148"/>
      <c r="F21" s="146"/>
      <c r="G21" s="147"/>
      <c r="H21" s="147"/>
      <c r="I21" s="147"/>
      <c r="J21" s="148"/>
    </row>
    <row r="22" spans="1:10" x14ac:dyDescent="0.25">
      <c r="A22" s="58" t="s">
        <v>10</v>
      </c>
      <c r="B22" s="59"/>
      <c r="C22" s="59"/>
      <c r="D22" s="59"/>
      <c r="E22" s="60"/>
      <c r="F22" s="93" t="s">
        <v>160</v>
      </c>
      <c r="G22" s="94"/>
      <c r="H22" s="94"/>
      <c r="I22" s="94"/>
      <c r="J22" s="95"/>
    </row>
    <row r="23" spans="1:10" x14ac:dyDescent="0.25">
      <c r="A23" s="58" t="s">
        <v>11</v>
      </c>
      <c r="B23" s="59"/>
      <c r="C23" s="59"/>
      <c r="D23" s="59"/>
      <c r="E23" s="60"/>
      <c r="F23" s="93" t="s">
        <v>50</v>
      </c>
      <c r="G23" s="94"/>
      <c r="H23" s="94"/>
      <c r="I23" s="94"/>
      <c r="J23" s="95"/>
    </row>
    <row r="24" spans="1:10" x14ac:dyDescent="0.25">
      <c r="A24" s="58" t="s">
        <v>12</v>
      </c>
      <c r="B24" s="59"/>
      <c r="C24" s="59"/>
      <c r="D24" s="59"/>
      <c r="E24" s="60"/>
      <c r="F24" s="93" t="s">
        <v>161</v>
      </c>
      <c r="G24" s="94"/>
      <c r="H24" s="94"/>
      <c r="I24" s="94"/>
      <c r="J24" s="95"/>
    </row>
    <row r="25" spans="1:10" x14ac:dyDescent="0.25">
      <c r="A25" s="58" t="s">
        <v>29</v>
      </c>
      <c r="B25" s="59"/>
      <c r="C25" s="59"/>
      <c r="D25" s="59"/>
      <c r="E25" s="60"/>
      <c r="F25" s="93" t="s">
        <v>62</v>
      </c>
      <c r="G25" s="94"/>
      <c r="H25" s="94"/>
      <c r="I25" s="94"/>
      <c r="J25" s="95"/>
    </row>
    <row r="26" spans="1:10" x14ac:dyDescent="0.25">
      <c r="A26" s="90" t="s">
        <v>13</v>
      </c>
      <c r="B26" s="91"/>
      <c r="C26" s="90" t="s">
        <v>14</v>
      </c>
      <c r="D26" s="91"/>
      <c r="E26" s="90" t="s">
        <v>15</v>
      </c>
      <c r="F26" s="91"/>
      <c r="G26" s="90" t="s">
        <v>48</v>
      </c>
      <c r="H26" s="91"/>
      <c r="I26" s="90" t="s">
        <v>16</v>
      </c>
      <c r="J26" s="91"/>
    </row>
    <row r="27" spans="1:10" x14ac:dyDescent="0.25">
      <c r="A27" s="90" t="s">
        <v>17</v>
      </c>
      <c r="B27" s="91"/>
      <c r="C27" s="90" t="s">
        <v>47</v>
      </c>
      <c r="D27" s="91"/>
      <c r="E27" s="90" t="s">
        <v>47</v>
      </c>
      <c r="F27" s="91"/>
      <c r="G27" s="90" t="s">
        <v>47</v>
      </c>
      <c r="H27" s="91"/>
      <c r="I27" s="90" t="s">
        <v>47</v>
      </c>
      <c r="J27" s="91"/>
    </row>
    <row r="28" spans="1:10" x14ac:dyDescent="0.25">
      <c r="A28" s="149" t="s">
        <v>18</v>
      </c>
      <c r="B28" s="150"/>
      <c r="C28" s="90" t="s">
        <v>7</v>
      </c>
      <c r="D28" s="91"/>
      <c r="E28" s="90" t="s">
        <v>175</v>
      </c>
      <c r="F28" s="91"/>
      <c r="G28" s="90" t="s">
        <v>175</v>
      </c>
      <c r="H28" s="91"/>
      <c r="I28" s="90" t="s">
        <v>175</v>
      </c>
      <c r="J28" s="91"/>
    </row>
    <row r="29" spans="1:10" x14ac:dyDescent="0.25">
      <c r="A29" s="58" t="s">
        <v>54</v>
      </c>
      <c r="B29" s="59"/>
      <c r="C29" s="59"/>
      <c r="D29" s="59"/>
      <c r="E29" s="59"/>
      <c r="F29" s="59"/>
      <c r="G29" s="59"/>
      <c r="H29" s="59"/>
      <c r="I29" s="59"/>
      <c r="J29" s="60"/>
    </row>
    <row r="30" spans="1:10" x14ac:dyDescent="0.25">
      <c r="A30" s="58" t="s">
        <v>43</v>
      </c>
      <c r="B30" s="59"/>
      <c r="C30" s="59"/>
      <c r="D30" s="59"/>
      <c r="E30" s="59"/>
      <c r="F30" s="59"/>
      <c r="G30" s="59"/>
      <c r="H30" s="59"/>
      <c r="I30" s="59"/>
      <c r="J30" s="60"/>
    </row>
    <row r="31" spans="1:10" x14ac:dyDescent="0.25">
      <c r="A31" s="58" t="s">
        <v>36</v>
      </c>
      <c r="B31" s="60"/>
      <c r="C31" s="90" t="s">
        <v>37</v>
      </c>
      <c r="D31" s="91"/>
      <c r="E31" s="90">
        <v>19.419384000000001</v>
      </c>
      <c r="F31" s="91"/>
      <c r="G31" s="90" t="s">
        <v>38</v>
      </c>
      <c r="H31" s="91"/>
      <c r="I31" s="90">
        <v>73.289268000000007</v>
      </c>
      <c r="J31" s="91"/>
    </row>
    <row r="32" spans="1:10" x14ac:dyDescent="0.25">
      <c r="A32" s="58" t="s">
        <v>235</v>
      </c>
      <c r="B32" s="60"/>
      <c r="C32" s="156" t="s">
        <v>236</v>
      </c>
      <c r="D32" s="157"/>
      <c r="E32" s="157"/>
      <c r="F32" s="157"/>
      <c r="G32" s="157"/>
      <c r="H32" s="157"/>
      <c r="I32" s="157"/>
      <c r="J32" s="91"/>
    </row>
    <row r="33" spans="1:10" x14ac:dyDescent="0.25">
      <c r="A33" s="110" t="s">
        <v>19</v>
      </c>
      <c r="B33" s="111"/>
      <c r="C33" s="111"/>
      <c r="D33" s="111"/>
      <c r="E33" s="111"/>
      <c r="F33" s="111"/>
      <c r="G33" s="111"/>
      <c r="H33" s="111"/>
      <c r="I33" s="111"/>
      <c r="J33" s="112"/>
    </row>
    <row r="34" spans="1:10" ht="15" customHeight="1" x14ac:dyDescent="0.25">
      <c r="A34" s="71" t="s">
        <v>44</v>
      </c>
      <c r="B34" s="71"/>
      <c r="C34" s="71"/>
      <c r="D34" s="71"/>
      <c r="E34" s="71"/>
      <c r="F34" s="71"/>
      <c r="G34" s="71"/>
      <c r="H34" s="71"/>
      <c r="I34" s="71"/>
      <c r="J34" s="71"/>
    </row>
    <row r="35" spans="1:10" x14ac:dyDescent="0.25">
      <c r="A35" s="71"/>
      <c r="B35" s="71"/>
      <c r="C35" s="71"/>
      <c r="D35" s="71"/>
      <c r="E35" s="71"/>
      <c r="F35" s="71"/>
      <c r="G35" s="71"/>
      <c r="H35" s="71"/>
      <c r="I35" s="71"/>
      <c r="J35" s="71"/>
    </row>
    <row r="36" spans="1:10" ht="16.5" customHeight="1" x14ac:dyDescent="0.25">
      <c r="A36" s="68" t="s">
        <v>63</v>
      </c>
      <c r="B36" s="68"/>
      <c r="C36" s="68"/>
      <c r="D36" s="68"/>
      <c r="E36" s="68"/>
      <c r="F36" s="71">
        <v>13200</v>
      </c>
      <c r="G36" s="71"/>
      <c r="H36" s="71"/>
      <c r="I36" s="71"/>
      <c r="J36" s="71"/>
    </row>
    <row r="37" spans="1:10" x14ac:dyDescent="0.25">
      <c r="A37" s="68" t="s">
        <v>20</v>
      </c>
      <c r="B37" s="68"/>
      <c r="C37" s="68"/>
      <c r="D37" s="68"/>
      <c r="E37" s="68"/>
      <c r="F37" s="68">
        <v>0.9</v>
      </c>
      <c r="G37" s="68"/>
      <c r="H37" s="68"/>
      <c r="I37" s="68"/>
      <c r="J37" s="68"/>
    </row>
    <row r="38" spans="1:10" x14ac:dyDescent="0.25">
      <c r="A38" s="68" t="s">
        <v>21</v>
      </c>
      <c r="B38" s="68"/>
      <c r="C38" s="68"/>
      <c r="D38" s="68"/>
      <c r="E38" s="68"/>
      <c r="F38" s="68">
        <v>0.87</v>
      </c>
      <c r="G38" s="68"/>
      <c r="H38" s="68"/>
      <c r="I38" s="68"/>
      <c r="J38" s="68"/>
    </row>
    <row r="39" spans="1:10" x14ac:dyDescent="0.25">
      <c r="A39" s="68" t="s">
        <v>22</v>
      </c>
      <c r="B39" s="68"/>
      <c r="C39" s="68"/>
      <c r="D39" s="68"/>
      <c r="E39" s="68"/>
      <c r="F39" s="68">
        <v>1.1000000000000001</v>
      </c>
      <c r="G39" s="68"/>
      <c r="H39" s="68"/>
      <c r="I39" s="68"/>
      <c r="J39" s="68"/>
    </row>
    <row r="40" spans="1:10" x14ac:dyDescent="0.25">
      <c r="A40" s="68" t="s">
        <v>64</v>
      </c>
      <c r="B40" s="68"/>
      <c r="C40" s="68"/>
      <c r="D40" s="68"/>
      <c r="E40" s="68"/>
      <c r="F40" s="68">
        <v>13401.038</v>
      </c>
      <c r="G40" s="68"/>
      <c r="H40" s="68"/>
      <c r="I40" s="68"/>
      <c r="J40" s="68"/>
    </row>
    <row r="41" spans="1:10" x14ac:dyDescent="0.25">
      <c r="A41" s="68" t="s">
        <v>23</v>
      </c>
      <c r="B41" s="68"/>
      <c r="C41" s="68"/>
      <c r="D41" s="68"/>
      <c r="E41" s="68"/>
      <c r="F41" s="68" t="s">
        <v>202</v>
      </c>
      <c r="G41" s="68"/>
      <c r="H41" s="68"/>
      <c r="I41" s="68"/>
      <c r="J41" s="68"/>
    </row>
    <row r="42" spans="1:10" x14ac:dyDescent="0.25">
      <c r="A42" s="88" t="s">
        <v>66</v>
      </c>
      <c r="B42" s="88"/>
      <c r="C42" s="88"/>
      <c r="D42" s="88"/>
      <c r="E42" s="88"/>
      <c r="F42" s="88"/>
      <c r="G42" s="88"/>
      <c r="H42" s="88"/>
      <c r="I42" s="88"/>
      <c r="J42" s="88"/>
    </row>
    <row r="43" spans="1:10" x14ac:dyDescent="0.25">
      <c r="A43" s="67" t="s">
        <v>65</v>
      </c>
      <c r="B43" s="67"/>
      <c r="C43" s="72" t="s">
        <v>177</v>
      </c>
      <c r="D43" s="69"/>
      <c r="E43" s="69"/>
      <c r="F43" s="69"/>
      <c r="G43" s="4" t="s">
        <v>56</v>
      </c>
      <c r="H43" s="69" t="s">
        <v>47</v>
      </c>
      <c r="I43" s="69"/>
      <c r="J43" s="69"/>
    </row>
    <row r="44" spans="1:10" ht="31.5" customHeight="1" x14ac:dyDescent="0.25">
      <c r="A44" s="71" t="s">
        <v>67</v>
      </c>
      <c r="B44" s="71"/>
      <c r="C44" s="72" t="s">
        <v>176</v>
      </c>
      <c r="D44" s="72"/>
      <c r="E44" s="72"/>
      <c r="F44" s="72"/>
      <c r="G44" s="4" t="s">
        <v>56</v>
      </c>
      <c r="H44" s="69" t="s">
        <v>196</v>
      </c>
      <c r="I44" s="69"/>
      <c r="J44" s="69"/>
    </row>
    <row r="45" spans="1:10" x14ac:dyDescent="0.25">
      <c r="A45" s="71" t="s">
        <v>68</v>
      </c>
      <c r="B45" s="71"/>
      <c r="C45" s="72" t="s">
        <v>178</v>
      </c>
      <c r="D45" s="72"/>
      <c r="E45" s="72"/>
      <c r="F45" s="72"/>
      <c r="G45" s="4" t="s">
        <v>56</v>
      </c>
      <c r="H45" s="4" t="s">
        <v>47</v>
      </c>
      <c r="I45" s="71" t="s">
        <v>45</v>
      </c>
      <c r="J45" s="71"/>
    </row>
    <row r="46" spans="1:10" ht="43.5" customHeight="1" x14ac:dyDescent="0.25">
      <c r="A46" s="88" t="s">
        <v>238</v>
      </c>
      <c r="B46" s="88"/>
      <c r="C46" s="159" t="s">
        <v>239</v>
      </c>
      <c r="D46" s="88"/>
      <c r="E46" s="88"/>
      <c r="F46" s="88"/>
      <c r="G46" s="56" t="s">
        <v>56</v>
      </c>
      <c r="H46" s="158" t="s">
        <v>241</v>
      </c>
      <c r="I46" s="88"/>
      <c r="J46" s="88"/>
    </row>
    <row r="47" spans="1:10" x14ac:dyDescent="0.25">
      <c r="A47" s="68" t="s">
        <v>74</v>
      </c>
      <c r="B47" s="68"/>
      <c r="C47" s="68"/>
      <c r="D47" s="89" t="str">
        <f>H45</f>
        <v>NA</v>
      </c>
      <c r="E47" s="89"/>
      <c r="F47" s="73" t="s">
        <v>69</v>
      </c>
      <c r="G47" s="74"/>
      <c r="H47" s="92" t="s">
        <v>242</v>
      </c>
      <c r="I47" s="59"/>
      <c r="J47" s="60"/>
    </row>
    <row r="48" spans="1:10" x14ac:dyDescent="0.25">
      <c r="A48" s="64" t="s">
        <v>24</v>
      </c>
      <c r="B48" s="65"/>
      <c r="C48" s="65"/>
      <c r="D48" s="65"/>
      <c r="E48" s="65"/>
      <c r="F48" s="65"/>
      <c r="G48" s="65"/>
      <c r="H48" s="65"/>
      <c r="I48" s="65"/>
      <c r="J48" s="66"/>
    </row>
    <row r="49" spans="1:12" ht="17.25" customHeight="1" x14ac:dyDescent="0.25">
      <c r="A49" s="58" t="s">
        <v>100</v>
      </c>
      <c r="B49" s="59"/>
      <c r="C49" s="60"/>
      <c r="D49" s="90">
        <f>F40</f>
        <v>13401.038</v>
      </c>
      <c r="E49" s="91"/>
      <c r="F49" s="70" t="s">
        <v>70</v>
      </c>
      <c r="G49" s="70"/>
      <c r="H49" s="70"/>
      <c r="I49" s="75" t="s">
        <v>47</v>
      </c>
      <c r="J49" s="75"/>
    </row>
    <row r="50" spans="1:12" x14ac:dyDescent="0.25">
      <c r="A50" s="1" t="s">
        <v>71</v>
      </c>
      <c r="B50" s="11"/>
      <c r="C50" s="71" t="s">
        <v>230</v>
      </c>
      <c r="D50" s="71"/>
      <c r="E50" s="71"/>
      <c r="F50" s="58" t="s">
        <v>53</v>
      </c>
      <c r="G50" s="59"/>
      <c r="H50" s="59"/>
      <c r="I50" s="59"/>
      <c r="J50" s="60"/>
    </row>
    <row r="51" spans="1:12" x14ac:dyDescent="0.25">
      <c r="A51" s="58" t="s">
        <v>198</v>
      </c>
      <c r="B51" s="59"/>
      <c r="C51" s="59"/>
      <c r="D51" s="59"/>
      <c r="E51" s="60"/>
      <c r="F51" s="85" t="s">
        <v>52</v>
      </c>
      <c r="G51" s="86"/>
      <c r="H51" s="86"/>
      <c r="I51" s="86"/>
      <c r="J51" s="87"/>
    </row>
    <row r="52" spans="1:12" ht="15.75" thickBot="1" x14ac:dyDescent="0.3">
      <c r="A52" s="58" t="s">
        <v>197</v>
      </c>
      <c r="B52" s="59"/>
      <c r="C52" s="59"/>
      <c r="D52" s="59"/>
      <c r="E52" s="59"/>
      <c r="F52" s="59"/>
      <c r="G52" s="59"/>
      <c r="H52" s="59"/>
      <c r="I52" s="59"/>
      <c r="J52" s="60"/>
    </row>
    <row r="53" spans="1:12" customFormat="1" ht="15.75" customHeight="1" x14ac:dyDescent="0.25">
      <c r="A53" s="134" t="s">
        <v>206</v>
      </c>
      <c r="B53" s="135"/>
      <c r="C53" s="136" t="s">
        <v>231</v>
      </c>
      <c r="D53" s="136"/>
      <c r="E53" s="136"/>
      <c r="F53" s="136"/>
      <c r="G53" s="136"/>
      <c r="H53" s="136"/>
      <c r="I53" s="136"/>
      <c r="J53" s="137"/>
      <c r="K53" s="44" t="str">
        <f ca="1">(IF(F57&gt;99%,"All work completed. Please provide OC.",IF(F57&gt;89.8%,"Plinth, RCC, Brick, Plaster, Flooring, Painting work Completed. Finishing work is in process.",IF(F57&lt;94%,(IF(C57=0,"Work not yet Started.",IF(D57=25%,"Piling work in process",IF(D57=50%,"Excavation work in process",IF(D57=100%,"Excavation work Completed. ","0")))&amp;(IF(C58=0%,"",IF(C58=L59,"Footing work is process",IF(C58=L60,"Footing work Completed",IF(C58=L61,"1st Basement Completed",IF(C58=L62,"1st &amp; 2nd Basement Completed",IF(C58=L63,"1st to 3rd Basement Completed",IF(C58=L64,"1st to 4th Basement Completed",IF(C58=L65,"Plinth work is process",IF(C58=L66,"Plinth work completed","0")))))))))))&amp;(IF(C59=(D54+G54+I54),", RCC Slab",IF(C59&gt;0,", RCC upto "&amp;C59&amp;" Slab",""))&amp;(IF(C60=I54,", Brickwork",IF(C60&gt;0,", Brickwork upto "&amp;C60&amp;" Floor",""))&amp;(IF(C61=I54,", Internal Plaster",IF(C61&gt;0,", Internal Plaster upto "&amp;C61&amp;" Floor",""))&amp;(IF(C62=I54,", External Plaster",IF(C62&gt;0,", External Plaster upto "&amp;C62&amp;" Floor",""))&amp;(IF(C63=I54,", Flooring",IF(C63&gt;0,", Flooring upto "&amp;C63&amp;" Floor",""))&amp;(IF(C64=I54,", Painting",IF(C64&gt;0,", Painting upto "&amp;C64&amp;" Floor",""))&amp;(IF(C65&gt;0,", Finishing upto "&amp;C65&amp;" Floor","")&amp;(IF(C59&gt;0.5," Completed",""))))))))))))))</f>
        <v>All work completed. Please provide OC.</v>
      </c>
      <c r="L53" s="44"/>
    </row>
    <row r="54" spans="1:12" customFormat="1" ht="15.75" x14ac:dyDescent="0.25">
      <c r="A54" s="45" t="s">
        <v>122</v>
      </c>
      <c r="B54" s="51">
        <v>0</v>
      </c>
      <c r="C54" s="46" t="s">
        <v>124</v>
      </c>
      <c r="D54" s="46">
        <v>1</v>
      </c>
      <c r="E54" s="138" t="s">
        <v>123</v>
      </c>
      <c r="F54" s="138"/>
      <c r="G54" s="46">
        <v>0</v>
      </c>
      <c r="H54" s="51" t="s">
        <v>207</v>
      </c>
      <c r="I54" s="138">
        <f ca="1">--TRIM(RIGHT(SUBSTITUTE(LEFT(C53,_xlfn.AGGREGATE(16,6,FIND({0,1,2,3,4,5,6,7,8,9},C53,ROW(INDIRECT("1:"&amp;LEN(C53)))),1))," ",REPT(" ",LEN(C53))),LEN(C53)))</f>
        <v>4</v>
      </c>
      <c r="J54" s="139"/>
      <c r="K54" s="44"/>
      <c r="L54" s="44"/>
    </row>
    <row r="55" spans="1:12" customFormat="1" ht="15.75" customHeight="1" thickBot="1" x14ac:dyDescent="0.3">
      <c r="A55" s="152" t="s">
        <v>208</v>
      </c>
      <c r="B55" s="153"/>
      <c r="C55" s="154" t="str">
        <f>K55</f>
        <v>All work Completed. OC Received.</v>
      </c>
      <c r="D55" s="154"/>
      <c r="E55" s="154"/>
      <c r="F55" s="154"/>
      <c r="G55" s="154"/>
      <c r="H55" s="154"/>
      <c r="I55" s="154"/>
      <c r="J55" s="155"/>
      <c r="K55" s="44" t="s">
        <v>209</v>
      </c>
      <c r="L55" s="44"/>
    </row>
    <row r="56" spans="1:12" customFormat="1" ht="15.75" hidden="1" customHeight="1" x14ac:dyDescent="0.25">
      <c r="A56" s="76" t="s">
        <v>31</v>
      </c>
      <c r="B56" s="77"/>
      <c r="C56" s="52" t="s">
        <v>210</v>
      </c>
      <c r="D56" s="78" t="s">
        <v>211</v>
      </c>
      <c r="E56" s="78"/>
      <c r="F56" s="78" t="s">
        <v>212</v>
      </c>
      <c r="G56" s="78"/>
      <c r="H56" s="78" t="s">
        <v>213</v>
      </c>
      <c r="I56" s="78"/>
      <c r="J56" s="79"/>
      <c r="K56" s="47" t="s">
        <v>214</v>
      </c>
      <c r="L56" s="48">
        <f ca="1">I54*25%</f>
        <v>1</v>
      </c>
    </row>
    <row r="57" spans="1:12" customFormat="1" ht="15.75" hidden="1" customHeight="1" x14ac:dyDescent="0.25">
      <c r="A57" s="80" t="s">
        <v>215</v>
      </c>
      <c r="B57" s="81"/>
      <c r="C57" s="53">
        <f ca="1">L58</f>
        <v>4</v>
      </c>
      <c r="D57" s="160">
        <f ca="1">((100/I54)*C57)/100</f>
        <v>1</v>
      </c>
      <c r="E57" s="160"/>
      <c r="F57" s="160">
        <f ca="1">(((C58/I54*10)+(40/(D54+G54+I54)*C59)+(7.5/(I54)*C60)+(7.5/(I54)*C61)+(10/I54*C62)+(10/I54*C63)+(5/I54*C64)+(5/I54*C65)+(5/I54*C66))/100)</f>
        <v>1</v>
      </c>
      <c r="G57" s="160"/>
      <c r="H57" s="160">
        <f ca="1">((((C57/I54)*20)+((C58/I54)*25)+(30/(I54+G54+D54)*C59)+(5/I54*C60)+(5/I54*C61)+(5/I54*C62)+(5/I54*C63)+(0/I54*C64)+(0/I54*C65)+(5/I54*C66))/100)</f>
        <v>1</v>
      </c>
      <c r="I57" s="160"/>
      <c r="J57" s="162"/>
      <c r="K57" s="47" t="s">
        <v>144</v>
      </c>
      <c r="L57" s="47">
        <f ca="1">I54*50%</f>
        <v>2</v>
      </c>
    </row>
    <row r="58" spans="1:12" customFormat="1" ht="15.75" hidden="1" x14ac:dyDescent="0.25">
      <c r="A58" s="80" t="s">
        <v>32</v>
      </c>
      <c r="B58" s="81"/>
      <c r="C58" s="54">
        <f ca="1">L66</f>
        <v>4</v>
      </c>
      <c r="D58" s="160">
        <f ca="1">((100/I54)*C58)/100</f>
        <v>1</v>
      </c>
      <c r="E58" s="160"/>
      <c r="F58" s="160"/>
      <c r="G58" s="160"/>
      <c r="H58" s="160"/>
      <c r="I58" s="160"/>
      <c r="J58" s="162"/>
      <c r="K58" s="47" t="s">
        <v>147</v>
      </c>
      <c r="L58" s="47">
        <f ca="1">I54</f>
        <v>4</v>
      </c>
    </row>
    <row r="59" spans="1:12" customFormat="1" ht="15.75" hidden="1" customHeight="1" x14ac:dyDescent="0.25">
      <c r="A59" s="80" t="s">
        <v>216</v>
      </c>
      <c r="B59" s="81"/>
      <c r="C59" s="54">
        <f ca="1">D54+I54</f>
        <v>5</v>
      </c>
      <c r="D59" s="160">
        <f ca="1">((100/(D54+G54+I54))*C59)/100</f>
        <v>1</v>
      </c>
      <c r="E59" s="160"/>
      <c r="F59" s="160"/>
      <c r="G59" s="160"/>
      <c r="H59" s="160"/>
      <c r="I59" s="160"/>
      <c r="J59" s="162"/>
      <c r="K59" s="47" t="s">
        <v>148</v>
      </c>
      <c r="L59" s="49">
        <f ca="1">(IF(B54&gt;1,(I54/(B54+2)),I54/4))</f>
        <v>1</v>
      </c>
    </row>
    <row r="60" spans="1:12" customFormat="1" ht="15.75" hidden="1" customHeight="1" x14ac:dyDescent="0.25">
      <c r="A60" s="80" t="s">
        <v>217</v>
      </c>
      <c r="B60" s="81" t="s">
        <v>218</v>
      </c>
      <c r="C60" s="53">
        <v>4</v>
      </c>
      <c r="D60" s="160">
        <f ca="1">((100/I54)*C60)/100</f>
        <v>1</v>
      </c>
      <c r="E60" s="160"/>
      <c r="F60" s="160"/>
      <c r="G60" s="160"/>
      <c r="H60" s="160"/>
      <c r="I60" s="160"/>
      <c r="J60" s="162"/>
      <c r="K60" s="47" t="s">
        <v>149</v>
      </c>
      <c r="L60" s="49">
        <f ca="1">(IF(B54&gt;1,(I54/(B54+2)+L59),I54/4+L59))</f>
        <v>2</v>
      </c>
    </row>
    <row r="61" spans="1:12" customFormat="1" ht="15.75" hidden="1" customHeight="1" x14ac:dyDescent="0.25">
      <c r="A61" s="80" t="s">
        <v>219</v>
      </c>
      <c r="B61" s="81" t="s">
        <v>218</v>
      </c>
      <c r="C61" s="53">
        <v>4</v>
      </c>
      <c r="D61" s="160">
        <f ca="1">((100/I54)*C61)/100</f>
        <v>1</v>
      </c>
      <c r="E61" s="160"/>
      <c r="F61" s="160"/>
      <c r="G61" s="160"/>
      <c r="H61" s="160"/>
      <c r="I61" s="160"/>
      <c r="J61" s="162"/>
      <c r="K61" s="47" t="s">
        <v>220</v>
      </c>
      <c r="L61" s="49">
        <f>(IF(B54&gt;1,(I54/(B54+2)+L60),0))</f>
        <v>0</v>
      </c>
    </row>
    <row r="62" spans="1:12" customFormat="1" ht="15.75" hidden="1" customHeight="1" x14ac:dyDescent="0.25">
      <c r="A62" s="80" t="s">
        <v>221</v>
      </c>
      <c r="B62" s="81" t="s">
        <v>222</v>
      </c>
      <c r="C62" s="53">
        <v>4</v>
      </c>
      <c r="D62" s="160">
        <f ca="1">((100/(I54))*C62)/100</f>
        <v>1</v>
      </c>
      <c r="E62" s="160"/>
      <c r="F62" s="160"/>
      <c r="G62" s="160"/>
      <c r="H62" s="160"/>
      <c r="I62" s="160"/>
      <c r="J62" s="162"/>
      <c r="K62" s="47" t="s">
        <v>223</v>
      </c>
      <c r="L62" s="49">
        <f>(IF(B54&gt;2,(I54/(B54+2)+L61),0))</f>
        <v>0</v>
      </c>
    </row>
    <row r="63" spans="1:12" customFormat="1" ht="15.75" hidden="1" customHeight="1" x14ac:dyDescent="0.25">
      <c r="A63" s="80" t="s">
        <v>224</v>
      </c>
      <c r="B63" s="81" t="s">
        <v>224</v>
      </c>
      <c r="C63" s="53">
        <v>4</v>
      </c>
      <c r="D63" s="160">
        <f ca="1">((100/I54)*C63)/100</f>
        <v>1</v>
      </c>
      <c r="E63" s="160"/>
      <c r="F63" s="160"/>
      <c r="G63" s="160"/>
      <c r="H63" s="160"/>
      <c r="I63" s="160"/>
      <c r="J63" s="162"/>
      <c r="K63" s="47" t="s">
        <v>225</v>
      </c>
      <c r="L63" s="50">
        <f>(IF(B54&gt;3,(I54/(B54+2)+L62),0))</f>
        <v>0</v>
      </c>
    </row>
    <row r="64" spans="1:12" customFormat="1" ht="15.75" hidden="1" customHeight="1" x14ac:dyDescent="0.25">
      <c r="A64" s="80" t="s">
        <v>226</v>
      </c>
      <c r="B64" s="81"/>
      <c r="C64" s="53">
        <v>4</v>
      </c>
      <c r="D64" s="160">
        <f ca="1">((100/I54)*C64)/100</f>
        <v>1</v>
      </c>
      <c r="E64" s="160"/>
      <c r="F64" s="160"/>
      <c r="G64" s="160"/>
      <c r="H64" s="160"/>
      <c r="I64" s="160"/>
      <c r="J64" s="162"/>
      <c r="K64" s="47" t="s">
        <v>227</v>
      </c>
      <c r="L64" s="49">
        <f>(IF(B54&gt;4,(I54/(B54+2)+L63),0))</f>
        <v>0</v>
      </c>
    </row>
    <row r="65" spans="1:12" customFormat="1" ht="15.75" hidden="1" customHeight="1" x14ac:dyDescent="0.25">
      <c r="A65" s="164" t="s">
        <v>228</v>
      </c>
      <c r="B65" s="165" t="s">
        <v>228</v>
      </c>
      <c r="C65" s="53">
        <v>4</v>
      </c>
      <c r="D65" s="160">
        <f ca="1">((100/(I54))*C65)/100</f>
        <v>1</v>
      </c>
      <c r="E65" s="160"/>
      <c r="F65" s="160"/>
      <c r="G65" s="160"/>
      <c r="H65" s="160"/>
      <c r="I65" s="160"/>
      <c r="J65" s="162"/>
      <c r="K65" s="47" t="s">
        <v>150</v>
      </c>
      <c r="L65" s="49">
        <f ca="1">(IF(B54=1,(I54/(B54+3)+L60),IF(B54=0,(I54/4+L60),IF(B54&gt;1,0))))</f>
        <v>3</v>
      </c>
    </row>
    <row r="66" spans="1:12" customFormat="1" ht="16.5" hidden="1" customHeight="1" thickBot="1" x14ac:dyDescent="0.3">
      <c r="A66" s="166" t="s">
        <v>229</v>
      </c>
      <c r="B66" s="167"/>
      <c r="C66" s="55">
        <v>4</v>
      </c>
      <c r="D66" s="161">
        <f ca="1">((100/(I54))*C66)/100</f>
        <v>1</v>
      </c>
      <c r="E66" s="161"/>
      <c r="F66" s="161"/>
      <c r="G66" s="161"/>
      <c r="H66" s="161"/>
      <c r="I66" s="161"/>
      <c r="J66" s="163"/>
      <c r="K66" s="47" t="s">
        <v>151</v>
      </c>
      <c r="L66" s="49">
        <f ca="1">(IF(B54&gt;1.5,(I54/(B54+2)+L60+MAX(0,L61-L60)+MAX(0,L62-L61)+MAX(0,L63-L62)+MAX(0,L64-L63)+MAX(0,L65-L64)),IF(B54=1,(I54/(B54+3)+L65),IF(B54=0,I54/4+L65))))</f>
        <v>4</v>
      </c>
    </row>
    <row r="67" spans="1:12" customFormat="1" ht="32.25" customHeight="1" thickBot="1" x14ac:dyDescent="0.3">
      <c r="A67" s="175" t="s">
        <v>212</v>
      </c>
      <c r="B67" s="176"/>
      <c r="C67" s="177">
        <f ca="1">F57</f>
        <v>1</v>
      </c>
      <c r="D67" s="178"/>
      <c r="E67" s="179"/>
      <c r="F67" s="180" t="s">
        <v>213</v>
      </c>
      <c r="G67" s="181"/>
      <c r="H67" s="180">
        <f ca="1">H57</f>
        <v>1</v>
      </c>
      <c r="I67" s="181"/>
      <c r="J67" s="182"/>
      <c r="K67" s="47" t="s">
        <v>151</v>
      </c>
      <c r="L67" s="49">
        <f ca="1">(IF(B55&gt;1.5,(I55/(B55+2)+L61+MAX(0,L62-L61)+MAX(0,L63-L62)+MAX(0,L64-L63)+MAX(0,L65-L64)+MAX(0,L66-L65)),IF(B55=1,(I55/(B55+3)+L66),IF(B55=0,I55/4+L66))))</f>
        <v>4</v>
      </c>
    </row>
    <row r="68" spans="1:12" customFormat="1" ht="15.75" customHeight="1" x14ac:dyDescent="0.25">
      <c r="A68" s="134" t="s">
        <v>206</v>
      </c>
      <c r="B68" s="135"/>
      <c r="C68" s="136" t="s">
        <v>233</v>
      </c>
      <c r="D68" s="136"/>
      <c r="E68" s="136"/>
      <c r="F68" s="136"/>
      <c r="G68" s="136"/>
      <c r="H68" s="136"/>
      <c r="I68" s="136"/>
      <c r="J68" s="137"/>
      <c r="K68" s="44"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 RCC upto 1 Slab Completed</v>
      </c>
      <c r="L68" s="44"/>
    </row>
    <row r="69" spans="1:12" customFormat="1" ht="15.75" x14ac:dyDescent="0.25">
      <c r="A69" s="45" t="s">
        <v>122</v>
      </c>
      <c r="B69" s="51">
        <v>0</v>
      </c>
      <c r="C69" s="46" t="s">
        <v>124</v>
      </c>
      <c r="D69" s="46">
        <v>1</v>
      </c>
      <c r="E69" s="138" t="s">
        <v>123</v>
      </c>
      <c r="F69" s="138"/>
      <c r="G69" s="46">
        <v>0</v>
      </c>
      <c r="H69" s="51" t="s">
        <v>207</v>
      </c>
      <c r="I69" s="138">
        <f ca="1">--TRIM(RIGHT(SUBSTITUTE(LEFT(C68,_xlfn.AGGREGATE(16,6,FIND({0,1,2,3,4,5,6,7,8,9},C68,ROW(INDIRECT("1:"&amp;LEN(C68)))),1))," ",REPT(" ",LEN(C68))),LEN(C68)))</f>
        <v>4</v>
      </c>
      <c r="J69" s="139"/>
      <c r="K69" s="44"/>
      <c r="L69" s="44"/>
    </row>
    <row r="70" spans="1:12" customFormat="1" ht="31.5" customHeight="1" x14ac:dyDescent="0.25">
      <c r="A70" s="152" t="s">
        <v>208</v>
      </c>
      <c r="B70" s="153"/>
      <c r="C70" s="154" t="str">
        <f ca="1">K68</f>
        <v>Excavation work Completed. Plinth work completed, RCC upto 1 Slab Completed</v>
      </c>
      <c r="D70" s="154"/>
      <c r="E70" s="154"/>
      <c r="F70" s="154"/>
      <c r="G70" s="154"/>
      <c r="H70" s="154"/>
      <c r="I70" s="154"/>
      <c r="J70" s="155"/>
      <c r="K70" s="44" t="s">
        <v>209</v>
      </c>
      <c r="L70" s="44"/>
    </row>
    <row r="71" spans="1:12" customFormat="1" ht="15.75" customHeight="1" x14ac:dyDescent="0.25">
      <c r="A71" s="76" t="s">
        <v>31</v>
      </c>
      <c r="B71" s="77"/>
      <c r="C71" s="52" t="s">
        <v>210</v>
      </c>
      <c r="D71" s="78" t="s">
        <v>211</v>
      </c>
      <c r="E71" s="78"/>
      <c r="F71" s="78" t="s">
        <v>212</v>
      </c>
      <c r="G71" s="78"/>
      <c r="H71" s="78" t="s">
        <v>213</v>
      </c>
      <c r="I71" s="78"/>
      <c r="J71" s="79"/>
      <c r="K71" s="47" t="s">
        <v>214</v>
      </c>
      <c r="L71" s="48">
        <f ca="1">I69*25%</f>
        <v>1</v>
      </c>
    </row>
    <row r="72" spans="1:12" customFormat="1" ht="15.75" customHeight="1" x14ac:dyDescent="0.25">
      <c r="A72" s="80" t="s">
        <v>215</v>
      </c>
      <c r="B72" s="81"/>
      <c r="C72" s="53">
        <f ca="1">L73</f>
        <v>4</v>
      </c>
      <c r="D72" s="160">
        <f ca="1">((100/I69)*C72)/100</f>
        <v>1</v>
      </c>
      <c r="E72" s="160"/>
      <c r="F72" s="160">
        <f ca="1">(((C73/I69*10)+(40/(D69+G69+I69)*C74)+(7.5/(I69)*C75)+(7.5/(I69)*C76)+(10/I69*C77)+(10/I69*C78)+(5/I69*C79)+(5/I69*C80)+(5/I69*C81))/100)</f>
        <v>0.18</v>
      </c>
      <c r="G72" s="160"/>
      <c r="H72" s="160">
        <f ca="1">((((C72/I69)*20)+((C73/I69)*25)+(30/(I69+G69+D69)*C74)+(5/I69*C75)+(5/I69*C76)+(5/I69*C77)+(5/I69*C78)+(0/I69*C79)+(0/I69*C80)+(5/I69*C81))/100)</f>
        <v>0.51</v>
      </c>
      <c r="I72" s="160"/>
      <c r="J72" s="162"/>
      <c r="K72" s="47" t="s">
        <v>144</v>
      </c>
      <c r="L72" s="47">
        <f ca="1">I69*50%</f>
        <v>2</v>
      </c>
    </row>
    <row r="73" spans="1:12" customFormat="1" ht="15.75" x14ac:dyDescent="0.25">
      <c r="A73" s="80" t="s">
        <v>32</v>
      </c>
      <c r="B73" s="81"/>
      <c r="C73" s="54">
        <f ca="1">L81</f>
        <v>4</v>
      </c>
      <c r="D73" s="160">
        <f ca="1">((100/I69)*C73)/100</f>
        <v>1</v>
      </c>
      <c r="E73" s="160"/>
      <c r="F73" s="160"/>
      <c r="G73" s="160"/>
      <c r="H73" s="160"/>
      <c r="I73" s="160"/>
      <c r="J73" s="162"/>
      <c r="K73" s="47" t="s">
        <v>147</v>
      </c>
      <c r="L73" s="47">
        <f ca="1">I69</f>
        <v>4</v>
      </c>
    </row>
    <row r="74" spans="1:12" customFormat="1" ht="15.75" customHeight="1" x14ac:dyDescent="0.25">
      <c r="A74" s="80" t="s">
        <v>216</v>
      </c>
      <c r="B74" s="81"/>
      <c r="C74" s="54">
        <v>1</v>
      </c>
      <c r="D74" s="160">
        <f ca="1">((100/(D69+G69+I69))*C74)/100</f>
        <v>0.2</v>
      </c>
      <c r="E74" s="160"/>
      <c r="F74" s="160"/>
      <c r="G74" s="160"/>
      <c r="H74" s="160"/>
      <c r="I74" s="160"/>
      <c r="J74" s="162"/>
      <c r="K74" s="47" t="s">
        <v>148</v>
      </c>
      <c r="L74" s="49">
        <f ca="1">(IF(B69&gt;1,(I69/(B69+2)),I69/4))</f>
        <v>1</v>
      </c>
    </row>
    <row r="75" spans="1:12" customFormat="1" ht="15.75" customHeight="1" x14ac:dyDescent="0.25">
      <c r="A75" s="80" t="s">
        <v>217</v>
      </c>
      <c r="B75" s="81" t="s">
        <v>218</v>
      </c>
      <c r="C75" s="53">
        <v>0</v>
      </c>
      <c r="D75" s="160">
        <f ca="1">((100/I69)*C75)/100</f>
        <v>0</v>
      </c>
      <c r="E75" s="160"/>
      <c r="F75" s="160"/>
      <c r="G75" s="160"/>
      <c r="H75" s="160"/>
      <c r="I75" s="160"/>
      <c r="J75" s="162"/>
      <c r="K75" s="47" t="s">
        <v>149</v>
      </c>
      <c r="L75" s="49">
        <f ca="1">(IF(B69&gt;1,(I69/(B69+2)+L74),I69/4+L74))</f>
        <v>2</v>
      </c>
    </row>
    <row r="76" spans="1:12" customFormat="1" ht="15.75" customHeight="1" x14ac:dyDescent="0.25">
      <c r="A76" s="80" t="s">
        <v>219</v>
      </c>
      <c r="B76" s="81" t="s">
        <v>218</v>
      </c>
      <c r="C76" s="53">
        <v>0</v>
      </c>
      <c r="D76" s="160">
        <f ca="1">((100/I69)*C76)/100</f>
        <v>0</v>
      </c>
      <c r="E76" s="160"/>
      <c r="F76" s="160"/>
      <c r="G76" s="160"/>
      <c r="H76" s="160"/>
      <c r="I76" s="160"/>
      <c r="J76" s="162"/>
      <c r="K76" s="47" t="s">
        <v>220</v>
      </c>
      <c r="L76" s="49">
        <f>(IF(B69&gt;1,(I69/(B69+2)+L75),0))</f>
        <v>0</v>
      </c>
    </row>
    <row r="77" spans="1:12" customFormat="1" ht="15.75" customHeight="1" x14ac:dyDescent="0.25">
      <c r="A77" s="80" t="s">
        <v>221</v>
      </c>
      <c r="B77" s="81" t="s">
        <v>222</v>
      </c>
      <c r="C77" s="53">
        <v>0</v>
      </c>
      <c r="D77" s="160">
        <f ca="1">((100/(I69))*C77)/100</f>
        <v>0</v>
      </c>
      <c r="E77" s="160"/>
      <c r="F77" s="160"/>
      <c r="G77" s="160"/>
      <c r="H77" s="160"/>
      <c r="I77" s="160"/>
      <c r="J77" s="162"/>
      <c r="K77" s="47" t="s">
        <v>223</v>
      </c>
      <c r="L77" s="49">
        <f>(IF(B69&gt;2,(I69/(B69+2)+L76),0))</f>
        <v>0</v>
      </c>
    </row>
    <row r="78" spans="1:12" customFormat="1" ht="15.75" customHeight="1" x14ac:dyDescent="0.25">
      <c r="A78" s="80" t="s">
        <v>224</v>
      </c>
      <c r="B78" s="81" t="s">
        <v>224</v>
      </c>
      <c r="C78" s="53">
        <v>0</v>
      </c>
      <c r="D78" s="160">
        <f ca="1">((100/I69)*C78)/100</f>
        <v>0</v>
      </c>
      <c r="E78" s="160"/>
      <c r="F78" s="160"/>
      <c r="G78" s="160"/>
      <c r="H78" s="160"/>
      <c r="I78" s="160"/>
      <c r="J78" s="162"/>
      <c r="K78" s="47" t="s">
        <v>225</v>
      </c>
      <c r="L78" s="50">
        <f>(IF(B69&gt;3,(I69/(B69+2)+L77),0))</f>
        <v>0</v>
      </c>
    </row>
    <row r="79" spans="1:12" customFormat="1" ht="15.75" customHeight="1" x14ac:dyDescent="0.25">
      <c r="A79" s="80" t="s">
        <v>226</v>
      </c>
      <c r="B79" s="81"/>
      <c r="C79" s="53">
        <v>0</v>
      </c>
      <c r="D79" s="160">
        <f ca="1">((100/I69)*C79)/100</f>
        <v>0</v>
      </c>
      <c r="E79" s="160"/>
      <c r="F79" s="160"/>
      <c r="G79" s="160"/>
      <c r="H79" s="160"/>
      <c r="I79" s="160"/>
      <c r="J79" s="162"/>
      <c r="K79" s="47" t="s">
        <v>227</v>
      </c>
      <c r="L79" s="49">
        <f>(IF(B69&gt;4,(I69/(B69+2)+L78),0))</f>
        <v>0</v>
      </c>
    </row>
    <row r="80" spans="1:12" customFormat="1" ht="15.75" customHeight="1" x14ac:dyDescent="0.25">
      <c r="A80" s="164" t="s">
        <v>228</v>
      </c>
      <c r="B80" s="165" t="s">
        <v>228</v>
      </c>
      <c r="C80" s="53">
        <v>0</v>
      </c>
      <c r="D80" s="160">
        <f ca="1">((100/(I69))*C80)/100</f>
        <v>0</v>
      </c>
      <c r="E80" s="160"/>
      <c r="F80" s="160"/>
      <c r="G80" s="160"/>
      <c r="H80" s="160"/>
      <c r="I80" s="160"/>
      <c r="J80" s="162"/>
      <c r="K80" s="47" t="s">
        <v>150</v>
      </c>
      <c r="L80" s="49">
        <f ca="1">(IF(B69=1,(I69/(B69+3)+L75),IF(B69=0,(I69/4+L75),IF(B69&gt;1,0))))</f>
        <v>3</v>
      </c>
    </row>
    <row r="81" spans="1:12" customFormat="1" ht="16.5" customHeight="1" thickBot="1" x14ac:dyDescent="0.3">
      <c r="A81" s="166" t="s">
        <v>229</v>
      </c>
      <c r="B81" s="167"/>
      <c r="C81" s="55">
        <v>0</v>
      </c>
      <c r="D81" s="161">
        <f ca="1">((100/(I69))*C81)/100</f>
        <v>0</v>
      </c>
      <c r="E81" s="161"/>
      <c r="F81" s="161"/>
      <c r="G81" s="161"/>
      <c r="H81" s="161"/>
      <c r="I81" s="161"/>
      <c r="J81" s="163"/>
      <c r="K81" s="47" t="s">
        <v>151</v>
      </c>
      <c r="L81" s="49">
        <f ca="1">(IF(B69&gt;1.5,(I69/(B69+2)+L75+MAX(0,L76-L75)+MAX(0,L77-L76)+MAX(0,L78-L77)+MAX(0,L79-L78)+MAX(0,L80-L79)),IF(B69=1,(I69/(B69+3)+L80),IF(B69=0,I69/4+L80))))</f>
        <v>4</v>
      </c>
    </row>
    <row r="82" spans="1:12" customFormat="1" ht="15.75" customHeight="1" x14ac:dyDescent="0.25">
      <c r="A82" s="134" t="s">
        <v>206</v>
      </c>
      <c r="B82" s="135"/>
      <c r="C82" s="136" t="s">
        <v>232</v>
      </c>
      <c r="D82" s="136"/>
      <c r="E82" s="136"/>
      <c r="F82" s="136"/>
      <c r="G82" s="136"/>
      <c r="H82" s="136"/>
      <c r="I82" s="136"/>
      <c r="J82" s="137"/>
      <c r="K82" s="44"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Work not yet Started.</v>
      </c>
      <c r="L82" s="44"/>
    </row>
    <row r="83" spans="1:12" customFormat="1" ht="15.75" x14ac:dyDescent="0.25">
      <c r="A83" s="45" t="s">
        <v>122</v>
      </c>
      <c r="B83" s="51">
        <v>0</v>
      </c>
      <c r="C83" s="46" t="s">
        <v>124</v>
      </c>
      <c r="D83" s="46">
        <v>1</v>
      </c>
      <c r="E83" s="138" t="s">
        <v>123</v>
      </c>
      <c r="F83" s="138"/>
      <c r="G83" s="46">
        <v>0</v>
      </c>
      <c r="H83" s="51" t="s">
        <v>207</v>
      </c>
      <c r="I83" s="138">
        <f ca="1">--TRIM(RIGHT(SUBSTITUTE(LEFT(C82,_xlfn.AGGREGATE(16,6,FIND({0,1,2,3,4,5,6,7,8,9},C82,ROW(INDIRECT("1:"&amp;LEN(C82)))),1))," ",REPT(" ",LEN(C82))),LEN(C82)))</f>
        <v>4</v>
      </c>
      <c r="J83" s="139"/>
      <c r="K83" s="44"/>
      <c r="L83" s="44"/>
    </row>
    <row r="84" spans="1:12" customFormat="1" ht="15.75" customHeight="1" x14ac:dyDescent="0.25">
      <c r="A84" s="152" t="s">
        <v>208</v>
      </c>
      <c r="B84" s="153"/>
      <c r="C84" s="154" t="str">
        <f ca="1">K82</f>
        <v>Work not yet Started.</v>
      </c>
      <c r="D84" s="154"/>
      <c r="E84" s="154"/>
      <c r="F84" s="154"/>
      <c r="G84" s="154"/>
      <c r="H84" s="154"/>
      <c r="I84" s="154"/>
      <c r="J84" s="155"/>
      <c r="K84" s="44" t="s">
        <v>209</v>
      </c>
      <c r="L84" s="44"/>
    </row>
    <row r="85" spans="1:12" customFormat="1" ht="15.75" customHeight="1" x14ac:dyDescent="0.25">
      <c r="A85" s="76" t="s">
        <v>31</v>
      </c>
      <c r="B85" s="77"/>
      <c r="C85" s="52" t="s">
        <v>210</v>
      </c>
      <c r="D85" s="78" t="s">
        <v>211</v>
      </c>
      <c r="E85" s="78"/>
      <c r="F85" s="78" t="s">
        <v>212</v>
      </c>
      <c r="G85" s="78"/>
      <c r="H85" s="78" t="s">
        <v>213</v>
      </c>
      <c r="I85" s="78"/>
      <c r="J85" s="79"/>
      <c r="K85" s="47" t="s">
        <v>214</v>
      </c>
      <c r="L85" s="48">
        <f ca="1">I83*25%</f>
        <v>1</v>
      </c>
    </row>
    <row r="86" spans="1:12" customFormat="1" ht="15.75" customHeight="1" x14ac:dyDescent="0.25">
      <c r="A86" s="80" t="s">
        <v>215</v>
      </c>
      <c r="B86" s="81"/>
      <c r="C86" s="53">
        <v>0</v>
      </c>
      <c r="D86" s="160">
        <f ca="1">((100/I83)*C86)/100</f>
        <v>0</v>
      </c>
      <c r="E86" s="160"/>
      <c r="F86" s="160">
        <f ca="1">(((C87/I83*10)+(40/(D83+G83+I83)*C88)+(7.5/(I83)*C89)+(7.5/(I83)*C90)+(10/I83*C91)+(10/I83*C92)+(5/I83*C93)+(5/I83*C94)+(5/I83*C95))/100)</f>
        <v>0</v>
      </c>
      <c r="G86" s="160"/>
      <c r="H86" s="160">
        <f ca="1">((((C86/I83)*20)+((C87/I83)*25)+(30/(I83+G83+D83)*C88)+(5/I83*C89)+(5/I83*C90)+(5/I83*C91)+(5/I83*C92)+(0/I83*C93)+(0/I83*C94)+(5/I83*C95))/100)</f>
        <v>0</v>
      </c>
      <c r="I86" s="160"/>
      <c r="J86" s="162"/>
      <c r="K86" s="47" t="s">
        <v>144</v>
      </c>
      <c r="L86" s="47">
        <f ca="1">I83*50%</f>
        <v>2</v>
      </c>
    </row>
    <row r="87" spans="1:12" customFormat="1" ht="15.75" x14ac:dyDescent="0.25">
      <c r="A87" s="80" t="s">
        <v>32</v>
      </c>
      <c r="B87" s="81"/>
      <c r="C87" s="54">
        <v>0</v>
      </c>
      <c r="D87" s="160">
        <f ca="1">((100/I83)*C87)/100</f>
        <v>0</v>
      </c>
      <c r="E87" s="160"/>
      <c r="F87" s="160"/>
      <c r="G87" s="160"/>
      <c r="H87" s="160"/>
      <c r="I87" s="160"/>
      <c r="J87" s="162"/>
      <c r="K87" s="47" t="s">
        <v>147</v>
      </c>
      <c r="L87" s="47">
        <f ca="1">I83</f>
        <v>4</v>
      </c>
    </row>
    <row r="88" spans="1:12" customFormat="1" ht="15.75" customHeight="1" x14ac:dyDescent="0.25">
      <c r="A88" s="80" t="s">
        <v>216</v>
      </c>
      <c r="B88" s="81"/>
      <c r="C88" s="54">
        <v>0</v>
      </c>
      <c r="D88" s="160">
        <f ca="1">((100/(D83+G83+I83))*C88)/100</f>
        <v>0</v>
      </c>
      <c r="E88" s="160"/>
      <c r="F88" s="160"/>
      <c r="G88" s="160"/>
      <c r="H88" s="160"/>
      <c r="I88" s="160"/>
      <c r="J88" s="162"/>
      <c r="K88" s="47" t="s">
        <v>148</v>
      </c>
      <c r="L88" s="49">
        <f ca="1">(IF(B83&gt;1,(I83/(B83+2)),I83/4))</f>
        <v>1</v>
      </c>
    </row>
    <row r="89" spans="1:12" customFormat="1" ht="15.75" customHeight="1" x14ac:dyDescent="0.25">
      <c r="A89" s="80" t="s">
        <v>217</v>
      </c>
      <c r="B89" s="81" t="s">
        <v>218</v>
      </c>
      <c r="C89" s="53">
        <v>0</v>
      </c>
      <c r="D89" s="160">
        <f ca="1">((100/I83)*C89)/100</f>
        <v>0</v>
      </c>
      <c r="E89" s="160"/>
      <c r="F89" s="160"/>
      <c r="G89" s="160"/>
      <c r="H89" s="160"/>
      <c r="I89" s="160"/>
      <c r="J89" s="162"/>
      <c r="K89" s="47" t="s">
        <v>149</v>
      </c>
      <c r="L89" s="49">
        <f ca="1">(IF(B83&gt;1,(I83/(B83+2)+L88),I83/4+L88))</f>
        <v>2</v>
      </c>
    </row>
    <row r="90" spans="1:12" customFormat="1" ht="15.75" customHeight="1" x14ac:dyDescent="0.25">
      <c r="A90" s="80" t="s">
        <v>219</v>
      </c>
      <c r="B90" s="81" t="s">
        <v>218</v>
      </c>
      <c r="C90" s="53">
        <v>0</v>
      </c>
      <c r="D90" s="160">
        <f ca="1">((100/I83)*C90)/100</f>
        <v>0</v>
      </c>
      <c r="E90" s="160"/>
      <c r="F90" s="160"/>
      <c r="G90" s="160"/>
      <c r="H90" s="160"/>
      <c r="I90" s="160"/>
      <c r="J90" s="162"/>
      <c r="K90" s="47" t="s">
        <v>220</v>
      </c>
      <c r="L90" s="49">
        <f>(IF(B83&gt;1,(I83/(B83+2)+L89),0))</f>
        <v>0</v>
      </c>
    </row>
    <row r="91" spans="1:12" customFormat="1" ht="15.75" customHeight="1" x14ac:dyDescent="0.25">
      <c r="A91" s="80" t="s">
        <v>221</v>
      </c>
      <c r="B91" s="81" t="s">
        <v>222</v>
      </c>
      <c r="C91" s="53">
        <v>0</v>
      </c>
      <c r="D91" s="160">
        <f ca="1">((100/(I83))*C91)/100</f>
        <v>0</v>
      </c>
      <c r="E91" s="160"/>
      <c r="F91" s="160"/>
      <c r="G91" s="160"/>
      <c r="H91" s="160"/>
      <c r="I91" s="160"/>
      <c r="J91" s="162"/>
      <c r="K91" s="47" t="s">
        <v>223</v>
      </c>
      <c r="L91" s="49">
        <f>(IF(B83&gt;2,(I83/(B83+2)+L90),0))</f>
        <v>0</v>
      </c>
    </row>
    <row r="92" spans="1:12" customFormat="1" ht="15.75" customHeight="1" x14ac:dyDescent="0.25">
      <c r="A92" s="80" t="s">
        <v>224</v>
      </c>
      <c r="B92" s="81" t="s">
        <v>224</v>
      </c>
      <c r="C92" s="53">
        <v>0</v>
      </c>
      <c r="D92" s="160">
        <f ca="1">((100/I83)*C92)/100</f>
        <v>0</v>
      </c>
      <c r="E92" s="160"/>
      <c r="F92" s="160"/>
      <c r="G92" s="160"/>
      <c r="H92" s="160"/>
      <c r="I92" s="160"/>
      <c r="J92" s="162"/>
      <c r="K92" s="47" t="s">
        <v>225</v>
      </c>
      <c r="L92" s="50">
        <f>(IF(B83&gt;3,(I83/(B83+2)+L91),0))</f>
        <v>0</v>
      </c>
    </row>
    <row r="93" spans="1:12" customFormat="1" ht="15.75" customHeight="1" x14ac:dyDescent="0.25">
      <c r="A93" s="80" t="s">
        <v>226</v>
      </c>
      <c r="B93" s="81"/>
      <c r="C93" s="53">
        <v>0</v>
      </c>
      <c r="D93" s="160">
        <f ca="1">((100/I83)*C93)/100</f>
        <v>0</v>
      </c>
      <c r="E93" s="160"/>
      <c r="F93" s="160"/>
      <c r="G93" s="160"/>
      <c r="H93" s="160"/>
      <c r="I93" s="160"/>
      <c r="J93" s="162"/>
      <c r="K93" s="47" t="s">
        <v>227</v>
      </c>
      <c r="L93" s="49">
        <f>(IF(B83&gt;4,(I83/(B83+2)+L92),0))</f>
        <v>0</v>
      </c>
    </row>
    <row r="94" spans="1:12" customFormat="1" ht="15.75" customHeight="1" x14ac:dyDescent="0.25">
      <c r="A94" s="164" t="s">
        <v>228</v>
      </c>
      <c r="B94" s="165" t="s">
        <v>228</v>
      </c>
      <c r="C94" s="53">
        <v>0</v>
      </c>
      <c r="D94" s="160">
        <f ca="1">((100/(I83))*C94)/100</f>
        <v>0</v>
      </c>
      <c r="E94" s="160"/>
      <c r="F94" s="160"/>
      <c r="G94" s="160"/>
      <c r="H94" s="160"/>
      <c r="I94" s="160"/>
      <c r="J94" s="162"/>
      <c r="K94" s="47" t="s">
        <v>150</v>
      </c>
      <c r="L94" s="49">
        <f ca="1">(IF(B83=1,(I83/(B83+3)+L89),IF(B83=0,(I83/4+L89),IF(B83&gt;1,0))))</f>
        <v>3</v>
      </c>
    </row>
    <row r="95" spans="1:12" customFormat="1" ht="16.5" customHeight="1" thickBot="1" x14ac:dyDescent="0.3">
      <c r="A95" s="166" t="s">
        <v>229</v>
      </c>
      <c r="B95" s="167"/>
      <c r="C95" s="55">
        <v>0</v>
      </c>
      <c r="D95" s="161">
        <f ca="1">((100/(I83))*C95)/100</f>
        <v>0</v>
      </c>
      <c r="E95" s="161"/>
      <c r="F95" s="161"/>
      <c r="G95" s="161"/>
      <c r="H95" s="161"/>
      <c r="I95" s="161"/>
      <c r="J95" s="163"/>
      <c r="K95" s="47" t="s">
        <v>151</v>
      </c>
      <c r="L95" s="49">
        <f ca="1">(IF(B83&gt;1.5,(I83/(B83+2)+L89+MAX(0,L90-L89)+MAX(0,L91-L90)+MAX(0,L92-L91)+MAX(0,L93-L92)+MAX(0,L94-L93)),IF(B83=1,(I83/(B83+3)+L94),IF(B83=0,I83/4+L94))))</f>
        <v>4</v>
      </c>
    </row>
    <row r="96" spans="1:12" ht="13.35" customHeight="1" x14ac:dyDescent="0.25">
      <c r="A96" s="119" t="s">
        <v>199</v>
      </c>
      <c r="B96" s="120"/>
      <c r="C96" s="120"/>
      <c r="D96" s="120"/>
      <c r="E96" s="120"/>
      <c r="F96" s="120"/>
      <c r="G96" s="120"/>
      <c r="H96" s="120"/>
      <c r="I96" s="120"/>
      <c r="J96" s="121"/>
    </row>
    <row r="97" spans="1:15" x14ac:dyDescent="0.25">
      <c r="A97" s="58" t="s">
        <v>46</v>
      </c>
      <c r="B97" s="59"/>
      <c r="C97" s="59"/>
      <c r="D97" s="59"/>
      <c r="E97" s="59"/>
      <c r="F97" s="59"/>
      <c r="G97" s="59"/>
      <c r="H97" s="59"/>
      <c r="I97" s="59"/>
      <c r="J97" s="60"/>
    </row>
    <row r="98" spans="1:15" ht="15" customHeight="1" x14ac:dyDescent="0.25">
      <c r="A98" s="122" t="s">
        <v>73</v>
      </c>
      <c r="B98" s="123"/>
      <c r="C98" s="123"/>
      <c r="D98" s="123"/>
      <c r="E98" s="123"/>
      <c r="F98" s="123"/>
      <c r="G98" s="123"/>
      <c r="H98" s="123"/>
      <c r="I98" s="123"/>
      <c r="J98" s="124"/>
    </row>
    <row r="99" spans="1:15" s="42" customFormat="1" x14ac:dyDescent="0.25">
      <c r="A99" s="125"/>
      <c r="B99" s="126"/>
      <c r="C99" s="126"/>
      <c r="D99" s="126"/>
      <c r="E99" s="126"/>
      <c r="F99" s="126"/>
      <c r="G99" s="126"/>
      <c r="H99" s="126"/>
      <c r="I99" s="126"/>
      <c r="J99" s="127"/>
    </row>
    <row r="100" spans="1:15" x14ac:dyDescent="0.25">
      <c r="A100" s="88" t="s">
        <v>25</v>
      </c>
      <c r="B100" s="88"/>
      <c r="C100" s="88"/>
      <c r="D100" s="88"/>
      <c r="E100" s="88"/>
      <c r="F100" s="88"/>
      <c r="G100" s="88"/>
      <c r="H100" s="88"/>
      <c r="I100" s="88"/>
      <c r="J100" s="88"/>
    </row>
    <row r="101" spans="1:15" ht="15" customHeight="1" x14ac:dyDescent="0.25">
      <c r="A101" s="58" t="s">
        <v>101</v>
      </c>
      <c r="B101" s="59"/>
      <c r="C101" s="59"/>
      <c r="D101" s="59"/>
      <c r="E101" s="59"/>
      <c r="F101" s="60"/>
      <c r="G101" s="131">
        <v>3200</v>
      </c>
      <c r="H101" s="132"/>
      <c r="I101" s="132"/>
      <c r="J101" s="133"/>
      <c r="L101" s="57"/>
      <c r="M101" s="57"/>
      <c r="N101" s="57"/>
      <c r="O101" s="57"/>
    </row>
    <row r="102" spans="1:15" ht="17.25" hidden="1" customHeight="1" x14ac:dyDescent="0.3">
      <c r="A102" s="58" t="s">
        <v>155</v>
      </c>
      <c r="B102" s="59"/>
      <c r="C102" s="59"/>
      <c r="D102" s="59"/>
      <c r="E102" s="59"/>
      <c r="F102" s="60"/>
      <c r="G102" s="61" t="s">
        <v>47</v>
      </c>
      <c r="H102" s="62"/>
      <c r="I102" s="62"/>
      <c r="J102" s="63"/>
      <c r="L102" s="57"/>
      <c r="M102" s="57"/>
      <c r="N102" s="57"/>
      <c r="O102" s="57"/>
    </row>
    <row r="103" spans="1:15" x14ac:dyDescent="0.25">
      <c r="A103" s="58" t="s">
        <v>156</v>
      </c>
      <c r="B103" s="59"/>
      <c r="C103" s="59"/>
      <c r="D103" s="59"/>
      <c r="E103" s="59"/>
      <c r="F103" s="60"/>
      <c r="G103" s="61" t="s">
        <v>179</v>
      </c>
      <c r="H103" s="62"/>
      <c r="I103" s="62"/>
      <c r="J103" s="63"/>
    </row>
    <row r="104" spans="1:15" x14ac:dyDescent="0.25">
      <c r="A104" s="58" t="s">
        <v>157</v>
      </c>
      <c r="B104" s="59"/>
      <c r="C104" s="59"/>
      <c r="D104" s="59"/>
      <c r="E104" s="59"/>
      <c r="F104" s="60"/>
      <c r="G104" s="61" t="s">
        <v>203</v>
      </c>
      <c r="H104" s="62"/>
      <c r="I104" s="62"/>
      <c r="J104" s="63"/>
    </row>
    <row r="105" spans="1:15" x14ac:dyDescent="0.25">
      <c r="A105" s="58" t="s">
        <v>180</v>
      </c>
      <c r="B105" s="59"/>
      <c r="C105" s="59"/>
      <c r="D105" s="59"/>
      <c r="E105" s="59"/>
      <c r="F105" s="60"/>
      <c r="G105" s="61" t="s">
        <v>234</v>
      </c>
      <c r="H105" s="62"/>
      <c r="I105" s="62"/>
      <c r="J105" s="63"/>
    </row>
    <row r="106" spans="1:15" ht="17.25" hidden="1" customHeight="1" x14ac:dyDescent="0.3">
      <c r="A106" s="58" t="s">
        <v>159</v>
      </c>
      <c r="B106" s="59"/>
      <c r="C106" s="59"/>
      <c r="D106" s="59"/>
      <c r="E106" s="59"/>
      <c r="F106" s="60"/>
      <c r="G106" s="61" t="s">
        <v>47</v>
      </c>
      <c r="H106" s="62"/>
      <c r="I106" s="62"/>
      <c r="J106" s="63"/>
    </row>
    <row r="107" spans="1:15" ht="17.25" hidden="1" customHeight="1" x14ac:dyDescent="0.3">
      <c r="A107" s="58" t="s">
        <v>158</v>
      </c>
      <c r="B107" s="59"/>
      <c r="C107" s="59"/>
      <c r="D107" s="59"/>
      <c r="E107" s="59"/>
      <c r="F107" s="60"/>
      <c r="G107" s="61" t="s">
        <v>47</v>
      </c>
      <c r="H107" s="62"/>
      <c r="I107" s="62"/>
      <c r="J107" s="63"/>
    </row>
    <row r="108" spans="1:15" x14ac:dyDescent="0.25">
      <c r="A108" s="58" t="s">
        <v>96</v>
      </c>
      <c r="B108" s="59"/>
      <c r="C108" s="59"/>
      <c r="D108" s="59"/>
      <c r="E108" s="59"/>
      <c r="F108" s="60"/>
      <c r="G108" s="128" t="s">
        <v>130</v>
      </c>
      <c r="H108" s="129"/>
      <c r="I108" s="129"/>
      <c r="J108" s="130"/>
    </row>
    <row r="109" spans="1:15" s="29" customFormat="1" ht="14.45" customHeight="1" x14ac:dyDescent="0.25">
      <c r="A109" s="110" t="s">
        <v>72</v>
      </c>
      <c r="B109" s="111"/>
      <c r="C109" s="111"/>
      <c r="D109" s="111"/>
      <c r="E109" s="111"/>
      <c r="F109" s="112"/>
      <c r="G109" s="113">
        <f>G101*0.8</f>
        <v>2560</v>
      </c>
      <c r="H109" s="114"/>
      <c r="I109" s="114"/>
      <c r="J109" s="115"/>
    </row>
    <row r="110" spans="1:15" ht="146.25" customHeight="1" x14ac:dyDescent="0.25">
      <c r="A110" s="116" t="s">
        <v>243</v>
      </c>
      <c r="B110" s="117"/>
      <c r="C110" s="117"/>
      <c r="D110" s="117"/>
      <c r="E110" s="117"/>
      <c r="F110" s="117"/>
      <c r="G110" s="117"/>
      <c r="H110" s="117"/>
      <c r="I110" s="117"/>
      <c r="J110" s="118"/>
    </row>
    <row r="111" spans="1:15" x14ac:dyDescent="0.25">
      <c r="A111" s="93" t="s">
        <v>26</v>
      </c>
      <c r="B111" s="94"/>
      <c r="C111" s="94"/>
      <c r="D111" s="94"/>
      <c r="E111" s="94"/>
      <c r="F111" s="94"/>
      <c r="G111" s="94"/>
      <c r="H111" s="94"/>
      <c r="I111" s="94"/>
      <c r="J111" s="95"/>
    </row>
    <row r="112" spans="1:15" x14ac:dyDescent="0.25">
      <c r="A112" s="58" t="s">
        <v>30</v>
      </c>
      <c r="B112" s="59"/>
      <c r="C112" s="59"/>
      <c r="D112" s="59"/>
      <c r="E112" s="59"/>
      <c r="F112" s="59"/>
      <c r="G112" s="59"/>
      <c r="H112" s="59"/>
      <c r="I112" s="59"/>
      <c r="J112" s="60"/>
    </row>
    <row r="113" spans="1:10" x14ac:dyDescent="0.25">
      <c r="A113" s="93" t="s">
        <v>28</v>
      </c>
      <c r="B113" s="94"/>
      <c r="C113" s="94"/>
      <c r="D113" s="94"/>
      <c r="E113" s="94"/>
      <c r="F113" s="94"/>
      <c r="G113" s="94"/>
      <c r="H113" s="94"/>
      <c r="I113" s="94"/>
      <c r="J113" s="95"/>
    </row>
    <row r="114" spans="1:10" x14ac:dyDescent="0.25">
      <c r="A114" s="58" t="s">
        <v>35</v>
      </c>
      <c r="B114" s="59"/>
      <c r="C114" s="59"/>
      <c r="D114" s="59"/>
      <c r="E114" s="59"/>
      <c r="F114" s="59"/>
      <c r="G114" s="59"/>
      <c r="H114" s="59"/>
      <c r="I114" s="59"/>
      <c r="J114" s="60"/>
    </row>
    <row r="115" spans="1:10" x14ac:dyDescent="0.25">
      <c r="A115" s="58" t="s">
        <v>105</v>
      </c>
      <c r="B115" s="59"/>
      <c r="C115" s="59"/>
      <c r="D115" s="59"/>
      <c r="E115" s="59"/>
      <c r="F115" s="59"/>
      <c r="G115" s="59"/>
      <c r="H115" s="59"/>
      <c r="I115" s="59"/>
      <c r="J115" s="60"/>
    </row>
    <row r="116" spans="1:10" x14ac:dyDescent="0.25">
      <c r="A116" s="58" t="s">
        <v>106</v>
      </c>
      <c r="B116" s="59"/>
      <c r="C116" s="59"/>
      <c r="D116" s="59"/>
      <c r="E116" s="59"/>
      <c r="F116" s="59"/>
      <c r="G116" s="59"/>
      <c r="H116" s="59"/>
      <c r="I116" s="59"/>
      <c r="J116" s="60"/>
    </row>
    <row r="117" spans="1:10" ht="30.75" customHeight="1" x14ac:dyDescent="0.25">
      <c r="A117" s="85" t="s">
        <v>107</v>
      </c>
      <c r="B117" s="86"/>
      <c r="C117" s="86"/>
      <c r="D117" s="86"/>
      <c r="E117" s="86"/>
      <c r="F117" s="86"/>
      <c r="G117" s="86"/>
      <c r="H117" s="86"/>
      <c r="I117" s="86"/>
      <c r="J117" s="87"/>
    </row>
    <row r="118" spans="1:10" ht="15" customHeight="1" x14ac:dyDescent="0.25">
      <c r="A118" s="101" t="s">
        <v>27</v>
      </c>
      <c r="B118" s="102"/>
      <c r="C118" s="102"/>
      <c r="D118" s="102"/>
      <c r="E118" s="102"/>
      <c r="F118" s="102"/>
      <c r="G118" s="102"/>
      <c r="H118" s="102"/>
      <c r="I118" s="102"/>
      <c r="J118" s="103"/>
    </row>
    <row r="119" spans="1:10" ht="10.5" customHeight="1" x14ac:dyDescent="0.25">
      <c r="A119" s="104"/>
      <c r="B119" s="105"/>
      <c r="C119" s="105"/>
      <c r="D119" s="105"/>
      <c r="E119" s="105"/>
      <c r="F119" s="105"/>
      <c r="G119" s="105"/>
      <c r="H119" s="105"/>
      <c r="I119" s="105"/>
      <c r="J119" s="106"/>
    </row>
    <row r="120" spans="1:10" x14ac:dyDescent="0.25">
      <c r="A120" s="104"/>
      <c r="B120" s="105"/>
      <c r="C120" s="105"/>
      <c r="D120" s="105"/>
      <c r="E120" s="105"/>
      <c r="F120" s="105"/>
      <c r="G120" s="105"/>
      <c r="H120" s="105"/>
      <c r="I120" s="105"/>
      <c r="J120" s="106"/>
    </row>
    <row r="121" spans="1:10" ht="6" customHeight="1" x14ac:dyDescent="0.25">
      <c r="A121" s="107"/>
      <c r="B121" s="108"/>
      <c r="C121" s="108"/>
      <c r="D121" s="108"/>
      <c r="E121" s="108"/>
      <c r="F121" s="108"/>
      <c r="G121" s="108"/>
      <c r="H121" s="108"/>
      <c r="I121" s="108"/>
      <c r="J121" s="109"/>
    </row>
    <row r="122" spans="1:10" s="10" customFormat="1" ht="14.25" x14ac:dyDescent="0.2">
      <c r="A122" s="10" t="s">
        <v>153</v>
      </c>
      <c r="D122" s="10" t="str">
        <f>F8</f>
        <v>Mirador Utsav (F, G, H, I &amp; J Wing)</v>
      </c>
    </row>
    <row r="123" spans="1:10" s="10" customFormat="1" ht="14.25" x14ac:dyDescent="0.2"/>
    <row r="163" spans="1:2" ht="14.1" hidden="1" x14ac:dyDescent="0.3"/>
    <row r="164" spans="1:2" ht="14.1" hidden="1" x14ac:dyDescent="0.3"/>
    <row r="165" spans="1:2" ht="14.1" hidden="1" x14ac:dyDescent="0.3"/>
    <row r="166" spans="1:2" ht="14.1" hidden="1" x14ac:dyDescent="0.3"/>
    <row r="167" spans="1:2" ht="14.1" hidden="1" x14ac:dyDescent="0.3"/>
    <row r="168" spans="1:2" ht="14.1" hidden="1" x14ac:dyDescent="0.3"/>
    <row r="169" spans="1:2" ht="14.1" hidden="1" x14ac:dyDescent="0.3"/>
    <row r="170" spans="1:2" x14ac:dyDescent="0.25">
      <c r="A170" s="10" t="s">
        <v>120</v>
      </c>
      <c r="B170" s="10"/>
    </row>
  </sheetData>
  <mergeCells count="243">
    <mergeCell ref="A67:B67"/>
    <mergeCell ref="C67:E67"/>
    <mergeCell ref="F67:G67"/>
    <mergeCell ref="H67:J67"/>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 ref="A82:B82"/>
    <mergeCell ref="C82:J82"/>
    <mergeCell ref="E83:F83"/>
    <mergeCell ref="I83:J83"/>
    <mergeCell ref="A84:B84"/>
    <mergeCell ref="C84:J84"/>
    <mergeCell ref="A85:B85"/>
    <mergeCell ref="D85:E85"/>
    <mergeCell ref="F85:G85"/>
    <mergeCell ref="H85:J85"/>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 ref="A81:B81"/>
    <mergeCell ref="D81:E81"/>
    <mergeCell ref="A68:B68"/>
    <mergeCell ref="C68:J68"/>
    <mergeCell ref="E69:F69"/>
    <mergeCell ref="I69:J69"/>
    <mergeCell ref="A70:B70"/>
    <mergeCell ref="C70:J70"/>
    <mergeCell ref="A71:B71"/>
    <mergeCell ref="D71:E71"/>
    <mergeCell ref="F71:G71"/>
    <mergeCell ref="H71:J71"/>
    <mergeCell ref="D57:E57"/>
    <mergeCell ref="F57:G66"/>
    <mergeCell ref="H57:J66"/>
    <mergeCell ref="A58:B58"/>
    <mergeCell ref="D58:E58"/>
    <mergeCell ref="A59:B59"/>
    <mergeCell ref="D59:E59"/>
    <mergeCell ref="A60:B60"/>
    <mergeCell ref="D60:E60"/>
    <mergeCell ref="A61:B61"/>
    <mergeCell ref="D61:E61"/>
    <mergeCell ref="A62:B62"/>
    <mergeCell ref="D62:E62"/>
    <mergeCell ref="A63:B63"/>
    <mergeCell ref="D63:E63"/>
    <mergeCell ref="A64:B64"/>
    <mergeCell ref="D64:E64"/>
    <mergeCell ref="A65:B65"/>
    <mergeCell ref="D65:E65"/>
    <mergeCell ref="A66:B66"/>
    <mergeCell ref="D66:E66"/>
    <mergeCell ref="I28:J28"/>
    <mergeCell ref="I31:J31"/>
    <mergeCell ref="A49:C49"/>
    <mergeCell ref="C50:E50"/>
    <mergeCell ref="C45:F45"/>
    <mergeCell ref="A47:C47"/>
    <mergeCell ref="A46:B46"/>
    <mergeCell ref="H46:J46"/>
    <mergeCell ref="C46:F46"/>
    <mergeCell ref="G31:H31"/>
    <mergeCell ref="A31:B31"/>
    <mergeCell ref="C31:D31"/>
    <mergeCell ref="E31:F31"/>
    <mergeCell ref="A55:B55"/>
    <mergeCell ref="C55:J55"/>
    <mergeCell ref="A32:B32"/>
    <mergeCell ref="C32:J32"/>
    <mergeCell ref="A52:J52"/>
    <mergeCell ref="A37:E37"/>
    <mergeCell ref="A39:E39"/>
    <mergeCell ref="A33:J33"/>
    <mergeCell ref="A34:J35"/>
    <mergeCell ref="A36:E36"/>
    <mergeCell ref="A13:B13"/>
    <mergeCell ref="C13:J13"/>
    <mergeCell ref="F18:J19"/>
    <mergeCell ref="A22:E22"/>
    <mergeCell ref="F22:J22"/>
    <mergeCell ref="A18:E19"/>
    <mergeCell ref="A28:B28"/>
    <mergeCell ref="C28:D28"/>
    <mergeCell ref="C27:D27"/>
    <mergeCell ref="E27:F27"/>
    <mergeCell ref="I26:J26"/>
    <mergeCell ref="A23:E23"/>
    <mergeCell ref="G27:H27"/>
    <mergeCell ref="A24:E24"/>
    <mergeCell ref="C26:D26"/>
    <mergeCell ref="E26:F26"/>
    <mergeCell ref="G26:H26"/>
    <mergeCell ref="H17:J17"/>
    <mergeCell ref="B16:E16"/>
    <mergeCell ref="A17:B17"/>
    <mergeCell ref="F25:J25"/>
    <mergeCell ref="A20:E21"/>
    <mergeCell ref="F20:J21"/>
    <mergeCell ref="G15:J15"/>
    <mergeCell ref="A11:E11"/>
    <mergeCell ref="F11:J11"/>
    <mergeCell ref="A10:E10"/>
    <mergeCell ref="F10:J10"/>
    <mergeCell ref="C17:E17"/>
    <mergeCell ref="F23:J23"/>
    <mergeCell ref="A4:E4"/>
    <mergeCell ref="F4:J4"/>
    <mergeCell ref="A6:E6"/>
    <mergeCell ref="F6:J6"/>
    <mergeCell ref="A5:E5"/>
    <mergeCell ref="F5:J5"/>
    <mergeCell ref="A7:E7"/>
    <mergeCell ref="F7:J7"/>
    <mergeCell ref="B14:D14"/>
    <mergeCell ref="H14:J14"/>
    <mergeCell ref="G16:J16"/>
    <mergeCell ref="A12:E12"/>
    <mergeCell ref="F8:J8"/>
    <mergeCell ref="A9:E9"/>
    <mergeCell ref="F9:J9"/>
    <mergeCell ref="F12:J12"/>
    <mergeCell ref="B15:E15"/>
    <mergeCell ref="A8:E8"/>
    <mergeCell ref="F17:G17"/>
    <mergeCell ref="A108:F108"/>
    <mergeCell ref="A96:J96"/>
    <mergeCell ref="A97:J97"/>
    <mergeCell ref="A98:J99"/>
    <mergeCell ref="A100:J100"/>
    <mergeCell ref="G108:J108"/>
    <mergeCell ref="G101:J101"/>
    <mergeCell ref="A107:F107"/>
    <mergeCell ref="G105:J105"/>
    <mergeCell ref="A103:F103"/>
    <mergeCell ref="G103:J103"/>
    <mergeCell ref="A104:F104"/>
    <mergeCell ref="G104:J104"/>
    <mergeCell ref="G107:J107"/>
    <mergeCell ref="A106:F106"/>
    <mergeCell ref="G106:J106"/>
    <mergeCell ref="A105:F105"/>
    <mergeCell ref="A102:F102"/>
    <mergeCell ref="A101:F101"/>
    <mergeCell ref="A53:B53"/>
    <mergeCell ref="C53:J53"/>
    <mergeCell ref="E54:F54"/>
    <mergeCell ref="I54:J54"/>
    <mergeCell ref="A118:J121"/>
    <mergeCell ref="A109:F109"/>
    <mergeCell ref="G109:J109"/>
    <mergeCell ref="A115:J115"/>
    <mergeCell ref="A112:J112"/>
    <mergeCell ref="A116:J116"/>
    <mergeCell ref="A117:J117"/>
    <mergeCell ref="A113:J113"/>
    <mergeCell ref="A110:J110"/>
    <mergeCell ref="A114:J114"/>
    <mergeCell ref="A111:J111"/>
    <mergeCell ref="A1:J1"/>
    <mergeCell ref="A51:E51"/>
    <mergeCell ref="F51:J51"/>
    <mergeCell ref="F40:J40"/>
    <mergeCell ref="A42:J42"/>
    <mergeCell ref="D47:E47"/>
    <mergeCell ref="C44:F44"/>
    <mergeCell ref="A27:B27"/>
    <mergeCell ref="F37:J37"/>
    <mergeCell ref="F38:J38"/>
    <mergeCell ref="H47:J47"/>
    <mergeCell ref="A45:B45"/>
    <mergeCell ref="A25:E25"/>
    <mergeCell ref="F24:J24"/>
    <mergeCell ref="E28:F28"/>
    <mergeCell ref="G28:H28"/>
    <mergeCell ref="D49:E49"/>
    <mergeCell ref="H43:J43"/>
    <mergeCell ref="A29:J29"/>
    <mergeCell ref="I27:J27"/>
    <mergeCell ref="A26:B26"/>
    <mergeCell ref="A2:J2"/>
    <mergeCell ref="A3:E3"/>
    <mergeCell ref="F3:J3"/>
    <mergeCell ref="L101:O102"/>
    <mergeCell ref="A30:J30"/>
    <mergeCell ref="G102:J102"/>
    <mergeCell ref="F50:J50"/>
    <mergeCell ref="A48:J48"/>
    <mergeCell ref="A43:B43"/>
    <mergeCell ref="F41:J41"/>
    <mergeCell ref="F39:J39"/>
    <mergeCell ref="A40:E40"/>
    <mergeCell ref="H44:J44"/>
    <mergeCell ref="F49:H49"/>
    <mergeCell ref="I45:J45"/>
    <mergeCell ref="C43:F43"/>
    <mergeCell ref="F47:G47"/>
    <mergeCell ref="A38:E38"/>
    <mergeCell ref="A41:E41"/>
    <mergeCell ref="I49:J49"/>
    <mergeCell ref="F36:J36"/>
    <mergeCell ref="A44:B44"/>
    <mergeCell ref="A56:B56"/>
    <mergeCell ref="D56:E56"/>
    <mergeCell ref="F56:G56"/>
    <mergeCell ref="H56:J56"/>
    <mergeCell ref="A57:B57"/>
  </mergeCells>
  <phoneticPr fontId="0" type="noConversion"/>
  <hyperlinks>
    <hyperlink ref="C32" r:id="rId1"/>
  </hyperlinks>
  <printOptions horizontalCentered="1"/>
  <pageMargins left="0.43307086614173229" right="0.43307086614173229" top="0.78740157480314965" bottom="1.1811023622047245" header="0.19685039370078741" footer="0.19685039370078741"/>
  <pageSetup paperSize="9" fitToHeight="0" orientation="portrait" r:id="rId2"/>
  <headerFooter>
    <oddHeader>&amp;C&amp;"Times New Roman,Bold"&amp;20&amp;G</oddHeader>
    <oddFooter>&amp;L&amp;"Times New Roman,Bold"Ref No: &amp;F&amp;C&amp;G&amp;R&amp;P</oddFooter>
  </headerFooter>
  <rowBreaks count="3" manualBreakCount="3">
    <brk id="81" max="16383" man="1"/>
    <brk id="121" max="16383" man="1"/>
    <brk id="169"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ht="14.45" x14ac:dyDescent="0.35">
      <c r="C3" s="8" t="s">
        <v>94</v>
      </c>
      <c r="D3" s="173"/>
      <c r="E3" s="173"/>
    </row>
    <row r="4" spans="2:13" ht="14.45" x14ac:dyDescent="0.35">
      <c r="E4" s="7"/>
      <c r="F4" s="7"/>
      <c r="G4" s="7"/>
      <c r="H4" s="7"/>
      <c r="I4" s="7"/>
      <c r="J4" s="7"/>
    </row>
    <row r="5" spans="2:13" ht="14.45" x14ac:dyDescent="0.35">
      <c r="B5" s="8" t="s">
        <v>95</v>
      </c>
      <c r="C5" s="6" t="s">
        <v>75</v>
      </c>
      <c r="D5" s="174" t="s">
        <v>76</v>
      </c>
      <c r="E5" s="174"/>
      <c r="F5" s="174"/>
      <c r="G5" s="9"/>
      <c r="H5" s="174" t="s">
        <v>77</v>
      </c>
      <c r="I5" s="174"/>
      <c r="J5" s="174"/>
      <c r="K5" s="174" t="s">
        <v>78</v>
      </c>
      <c r="L5" s="174"/>
      <c r="M5" s="174"/>
    </row>
    <row r="6" spans="2:13" ht="14.45" x14ac:dyDescent="0.35">
      <c r="B6" s="8">
        <v>1</v>
      </c>
      <c r="C6" s="6"/>
      <c r="D6" s="6" t="s">
        <v>79</v>
      </c>
      <c r="E6" s="6" t="s">
        <v>80</v>
      </c>
      <c r="F6" s="6" t="s">
        <v>81</v>
      </c>
      <c r="G6" s="6"/>
      <c r="H6" s="6" t="s">
        <v>79</v>
      </c>
      <c r="I6" s="6" t="s">
        <v>80</v>
      </c>
      <c r="J6" s="6" t="s">
        <v>81</v>
      </c>
      <c r="K6" s="6" t="s">
        <v>79</v>
      </c>
      <c r="L6" s="6" t="s">
        <v>80</v>
      </c>
      <c r="M6" s="6" t="s">
        <v>81</v>
      </c>
    </row>
    <row r="7" spans="2:13" ht="14.45" x14ac:dyDescent="0.35">
      <c r="C7" s="5" t="s">
        <v>82</v>
      </c>
      <c r="D7" s="5"/>
      <c r="E7" s="5"/>
      <c r="F7" s="5">
        <f>D7*E7</f>
        <v>0</v>
      </c>
      <c r="G7" s="5" t="s">
        <v>97</v>
      </c>
      <c r="H7" s="5"/>
      <c r="I7" s="5"/>
      <c r="J7" s="5">
        <f>H7*I7</f>
        <v>0</v>
      </c>
      <c r="K7" s="5"/>
      <c r="L7" s="5"/>
      <c r="M7" s="5">
        <f>K7*L7</f>
        <v>0</v>
      </c>
    </row>
    <row r="8" spans="2:13" ht="14.45" x14ac:dyDescent="0.35">
      <c r="C8" s="5"/>
      <c r="D8" s="5"/>
      <c r="E8" s="5"/>
      <c r="F8" s="5">
        <f t="shared" ref="F8:F34" si="0">D8*E8</f>
        <v>0</v>
      </c>
      <c r="G8" s="5" t="s">
        <v>98</v>
      </c>
      <c r="H8" s="5"/>
      <c r="I8" s="5"/>
      <c r="J8" s="5">
        <f t="shared" ref="J8:J34" si="1">H8*I8</f>
        <v>0</v>
      </c>
      <c r="K8" s="5"/>
      <c r="L8" s="5"/>
      <c r="M8" s="5">
        <f t="shared" ref="M8:M34" si="2">K8*L8</f>
        <v>0</v>
      </c>
    </row>
    <row r="9" spans="2:13" ht="14.45" x14ac:dyDescent="0.35">
      <c r="C9" s="5"/>
      <c r="D9" s="5"/>
      <c r="E9" s="5"/>
      <c r="F9" s="5">
        <f t="shared" si="0"/>
        <v>0</v>
      </c>
      <c r="G9" s="5"/>
      <c r="H9" s="5"/>
      <c r="I9" s="5"/>
      <c r="J9" s="5">
        <f t="shared" si="1"/>
        <v>0</v>
      </c>
      <c r="K9" s="5"/>
      <c r="L9" s="5"/>
      <c r="M9" s="5">
        <f t="shared" si="2"/>
        <v>0</v>
      </c>
    </row>
    <row r="10" spans="2:13" ht="14.45" x14ac:dyDescent="0.35">
      <c r="C10" s="5" t="s">
        <v>85</v>
      </c>
      <c r="D10" s="5"/>
      <c r="E10" s="5"/>
      <c r="F10" s="5">
        <f t="shared" si="0"/>
        <v>0</v>
      </c>
      <c r="G10" s="5" t="s">
        <v>97</v>
      </c>
      <c r="H10" s="5"/>
      <c r="I10" s="5"/>
      <c r="J10" s="5">
        <f t="shared" si="1"/>
        <v>0</v>
      </c>
      <c r="K10" s="5"/>
      <c r="L10" s="5"/>
      <c r="M10" s="5">
        <f t="shared" si="2"/>
        <v>0</v>
      </c>
    </row>
    <row r="11" spans="2:13" ht="14.45" x14ac:dyDescent="0.35">
      <c r="C11" s="5"/>
      <c r="D11" s="5"/>
      <c r="E11" s="5"/>
      <c r="F11" s="5">
        <f t="shared" si="0"/>
        <v>0</v>
      </c>
      <c r="G11" s="5" t="s">
        <v>98</v>
      </c>
      <c r="H11" s="5"/>
      <c r="I11" s="5"/>
      <c r="J11" s="5">
        <f t="shared" si="1"/>
        <v>0</v>
      </c>
      <c r="K11" s="5"/>
      <c r="L11" s="5"/>
      <c r="M11" s="5">
        <f t="shared" si="2"/>
        <v>0</v>
      </c>
    </row>
    <row r="12" spans="2:13" ht="14.45" x14ac:dyDescent="0.35">
      <c r="C12" s="5"/>
      <c r="D12" s="5"/>
      <c r="E12" s="5"/>
      <c r="F12" s="5">
        <f t="shared" si="0"/>
        <v>0</v>
      </c>
      <c r="G12" s="5"/>
      <c r="H12" s="5"/>
      <c r="I12" s="5"/>
      <c r="J12" s="5">
        <f t="shared" si="1"/>
        <v>0</v>
      </c>
      <c r="K12" s="5"/>
      <c r="L12" s="5"/>
      <c r="M12" s="5">
        <f t="shared" si="2"/>
        <v>0</v>
      </c>
    </row>
    <row r="13" spans="2:13" ht="14.45" x14ac:dyDescent="0.35">
      <c r="C13" s="5"/>
      <c r="D13" s="5"/>
      <c r="E13" s="5"/>
      <c r="F13" s="5">
        <f t="shared" si="0"/>
        <v>0</v>
      </c>
      <c r="G13" s="5"/>
      <c r="H13" s="5"/>
      <c r="I13" s="5"/>
      <c r="J13" s="5">
        <f t="shared" si="1"/>
        <v>0</v>
      </c>
      <c r="K13" s="5"/>
      <c r="L13" s="5"/>
      <c r="M13" s="5">
        <f t="shared" si="2"/>
        <v>0</v>
      </c>
    </row>
    <row r="14" spans="2:13" ht="14.45" x14ac:dyDescent="0.35">
      <c r="C14" s="5" t="s">
        <v>83</v>
      </c>
      <c r="D14" s="5"/>
      <c r="E14" s="5"/>
      <c r="F14" s="5">
        <f t="shared" si="0"/>
        <v>0</v>
      </c>
      <c r="G14" s="5" t="s">
        <v>97</v>
      </c>
      <c r="H14" s="5"/>
      <c r="I14" s="5"/>
      <c r="J14" s="5">
        <f t="shared" si="1"/>
        <v>0</v>
      </c>
      <c r="K14" s="5"/>
      <c r="L14" s="5"/>
      <c r="M14" s="5">
        <f t="shared" si="2"/>
        <v>0</v>
      </c>
    </row>
    <row r="15" spans="2:13" ht="14.45" x14ac:dyDescent="0.35">
      <c r="C15" s="5"/>
      <c r="D15" s="5"/>
      <c r="E15" s="5"/>
      <c r="F15" s="5">
        <f t="shared" si="0"/>
        <v>0</v>
      </c>
      <c r="G15" s="5" t="s">
        <v>98</v>
      </c>
      <c r="H15" s="5"/>
      <c r="I15" s="5"/>
      <c r="J15" s="5">
        <f t="shared" si="1"/>
        <v>0</v>
      </c>
      <c r="K15" s="5"/>
      <c r="L15" s="5"/>
      <c r="M15" s="5">
        <f t="shared" si="2"/>
        <v>0</v>
      </c>
    </row>
    <row r="16" spans="2:13" ht="14.45" x14ac:dyDescent="0.35">
      <c r="C16" s="5"/>
      <c r="D16" s="5"/>
      <c r="E16" s="5"/>
      <c r="F16" s="5">
        <f t="shared" si="0"/>
        <v>0</v>
      </c>
      <c r="G16" s="5"/>
      <c r="H16" s="5"/>
      <c r="I16" s="5"/>
      <c r="J16" s="5">
        <f t="shared" si="1"/>
        <v>0</v>
      </c>
      <c r="K16" s="5"/>
      <c r="L16" s="5"/>
      <c r="M16" s="5">
        <f t="shared" si="2"/>
        <v>0</v>
      </c>
    </row>
    <row r="17" spans="3:13" ht="14.45" x14ac:dyDescent="0.35">
      <c r="C17" s="5"/>
      <c r="D17" s="5"/>
      <c r="E17" s="5"/>
      <c r="F17" s="5">
        <f t="shared" si="0"/>
        <v>0</v>
      </c>
      <c r="G17" s="5"/>
      <c r="H17" s="5"/>
      <c r="I17" s="5"/>
      <c r="J17" s="5">
        <f t="shared" si="1"/>
        <v>0</v>
      </c>
      <c r="K17" s="5"/>
      <c r="L17" s="5"/>
      <c r="M17" s="5">
        <f t="shared" si="2"/>
        <v>0</v>
      </c>
    </row>
    <row r="18" spans="3:13" ht="14.45" x14ac:dyDescent="0.35">
      <c r="C18" s="5" t="s">
        <v>84</v>
      </c>
      <c r="D18" s="5"/>
      <c r="E18" s="5"/>
      <c r="F18" s="5">
        <f t="shared" si="0"/>
        <v>0</v>
      </c>
      <c r="G18" s="5" t="s">
        <v>97</v>
      </c>
      <c r="H18" s="5"/>
      <c r="I18" s="5"/>
      <c r="J18" s="5">
        <f t="shared" si="1"/>
        <v>0</v>
      </c>
      <c r="K18" s="5"/>
      <c r="L18" s="5"/>
      <c r="M18" s="5">
        <f t="shared" si="2"/>
        <v>0</v>
      </c>
    </row>
    <row r="19" spans="3:13" ht="14.45" x14ac:dyDescent="0.35">
      <c r="C19" s="5"/>
      <c r="D19" s="5"/>
      <c r="E19" s="5"/>
      <c r="F19" s="5">
        <f t="shared" si="0"/>
        <v>0</v>
      </c>
      <c r="G19" s="5" t="s">
        <v>98</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84</v>
      </c>
      <c r="D21" s="5"/>
      <c r="E21" s="5"/>
      <c r="F21" s="5">
        <f t="shared" si="0"/>
        <v>0</v>
      </c>
      <c r="G21" s="5" t="s">
        <v>97</v>
      </c>
      <c r="H21" s="5"/>
      <c r="I21" s="5"/>
      <c r="J21" s="5">
        <f t="shared" si="1"/>
        <v>0</v>
      </c>
      <c r="K21" s="5"/>
      <c r="L21" s="5"/>
      <c r="M21" s="5">
        <f t="shared" si="2"/>
        <v>0</v>
      </c>
    </row>
    <row r="22" spans="3:13" x14ac:dyDescent="0.25">
      <c r="C22" s="5"/>
      <c r="D22" s="5"/>
      <c r="E22" s="5"/>
      <c r="F22" s="5">
        <f t="shared" si="0"/>
        <v>0</v>
      </c>
      <c r="G22" s="5" t="s">
        <v>98</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90</v>
      </c>
      <c r="D24" s="5"/>
      <c r="E24" s="5"/>
      <c r="F24" s="5">
        <f t="shared" si="0"/>
        <v>0</v>
      </c>
      <c r="G24" s="5" t="s">
        <v>99</v>
      </c>
      <c r="H24" s="5"/>
      <c r="I24" s="5"/>
      <c r="J24" s="5">
        <f t="shared" si="1"/>
        <v>0</v>
      </c>
      <c r="K24" s="5"/>
      <c r="L24" s="5"/>
      <c r="M24" s="5">
        <f t="shared" si="2"/>
        <v>0</v>
      </c>
    </row>
    <row r="25" spans="3:13" x14ac:dyDescent="0.25">
      <c r="C25" s="5" t="s">
        <v>91</v>
      </c>
      <c r="D25" s="5"/>
      <c r="E25" s="5"/>
      <c r="F25" s="5">
        <f t="shared" si="0"/>
        <v>0</v>
      </c>
      <c r="G25" s="5" t="s">
        <v>99</v>
      </c>
      <c r="H25" s="5"/>
      <c r="I25" s="5"/>
      <c r="J25" s="5">
        <f t="shared" si="1"/>
        <v>0</v>
      </c>
      <c r="K25" s="5"/>
      <c r="L25" s="5"/>
      <c r="M25" s="5">
        <f t="shared" si="2"/>
        <v>0</v>
      </c>
    </row>
    <row r="26" spans="3:13" x14ac:dyDescent="0.25">
      <c r="C26" s="5" t="s">
        <v>92</v>
      </c>
      <c r="D26" s="5"/>
      <c r="E26" s="5"/>
      <c r="F26" s="5">
        <f t="shared" si="0"/>
        <v>0</v>
      </c>
      <c r="G26" s="5" t="s">
        <v>99</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86</v>
      </c>
      <c r="D28" s="5"/>
      <c r="E28" s="5"/>
      <c r="F28" s="5">
        <f t="shared" si="0"/>
        <v>0</v>
      </c>
      <c r="G28" s="5"/>
      <c r="H28" s="5"/>
      <c r="I28" s="5"/>
      <c r="J28" s="5">
        <f t="shared" si="1"/>
        <v>0</v>
      </c>
      <c r="K28" s="5"/>
      <c r="L28" s="5"/>
      <c r="M28" s="5">
        <f t="shared" si="2"/>
        <v>0</v>
      </c>
    </row>
    <row r="29" spans="3:13" x14ac:dyDescent="0.25">
      <c r="C29" s="5" t="s">
        <v>87</v>
      </c>
      <c r="D29" s="5"/>
      <c r="E29" s="5"/>
      <c r="F29" s="5">
        <f t="shared" si="0"/>
        <v>0</v>
      </c>
      <c r="G29" s="5"/>
      <c r="H29" s="5"/>
      <c r="I29" s="5"/>
      <c r="J29" s="5">
        <f t="shared" si="1"/>
        <v>0</v>
      </c>
      <c r="K29" s="5"/>
      <c r="L29" s="5"/>
      <c r="M29" s="5">
        <f t="shared" si="2"/>
        <v>0</v>
      </c>
    </row>
    <row r="30" spans="3:13" x14ac:dyDescent="0.25">
      <c r="C30" s="5" t="s">
        <v>88</v>
      </c>
      <c r="D30" s="5"/>
      <c r="E30" s="5"/>
      <c r="F30" s="5">
        <f t="shared" si="0"/>
        <v>0</v>
      </c>
      <c r="G30" s="5"/>
      <c r="H30" s="5"/>
      <c r="I30" s="5"/>
      <c r="J30" s="5">
        <f t="shared" si="1"/>
        <v>0</v>
      </c>
      <c r="K30" s="5"/>
      <c r="L30" s="5"/>
      <c r="M30" s="5">
        <f t="shared" si="2"/>
        <v>0</v>
      </c>
    </row>
    <row r="31" spans="3:13" x14ac:dyDescent="0.25">
      <c r="C31" s="5" t="s">
        <v>89</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93</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ht="14.45" x14ac:dyDescent="0.35">
      <c r="D3" s="8" t="s">
        <v>94</v>
      </c>
      <c r="E3" s="173"/>
      <c r="F3" s="173"/>
    </row>
    <row r="4" spans="3:14" ht="14.45" x14ac:dyDescent="0.35">
      <c r="F4" s="7"/>
      <c r="G4" s="7"/>
      <c r="H4" s="7"/>
      <c r="I4" s="7"/>
      <c r="J4" s="7"/>
      <c r="K4" s="7"/>
    </row>
    <row r="5" spans="3:14" ht="14.45" x14ac:dyDescent="0.35">
      <c r="C5" s="8" t="s">
        <v>95</v>
      </c>
      <c r="D5" s="6" t="s">
        <v>75</v>
      </c>
      <c r="E5" s="174" t="s">
        <v>76</v>
      </c>
      <c r="F5" s="174"/>
      <c r="G5" s="174"/>
      <c r="H5" s="9"/>
      <c r="I5" s="174" t="s">
        <v>77</v>
      </c>
      <c r="J5" s="174"/>
      <c r="K5" s="174"/>
      <c r="L5" s="174" t="s">
        <v>78</v>
      </c>
      <c r="M5" s="174"/>
      <c r="N5" s="174"/>
    </row>
    <row r="6" spans="3:14" ht="14.45" x14ac:dyDescent="0.35">
      <c r="C6" s="8">
        <v>1</v>
      </c>
      <c r="D6" s="6"/>
      <c r="E6" s="6" t="s">
        <v>79</v>
      </c>
      <c r="F6" s="6" t="s">
        <v>80</v>
      </c>
      <c r="G6" s="6" t="s">
        <v>81</v>
      </c>
      <c r="H6" s="6"/>
      <c r="I6" s="6" t="s">
        <v>79</v>
      </c>
      <c r="J6" s="6" t="s">
        <v>80</v>
      </c>
      <c r="K6" s="6" t="s">
        <v>81</v>
      </c>
      <c r="L6" s="6" t="s">
        <v>79</v>
      </c>
      <c r="M6" s="6" t="s">
        <v>80</v>
      </c>
      <c r="N6" s="6" t="s">
        <v>81</v>
      </c>
    </row>
    <row r="7" spans="3:14" ht="14.45" x14ac:dyDescent="0.35">
      <c r="D7" s="5" t="s">
        <v>82</v>
      </c>
      <c r="E7" s="5"/>
      <c r="F7" s="5"/>
      <c r="G7" s="5">
        <f>E7*F7</f>
        <v>0</v>
      </c>
      <c r="H7" s="5" t="s">
        <v>97</v>
      </c>
      <c r="I7" s="5"/>
      <c r="J7" s="5"/>
      <c r="K7" s="5">
        <f>I7*J7</f>
        <v>0</v>
      </c>
      <c r="L7" s="5"/>
      <c r="M7" s="5"/>
      <c r="N7" s="5">
        <f>L7*M7</f>
        <v>0</v>
      </c>
    </row>
    <row r="8" spans="3:14" ht="14.45" x14ac:dyDescent="0.35">
      <c r="D8" s="5"/>
      <c r="E8" s="5"/>
      <c r="F8" s="5"/>
      <c r="G8" s="5">
        <f t="shared" ref="G8:G34" si="0">E8*F8</f>
        <v>0</v>
      </c>
      <c r="H8" s="5" t="s">
        <v>98</v>
      </c>
      <c r="I8" s="5"/>
      <c r="J8" s="5"/>
      <c r="K8" s="5">
        <f t="shared" ref="K8:K34" si="1">I8*J8</f>
        <v>0</v>
      </c>
      <c r="L8" s="5"/>
      <c r="M8" s="5"/>
      <c r="N8" s="5">
        <f t="shared" ref="N8:N34" si="2">L8*M8</f>
        <v>0</v>
      </c>
    </row>
    <row r="9" spans="3:14" ht="14.45" x14ac:dyDescent="0.35">
      <c r="D9" s="5"/>
      <c r="E9" s="5"/>
      <c r="F9" s="5"/>
      <c r="G9" s="5">
        <f t="shared" si="0"/>
        <v>0</v>
      </c>
      <c r="H9" s="5"/>
      <c r="I9" s="5"/>
      <c r="J9" s="5"/>
      <c r="K9" s="5">
        <f t="shared" si="1"/>
        <v>0</v>
      </c>
      <c r="L9" s="5"/>
      <c r="M9" s="5"/>
      <c r="N9" s="5">
        <f t="shared" si="2"/>
        <v>0</v>
      </c>
    </row>
    <row r="10" spans="3:14" ht="14.45" x14ac:dyDescent="0.35">
      <c r="D10" s="5" t="s">
        <v>85</v>
      </c>
      <c r="E10" s="5"/>
      <c r="F10" s="5"/>
      <c r="G10" s="5">
        <f t="shared" si="0"/>
        <v>0</v>
      </c>
      <c r="H10" s="5" t="s">
        <v>97</v>
      </c>
      <c r="I10" s="5"/>
      <c r="J10" s="5"/>
      <c r="K10" s="5">
        <f t="shared" si="1"/>
        <v>0</v>
      </c>
      <c r="L10" s="5"/>
      <c r="M10" s="5"/>
      <c r="N10" s="5">
        <f t="shared" si="2"/>
        <v>0</v>
      </c>
    </row>
    <row r="11" spans="3:14" ht="14.45" x14ac:dyDescent="0.35">
      <c r="D11" s="5"/>
      <c r="E11" s="5"/>
      <c r="F11" s="5"/>
      <c r="G11" s="5">
        <f t="shared" si="0"/>
        <v>0</v>
      </c>
      <c r="H11" s="5" t="s">
        <v>98</v>
      </c>
      <c r="I11" s="5"/>
      <c r="J11" s="5"/>
      <c r="K11" s="5">
        <f t="shared" si="1"/>
        <v>0</v>
      </c>
      <c r="L11" s="5"/>
      <c r="M11" s="5"/>
      <c r="N11" s="5">
        <f t="shared" si="2"/>
        <v>0</v>
      </c>
    </row>
    <row r="12" spans="3:14" ht="14.45" x14ac:dyDescent="0.35">
      <c r="D12" s="5"/>
      <c r="E12" s="5"/>
      <c r="F12" s="5"/>
      <c r="G12" s="5">
        <f t="shared" si="0"/>
        <v>0</v>
      </c>
      <c r="H12" s="5"/>
      <c r="I12" s="5"/>
      <c r="J12" s="5"/>
      <c r="K12" s="5">
        <f t="shared" si="1"/>
        <v>0</v>
      </c>
      <c r="L12" s="5"/>
      <c r="M12" s="5"/>
      <c r="N12" s="5">
        <f t="shared" si="2"/>
        <v>0</v>
      </c>
    </row>
    <row r="13" spans="3:14" ht="14.45" x14ac:dyDescent="0.35">
      <c r="D13" s="5"/>
      <c r="E13" s="5"/>
      <c r="F13" s="5"/>
      <c r="G13" s="5">
        <f t="shared" si="0"/>
        <v>0</v>
      </c>
      <c r="H13" s="5"/>
      <c r="I13" s="5"/>
      <c r="J13" s="5"/>
      <c r="K13" s="5">
        <f t="shared" si="1"/>
        <v>0</v>
      </c>
      <c r="L13" s="5"/>
      <c r="M13" s="5"/>
      <c r="N13" s="5">
        <f t="shared" si="2"/>
        <v>0</v>
      </c>
    </row>
    <row r="14" spans="3:14" ht="14.45" x14ac:dyDescent="0.35">
      <c r="D14" s="5" t="s">
        <v>83</v>
      </c>
      <c r="E14" s="5"/>
      <c r="F14" s="5"/>
      <c r="G14" s="5">
        <f t="shared" si="0"/>
        <v>0</v>
      </c>
      <c r="H14" s="5" t="s">
        <v>97</v>
      </c>
      <c r="I14" s="5"/>
      <c r="J14" s="5"/>
      <c r="K14" s="5">
        <f t="shared" si="1"/>
        <v>0</v>
      </c>
      <c r="L14" s="5"/>
      <c r="M14" s="5"/>
      <c r="N14" s="5">
        <f t="shared" si="2"/>
        <v>0</v>
      </c>
    </row>
    <row r="15" spans="3:14" ht="14.45" x14ac:dyDescent="0.35">
      <c r="D15" s="5"/>
      <c r="E15" s="5"/>
      <c r="F15" s="5"/>
      <c r="G15" s="5">
        <f t="shared" si="0"/>
        <v>0</v>
      </c>
      <c r="H15" s="5" t="s">
        <v>98</v>
      </c>
      <c r="I15" s="5"/>
      <c r="J15" s="5"/>
      <c r="K15" s="5">
        <f t="shared" si="1"/>
        <v>0</v>
      </c>
      <c r="L15" s="5"/>
      <c r="M15" s="5"/>
      <c r="N15" s="5">
        <f t="shared" si="2"/>
        <v>0</v>
      </c>
    </row>
    <row r="16" spans="3:14" ht="14.45" x14ac:dyDescent="0.35">
      <c r="D16" s="5"/>
      <c r="E16" s="5"/>
      <c r="F16" s="5"/>
      <c r="G16" s="5">
        <f t="shared" si="0"/>
        <v>0</v>
      </c>
      <c r="H16" s="5"/>
      <c r="I16" s="5"/>
      <c r="J16" s="5"/>
      <c r="K16" s="5">
        <f t="shared" si="1"/>
        <v>0</v>
      </c>
      <c r="L16" s="5"/>
      <c r="M16" s="5"/>
      <c r="N16" s="5">
        <f t="shared" si="2"/>
        <v>0</v>
      </c>
    </row>
    <row r="17" spans="4:14" ht="14.45" x14ac:dyDescent="0.35">
      <c r="D17" s="5"/>
      <c r="E17" s="5"/>
      <c r="F17" s="5"/>
      <c r="G17" s="5">
        <f t="shared" si="0"/>
        <v>0</v>
      </c>
      <c r="H17" s="5"/>
      <c r="I17" s="5"/>
      <c r="J17" s="5"/>
      <c r="K17" s="5">
        <f t="shared" si="1"/>
        <v>0</v>
      </c>
      <c r="L17" s="5"/>
      <c r="M17" s="5"/>
      <c r="N17" s="5">
        <f t="shared" si="2"/>
        <v>0</v>
      </c>
    </row>
    <row r="18" spans="4:14" ht="14.45" x14ac:dyDescent="0.35">
      <c r="D18" s="5" t="s">
        <v>84</v>
      </c>
      <c r="E18" s="5"/>
      <c r="F18" s="5"/>
      <c r="G18" s="5">
        <f t="shared" si="0"/>
        <v>0</v>
      </c>
      <c r="H18" s="5" t="s">
        <v>97</v>
      </c>
      <c r="I18" s="5"/>
      <c r="J18" s="5"/>
      <c r="K18" s="5">
        <f t="shared" si="1"/>
        <v>0</v>
      </c>
      <c r="L18" s="5"/>
      <c r="M18" s="5"/>
      <c r="N18" s="5">
        <f t="shared" si="2"/>
        <v>0</v>
      </c>
    </row>
    <row r="19" spans="4:14" ht="14.45" x14ac:dyDescent="0.35">
      <c r="D19" s="5"/>
      <c r="E19" s="5"/>
      <c r="F19" s="5"/>
      <c r="G19" s="5">
        <f t="shared" si="0"/>
        <v>0</v>
      </c>
      <c r="H19" s="5" t="s">
        <v>98</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84</v>
      </c>
      <c r="E21" s="5"/>
      <c r="F21" s="5"/>
      <c r="G21" s="5">
        <f t="shared" si="0"/>
        <v>0</v>
      </c>
      <c r="H21" s="5" t="s">
        <v>97</v>
      </c>
      <c r="I21" s="5"/>
      <c r="J21" s="5"/>
      <c r="K21" s="5">
        <f t="shared" si="1"/>
        <v>0</v>
      </c>
      <c r="L21" s="5"/>
      <c r="M21" s="5"/>
      <c r="N21" s="5">
        <f t="shared" si="2"/>
        <v>0</v>
      </c>
    </row>
    <row r="22" spans="4:14" x14ac:dyDescent="0.25">
      <c r="D22" s="5"/>
      <c r="E22" s="5"/>
      <c r="F22" s="5"/>
      <c r="G22" s="5">
        <f t="shared" si="0"/>
        <v>0</v>
      </c>
      <c r="H22" s="5" t="s">
        <v>98</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90</v>
      </c>
      <c r="E24" s="5"/>
      <c r="F24" s="5"/>
      <c r="G24" s="5">
        <f t="shared" si="0"/>
        <v>0</v>
      </c>
      <c r="H24" s="5" t="s">
        <v>99</v>
      </c>
      <c r="I24" s="5"/>
      <c r="J24" s="5"/>
      <c r="K24" s="5">
        <f t="shared" si="1"/>
        <v>0</v>
      </c>
      <c r="L24" s="5"/>
      <c r="M24" s="5"/>
      <c r="N24" s="5">
        <f t="shared" si="2"/>
        <v>0</v>
      </c>
    </row>
    <row r="25" spans="4:14" x14ac:dyDescent="0.25">
      <c r="D25" s="5" t="s">
        <v>91</v>
      </c>
      <c r="E25" s="5"/>
      <c r="F25" s="5"/>
      <c r="G25" s="5">
        <f t="shared" si="0"/>
        <v>0</v>
      </c>
      <c r="H25" s="5" t="s">
        <v>99</v>
      </c>
      <c r="I25" s="5"/>
      <c r="J25" s="5"/>
      <c r="K25" s="5">
        <f t="shared" si="1"/>
        <v>0</v>
      </c>
      <c r="L25" s="5"/>
      <c r="M25" s="5"/>
      <c r="N25" s="5">
        <f t="shared" si="2"/>
        <v>0</v>
      </c>
    </row>
    <row r="26" spans="4:14" x14ac:dyDescent="0.25">
      <c r="D26" s="5" t="s">
        <v>92</v>
      </c>
      <c r="E26" s="5"/>
      <c r="F26" s="5"/>
      <c r="G26" s="5">
        <f t="shared" si="0"/>
        <v>0</v>
      </c>
      <c r="H26" s="5" t="s">
        <v>99</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86</v>
      </c>
      <c r="E28" s="5"/>
      <c r="F28" s="5"/>
      <c r="G28" s="5">
        <f t="shared" si="0"/>
        <v>0</v>
      </c>
      <c r="H28" s="5"/>
      <c r="I28" s="5"/>
      <c r="J28" s="5"/>
      <c r="K28" s="5">
        <f t="shared" si="1"/>
        <v>0</v>
      </c>
      <c r="L28" s="5"/>
      <c r="M28" s="5"/>
      <c r="N28" s="5">
        <f t="shared" si="2"/>
        <v>0</v>
      </c>
    </row>
    <row r="29" spans="4:14" x14ac:dyDescent="0.25">
      <c r="D29" s="5" t="s">
        <v>87</v>
      </c>
      <c r="E29" s="5"/>
      <c r="F29" s="5"/>
      <c r="G29" s="5">
        <f t="shared" si="0"/>
        <v>0</v>
      </c>
      <c r="H29" s="5"/>
      <c r="I29" s="5"/>
      <c r="J29" s="5"/>
      <c r="K29" s="5">
        <f t="shared" si="1"/>
        <v>0</v>
      </c>
      <c r="L29" s="5"/>
      <c r="M29" s="5"/>
      <c r="N29" s="5">
        <f t="shared" si="2"/>
        <v>0</v>
      </c>
    </row>
    <row r="30" spans="4:14" x14ac:dyDescent="0.25">
      <c r="D30" s="5" t="s">
        <v>88</v>
      </c>
      <c r="E30" s="5"/>
      <c r="F30" s="5"/>
      <c r="G30" s="5">
        <f t="shared" si="0"/>
        <v>0</v>
      </c>
      <c r="H30" s="5"/>
      <c r="I30" s="5"/>
      <c r="J30" s="5"/>
      <c r="K30" s="5">
        <f t="shared" si="1"/>
        <v>0</v>
      </c>
      <c r="L30" s="5"/>
      <c r="M30" s="5"/>
      <c r="N30" s="5">
        <f t="shared" si="2"/>
        <v>0</v>
      </c>
    </row>
    <row r="31" spans="4:14" x14ac:dyDescent="0.25">
      <c r="D31" s="5" t="s">
        <v>89</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93</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33" sqref="E33"/>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122</v>
      </c>
      <c r="B2" s="13" t="s">
        <v>123</v>
      </c>
      <c r="C2" s="13" t="s">
        <v>124</v>
      </c>
      <c r="D2" s="169" t="s">
        <v>125</v>
      </c>
      <c r="E2" s="169"/>
    </row>
    <row r="3" spans="1:13" ht="14.1" x14ac:dyDescent="0.3">
      <c r="A3" s="15">
        <v>0</v>
      </c>
      <c r="B3" s="15">
        <v>0</v>
      </c>
      <c r="C3" s="15">
        <v>1</v>
      </c>
      <c r="D3" s="170">
        <v>4</v>
      </c>
      <c r="E3" s="170"/>
    </row>
    <row r="5" spans="1:13" ht="14.1" x14ac:dyDescent="0.3">
      <c r="A5" s="14" t="s">
        <v>108</v>
      </c>
      <c r="B5" s="16" t="s">
        <v>126</v>
      </c>
      <c r="C5" s="16">
        <f>D3</f>
        <v>4</v>
      </c>
      <c r="D5" s="17"/>
    </row>
    <row r="6" spans="1:13" ht="14.1" x14ac:dyDescent="0.3">
      <c r="A6" s="14" t="s">
        <v>109</v>
      </c>
      <c r="B6" s="18">
        <v>10</v>
      </c>
      <c r="C6" s="19">
        <v>10</v>
      </c>
      <c r="D6" s="20">
        <f>((100/B6)*C6)/100</f>
        <v>1</v>
      </c>
    </row>
    <row r="7" spans="1:13" ht="14.1" x14ac:dyDescent="0.3">
      <c r="A7" s="14" t="s">
        <v>110</v>
      </c>
      <c r="B7" s="18">
        <f>A3+B3+C3+D3</f>
        <v>5</v>
      </c>
      <c r="C7" s="19">
        <v>1</v>
      </c>
      <c r="D7" s="20">
        <f t="shared" ref="D7:D12" si="0">((100/B7)*C7)/100</f>
        <v>0.2</v>
      </c>
      <c r="F7" s="171" t="s">
        <v>127</v>
      </c>
      <c r="G7" s="171"/>
      <c r="H7" s="21" t="s">
        <v>128</v>
      </c>
      <c r="J7" s="22"/>
    </row>
    <row r="8" spans="1:13" ht="14.1" x14ac:dyDescent="0.3">
      <c r="A8" s="14" t="s">
        <v>115</v>
      </c>
      <c r="B8" s="18">
        <f>C5</f>
        <v>4</v>
      </c>
      <c r="C8" s="19">
        <v>0</v>
      </c>
      <c r="D8" s="20">
        <f t="shared" si="0"/>
        <v>0</v>
      </c>
      <c r="F8" s="168" t="s">
        <v>129</v>
      </c>
      <c r="G8" s="168"/>
      <c r="H8" s="18" t="s">
        <v>130</v>
      </c>
    </row>
    <row r="9" spans="1:13" ht="14.1" x14ac:dyDescent="0.3">
      <c r="A9" s="14" t="s">
        <v>117</v>
      </c>
      <c r="B9" s="18">
        <f>C5</f>
        <v>4</v>
      </c>
      <c r="C9" s="19">
        <v>0</v>
      </c>
      <c r="D9" s="20">
        <f t="shared" si="0"/>
        <v>0</v>
      </c>
      <c r="F9" s="168" t="s">
        <v>131</v>
      </c>
      <c r="G9" s="168"/>
      <c r="H9" s="18" t="s">
        <v>132</v>
      </c>
    </row>
    <row r="10" spans="1:13" ht="14.1" x14ac:dyDescent="0.3">
      <c r="A10" s="14" t="s">
        <v>39</v>
      </c>
      <c r="B10" s="18">
        <f>C5</f>
        <v>4</v>
      </c>
      <c r="C10" s="19">
        <v>0</v>
      </c>
      <c r="D10" s="20">
        <f t="shared" si="0"/>
        <v>0</v>
      </c>
      <c r="F10" s="168" t="s">
        <v>133</v>
      </c>
      <c r="G10" s="168"/>
      <c r="H10" s="18" t="s">
        <v>134</v>
      </c>
    </row>
    <row r="11" spans="1:13" ht="14.1" x14ac:dyDescent="0.3">
      <c r="A11" s="23" t="s">
        <v>113</v>
      </c>
      <c r="B11" s="18">
        <f>C5</f>
        <v>4</v>
      </c>
      <c r="C11" s="19">
        <v>0</v>
      </c>
      <c r="D11" s="20">
        <f t="shared" si="0"/>
        <v>0</v>
      </c>
      <c r="F11" s="168" t="s">
        <v>135</v>
      </c>
      <c r="G11" s="168"/>
      <c r="H11" s="18" t="s">
        <v>136</v>
      </c>
    </row>
    <row r="12" spans="1:13" ht="14.1" x14ac:dyDescent="0.3">
      <c r="A12" s="14" t="s">
        <v>40</v>
      </c>
      <c r="B12" s="18">
        <f>C5</f>
        <v>4</v>
      </c>
      <c r="C12" s="19">
        <v>0</v>
      </c>
      <c r="D12" s="20">
        <f t="shared" si="0"/>
        <v>0</v>
      </c>
      <c r="F12" s="168" t="s">
        <v>137</v>
      </c>
      <c r="G12" s="168"/>
      <c r="H12" s="18" t="s">
        <v>138</v>
      </c>
    </row>
    <row r="13" spans="1:13" ht="31.5" customHeight="1" x14ac:dyDescent="0.3">
      <c r="F13" s="168" t="s">
        <v>139</v>
      </c>
      <c r="G13" s="168"/>
      <c r="H13" s="18" t="s">
        <v>140</v>
      </c>
    </row>
    <row r="14" spans="1:13" ht="14.1" hidden="1" x14ac:dyDescent="0.3">
      <c r="A14" s="13"/>
      <c r="B14" s="13" t="s">
        <v>114</v>
      </c>
      <c r="C14" s="13" t="s">
        <v>118</v>
      </c>
      <c r="G14" s="13" t="s">
        <v>109</v>
      </c>
      <c r="H14" s="13" t="s">
        <v>111</v>
      </c>
      <c r="I14" s="13" t="s">
        <v>112</v>
      </c>
      <c r="J14" s="13" t="s">
        <v>34</v>
      </c>
      <c r="K14" s="13" t="s">
        <v>39</v>
      </c>
      <c r="L14" s="13" t="s">
        <v>113</v>
      </c>
      <c r="M14" s="13" t="s">
        <v>40</v>
      </c>
    </row>
    <row r="15" spans="1:13" ht="14.1" hidden="1" x14ac:dyDescent="0.3">
      <c r="A15" s="13" t="s">
        <v>32</v>
      </c>
      <c r="B15" s="13">
        <f>G15</f>
        <v>10</v>
      </c>
      <c r="C15" s="13">
        <f>G16</f>
        <v>30</v>
      </c>
      <c r="E15" s="169" t="s">
        <v>114</v>
      </c>
      <c r="F15" s="169"/>
      <c r="G15" s="24">
        <f>C6</f>
        <v>10</v>
      </c>
      <c r="H15" s="24">
        <f>40/B7*C7</f>
        <v>8</v>
      </c>
      <c r="I15" s="24">
        <f>15/B8*C8</f>
        <v>0</v>
      </c>
      <c r="J15" s="24">
        <f>10/B9*C9</f>
        <v>0</v>
      </c>
      <c r="K15" s="24">
        <f>10/B10*C10</f>
        <v>0</v>
      </c>
      <c r="L15" s="24">
        <f>5/B11*C11</f>
        <v>0</v>
      </c>
      <c r="M15" s="24">
        <f>5/B12*C12</f>
        <v>0</v>
      </c>
    </row>
    <row r="16" spans="1:13" ht="14.1" hidden="1" x14ac:dyDescent="0.3">
      <c r="A16" s="13" t="s">
        <v>33</v>
      </c>
      <c r="B16" s="13">
        <f>H15</f>
        <v>8</v>
      </c>
      <c r="C16" s="13">
        <f>H16</f>
        <v>6</v>
      </c>
      <c r="E16" s="169" t="s">
        <v>116</v>
      </c>
      <c r="F16" s="169"/>
      <c r="G16" s="13">
        <f>G15+20</f>
        <v>30</v>
      </c>
      <c r="H16" s="13">
        <f>30/B7*C7</f>
        <v>6</v>
      </c>
      <c r="I16" s="13">
        <f>15/B8*C8</f>
        <v>0</v>
      </c>
      <c r="J16" s="13">
        <f>10/B9*C9</f>
        <v>0</v>
      </c>
      <c r="K16" s="13">
        <f>5/B10*C10</f>
        <v>0</v>
      </c>
      <c r="L16" s="13">
        <f>5/B11*C11</f>
        <v>0</v>
      </c>
      <c r="M16" s="13">
        <f>5/B12*C12</f>
        <v>0</v>
      </c>
    </row>
    <row r="17" spans="1:8" ht="14.1" hidden="1" x14ac:dyDescent="0.3">
      <c r="A17" s="13" t="s">
        <v>112</v>
      </c>
      <c r="B17" s="13">
        <f>I15</f>
        <v>0</v>
      </c>
      <c r="C17" s="13">
        <f>I16</f>
        <v>0</v>
      </c>
    </row>
    <row r="18" spans="1:8" ht="29.25" hidden="1" customHeight="1" x14ac:dyDescent="0.3">
      <c r="A18" s="13" t="s">
        <v>34</v>
      </c>
      <c r="B18" s="13">
        <f>J15</f>
        <v>0</v>
      </c>
      <c r="C18" s="13">
        <f>J16</f>
        <v>0</v>
      </c>
    </row>
    <row r="19" spans="1:8" ht="14.1" hidden="1" x14ac:dyDescent="0.3">
      <c r="A19" s="13" t="s">
        <v>39</v>
      </c>
      <c r="B19" s="13">
        <f>K15</f>
        <v>0</v>
      </c>
      <c r="C19" s="13">
        <f>K16</f>
        <v>0</v>
      </c>
    </row>
    <row r="20" spans="1:8" ht="14.1" hidden="1" x14ac:dyDescent="0.3">
      <c r="A20" s="25" t="s">
        <v>113</v>
      </c>
      <c r="B20" s="13">
        <f>L15</f>
        <v>0</v>
      </c>
      <c r="C20" s="13">
        <f>L16</f>
        <v>0</v>
      </c>
    </row>
    <row r="21" spans="1:8" ht="14.1" hidden="1" x14ac:dyDescent="0.3">
      <c r="A21" s="13" t="s">
        <v>40</v>
      </c>
      <c r="B21" s="13">
        <f>M15</f>
        <v>0</v>
      </c>
      <c r="C21" s="13">
        <f>M16</f>
        <v>0</v>
      </c>
    </row>
    <row r="22" spans="1:8" ht="14.1" x14ac:dyDescent="0.3">
      <c r="A22" s="13" t="s">
        <v>119</v>
      </c>
      <c r="B22" s="26">
        <f>(B15+B16+B17+B18+B19+B20+B21)/100</f>
        <v>0.18</v>
      </c>
      <c r="C22" s="26">
        <f>(C15+C16+C17+C18+C19+C20+C21)/100</f>
        <v>0.36</v>
      </c>
      <c r="F22" s="168" t="s">
        <v>141</v>
      </c>
      <c r="G22" s="168"/>
      <c r="H22" s="18" t="s">
        <v>132</v>
      </c>
    </row>
    <row r="23" spans="1:8" ht="14.1" x14ac:dyDescent="0.3">
      <c r="F23" s="168" t="s">
        <v>142</v>
      </c>
      <c r="G23" s="168"/>
      <c r="H23" s="18" t="s">
        <v>143</v>
      </c>
    </row>
    <row r="24" spans="1:8" ht="14.1" x14ac:dyDescent="0.3">
      <c r="A24" s="14" t="s">
        <v>144</v>
      </c>
      <c r="B24" s="27">
        <v>0.01</v>
      </c>
      <c r="C24" s="27">
        <v>0.02</v>
      </c>
      <c r="F24" s="168" t="s">
        <v>145</v>
      </c>
      <c r="G24" s="168"/>
      <c r="H24" s="18" t="s">
        <v>146</v>
      </c>
    </row>
    <row r="25" spans="1:8" ht="14.1" x14ac:dyDescent="0.3">
      <c r="A25" s="14" t="s">
        <v>147</v>
      </c>
      <c r="B25" s="27">
        <v>0.01</v>
      </c>
      <c r="C25" s="27">
        <v>0.03</v>
      </c>
    </row>
    <row r="26" spans="1:8" ht="14.1" x14ac:dyDescent="0.3">
      <c r="A26" s="14" t="s">
        <v>148</v>
      </c>
      <c r="B26" s="27">
        <v>0.03</v>
      </c>
      <c r="C26" s="27">
        <v>0.08</v>
      </c>
    </row>
    <row r="27" spans="1:8" ht="14.1" x14ac:dyDescent="0.3">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122</v>
      </c>
      <c r="B2" s="13" t="s">
        <v>123</v>
      </c>
      <c r="C2" s="13" t="s">
        <v>124</v>
      </c>
      <c r="D2" s="169" t="s">
        <v>125</v>
      </c>
      <c r="E2" s="169"/>
    </row>
    <row r="3" spans="1:13" ht="14.1" x14ac:dyDescent="0.3">
      <c r="A3" s="15">
        <v>0</v>
      </c>
      <c r="B3" s="15">
        <v>0</v>
      </c>
      <c r="C3" s="15">
        <v>1</v>
      </c>
      <c r="D3" s="170">
        <v>4</v>
      </c>
      <c r="E3" s="170"/>
    </row>
    <row r="5" spans="1:13" ht="14.1" x14ac:dyDescent="0.3">
      <c r="A5" s="14" t="s">
        <v>108</v>
      </c>
      <c r="B5" s="16" t="s">
        <v>126</v>
      </c>
      <c r="C5" s="16">
        <f>D3</f>
        <v>4</v>
      </c>
      <c r="D5" s="17"/>
    </row>
    <row r="6" spans="1:13" ht="14.1" x14ac:dyDescent="0.3">
      <c r="A6" s="14" t="s">
        <v>109</v>
      </c>
      <c r="B6" s="18">
        <v>10</v>
      </c>
      <c r="C6" s="19">
        <v>10</v>
      </c>
      <c r="D6" s="20">
        <f>((100/B6)*C6)/100</f>
        <v>1</v>
      </c>
    </row>
    <row r="7" spans="1:13" ht="14.1" x14ac:dyDescent="0.3">
      <c r="A7" s="14" t="s">
        <v>110</v>
      </c>
      <c r="B7" s="18">
        <f>A3+B3+C3+D3</f>
        <v>5</v>
      </c>
      <c r="C7" s="19">
        <v>5</v>
      </c>
      <c r="D7" s="20">
        <f t="shared" ref="D7:D12" si="0">((100/B7)*C7)/100</f>
        <v>1</v>
      </c>
      <c r="F7" s="171" t="s">
        <v>127</v>
      </c>
      <c r="G7" s="171"/>
      <c r="H7" s="21" t="s">
        <v>128</v>
      </c>
      <c r="J7" s="22"/>
    </row>
    <row r="8" spans="1:13" ht="14.1" x14ac:dyDescent="0.3">
      <c r="A8" s="14" t="s">
        <v>115</v>
      </c>
      <c r="B8" s="18">
        <f>C5</f>
        <v>4</v>
      </c>
      <c r="C8" s="19">
        <v>4</v>
      </c>
      <c r="D8" s="20">
        <f t="shared" si="0"/>
        <v>1</v>
      </c>
      <c r="F8" s="168" t="s">
        <v>129</v>
      </c>
      <c r="G8" s="168"/>
      <c r="H8" s="18" t="s">
        <v>130</v>
      </c>
    </row>
    <row r="9" spans="1:13" ht="14.1" x14ac:dyDescent="0.3">
      <c r="A9" s="14" t="s">
        <v>117</v>
      </c>
      <c r="B9" s="18">
        <f>C5</f>
        <v>4</v>
      </c>
      <c r="C9" s="19">
        <v>4</v>
      </c>
      <c r="D9" s="20">
        <f t="shared" si="0"/>
        <v>1</v>
      </c>
      <c r="F9" s="168" t="s">
        <v>131</v>
      </c>
      <c r="G9" s="168"/>
      <c r="H9" s="18" t="s">
        <v>132</v>
      </c>
    </row>
    <row r="10" spans="1:13" ht="14.1" x14ac:dyDescent="0.3">
      <c r="A10" s="14" t="s">
        <v>39</v>
      </c>
      <c r="B10" s="18">
        <f>C5</f>
        <v>4</v>
      </c>
      <c r="C10" s="19">
        <v>0</v>
      </c>
      <c r="D10" s="20">
        <f t="shared" si="0"/>
        <v>0</v>
      </c>
      <c r="F10" s="168" t="s">
        <v>133</v>
      </c>
      <c r="G10" s="168"/>
      <c r="H10" s="18" t="s">
        <v>134</v>
      </c>
    </row>
    <row r="11" spans="1:13" ht="14.1" x14ac:dyDescent="0.3">
      <c r="A11" s="23" t="s">
        <v>113</v>
      </c>
      <c r="B11" s="18">
        <f>C5</f>
        <v>4</v>
      </c>
      <c r="C11" s="19">
        <v>0</v>
      </c>
      <c r="D11" s="20">
        <f t="shared" si="0"/>
        <v>0</v>
      </c>
      <c r="F11" s="168" t="s">
        <v>135</v>
      </c>
      <c r="G11" s="168"/>
      <c r="H11" s="18" t="s">
        <v>136</v>
      </c>
    </row>
    <row r="12" spans="1:13" ht="14.1" x14ac:dyDescent="0.3">
      <c r="A12" s="14" t="s">
        <v>40</v>
      </c>
      <c r="B12" s="18">
        <f>C5</f>
        <v>4</v>
      </c>
      <c r="C12" s="19">
        <v>0</v>
      </c>
      <c r="D12" s="20">
        <f t="shared" si="0"/>
        <v>0</v>
      </c>
      <c r="F12" s="168" t="s">
        <v>137</v>
      </c>
      <c r="G12" s="168"/>
      <c r="H12" s="18" t="s">
        <v>138</v>
      </c>
    </row>
    <row r="13" spans="1:13" ht="31.5" customHeight="1" x14ac:dyDescent="0.3">
      <c r="F13" s="168" t="s">
        <v>139</v>
      </c>
      <c r="G13" s="168"/>
      <c r="H13" s="18" t="s">
        <v>140</v>
      </c>
    </row>
    <row r="14" spans="1:13" ht="14.1" hidden="1" x14ac:dyDescent="0.3">
      <c r="A14" s="13"/>
      <c r="B14" s="13" t="s">
        <v>114</v>
      </c>
      <c r="C14" s="13" t="s">
        <v>118</v>
      </c>
      <c r="G14" s="13" t="s">
        <v>109</v>
      </c>
      <c r="H14" s="13" t="s">
        <v>111</v>
      </c>
      <c r="I14" s="13" t="s">
        <v>112</v>
      </c>
      <c r="J14" s="13" t="s">
        <v>34</v>
      </c>
      <c r="K14" s="13" t="s">
        <v>39</v>
      </c>
      <c r="L14" s="13" t="s">
        <v>113</v>
      </c>
      <c r="M14" s="13" t="s">
        <v>40</v>
      </c>
    </row>
    <row r="15" spans="1:13" ht="14.1" hidden="1" x14ac:dyDescent="0.3">
      <c r="A15" s="13" t="s">
        <v>32</v>
      </c>
      <c r="B15" s="13">
        <f>G15</f>
        <v>10</v>
      </c>
      <c r="C15" s="13">
        <f>G16</f>
        <v>30</v>
      </c>
      <c r="E15" s="169" t="s">
        <v>114</v>
      </c>
      <c r="F15" s="169"/>
      <c r="G15" s="24">
        <f>C6</f>
        <v>10</v>
      </c>
      <c r="H15" s="24">
        <f>40/B7*C7</f>
        <v>40</v>
      </c>
      <c r="I15" s="24">
        <f>15/B8*C8</f>
        <v>15</v>
      </c>
      <c r="J15" s="24">
        <f>10/B9*C9</f>
        <v>10</v>
      </c>
      <c r="K15" s="24">
        <f>10/B10*C10</f>
        <v>0</v>
      </c>
      <c r="L15" s="24">
        <f>5/B11*C11</f>
        <v>0</v>
      </c>
      <c r="M15" s="24">
        <f>5/B12*C12</f>
        <v>0</v>
      </c>
    </row>
    <row r="16" spans="1:13" ht="14.1" hidden="1" x14ac:dyDescent="0.3">
      <c r="A16" s="13" t="s">
        <v>33</v>
      </c>
      <c r="B16" s="13">
        <f>H15</f>
        <v>40</v>
      </c>
      <c r="C16" s="13">
        <f>H16</f>
        <v>30</v>
      </c>
      <c r="E16" s="169" t="s">
        <v>116</v>
      </c>
      <c r="F16" s="169"/>
      <c r="G16" s="13">
        <f>G15+20</f>
        <v>30</v>
      </c>
      <c r="H16" s="13">
        <f>30/B7*C7</f>
        <v>30</v>
      </c>
      <c r="I16" s="13">
        <f>15/B8*C8</f>
        <v>15</v>
      </c>
      <c r="J16" s="13">
        <f>10/B9*C9</f>
        <v>10</v>
      </c>
      <c r="K16" s="13">
        <f>5/B10*C10</f>
        <v>0</v>
      </c>
      <c r="L16" s="13">
        <f>5/B11*C11</f>
        <v>0</v>
      </c>
      <c r="M16" s="13">
        <f>5/B12*C12</f>
        <v>0</v>
      </c>
    </row>
    <row r="17" spans="1:8" ht="14.1" hidden="1" x14ac:dyDescent="0.3">
      <c r="A17" s="13" t="s">
        <v>112</v>
      </c>
      <c r="B17" s="13">
        <f>I15</f>
        <v>15</v>
      </c>
      <c r="C17" s="13">
        <f>I16</f>
        <v>15</v>
      </c>
    </row>
    <row r="18" spans="1:8" ht="29.25" hidden="1" customHeight="1" x14ac:dyDescent="0.3">
      <c r="A18" s="13" t="s">
        <v>34</v>
      </c>
      <c r="B18" s="13">
        <f>J15</f>
        <v>10</v>
      </c>
      <c r="C18" s="13">
        <f>J16</f>
        <v>10</v>
      </c>
    </row>
    <row r="19" spans="1:8" ht="14.1" hidden="1" x14ac:dyDescent="0.3">
      <c r="A19" s="13" t="s">
        <v>39</v>
      </c>
      <c r="B19" s="13">
        <f>K15</f>
        <v>0</v>
      </c>
      <c r="C19" s="13">
        <f>K16</f>
        <v>0</v>
      </c>
    </row>
    <row r="20" spans="1:8" ht="14.1" hidden="1" x14ac:dyDescent="0.3">
      <c r="A20" s="25" t="s">
        <v>113</v>
      </c>
      <c r="B20" s="13">
        <f>L15</f>
        <v>0</v>
      </c>
      <c r="C20" s="13">
        <f>L16</f>
        <v>0</v>
      </c>
    </row>
    <row r="21" spans="1:8" ht="14.1" hidden="1" x14ac:dyDescent="0.3">
      <c r="A21" s="13" t="s">
        <v>40</v>
      </c>
      <c r="B21" s="13">
        <f>M15</f>
        <v>0</v>
      </c>
      <c r="C21" s="13">
        <f>M16</f>
        <v>0</v>
      </c>
    </row>
    <row r="22" spans="1:8" ht="14.1" x14ac:dyDescent="0.3">
      <c r="A22" s="13" t="s">
        <v>119</v>
      </c>
      <c r="B22" s="26">
        <f>(B15+B16+B17+B18+B19+B20+B21)/100</f>
        <v>0.75</v>
      </c>
      <c r="C22" s="26">
        <f>(C15+C16+C17+C18+C19+C20+C21)/100</f>
        <v>0.85</v>
      </c>
      <c r="F22" s="168" t="s">
        <v>141</v>
      </c>
      <c r="G22" s="168"/>
      <c r="H22" s="18" t="s">
        <v>132</v>
      </c>
    </row>
    <row r="23" spans="1:8" ht="14.1" x14ac:dyDescent="0.3">
      <c r="F23" s="168" t="s">
        <v>142</v>
      </c>
      <c r="G23" s="168"/>
      <c r="H23" s="18" t="s">
        <v>143</v>
      </c>
    </row>
    <row r="24" spans="1:8" ht="14.1" x14ac:dyDescent="0.3">
      <c r="A24" s="14" t="s">
        <v>144</v>
      </c>
      <c r="B24" s="27">
        <v>0.01</v>
      </c>
      <c r="C24" s="27">
        <v>0.02</v>
      </c>
      <c r="F24" s="168" t="s">
        <v>145</v>
      </c>
      <c r="G24" s="168"/>
      <c r="H24" s="18" t="s">
        <v>146</v>
      </c>
    </row>
    <row r="25" spans="1:8" ht="14.1" x14ac:dyDescent="0.3">
      <c r="A25" s="14" t="s">
        <v>147</v>
      </c>
      <c r="B25" s="27">
        <v>0.01</v>
      </c>
      <c r="C25" s="27">
        <v>0.03</v>
      </c>
    </row>
    <row r="26" spans="1:8" ht="14.1" x14ac:dyDescent="0.3">
      <c r="A26" s="14" t="s">
        <v>148</v>
      </c>
      <c r="B26" s="27">
        <v>0.03</v>
      </c>
      <c r="C26" s="27">
        <v>0.08</v>
      </c>
    </row>
    <row r="27" spans="1:8" ht="14.1" x14ac:dyDescent="0.3">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35" sqref="C35"/>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122</v>
      </c>
      <c r="B2" s="13" t="s">
        <v>123</v>
      </c>
      <c r="C2" s="13" t="s">
        <v>124</v>
      </c>
      <c r="D2" s="169" t="s">
        <v>125</v>
      </c>
      <c r="E2" s="169"/>
    </row>
    <row r="3" spans="1:13" ht="14.1" x14ac:dyDescent="0.3">
      <c r="A3" s="15">
        <v>0</v>
      </c>
      <c r="B3" s="15">
        <v>0</v>
      </c>
      <c r="C3" s="15">
        <v>1</v>
      </c>
      <c r="D3" s="170">
        <v>4</v>
      </c>
      <c r="E3" s="170"/>
    </row>
    <row r="5" spans="1:13" ht="14.1" x14ac:dyDescent="0.3">
      <c r="A5" s="14" t="s">
        <v>108</v>
      </c>
      <c r="B5" s="16" t="s">
        <v>126</v>
      </c>
      <c r="C5" s="16">
        <f>D3</f>
        <v>4</v>
      </c>
      <c r="D5" s="17"/>
    </row>
    <row r="6" spans="1:13" ht="14.1" x14ac:dyDescent="0.3">
      <c r="A6" s="14" t="s">
        <v>109</v>
      </c>
      <c r="B6" s="18">
        <v>10</v>
      </c>
      <c r="C6" s="19">
        <v>10</v>
      </c>
      <c r="D6" s="20">
        <f>((100/B6)*C6)/100</f>
        <v>1</v>
      </c>
    </row>
    <row r="7" spans="1:13" ht="14.1" x14ac:dyDescent="0.3">
      <c r="A7" s="14" t="s">
        <v>110</v>
      </c>
      <c r="B7" s="18">
        <f>A3+B3+C3+D3</f>
        <v>5</v>
      </c>
      <c r="C7" s="19">
        <v>5</v>
      </c>
      <c r="D7" s="20">
        <f t="shared" ref="D7:D12" si="0">((100/B7)*C7)/100</f>
        <v>1</v>
      </c>
      <c r="F7" s="171" t="s">
        <v>127</v>
      </c>
      <c r="G7" s="171"/>
      <c r="H7" s="21" t="s">
        <v>128</v>
      </c>
      <c r="J7" s="22"/>
    </row>
    <row r="8" spans="1:13" ht="14.1" x14ac:dyDescent="0.3">
      <c r="A8" s="14" t="s">
        <v>115</v>
      </c>
      <c r="B8" s="18">
        <f>C5</f>
        <v>4</v>
      </c>
      <c r="C8" s="19">
        <v>4</v>
      </c>
      <c r="D8" s="20">
        <f t="shared" si="0"/>
        <v>1</v>
      </c>
      <c r="F8" s="168" t="s">
        <v>129</v>
      </c>
      <c r="G8" s="168"/>
      <c r="H8" s="18" t="s">
        <v>130</v>
      </c>
    </row>
    <row r="9" spans="1:13" ht="14.1" x14ac:dyDescent="0.3">
      <c r="A9" s="14" t="s">
        <v>117</v>
      </c>
      <c r="B9" s="18">
        <f>C5</f>
        <v>4</v>
      </c>
      <c r="C9" s="19">
        <v>4</v>
      </c>
      <c r="D9" s="20">
        <f t="shared" si="0"/>
        <v>1</v>
      </c>
      <c r="F9" s="168" t="s">
        <v>131</v>
      </c>
      <c r="G9" s="168"/>
      <c r="H9" s="18" t="s">
        <v>132</v>
      </c>
    </row>
    <row r="10" spans="1:13" ht="14.1" x14ac:dyDescent="0.3">
      <c r="A10" s="14" t="s">
        <v>39</v>
      </c>
      <c r="B10" s="18">
        <f>C5</f>
        <v>4</v>
      </c>
      <c r="C10" s="19">
        <v>0</v>
      </c>
      <c r="D10" s="20">
        <f t="shared" si="0"/>
        <v>0</v>
      </c>
      <c r="F10" s="168" t="s">
        <v>133</v>
      </c>
      <c r="G10" s="168"/>
      <c r="H10" s="18" t="s">
        <v>134</v>
      </c>
    </row>
    <row r="11" spans="1:13" ht="14.1" x14ac:dyDescent="0.3">
      <c r="A11" s="23" t="s">
        <v>113</v>
      </c>
      <c r="B11" s="18">
        <f>C5</f>
        <v>4</v>
      </c>
      <c r="C11" s="19">
        <v>0</v>
      </c>
      <c r="D11" s="20">
        <f t="shared" si="0"/>
        <v>0</v>
      </c>
      <c r="F11" s="168" t="s">
        <v>135</v>
      </c>
      <c r="G11" s="168"/>
      <c r="H11" s="18" t="s">
        <v>136</v>
      </c>
    </row>
    <row r="12" spans="1:13" ht="14.1" x14ac:dyDescent="0.3">
      <c r="A12" s="14" t="s">
        <v>40</v>
      </c>
      <c r="B12" s="18">
        <f>C5</f>
        <v>4</v>
      </c>
      <c r="C12" s="19">
        <v>0</v>
      </c>
      <c r="D12" s="20">
        <f t="shared" si="0"/>
        <v>0</v>
      </c>
      <c r="F12" s="168" t="s">
        <v>137</v>
      </c>
      <c r="G12" s="168"/>
      <c r="H12" s="18" t="s">
        <v>138</v>
      </c>
    </row>
    <row r="13" spans="1:13" ht="31.5" customHeight="1" x14ac:dyDescent="0.3">
      <c r="F13" s="168" t="s">
        <v>139</v>
      </c>
      <c r="G13" s="168"/>
      <c r="H13" s="18" t="s">
        <v>140</v>
      </c>
    </row>
    <row r="14" spans="1:13" ht="14.1" hidden="1" x14ac:dyDescent="0.3">
      <c r="A14" s="13"/>
      <c r="B14" s="13" t="s">
        <v>114</v>
      </c>
      <c r="C14" s="13" t="s">
        <v>118</v>
      </c>
      <c r="G14" s="13" t="s">
        <v>109</v>
      </c>
      <c r="H14" s="13" t="s">
        <v>111</v>
      </c>
      <c r="I14" s="13" t="s">
        <v>112</v>
      </c>
      <c r="J14" s="13" t="s">
        <v>34</v>
      </c>
      <c r="K14" s="13" t="s">
        <v>39</v>
      </c>
      <c r="L14" s="13" t="s">
        <v>113</v>
      </c>
      <c r="M14" s="13" t="s">
        <v>40</v>
      </c>
    </row>
    <row r="15" spans="1:13" ht="14.1" hidden="1" x14ac:dyDescent="0.3">
      <c r="A15" s="13" t="s">
        <v>32</v>
      </c>
      <c r="B15" s="13">
        <f>G15</f>
        <v>10</v>
      </c>
      <c r="C15" s="13">
        <f>G16</f>
        <v>30</v>
      </c>
      <c r="E15" s="169" t="s">
        <v>114</v>
      </c>
      <c r="F15" s="169"/>
      <c r="G15" s="24">
        <f>C6</f>
        <v>10</v>
      </c>
      <c r="H15" s="24">
        <f>40/B7*C7</f>
        <v>40</v>
      </c>
      <c r="I15" s="24">
        <f>15/B8*C8</f>
        <v>15</v>
      </c>
      <c r="J15" s="24">
        <f>10/B9*C9</f>
        <v>10</v>
      </c>
      <c r="K15" s="24">
        <f>10/B10*C10</f>
        <v>0</v>
      </c>
      <c r="L15" s="24">
        <f>5/B11*C11</f>
        <v>0</v>
      </c>
      <c r="M15" s="24">
        <f>5/B12*C12</f>
        <v>0</v>
      </c>
    </row>
    <row r="16" spans="1:13" ht="14.1" hidden="1" x14ac:dyDescent="0.3">
      <c r="A16" s="13" t="s">
        <v>33</v>
      </c>
      <c r="B16" s="13">
        <f>H15</f>
        <v>40</v>
      </c>
      <c r="C16" s="13">
        <f>H16</f>
        <v>30</v>
      </c>
      <c r="E16" s="169" t="s">
        <v>116</v>
      </c>
      <c r="F16" s="169"/>
      <c r="G16" s="13">
        <f>G15+20</f>
        <v>30</v>
      </c>
      <c r="H16" s="13">
        <f>30/B7*C7</f>
        <v>30</v>
      </c>
      <c r="I16" s="13">
        <f>15/B8*C8</f>
        <v>15</v>
      </c>
      <c r="J16" s="13">
        <f>10/B9*C9</f>
        <v>10</v>
      </c>
      <c r="K16" s="13">
        <f>5/B10*C10</f>
        <v>0</v>
      </c>
      <c r="L16" s="13">
        <f>5/B11*C11</f>
        <v>0</v>
      </c>
      <c r="M16" s="13">
        <f>5/B12*C12</f>
        <v>0</v>
      </c>
    </row>
    <row r="17" spans="1:8" ht="14.1" hidden="1" x14ac:dyDescent="0.3">
      <c r="A17" s="13" t="s">
        <v>112</v>
      </c>
      <c r="B17" s="13">
        <f>I15</f>
        <v>15</v>
      </c>
      <c r="C17" s="13">
        <f>I16</f>
        <v>15</v>
      </c>
    </row>
    <row r="18" spans="1:8" ht="29.25" hidden="1" customHeight="1" x14ac:dyDescent="0.3">
      <c r="A18" s="13" t="s">
        <v>34</v>
      </c>
      <c r="B18" s="13">
        <f>J15</f>
        <v>10</v>
      </c>
      <c r="C18" s="13">
        <f>J16</f>
        <v>10</v>
      </c>
    </row>
    <row r="19" spans="1:8" ht="14.1" hidden="1" x14ac:dyDescent="0.3">
      <c r="A19" s="13" t="s">
        <v>39</v>
      </c>
      <c r="B19" s="13">
        <f>K15</f>
        <v>0</v>
      </c>
      <c r="C19" s="13">
        <f>K16</f>
        <v>0</v>
      </c>
    </row>
    <row r="20" spans="1:8" ht="14.1" hidden="1" x14ac:dyDescent="0.3">
      <c r="A20" s="25" t="s">
        <v>113</v>
      </c>
      <c r="B20" s="13">
        <f>L15</f>
        <v>0</v>
      </c>
      <c r="C20" s="13">
        <f>L16</f>
        <v>0</v>
      </c>
    </row>
    <row r="21" spans="1:8" ht="14.1" hidden="1" x14ac:dyDescent="0.3">
      <c r="A21" s="13" t="s">
        <v>40</v>
      </c>
      <c r="B21" s="13">
        <f>M15</f>
        <v>0</v>
      </c>
      <c r="C21" s="13">
        <f>M16</f>
        <v>0</v>
      </c>
    </row>
    <row r="22" spans="1:8" ht="14.1" x14ac:dyDescent="0.3">
      <c r="A22" s="13" t="s">
        <v>119</v>
      </c>
      <c r="B22" s="26">
        <f>(B15+B16+B17+B18+B19+B20+B21)/100</f>
        <v>0.75</v>
      </c>
      <c r="C22" s="26">
        <f>(C15+C16+C17+C18+C19+C20+C21)/100</f>
        <v>0.85</v>
      </c>
      <c r="F22" s="168" t="s">
        <v>141</v>
      </c>
      <c r="G22" s="168"/>
      <c r="H22" s="18" t="s">
        <v>132</v>
      </c>
    </row>
    <row r="23" spans="1:8" ht="14.1" x14ac:dyDescent="0.3">
      <c r="F23" s="168" t="s">
        <v>142</v>
      </c>
      <c r="G23" s="168"/>
      <c r="H23" s="18" t="s">
        <v>143</v>
      </c>
    </row>
    <row r="24" spans="1:8" ht="14.1" x14ac:dyDescent="0.3">
      <c r="A24" s="14" t="s">
        <v>144</v>
      </c>
      <c r="B24" s="27">
        <v>0.01</v>
      </c>
      <c r="C24" s="27">
        <v>0.02</v>
      </c>
      <c r="F24" s="168" t="s">
        <v>145</v>
      </c>
      <c r="G24" s="168"/>
      <c r="H24" s="18" t="s">
        <v>146</v>
      </c>
    </row>
    <row r="25" spans="1:8" ht="14.1" x14ac:dyDescent="0.3">
      <c r="A25" s="14" t="s">
        <v>147</v>
      </c>
      <c r="B25" s="27">
        <v>0.01</v>
      </c>
      <c r="C25" s="27">
        <v>0.03</v>
      </c>
    </row>
    <row r="26" spans="1:8" ht="14.1" x14ac:dyDescent="0.3">
      <c r="A26" s="14" t="s">
        <v>148</v>
      </c>
      <c r="B26" s="27">
        <v>0.03</v>
      </c>
      <c r="C26" s="27">
        <v>0.08</v>
      </c>
    </row>
    <row r="27" spans="1:8" ht="14.1" x14ac:dyDescent="0.3">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E27" sqref="E27"/>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122</v>
      </c>
      <c r="B2" s="13" t="s">
        <v>123</v>
      </c>
      <c r="C2" s="13" t="s">
        <v>124</v>
      </c>
      <c r="D2" s="169" t="s">
        <v>125</v>
      </c>
      <c r="E2" s="169"/>
    </row>
    <row r="3" spans="1:13" ht="14.1" x14ac:dyDescent="0.3">
      <c r="A3" s="15">
        <v>0</v>
      </c>
      <c r="B3" s="15">
        <v>0</v>
      </c>
      <c r="C3" s="15">
        <v>1</v>
      </c>
      <c r="D3" s="170">
        <v>4</v>
      </c>
      <c r="E3" s="170"/>
    </row>
    <row r="5" spans="1:13" ht="14.1" x14ac:dyDescent="0.3">
      <c r="A5" s="14" t="s">
        <v>108</v>
      </c>
      <c r="B5" s="16" t="s">
        <v>126</v>
      </c>
      <c r="C5" s="16">
        <f>D3</f>
        <v>4</v>
      </c>
      <c r="D5" s="17"/>
    </row>
    <row r="6" spans="1:13" ht="14.1" x14ac:dyDescent="0.3">
      <c r="A6" s="14" t="s">
        <v>109</v>
      </c>
      <c r="B6" s="18">
        <v>10</v>
      </c>
      <c r="C6" s="19">
        <v>10</v>
      </c>
      <c r="D6" s="20">
        <f>((100/B6)*C6)/100</f>
        <v>1</v>
      </c>
    </row>
    <row r="7" spans="1:13" ht="14.1" x14ac:dyDescent="0.3">
      <c r="A7" s="14" t="s">
        <v>110</v>
      </c>
      <c r="B7" s="18">
        <f>A3+B3+C3+D3</f>
        <v>5</v>
      </c>
      <c r="C7" s="19">
        <v>5</v>
      </c>
      <c r="D7" s="20">
        <f t="shared" ref="D7:D12" si="0">((100/B7)*C7)/100</f>
        <v>1</v>
      </c>
      <c r="F7" s="171" t="s">
        <v>127</v>
      </c>
      <c r="G7" s="171"/>
      <c r="H7" s="21" t="s">
        <v>128</v>
      </c>
      <c r="J7" s="22"/>
    </row>
    <row r="8" spans="1:13" ht="14.1" x14ac:dyDescent="0.3">
      <c r="A8" s="14" t="s">
        <v>115</v>
      </c>
      <c r="B8" s="18">
        <f>C5</f>
        <v>4</v>
      </c>
      <c r="C8" s="19">
        <v>4</v>
      </c>
      <c r="D8" s="20">
        <f t="shared" si="0"/>
        <v>1</v>
      </c>
      <c r="F8" s="168" t="s">
        <v>129</v>
      </c>
      <c r="G8" s="168"/>
      <c r="H8" s="18" t="s">
        <v>130</v>
      </c>
    </row>
    <row r="9" spans="1:13" ht="14.1" x14ac:dyDescent="0.3">
      <c r="A9" s="14" t="s">
        <v>117</v>
      </c>
      <c r="B9" s="18">
        <f>C5</f>
        <v>4</v>
      </c>
      <c r="C9" s="19">
        <v>4</v>
      </c>
      <c r="D9" s="20">
        <f t="shared" si="0"/>
        <v>1</v>
      </c>
      <c r="F9" s="168" t="s">
        <v>131</v>
      </c>
      <c r="G9" s="168"/>
      <c r="H9" s="18" t="s">
        <v>132</v>
      </c>
    </row>
    <row r="10" spans="1:13" ht="14.1" x14ac:dyDescent="0.3">
      <c r="A10" s="14" t="s">
        <v>39</v>
      </c>
      <c r="B10" s="18">
        <f>C5</f>
        <v>4</v>
      </c>
      <c r="C10" s="19">
        <v>4</v>
      </c>
      <c r="D10" s="20">
        <f t="shared" si="0"/>
        <v>1</v>
      </c>
      <c r="F10" s="168" t="s">
        <v>133</v>
      </c>
      <c r="G10" s="168"/>
      <c r="H10" s="18" t="s">
        <v>134</v>
      </c>
    </row>
    <row r="11" spans="1:13" ht="14.1" x14ac:dyDescent="0.3">
      <c r="A11" s="23" t="s">
        <v>113</v>
      </c>
      <c r="B11" s="18">
        <f>C5</f>
        <v>4</v>
      </c>
      <c r="C11" s="19">
        <v>4</v>
      </c>
      <c r="D11" s="20">
        <f t="shared" si="0"/>
        <v>1</v>
      </c>
      <c r="F11" s="168" t="s">
        <v>135</v>
      </c>
      <c r="G11" s="168"/>
      <c r="H11" s="18" t="s">
        <v>136</v>
      </c>
    </row>
    <row r="12" spans="1:13" ht="14.1" x14ac:dyDescent="0.3">
      <c r="A12" s="14" t="s">
        <v>40</v>
      </c>
      <c r="B12" s="18">
        <f>C5</f>
        <v>4</v>
      </c>
      <c r="C12" s="19">
        <v>4</v>
      </c>
      <c r="D12" s="20">
        <f t="shared" si="0"/>
        <v>1</v>
      </c>
      <c r="F12" s="168" t="s">
        <v>137</v>
      </c>
      <c r="G12" s="168"/>
      <c r="H12" s="18" t="s">
        <v>138</v>
      </c>
    </row>
    <row r="13" spans="1:13" ht="31.5" customHeight="1" x14ac:dyDescent="0.3">
      <c r="F13" s="168" t="s">
        <v>139</v>
      </c>
      <c r="G13" s="168"/>
      <c r="H13" s="18" t="s">
        <v>140</v>
      </c>
    </row>
    <row r="14" spans="1:13" ht="14.1" hidden="1" x14ac:dyDescent="0.3">
      <c r="A14" s="13"/>
      <c r="B14" s="13" t="s">
        <v>114</v>
      </c>
      <c r="C14" s="13" t="s">
        <v>118</v>
      </c>
      <c r="G14" s="13" t="s">
        <v>109</v>
      </c>
      <c r="H14" s="13" t="s">
        <v>111</v>
      </c>
      <c r="I14" s="13" t="s">
        <v>112</v>
      </c>
      <c r="J14" s="13" t="s">
        <v>34</v>
      </c>
      <c r="K14" s="13" t="s">
        <v>39</v>
      </c>
      <c r="L14" s="13" t="s">
        <v>113</v>
      </c>
      <c r="M14" s="13" t="s">
        <v>40</v>
      </c>
    </row>
    <row r="15" spans="1:13" ht="14.1" hidden="1" x14ac:dyDescent="0.3">
      <c r="A15" s="13" t="s">
        <v>32</v>
      </c>
      <c r="B15" s="13">
        <f>G15</f>
        <v>10</v>
      </c>
      <c r="C15" s="13">
        <f>G16</f>
        <v>30</v>
      </c>
      <c r="E15" s="169" t="s">
        <v>114</v>
      </c>
      <c r="F15" s="169"/>
      <c r="G15" s="24">
        <f>C6</f>
        <v>10</v>
      </c>
      <c r="H15" s="24">
        <f>40/B7*C7</f>
        <v>40</v>
      </c>
      <c r="I15" s="24">
        <f>15/B8*C8</f>
        <v>15</v>
      </c>
      <c r="J15" s="24">
        <f>10/B9*C9</f>
        <v>10</v>
      </c>
      <c r="K15" s="24">
        <f>10/B10*C10</f>
        <v>10</v>
      </c>
      <c r="L15" s="24">
        <f>5/B11*C11</f>
        <v>5</v>
      </c>
      <c r="M15" s="24">
        <f>5/B12*C12</f>
        <v>5</v>
      </c>
    </row>
    <row r="16" spans="1:13" ht="14.1" hidden="1" x14ac:dyDescent="0.3">
      <c r="A16" s="13" t="s">
        <v>33</v>
      </c>
      <c r="B16" s="13">
        <f>H15</f>
        <v>40</v>
      </c>
      <c r="C16" s="13">
        <f>H16</f>
        <v>30</v>
      </c>
      <c r="E16" s="169" t="s">
        <v>116</v>
      </c>
      <c r="F16" s="169"/>
      <c r="G16" s="13">
        <f>G15+20</f>
        <v>30</v>
      </c>
      <c r="H16" s="13">
        <f>30/B7*C7</f>
        <v>30</v>
      </c>
      <c r="I16" s="13">
        <f>15/B8*C8</f>
        <v>15</v>
      </c>
      <c r="J16" s="13">
        <f>10/B9*C9</f>
        <v>10</v>
      </c>
      <c r="K16" s="13">
        <f>5/B10*C10</f>
        <v>5</v>
      </c>
      <c r="L16" s="13">
        <f>5/B11*C11</f>
        <v>5</v>
      </c>
      <c r="M16" s="13">
        <f>5/B12*C12</f>
        <v>5</v>
      </c>
    </row>
    <row r="17" spans="1:8" ht="14.1" hidden="1" x14ac:dyDescent="0.3">
      <c r="A17" s="13" t="s">
        <v>112</v>
      </c>
      <c r="B17" s="13">
        <f>I15</f>
        <v>15</v>
      </c>
      <c r="C17" s="13">
        <f>I16</f>
        <v>15</v>
      </c>
    </row>
    <row r="18" spans="1:8" ht="29.25" hidden="1" customHeight="1" x14ac:dyDescent="0.3">
      <c r="A18" s="13" t="s">
        <v>34</v>
      </c>
      <c r="B18" s="13">
        <f>J15</f>
        <v>10</v>
      </c>
      <c r="C18" s="13">
        <f>J16</f>
        <v>10</v>
      </c>
    </row>
    <row r="19" spans="1:8" ht="14.1" hidden="1" x14ac:dyDescent="0.3">
      <c r="A19" s="13" t="s">
        <v>39</v>
      </c>
      <c r="B19" s="13">
        <f>K15</f>
        <v>10</v>
      </c>
      <c r="C19" s="13">
        <f>K16</f>
        <v>5</v>
      </c>
    </row>
    <row r="20" spans="1:8" ht="14.1" hidden="1" x14ac:dyDescent="0.3">
      <c r="A20" s="25" t="s">
        <v>113</v>
      </c>
      <c r="B20" s="13">
        <f>L15</f>
        <v>5</v>
      </c>
      <c r="C20" s="13">
        <f>L16</f>
        <v>5</v>
      </c>
    </row>
    <row r="21" spans="1:8" ht="14.1" hidden="1" x14ac:dyDescent="0.3">
      <c r="A21" s="13" t="s">
        <v>40</v>
      </c>
      <c r="B21" s="13">
        <f>M15</f>
        <v>5</v>
      </c>
      <c r="C21" s="13">
        <f>M16</f>
        <v>5</v>
      </c>
    </row>
    <row r="22" spans="1:8" ht="14.1" x14ac:dyDescent="0.3">
      <c r="A22" s="13" t="s">
        <v>119</v>
      </c>
      <c r="B22" s="26">
        <f>(B15+B16+B17+B18+B19+B20+B21)/100</f>
        <v>0.95</v>
      </c>
      <c r="C22" s="26">
        <f>(C15+C16+C17+C18+C19+C20+C21)/100</f>
        <v>1</v>
      </c>
      <c r="F22" s="168" t="s">
        <v>141</v>
      </c>
      <c r="G22" s="168"/>
      <c r="H22" s="18" t="s">
        <v>132</v>
      </c>
    </row>
    <row r="23" spans="1:8" ht="14.1" x14ac:dyDescent="0.3">
      <c r="F23" s="168" t="s">
        <v>142</v>
      </c>
      <c r="G23" s="168"/>
      <c r="H23" s="18" t="s">
        <v>143</v>
      </c>
    </row>
    <row r="24" spans="1:8" ht="14.1" x14ac:dyDescent="0.3">
      <c r="A24" s="14" t="s">
        <v>144</v>
      </c>
      <c r="B24" s="27">
        <v>0.01</v>
      </c>
      <c r="C24" s="27">
        <v>0.02</v>
      </c>
      <c r="F24" s="168" t="s">
        <v>145</v>
      </c>
      <c r="G24" s="168"/>
      <c r="H24" s="18" t="s">
        <v>146</v>
      </c>
    </row>
    <row r="25" spans="1:8" ht="14.1" x14ac:dyDescent="0.3">
      <c r="A25" s="14" t="s">
        <v>147</v>
      </c>
      <c r="B25" s="27">
        <v>0.01</v>
      </c>
      <c r="C25" s="27">
        <v>0.03</v>
      </c>
    </row>
    <row r="26" spans="1:8" ht="14.1" x14ac:dyDescent="0.3">
      <c r="A26" s="14" t="s">
        <v>148</v>
      </c>
      <c r="B26" s="27">
        <v>0.03</v>
      </c>
      <c r="C26" s="27">
        <v>0.08</v>
      </c>
    </row>
    <row r="27" spans="1:8" ht="14.1" x14ac:dyDescent="0.3">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16" sqref="G16"/>
    </sheetView>
  </sheetViews>
  <sheetFormatPr defaultColWidth="8.5703125" defaultRowHeight="15" x14ac:dyDescent="0.25"/>
  <cols>
    <col min="1" max="1" width="10.42578125" style="31" bestFit="1" customWidth="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5703125" style="31"/>
  </cols>
  <sheetData>
    <row r="1" spans="1:9" x14ac:dyDescent="0.35">
      <c r="A1" s="30">
        <v>44121</v>
      </c>
      <c r="B1" s="31" t="s">
        <v>181</v>
      </c>
    </row>
    <row r="2" spans="1:9" x14ac:dyDescent="0.35">
      <c r="A2" s="32"/>
      <c r="B2" s="32"/>
      <c r="C2" s="32"/>
      <c r="D2" s="32"/>
      <c r="E2" s="32"/>
      <c r="F2" s="32"/>
      <c r="G2" s="32"/>
      <c r="H2" s="32"/>
    </row>
    <row r="3" spans="1:9" x14ac:dyDescent="0.35">
      <c r="A3" s="32"/>
      <c r="B3" s="172" t="s">
        <v>182</v>
      </c>
      <c r="C3" s="172"/>
      <c r="D3" s="172"/>
      <c r="E3" s="172"/>
      <c r="F3" s="172"/>
      <c r="G3" s="172"/>
      <c r="H3" s="172"/>
    </row>
    <row r="4" spans="1:9" x14ac:dyDescent="0.35">
      <c r="A4" s="32"/>
      <c r="B4" s="33" t="s">
        <v>183</v>
      </c>
      <c r="C4" s="33" t="s">
        <v>184</v>
      </c>
      <c r="D4" s="33" t="s">
        <v>95</v>
      </c>
      <c r="E4" s="33" t="s">
        <v>185</v>
      </c>
      <c r="F4" s="33" t="s">
        <v>186</v>
      </c>
      <c r="G4" s="33" t="s">
        <v>187</v>
      </c>
      <c r="H4" s="33" t="s">
        <v>188</v>
      </c>
    </row>
    <row r="5" spans="1:9" x14ac:dyDescent="0.35">
      <c r="A5" s="32"/>
      <c r="B5" s="34" t="s">
        <v>191</v>
      </c>
      <c r="C5" s="41" t="s">
        <v>163</v>
      </c>
      <c r="D5" s="34" t="s">
        <v>193</v>
      </c>
      <c r="E5" s="34">
        <v>310</v>
      </c>
      <c r="F5" s="35">
        <f>E5*1.45</f>
        <v>449.5</v>
      </c>
      <c r="G5" s="35">
        <f>H5/F5</f>
        <v>4004.449388209121</v>
      </c>
      <c r="H5" s="36">
        <v>1800000</v>
      </c>
    </row>
    <row r="6" spans="1:9" x14ac:dyDescent="0.35">
      <c r="A6" s="32"/>
      <c r="B6" s="34" t="s">
        <v>191</v>
      </c>
      <c r="C6" s="41" t="s">
        <v>163</v>
      </c>
      <c r="D6" s="34" t="s">
        <v>194</v>
      </c>
      <c r="E6" s="34">
        <v>637</v>
      </c>
      <c r="F6" s="35">
        <f>E6*1.45</f>
        <v>923.65</v>
      </c>
      <c r="G6" s="35">
        <f>H6/F6</f>
        <v>3681.0480160233856</v>
      </c>
      <c r="H6" s="36">
        <v>3400000</v>
      </c>
    </row>
    <row r="7" spans="1:9" x14ac:dyDescent="0.35">
      <c r="A7" s="32"/>
      <c r="B7" s="34" t="s">
        <v>192</v>
      </c>
      <c r="C7" s="41" t="s">
        <v>163</v>
      </c>
      <c r="D7" s="34" t="s">
        <v>195</v>
      </c>
      <c r="E7" s="34">
        <v>261</v>
      </c>
      <c r="F7" s="35">
        <f>E7*1.45</f>
        <v>378.45</v>
      </c>
      <c r="G7" s="35">
        <f>H7/F7</f>
        <v>4489.3645131457261</v>
      </c>
      <c r="H7" s="36">
        <v>1699000</v>
      </c>
    </row>
    <row r="8" spans="1:9" x14ac:dyDescent="0.35">
      <c r="A8" s="32"/>
      <c r="B8" s="34" t="s">
        <v>192</v>
      </c>
      <c r="C8" s="41" t="s">
        <v>163</v>
      </c>
      <c r="D8" s="34" t="s">
        <v>193</v>
      </c>
      <c r="E8" s="34">
        <v>381</v>
      </c>
      <c r="F8" s="35">
        <f>E8*1.45</f>
        <v>552.44999999999993</v>
      </c>
      <c r="G8" s="35">
        <f>H8/F8</f>
        <v>4161.4625757987151</v>
      </c>
      <c r="H8" s="36">
        <v>2299000</v>
      </c>
    </row>
    <row r="9" spans="1:9" x14ac:dyDescent="0.35">
      <c r="A9" s="32"/>
      <c r="B9" s="34" t="s">
        <v>192</v>
      </c>
      <c r="C9" s="41" t="s">
        <v>163</v>
      </c>
      <c r="D9" s="34" t="s">
        <v>194</v>
      </c>
      <c r="E9" s="34">
        <v>510</v>
      </c>
      <c r="F9" s="35">
        <f>E9*1.45</f>
        <v>739.5</v>
      </c>
      <c r="G9" s="35">
        <f>H9/F9</f>
        <v>3968.8979039891819</v>
      </c>
      <c r="H9" s="36">
        <v>2935000</v>
      </c>
    </row>
    <row r="10" spans="1:9" x14ac:dyDescent="0.35">
      <c r="A10" s="32"/>
      <c r="B10" s="37" t="s">
        <v>189</v>
      </c>
      <c r="C10" s="34"/>
      <c r="D10" s="34"/>
      <c r="E10" s="34"/>
      <c r="F10" s="34"/>
      <c r="G10" s="38">
        <f>AVERAGE(G5:G9)</f>
        <v>4061.0444794332261</v>
      </c>
      <c r="H10" s="34"/>
    </row>
    <row r="11" spans="1:9" x14ac:dyDescent="0.35">
      <c r="B11" s="37" t="s">
        <v>190</v>
      </c>
      <c r="C11" s="34"/>
      <c r="D11" s="34"/>
      <c r="E11" s="34"/>
      <c r="F11" s="39"/>
      <c r="G11" s="37">
        <v>4100</v>
      </c>
      <c r="H11" s="37"/>
      <c r="I11" s="40"/>
    </row>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topLeftCell="A19" workbookViewId="0">
      <selection activeCell="P31" sqref="P31"/>
    </sheetView>
  </sheetViews>
  <sheetFormatPr defaultRowHeight="15" x14ac:dyDescent="0.25"/>
  <cols>
    <col min="1" max="1" width="10.42578125" bestFit="1" customWidth="1"/>
  </cols>
  <sheetData>
    <row r="2" spans="1:2" x14ac:dyDescent="0.35">
      <c r="A2" s="43" t="s">
        <v>204</v>
      </c>
      <c r="B2" t="s">
        <v>181</v>
      </c>
    </row>
    <row r="23" spans="1:2" x14ac:dyDescent="0.35">
      <c r="A23" s="43" t="s">
        <v>205</v>
      </c>
      <c r="B23" t="s">
        <v>181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122</v>
      </c>
      <c r="B2" s="13" t="s">
        <v>123</v>
      </c>
      <c r="C2" s="13" t="s">
        <v>124</v>
      </c>
      <c r="D2" s="169" t="s">
        <v>125</v>
      </c>
      <c r="E2" s="169"/>
    </row>
    <row r="3" spans="1:13" ht="14.1" x14ac:dyDescent="0.3">
      <c r="A3" s="15">
        <v>2</v>
      </c>
      <c r="B3" s="15">
        <v>6</v>
      </c>
      <c r="C3" s="15">
        <v>1</v>
      </c>
      <c r="D3" s="170">
        <v>34</v>
      </c>
      <c r="E3" s="170"/>
    </row>
    <row r="5" spans="1:13" ht="14.1" x14ac:dyDescent="0.3">
      <c r="A5" s="14" t="s">
        <v>108</v>
      </c>
      <c r="B5" s="16" t="s">
        <v>126</v>
      </c>
      <c r="C5" s="16">
        <f>D3</f>
        <v>34</v>
      </c>
      <c r="D5" s="17"/>
    </row>
    <row r="6" spans="1:13" ht="14.1" x14ac:dyDescent="0.3">
      <c r="A6" s="14" t="s">
        <v>109</v>
      </c>
      <c r="B6" s="18">
        <v>10</v>
      </c>
      <c r="C6" s="19">
        <v>10</v>
      </c>
      <c r="D6" s="20">
        <f>((100/B6)*C6)/100</f>
        <v>1</v>
      </c>
    </row>
    <row r="7" spans="1:13" ht="14.1" x14ac:dyDescent="0.3">
      <c r="A7" s="14" t="s">
        <v>110</v>
      </c>
      <c r="B7" s="18">
        <f>A3+B3+C3+D3</f>
        <v>43</v>
      </c>
      <c r="C7" s="19">
        <f>A3+B3+C3+30</f>
        <v>39</v>
      </c>
      <c r="D7" s="20">
        <f t="shared" ref="D7:D12" si="0">((100/B7)*C7)/100</f>
        <v>0.90697674418604668</v>
      </c>
      <c r="F7" s="171" t="s">
        <v>127</v>
      </c>
      <c r="G7" s="171"/>
      <c r="H7" s="21" t="s">
        <v>128</v>
      </c>
      <c r="J7" s="22"/>
    </row>
    <row r="8" spans="1:13" ht="14.1" x14ac:dyDescent="0.3">
      <c r="A8" s="14" t="s">
        <v>115</v>
      </c>
      <c r="B8" s="18">
        <f>C5</f>
        <v>34</v>
      </c>
      <c r="C8" s="19">
        <v>27</v>
      </c>
      <c r="D8" s="20">
        <f t="shared" si="0"/>
        <v>0.79411764705882359</v>
      </c>
      <c r="F8" s="168" t="s">
        <v>129</v>
      </c>
      <c r="G8" s="168"/>
      <c r="H8" s="18" t="s">
        <v>130</v>
      </c>
    </row>
    <row r="9" spans="1:13" ht="14.1" x14ac:dyDescent="0.3">
      <c r="A9" s="14" t="s">
        <v>117</v>
      </c>
      <c r="B9" s="18">
        <f>C5</f>
        <v>34</v>
      </c>
      <c r="C9" s="19">
        <f>C8/2</f>
        <v>13.5</v>
      </c>
      <c r="D9" s="20">
        <f t="shared" si="0"/>
        <v>0.3970588235294118</v>
      </c>
      <c r="F9" s="168" t="s">
        <v>131</v>
      </c>
      <c r="G9" s="168"/>
      <c r="H9" s="18" t="s">
        <v>132</v>
      </c>
    </row>
    <row r="10" spans="1:13" ht="14.1" x14ac:dyDescent="0.3">
      <c r="A10" s="14" t="s">
        <v>39</v>
      </c>
      <c r="B10" s="18">
        <f>C5</f>
        <v>34</v>
      </c>
      <c r="C10" s="19">
        <v>16</v>
      </c>
      <c r="D10" s="20">
        <f t="shared" si="0"/>
        <v>0.4705882352941177</v>
      </c>
      <c r="F10" s="168" t="s">
        <v>133</v>
      </c>
      <c r="G10" s="168"/>
      <c r="H10" s="18" t="s">
        <v>134</v>
      </c>
    </row>
    <row r="11" spans="1:13" ht="14.1" x14ac:dyDescent="0.3">
      <c r="A11" s="23" t="s">
        <v>113</v>
      </c>
      <c r="B11" s="18">
        <f>C5</f>
        <v>34</v>
      </c>
      <c r="C11" s="19">
        <v>0</v>
      </c>
      <c r="D11" s="20">
        <f t="shared" si="0"/>
        <v>0</v>
      </c>
      <c r="F11" s="168" t="s">
        <v>135</v>
      </c>
      <c r="G11" s="168"/>
      <c r="H11" s="18" t="s">
        <v>136</v>
      </c>
    </row>
    <row r="12" spans="1:13" ht="14.1" x14ac:dyDescent="0.3">
      <c r="A12" s="14" t="s">
        <v>40</v>
      </c>
      <c r="B12" s="18">
        <f>C5</f>
        <v>34</v>
      </c>
      <c r="C12" s="19">
        <v>0</v>
      </c>
      <c r="D12" s="20">
        <f t="shared" si="0"/>
        <v>0</v>
      </c>
      <c r="F12" s="168" t="s">
        <v>137</v>
      </c>
      <c r="G12" s="168"/>
      <c r="H12" s="18" t="s">
        <v>138</v>
      </c>
    </row>
    <row r="13" spans="1:13" ht="31.5" customHeight="1" x14ac:dyDescent="0.3">
      <c r="F13" s="168" t="s">
        <v>139</v>
      </c>
      <c r="G13" s="168"/>
      <c r="H13" s="18" t="s">
        <v>140</v>
      </c>
    </row>
    <row r="14" spans="1:13" ht="14.1" hidden="1" x14ac:dyDescent="0.3">
      <c r="A14" s="13"/>
      <c r="B14" s="13" t="s">
        <v>114</v>
      </c>
      <c r="C14" s="13" t="s">
        <v>118</v>
      </c>
      <c r="G14" s="13" t="s">
        <v>109</v>
      </c>
      <c r="H14" s="13" t="s">
        <v>111</v>
      </c>
      <c r="I14" s="13" t="s">
        <v>112</v>
      </c>
      <c r="J14" s="13" t="s">
        <v>34</v>
      </c>
      <c r="K14" s="13" t="s">
        <v>39</v>
      </c>
      <c r="L14" s="13" t="s">
        <v>113</v>
      </c>
      <c r="M14" s="13" t="s">
        <v>40</v>
      </c>
    </row>
    <row r="15" spans="1:13" ht="14.1" hidden="1" x14ac:dyDescent="0.3">
      <c r="A15" s="13" t="s">
        <v>32</v>
      </c>
      <c r="B15" s="13">
        <f>G15</f>
        <v>10</v>
      </c>
      <c r="C15" s="13">
        <f>G16</f>
        <v>30</v>
      </c>
      <c r="E15" s="169" t="s">
        <v>114</v>
      </c>
      <c r="F15" s="169"/>
      <c r="G15" s="24">
        <f>C6</f>
        <v>10</v>
      </c>
      <c r="H15" s="24">
        <f>40/B7*C7</f>
        <v>36.279069767441861</v>
      </c>
      <c r="I15" s="24">
        <f>15/B8*C8</f>
        <v>11.911764705882353</v>
      </c>
      <c r="J15" s="24">
        <f>10/B9*C9</f>
        <v>3.9705882352941178</v>
      </c>
      <c r="K15" s="24">
        <f>10/B10*C10</f>
        <v>4.7058823529411766</v>
      </c>
      <c r="L15" s="24">
        <f>5/B11*C11</f>
        <v>0</v>
      </c>
      <c r="M15" s="24">
        <f>5/B12*C12</f>
        <v>0</v>
      </c>
    </row>
    <row r="16" spans="1:13" ht="14.1" hidden="1" x14ac:dyDescent="0.3">
      <c r="A16" s="13" t="s">
        <v>33</v>
      </c>
      <c r="B16" s="13">
        <f>H15</f>
        <v>36.279069767441861</v>
      </c>
      <c r="C16" s="13">
        <f>H16</f>
        <v>27.209302325581397</v>
      </c>
      <c r="E16" s="169" t="s">
        <v>116</v>
      </c>
      <c r="F16" s="169"/>
      <c r="G16" s="13">
        <f>G15+20</f>
        <v>30</v>
      </c>
      <c r="H16" s="13">
        <f>30/B7*C7</f>
        <v>27.209302325581397</v>
      </c>
      <c r="I16" s="13">
        <f>15/B8*C8</f>
        <v>11.911764705882353</v>
      </c>
      <c r="J16" s="13">
        <f>10/B9*C9</f>
        <v>3.9705882352941178</v>
      </c>
      <c r="K16" s="13">
        <f>5/B10*C10</f>
        <v>2.3529411764705883</v>
      </c>
      <c r="L16" s="13">
        <f>5/B11*C11</f>
        <v>0</v>
      </c>
      <c r="M16" s="13">
        <f>5/B12*C12</f>
        <v>0</v>
      </c>
    </row>
    <row r="17" spans="1:8" ht="14.1" hidden="1" x14ac:dyDescent="0.3">
      <c r="A17" s="13" t="s">
        <v>112</v>
      </c>
      <c r="B17" s="13">
        <f>I15</f>
        <v>11.911764705882353</v>
      </c>
      <c r="C17" s="13">
        <f>I16</f>
        <v>11.911764705882353</v>
      </c>
    </row>
    <row r="18" spans="1:8" ht="29.25" hidden="1" customHeight="1" x14ac:dyDescent="0.3">
      <c r="A18" s="13" t="s">
        <v>34</v>
      </c>
      <c r="B18" s="13">
        <f>J15</f>
        <v>3.9705882352941178</v>
      </c>
      <c r="C18" s="13">
        <f>J16</f>
        <v>3.9705882352941178</v>
      </c>
    </row>
    <row r="19" spans="1:8" ht="14.1" hidden="1" x14ac:dyDescent="0.3">
      <c r="A19" s="13" t="s">
        <v>39</v>
      </c>
      <c r="B19" s="13">
        <f>K15</f>
        <v>4.7058823529411766</v>
      </c>
      <c r="C19" s="13">
        <f>K16</f>
        <v>2.3529411764705883</v>
      </c>
    </row>
    <row r="20" spans="1:8" ht="14.1" hidden="1" x14ac:dyDescent="0.3">
      <c r="A20" s="25" t="s">
        <v>113</v>
      </c>
      <c r="B20" s="13">
        <f>L15</f>
        <v>0</v>
      </c>
      <c r="C20" s="13">
        <f>L16</f>
        <v>0</v>
      </c>
    </row>
    <row r="21" spans="1:8" ht="14.1" hidden="1" x14ac:dyDescent="0.3">
      <c r="A21" s="13" t="s">
        <v>40</v>
      </c>
      <c r="B21" s="13">
        <f>M15</f>
        <v>0</v>
      </c>
      <c r="C21" s="13">
        <f>M16</f>
        <v>0</v>
      </c>
    </row>
    <row r="22" spans="1:8" ht="14.1" x14ac:dyDescent="0.3">
      <c r="A22" s="13" t="s">
        <v>119</v>
      </c>
      <c r="B22" s="26">
        <f>(B15+B16+B17+B18+B19+B20+B21)/100</f>
        <v>0.66867305061559501</v>
      </c>
      <c r="C22" s="26">
        <f>(C15+C16+C17+C18+C19+C20+C21)/100</f>
        <v>0.75444596443228462</v>
      </c>
      <c r="F22" s="168" t="s">
        <v>141</v>
      </c>
      <c r="G22" s="168"/>
      <c r="H22" s="18" t="s">
        <v>132</v>
      </c>
    </row>
    <row r="23" spans="1:8" ht="14.1" x14ac:dyDescent="0.3">
      <c r="F23" s="168" t="s">
        <v>142</v>
      </c>
      <c r="G23" s="168"/>
      <c r="H23" s="18" t="s">
        <v>143</v>
      </c>
    </row>
    <row r="24" spans="1:8" ht="14.1" x14ac:dyDescent="0.3">
      <c r="A24" s="14" t="s">
        <v>144</v>
      </c>
      <c r="B24" s="27">
        <v>0.01</v>
      </c>
      <c r="C24" s="27">
        <v>0.02</v>
      </c>
      <c r="F24" s="168" t="s">
        <v>145</v>
      </c>
      <c r="G24" s="168"/>
      <c r="H24" s="18" t="s">
        <v>146</v>
      </c>
    </row>
    <row r="25" spans="1:8" ht="14.1" x14ac:dyDescent="0.3">
      <c r="A25" s="14" t="s">
        <v>147</v>
      </c>
      <c r="B25" s="27">
        <v>0.01</v>
      </c>
      <c r="C25" s="27">
        <v>0.03</v>
      </c>
    </row>
    <row r="26" spans="1:8" ht="14.1" x14ac:dyDescent="0.3">
      <c r="A26" s="14" t="s">
        <v>148</v>
      </c>
      <c r="B26" s="27">
        <v>0.03</v>
      </c>
      <c r="C26" s="27">
        <v>0.08</v>
      </c>
    </row>
    <row r="27" spans="1:8" ht="14.1" x14ac:dyDescent="0.3">
      <c r="A27" s="14" t="s">
        <v>149</v>
      </c>
      <c r="B27" s="27">
        <v>0.05</v>
      </c>
      <c r="C27" s="27">
        <v>0.15</v>
      </c>
    </row>
    <row r="28" spans="1:8" x14ac:dyDescent="0.25">
      <c r="A28" s="14" t="s">
        <v>150</v>
      </c>
      <c r="B28" s="27">
        <v>7.0000000000000007E-2</v>
      </c>
      <c r="C28" s="27">
        <v>0.2</v>
      </c>
    </row>
    <row r="29" spans="1:8" x14ac:dyDescent="0.25">
      <c r="A29" s="14" t="s">
        <v>151</v>
      </c>
      <c r="B29" s="27">
        <v>0.1</v>
      </c>
      <c r="C29" s="27">
        <v>0.3</v>
      </c>
    </row>
  </sheetData>
  <mergeCells count="14">
    <mergeCell ref="F23:G23"/>
    <mergeCell ref="F24:G24"/>
    <mergeCell ref="F11:G11"/>
    <mergeCell ref="F12:G12"/>
    <mergeCell ref="F13:G13"/>
    <mergeCell ref="E15:F15"/>
    <mergeCell ref="E16:F16"/>
    <mergeCell ref="F22:G22"/>
    <mergeCell ref="F10:G10"/>
    <mergeCell ref="D2:E2"/>
    <mergeCell ref="D3:E3"/>
    <mergeCell ref="F7:G7"/>
    <mergeCell ref="F8:G8"/>
    <mergeCell ref="F9:G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5" x14ac:dyDescent="0.25"/>
  <sheetData>
    <row r="2" spans="2:13" ht="14.45" x14ac:dyDescent="0.35">
      <c r="C2" s="8" t="s">
        <v>94</v>
      </c>
      <c r="D2" s="173"/>
      <c r="E2" s="173"/>
    </row>
    <row r="3" spans="2:13" ht="14.45" x14ac:dyDescent="0.35">
      <c r="E3" s="7"/>
      <c r="F3" s="7"/>
      <c r="G3" s="7"/>
      <c r="H3" s="7"/>
      <c r="I3" s="7"/>
      <c r="J3" s="7"/>
    </row>
    <row r="4" spans="2:13" ht="14.45" x14ac:dyDescent="0.35">
      <c r="B4" s="8" t="s">
        <v>95</v>
      </c>
      <c r="C4" s="6" t="s">
        <v>75</v>
      </c>
      <c r="D4" s="174" t="s">
        <v>76</v>
      </c>
      <c r="E4" s="174"/>
      <c r="F4" s="174"/>
      <c r="G4" s="9"/>
      <c r="H4" s="174" t="s">
        <v>77</v>
      </c>
      <c r="I4" s="174"/>
      <c r="J4" s="174"/>
      <c r="K4" s="174" t="s">
        <v>78</v>
      </c>
      <c r="L4" s="174"/>
      <c r="M4" s="174"/>
    </row>
    <row r="5" spans="2:13" ht="14.45" x14ac:dyDescent="0.35">
      <c r="B5" s="8">
        <v>1</v>
      </c>
      <c r="C5" s="6"/>
      <c r="D5" s="6" t="s">
        <v>79</v>
      </c>
      <c r="E5" s="6" t="s">
        <v>80</v>
      </c>
      <c r="F5" s="6" t="s">
        <v>81</v>
      </c>
      <c r="G5" s="6"/>
      <c r="H5" s="6" t="s">
        <v>79</v>
      </c>
      <c r="I5" s="6" t="s">
        <v>80</v>
      </c>
      <c r="J5" s="6" t="s">
        <v>81</v>
      </c>
      <c r="K5" s="6" t="s">
        <v>79</v>
      </c>
      <c r="L5" s="6" t="s">
        <v>80</v>
      </c>
      <c r="M5" s="6" t="s">
        <v>81</v>
      </c>
    </row>
    <row r="6" spans="2:13" ht="14.45" x14ac:dyDescent="0.35">
      <c r="C6" s="5" t="s">
        <v>82</v>
      </c>
      <c r="D6" s="5"/>
      <c r="E6" s="5"/>
      <c r="F6" s="5">
        <f>D6*E6</f>
        <v>0</v>
      </c>
      <c r="G6" s="5" t="s">
        <v>97</v>
      </c>
      <c r="H6" s="5"/>
      <c r="I6" s="5"/>
      <c r="J6" s="5">
        <f>H6*I6</f>
        <v>0</v>
      </c>
      <c r="K6" s="5"/>
      <c r="L6" s="5"/>
      <c r="M6" s="5">
        <f>K6*L6</f>
        <v>0</v>
      </c>
    </row>
    <row r="7" spans="2:13" ht="14.45" x14ac:dyDescent="0.35">
      <c r="C7" s="5"/>
      <c r="D7" s="5"/>
      <c r="E7" s="5"/>
      <c r="F7" s="5">
        <f t="shared" ref="F7:F33" si="0">D7*E7</f>
        <v>0</v>
      </c>
      <c r="G7" s="5" t="s">
        <v>98</v>
      </c>
      <c r="H7" s="5"/>
      <c r="I7" s="5"/>
      <c r="J7" s="5">
        <f t="shared" ref="J7:J29" si="1">H7*I7</f>
        <v>0</v>
      </c>
      <c r="K7" s="5"/>
      <c r="L7" s="5"/>
      <c r="M7" s="5">
        <f t="shared" ref="M7:M29" si="2">K7*L7</f>
        <v>0</v>
      </c>
    </row>
    <row r="8" spans="2:13" ht="14.45" x14ac:dyDescent="0.35">
      <c r="C8" s="5"/>
      <c r="D8" s="5"/>
      <c r="E8" s="5"/>
      <c r="F8" s="5">
        <f t="shared" si="0"/>
        <v>0</v>
      </c>
      <c r="G8" s="5"/>
      <c r="H8" s="5"/>
      <c r="I8" s="5"/>
      <c r="J8" s="5">
        <f t="shared" si="1"/>
        <v>0</v>
      </c>
      <c r="K8" s="5"/>
      <c r="L8" s="5"/>
      <c r="M8" s="5">
        <f t="shared" si="2"/>
        <v>0</v>
      </c>
    </row>
    <row r="9" spans="2:13" ht="14.45" x14ac:dyDescent="0.35">
      <c r="C9" s="5" t="s">
        <v>85</v>
      </c>
      <c r="D9" s="5"/>
      <c r="E9" s="5"/>
      <c r="F9" s="5">
        <f t="shared" si="0"/>
        <v>0</v>
      </c>
      <c r="G9" s="5" t="s">
        <v>97</v>
      </c>
      <c r="H9" s="5"/>
      <c r="I9" s="5"/>
      <c r="J9" s="5">
        <f t="shared" si="1"/>
        <v>0</v>
      </c>
      <c r="K9" s="5"/>
      <c r="L9" s="5"/>
      <c r="M9" s="5">
        <f t="shared" si="2"/>
        <v>0</v>
      </c>
    </row>
    <row r="10" spans="2:13" ht="14.45" x14ac:dyDescent="0.35">
      <c r="C10" s="5"/>
      <c r="D10" s="5"/>
      <c r="E10" s="5"/>
      <c r="F10" s="5">
        <f t="shared" si="0"/>
        <v>0</v>
      </c>
      <c r="G10" s="5" t="s">
        <v>98</v>
      </c>
      <c r="H10" s="5"/>
      <c r="I10" s="5"/>
      <c r="J10" s="5">
        <f t="shared" si="1"/>
        <v>0</v>
      </c>
      <c r="K10" s="5"/>
      <c r="L10" s="5"/>
      <c r="M10" s="5">
        <f t="shared" si="2"/>
        <v>0</v>
      </c>
    </row>
    <row r="11" spans="2:13" ht="14.45" x14ac:dyDescent="0.35">
      <c r="C11" s="5"/>
      <c r="D11" s="5"/>
      <c r="E11" s="5"/>
      <c r="F11" s="5">
        <f t="shared" si="0"/>
        <v>0</v>
      </c>
      <c r="G11" s="5"/>
      <c r="H11" s="5"/>
      <c r="I11" s="5"/>
      <c r="J11" s="5">
        <f t="shared" si="1"/>
        <v>0</v>
      </c>
      <c r="K11" s="5"/>
      <c r="L11" s="5"/>
      <c r="M11" s="5">
        <f t="shared" si="2"/>
        <v>0</v>
      </c>
    </row>
    <row r="12" spans="2:13" ht="14.45" x14ac:dyDescent="0.35">
      <c r="C12" s="5"/>
      <c r="D12" s="5"/>
      <c r="E12" s="5"/>
      <c r="F12" s="5">
        <f t="shared" si="0"/>
        <v>0</v>
      </c>
      <c r="G12" s="5"/>
      <c r="H12" s="5"/>
      <c r="I12" s="5"/>
      <c r="J12" s="5">
        <f t="shared" si="1"/>
        <v>0</v>
      </c>
      <c r="K12" s="5"/>
      <c r="L12" s="5"/>
      <c r="M12" s="5">
        <f t="shared" si="2"/>
        <v>0</v>
      </c>
    </row>
    <row r="13" spans="2:13" ht="14.45" x14ac:dyDescent="0.35">
      <c r="C13" s="5" t="s">
        <v>83</v>
      </c>
      <c r="D13" s="5"/>
      <c r="E13" s="5"/>
      <c r="F13" s="5">
        <f t="shared" si="0"/>
        <v>0</v>
      </c>
      <c r="G13" s="5" t="s">
        <v>97</v>
      </c>
      <c r="H13" s="5"/>
      <c r="I13" s="5"/>
      <c r="J13" s="5">
        <f t="shared" si="1"/>
        <v>0</v>
      </c>
      <c r="K13" s="5"/>
      <c r="L13" s="5"/>
      <c r="M13" s="5">
        <f t="shared" si="2"/>
        <v>0</v>
      </c>
    </row>
    <row r="14" spans="2:13" ht="14.45" x14ac:dyDescent="0.35">
      <c r="C14" s="5"/>
      <c r="D14" s="5"/>
      <c r="E14" s="5"/>
      <c r="F14" s="5">
        <f t="shared" si="0"/>
        <v>0</v>
      </c>
      <c r="G14" s="5" t="s">
        <v>98</v>
      </c>
      <c r="H14" s="5"/>
      <c r="I14" s="5"/>
      <c r="J14" s="5">
        <f t="shared" si="1"/>
        <v>0</v>
      </c>
      <c r="K14" s="5"/>
      <c r="L14" s="5"/>
      <c r="M14" s="5">
        <f t="shared" si="2"/>
        <v>0</v>
      </c>
    </row>
    <row r="15" spans="2:13" ht="14.45" x14ac:dyDescent="0.35">
      <c r="C15" s="5"/>
      <c r="D15" s="5"/>
      <c r="E15" s="5"/>
      <c r="F15" s="5">
        <f t="shared" si="0"/>
        <v>0</v>
      </c>
      <c r="G15" s="5"/>
      <c r="H15" s="5"/>
      <c r="I15" s="5"/>
      <c r="J15" s="5">
        <f t="shared" si="1"/>
        <v>0</v>
      </c>
      <c r="K15" s="5"/>
      <c r="L15" s="5"/>
      <c r="M15" s="5">
        <f t="shared" si="2"/>
        <v>0</v>
      </c>
    </row>
    <row r="16" spans="2:13" ht="14.45" x14ac:dyDescent="0.35">
      <c r="C16" s="5"/>
      <c r="D16" s="5"/>
      <c r="E16" s="5"/>
      <c r="F16" s="5">
        <f t="shared" si="0"/>
        <v>0</v>
      </c>
      <c r="G16" s="5"/>
      <c r="H16" s="5"/>
      <c r="I16" s="5"/>
      <c r="J16" s="5">
        <f t="shared" si="1"/>
        <v>0</v>
      </c>
      <c r="K16" s="5"/>
      <c r="L16" s="5"/>
      <c r="M16" s="5">
        <f t="shared" si="2"/>
        <v>0</v>
      </c>
    </row>
    <row r="17" spans="3:13" ht="14.45" x14ac:dyDescent="0.35">
      <c r="C17" s="5" t="s">
        <v>84</v>
      </c>
      <c r="D17" s="5"/>
      <c r="E17" s="5"/>
      <c r="F17" s="5">
        <f t="shared" si="0"/>
        <v>0</v>
      </c>
      <c r="G17" s="5" t="s">
        <v>97</v>
      </c>
      <c r="H17" s="5"/>
      <c r="I17" s="5"/>
      <c r="J17" s="5">
        <f t="shared" si="1"/>
        <v>0</v>
      </c>
      <c r="K17" s="5"/>
      <c r="L17" s="5"/>
      <c r="M17" s="5">
        <f t="shared" si="2"/>
        <v>0</v>
      </c>
    </row>
    <row r="18" spans="3:13" ht="14.45" x14ac:dyDescent="0.35">
      <c r="C18" s="5"/>
      <c r="D18" s="5"/>
      <c r="E18" s="5"/>
      <c r="F18" s="5">
        <f t="shared" si="0"/>
        <v>0</v>
      </c>
      <c r="G18" s="5" t="s">
        <v>98</v>
      </c>
      <c r="H18" s="5"/>
      <c r="I18" s="5"/>
      <c r="J18" s="5">
        <f t="shared" si="1"/>
        <v>0</v>
      </c>
      <c r="K18" s="5"/>
      <c r="L18" s="5"/>
      <c r="M18" s="5">
        <f t="shared" si="2"/>
        <v>0</v>
      </c>
    </row>
    <row r="19" spans="3:13" ht="14.45" x14ac:dyDescent="0.35">
      <c r="C19" s="5"/>
      <c r="D19" s="5"/>
      <c r="E19" s="5"/>
      <c r="F19" s="5">
        <f t="shared" si="0"/>
        <v>0</v>
      </c>
      <c r="G19" s="5"/>
      <c r="H19" s="5"/>
      <c r="I19" s="5"/>
      <c r="J19" s="5">
        <f t="shared" si="1"/>
        <v>0</v>
      </c>
      <c r="K19" s="5"/>
      <c r="L19" s="5"/>
      <c r="M19" s="5">
        <f t="shared" si="2"/>
        <v>0</v>
      </c>
    </row>
    <row r="20" spans="3:13" x14ac:dyDescent="0.25">
      <c r="C20" s="5" t="s">
        <v>84</v>
      </c>
      <c r="D20" s="5"/>
      <c r="E20" s="5"/>
      <c r="F20" s="5">
        <f t="shared" si="0"/>
        <v>0</v>
      </c>
      <c r="G20" s="5" t="s">
        <v>97</v>
      </c>
      <c r="H20" s="5"/>
      <c r="I20" s="5"/>
      <c r="J20" s="5">
        <f t="shared" si="1"/>
        <v>0</v>
      </c>
      <c r="K20" s="5"/>
      <c r="L20" s="5"/>
      <c r="M20" s="5">
        <f t="shared" si="2"/>
        <v>0</v>
      </c>
    </row>
    <row r="21" spans="3:13" x14ac:dyDescent="0.25">
      <c r="C21" s="5"/>
      <c r="D21" s="5"/>
      <c r="E21" s="5"/>
      <c r="F21" s="5">
        <f t="shared" si="0"/>
        <v>0</v>
      </c>
      <c r="G21" s="5" t="s">
        <v>98</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90</v>
      </c>
      <c r="D23" s="5"/>
      <c r="E23" s="5"/>
      <c r="F23" s="5">
        <f t="shared" si="0"/>
        <v>0</v>
      </c>
      <c r="G23" s="5" t="s">
        <v>99</v>
      </c>
      <c r="H23" s="5"/>
      <c r="I23" s="5"/>
      <c r="J23" s="5">
        <f t="shared" si="1"/>
        <v>0</v>
      </c>
      <c r="K23" s="5"/>
      <c r="L23" s="5"/>
      <c r="M23" s="5">
        <f t="shared" si="2"/>
        <v>0</v>
      </c>
    </row>
    <row r="24" spans="3:13" x14ac:dyDescent="0.25">
      <c r="C24" s="5" t="s">
        <v>91</v>
      </c>
      <c r="D24" s="5"/>
      <c r="E24" s="5"/>
      <c r="F24" s="5">
        <f t="shared" si="0"/>
        <v>0</v>
      </c>
      <c r="G24" s="5" t="s">
        <v>99</v>
      </c>
      <c r="H24" s="5"/>
      <c r="I24" s="5"/>
      <c r="J24" s="5">
        <f t="shared" si="1"/>
        <v>0</v>
      </c>
      <c r="K24" s="5"/>
      <c r="L24" s="5"/>
      <c r="M24" s="5">
        <f t="shared" si="2"/>
        <v>0</v>
      </c>
    </row>
    <row r="25" spans="3:13" x14ac:dyDescent="0.25">
      <c r="C25" s="5" t="s">
        <v>92</v>
      </c>
      <c r="D25" s="5"/>
      <c r="E25" s="5"/>
      <c r="F25" s="5">
        <f t="shared" si="0"/>
        <v>0</v>
      </c>
      <c r="G25" s="5" t="s">
        <v>99</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86</v>
      </c>
      <c r="D27" s="5"/>
      <c r="E27" s="5"/>
      <c r="F27" s="5">
        <f t="shared" si="0"/>
        <v>0</v>
      </c>
      <c r="G27" s="5"/>
      <c r="H27" s="5"/>
      <c r="I27" s="5"/>
      <c r="J27" s="5">
        <f t="shared" si="1"/>
        <v>0</v>
      </c>
      <c r="K27" s="5"/>
      <c r="L27" s="5"/>
      <c r="M27" s="5">
        <f t="shared" si="2"/>
        <v>0</v>
      </c>
    </row>
    <row r="28" spans="3:13" x14ac:dyDescent="0.25">
      <c r="C28" s="5" t="s">
        <v>87</v>
      </c>
      <c r="D28" s="5"/>
      <c r="E28" s="5"/>
      <c r="F28" s="5">
        <f t="shared" si="0"/>
        <v>0</v>
      </c>
      <c r="G28" s="5"/>
      <c r="H28" s="5"/>
      <c r="I28" s="5"/>
      <c r="J28" s="5">
        <f t="shared" si="1"/>
        <v>0</v>
      </c>
      <c r="K28" s="5"/>
      <c r="L28" s="5"/>
      <c r="M28" s="5">
        <f t="shared" si="2"/>
        <v>0</v>
      </c>
    </row>
    <row r="29" spans="3:13" x14ac:dyDescent="0.25">
      <c r="C29" s="5" t="s">
        <v>88</v>
      </c>
      <c r="D29" s="5"/>
      <c r="E29" s="5"/>
      <c r="F29" s="5">
        <f t="shared" si="0"/>
        <v>0</v>
      </c>
      <c r="G29" s="5"/>
      <c r="H29" s="5"/>
      <c r="I29" s="5"/>
      <c r="J29" s="5">
        <f t="shared" si="1"/>
        <v>0</v>
      </c>
      <c r="K29" s="5"/>
      <c r="L29" s="5"/>
      <c r="M29" s="5">
        <f t="shared" si="2"/>
        <v>0</v>
      </c>
    </row>
    <row r="30" spans="3:13" x14ac:dyDescent="0.25">
      <c r="C30" s="5" t="s">
        <v>89</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93</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I</vt:lpstr>
      <vt:lpstr>B.</vt:lpstr>
      <vt:lpstr>C, D</vt:lpstr>
      <vt:lpstr>E</vt:lpstr>
      <vt:lpstr>Valuation</vt:lpstr>
      <vt:lpstr>Note</vt:lpstr>
      <vt:lpstr>B</vt:lpstr>
      <vt:lpstr>Wing A</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2025-08-13T16:51:23Z</cp:lastPrinted>
  <dcterms:created xsi:type="dcterms:W3CDTF">2013-11-23T05:32:33Z</dcterms:created>
  <dcterms:modified xsi:type="dcterms:W3CDTF">2025-08-13T16:52:05Z</dcterms:modified>
</cp:coreProperties>
</file>