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Shruti\Aug 25\Dump\DUMP\New folder\"/>
    </mc:Choice>
  </mc:AlternateContent>
  <bookViews>
    <workbookView xWindow="0" yWindow="0" windowWidth="20490" windowHeight="7755"/>
  </bookViews>
  <sheets>
    <sheet name="Report" sheetId="1" r:id="rId1"/>
    <sheet name="Note" sheetId="3" r:id="rId2"/>
    <sheet name="Valuation" sheetId="4" r:id="rId3"/>
  </sheets>
  <definedNames>
    <definedName name="_xlnm.Print_Area" localSheetId="0">Report!$A$1:$H$223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7" i="1" l="1"/>
  <c r="E3" i="1" l="1"/>
  <c r="H61" i="1"/>
  <c r="J63" i="1" l="1"/>
  <c r="J64" i="1"/>
  <c r="J65" i="1"/>
  <c r="C64" i="1" s="1"/>
  <c r="D64" i="1" s="1"/>
  <c r="D66" i="1"/>
  <c r="J66" i="1"/>
  <c r="J67" i="1" s="1"/>
  <c r="J72" i="1" s="1"/>
  <c r="J73" i="1" s="1"/>
  <c r="C65" i="1" s="1"/>
  <c r="D67" i="1"/>
  <c r="D68" i="1"/>
  <c r="J68" i="1"/>
  <c r="D69" i="1"/>
  <c r="J69" i="1"/>
  <c r="D70" i="1"/>
  <c r="J70" i="1"/>
  <c r="D71" i="1"/>
  <c r="J71" i="1"/>
  <c r="D72" i="1"/>
  <c r="D73" i="1"/>
  <c r="D65" i="1" l="1"/>
  <c r="E64" i="1"/>
  <c r="G64" i="1"/>
  <c r="I60" i="1" l="1"/>
  <c r="C62" i="1" s="1"/>
  <c r="D55" i="1" l="1"/>
  <c r="F9" i="4" l="1"/>
  <c r="G9" i="4" s="1"/>
  <c r="F10" i="4"/>
  <c r="G10" i="4" s="1"/>
  <c r="F8" i="4"/>
  <c r="G8" i="4" s="1"/>
  <c r="F7" i="4"/>
  <c r="G7" i="4" s="1"/>
  <c r="G6" i="4"/>
  <c r="G5" i="4"/>
  <c r="G11" i="4" l="1"/>
  <c r="K121" i="1" l="1"/>
  <c r="M123" i="1"/>
  <c r="M124" i="1"/>
  <c r="I114" i="1"/>
  <c r="I115" i="1"/>
  <c r="I116" i="1"/>
  <c r="I117" i="1"/>
  <c r="I118" i="1"/>
  <c r="I119" i="1"/>
  <c r="I113" i="1"/>
  <c r="N114" i="1"/>
  <c r="N115" i="1"/>
  <c r="N116" i="1"/>
  <c r="N117" i="1"/>
  <c r="N118" i="1"/>
  <c r="N119" i="1"/>
  <c r="N113" i="1"/>
  <c r="N105" i="1"/>
  <c r="N106" i="1"/>
  <c r="N107" i="1"/>
  <c r="N108" i="1"/>
  <c r="N109" i="1"/>
  <c r="N110" i="1"/>
  <c r="N104" i="1"/>
  <c r="D98" i="1"/>
  <c r="D97" i="1"/>
  <c r="D96" i="1"/>
  <c r="D102" i="1"/>
  <c r="D101" i="1"/>
  <c r="D110" i="1"/>
  <c r="D109" i="1"/>
  <c r="D108" i="1"/>
  <c r="D107" i="1"/>
  <c r="D106" i="1"/>
  <c r="D105" i="1"/>
  <c r="D104" i="1"/>
  <c r="I120" i="1" l="1"/>
  <c r="G120" i="1"/>
  <c r="G112" i="1"/>
  <c r="G104" i="1"/>
  <c r="D125" i="1"/>
  <c r="F125" i="1" s="1"/>
  <c r="D124" i="1"/>
  <c r="F124" i="1" s="1"/>
  <c r="D123" i="1"/>
  <c r="F123" i="1" s="1"/>
  <c r="D122" i="1"/>
  <c r="F122" i="1" s="1"/>
  <c r="D121" i="1"/>
  <c r="F121" i="1" s="1"/>
  <c r="D120" i="1"/>
  <c r="F120" i="1" s="1"/>
  <c r="D116" i="1"/>
  <c r="F116" i="1" s="1"/>
  <c r="D115" i="1"/>
  <c r="F115" i="1" s="1"/>
  <c r="D114" i="1"/>
  <c r="F114" i="1" s="1"/>
  <c r="D113" i="1"/>
  <c r="F113" i="1" s="1"/>
  <c r="D112" i="1"/>
  <c r="F112" i="1" s="1"/>
  <c r="F110" i="1"/>
  <c r="K119" i="1" s="1"/>
  <c r="F109" i="1"/>
  <c r="K118" i="1" s="1"/>
  <c r="F108" i="1"/>
  <c r="F107" i="1"/>
  <c r="K116" i="1" s="1"/>
  <c r="F106" i="1"/>
  <c r="K115" i="1" s="1"/>
  <c r="F105" i="1"/>
  <c r="K114" i="1" s="1"/>
  <c r="F104" i="1"/>
  <c r="K113" i="1" s="1"/>
  <c r="F102" i="1"/>
  <c r="I102" i="1" s="1"/>
  <c r="F101" i="1"/>
  <c r="I101" i="1" s="1"/>
  <c r="F98" i="1"/>
  <c r="I98" i="1" s="1"/>
  <c r="F97" i="1"/>
  <c r="I97" i="1" s="1"/>
  <c r="K117" i="1" l="1"/>
  <c r="K120" i="1" s="1"/>
  <c r="I100" i="1"/>
  <c r="C89" i="1"/>
  <c r="M116" i="1"/>
  <c r="M107" i="1"/>
  <c r="K107" i="1"/>
  <c r="M115" i="1"/>
  <c r="K106" i="1"/>
  <c r="M106" i="1"/>
  <c r="M117" i="1"/>
  <c r="K108" i="1"/>
  <c r="M108" i="1"/>
  <c r="M119" i="1"/>
  <c r="K110" i="1"/>
  <c r="M110" i="1"/>
  <c r="M104" i="1"/>
  <c r="M113" i="1"/>
  <c r="K104" i="1"/>
  <c r="M114" i="1"/>
  <c r="K105" i="1"/>
  <c r="M105" i="1"/>
  <c r="K109" i="1"/>
  <c r="M109" i="1"/>
  <c r="M118" i="1"/>
  <c r="F96" i="1"/>
  <c r="D89" i="1"/>
  <c r="D126" i="1"/>
  <c r="K111" i="1" l="1"/>
  <c r="F89" i="1"/>
  <c r="I96" i="1"/>
  <c r="M111" i="1"/>
  <c r="M120" i="1"/>
  <c r="E7" i="1" l="1"/>
  <c r="D141" i="1" l="1"/>
  <c r="F86" i="1"/>
  <c r="C47" i="1"/>
</calcChain>
</file>

<file path=xl/sharedStrings.xml><?xml version="1.0" encoding="utf-8"?>
<sst xmlns="http://schemas.openxmlformats.org/spreadsheetml/2006/main" count="295" uniqueCount="230">
  <si>
    <t xml:space="preserve">Valuation Report </t>
  </si>
  <si>
    <t>Date:</t>
  </si>
  <si>
    <t>CPC Name:</t>
  </si>
  <si>
    <t>Date Of Property Visit</t>
  </si>
  <si>
    <t>Name of the builder group</t>
  </si>
  <si>
    <t>Name of the builder company</t>
  </si>
  <si>
    <t>Name of the Project</t>
  </si>
  <si>
    <t>Contect Details ( Name &amp; Contect No.)</t>
  </si>
  <si>
    <t>Name / No of the Building</t>
  </si>
  <si>
    <t>Docouments Provided</t>
  </si>
  <si>
    <t>RERA No.</t>
  </si>
  <si>
    <t xml:space="preserve">Project location details       </t>
  </si>
  <si>
    <t>Road</t>
  </si>
  <si>
    <t>District</t>
  </si>
  <si>
    <t>City</t>
  </si>
  <si>
    <t>Pin Code</t>
  </si>
  <si>
    <t>Near by Landmark</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</si>
  <si>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</si>
  <si>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</si>
  <si>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</si>
  <si>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</si>
  <si>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</si>
  <si>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</si>
  <si>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</si>
  <si>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</si>
  <si>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</si>
  <si>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</si>
  <si>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</si>
  <si>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</si>
  <si>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</si>
  <si>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</si>
  <si>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As per deed</t>
  </si>
  <si>
    <t>NA</t>
  </si>
  <si>
    <t>At site</t>
  </si>
  <si>
    <t>Does the boundaries at site match, as mentioned in the Docoumentation: NA</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</si>
  <si>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</si>
  <si>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</si>
  <si>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</si>
  <si>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</si>
  <si>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</si>
  <si>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</si>
  <si>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</si>
  <si>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</si>
  <si>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</si>
  <si>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</si>
  <si>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</si>
  <si>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</si>
  <si>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Commencement Certificate No.</t>
  </si>
  <si>
    <t xml:space="preserve">O. Certificate No.: </t>
  </si>
  <si>
    <t xml:space="preserve">Date of approval: </t>
  </si>
  <si>
    <t>Expected Completion</t>
  </si>
  <si>
    <t>Building wise Construction details</t>
  </si>
  <si>
    <t>Approved no of units</t>
  </si>
  <si>
    <t>Approved no of Floors</t>
  </si>
  <si>
    <t>Type of Work</t>
  </si>
  <si>
    <t>Plinth</t>
  </si>
  <si>
    <t>Violations Observed if any : NA</t>
  </si>
  <si>
    <t>Recommended Rates of the Property :</t>
  </si>
  <si>
    <t xml:space="preserve">Recommended rate of Parking </t>
  </si>
  <si>
    <t>Distressed valuation of the Property</t>
  </si>
  <si>
    <t>Building &amp; Wing</t>
  </si>
  <si>
    <t>Total Carpet Area</t>
  </si>
  <si>
    <t>Total Saleable Area</t>
  </si>
  <si>
    <t>Building details Floor Wise</t>
  </si>
  <si>
    <t xml:space="preserve">Details of Flats in Building   </t>
  </si>
  <si>
    <t>Description</t>
  </si>
  <si>
    <t>Gross Carpet area</t>
  </si>
  <si>
    <t>Attached Terrace area</t>
  </si>
  <si>
    <t>Saleable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</si>
  <si>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</si>
  <si>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</si>
  <si>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</si>
  <si>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</si>
  <si>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</si>
  <si>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</si>
  <si>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</si>
  <si>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</si>
  <si>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 xml:space="preserve">PHOTOGRAPHS OF PROPERTY : 
</t>
  </si>
  <si>
    <t>Google Map :</t>
  </si>
  <si>
    <t xml:space="preserve">Remarks:  </t>
  </si>
  <si>
    <t>Residential Area Details :</t>
  </si>
  <si>
    <t>Basement</t>
  </si>
  <si>
    <t>Podium</t>
  </si>
  <si>
    <t>Ground</t>
  </si>
  <si>
    <t>Locality/Village</t>
  </si>
  <si>
    <t>Taluka</t>
  </si>
  <si>
    <r>
      <t xml:space="preserve">Proposed Amenities :                                                                                                                                                                                                                      </t>
    </r>
    <r>
      <rPr>
        <sz val="12"/>
        <rFont val="Times New Roman"/>
        <family val="1"/>
      </rPr>
      <t xml:space="preserve">   </t>
    </r>
    <r>
      <rPr>
        <b/>
        <sz val="12"/>
        <rFont val="Times New Roman"/>
        <family val="1"/>
      </rPr>
      <t xml:space="preserve">                                               </t>
    </r>
  </si>
  <si>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</si>
  <si>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Recommended rate of the flat Per Sq. Ft. ( on Saleable area)</t>
  </si>
  <si>
    <t>Flat/Shop No.</t>
  </si>
  <si>
    <t>Accessibility to the Project from the City: (Proximity to civic amenities like school, hospital, market, etc.)</t>
  </si>
  <si>
    <t>Inspected By :</t>
  </si>
  <si>
    <t>No. of Units</t>
  </si>
  <si>
    <t>Authorized Signatory
Name &amp; Seal of the agency</t>
  </si>
  <si>
    <t>01 Building</t>
  </si>
  <si>
    <t>Floors</t>
  </si>
  <si>
    <t>Type of Structure</t>
  </si>
  <si>
    <t>RCC Frame Structure</t>
  </si>
  <si>
    <t>Complition %</t>
  </si>
  <si>
    <t>Disbursement %</t>
  </si>
  <si>
    <t>Progress %</t>
  </si>
  <si>
    <t xml:space="preserve">Material laying at Site: </t>
  </si>
  <si>
    <t>Projected life of the structure</t>
  </si>
  <si>
    <t>60 Years After Completion</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</si>
  <si>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</si>
  <si>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</si>
  <si>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</si>
  <si>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</si>
  <si>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</si>
  <si>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</si>
  <si>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</si>
  <si>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Excavation in process</t>
  </si>
  <si>
    <t>Excavation Completed</t>
  </si>
  <si>
    <t>Footing in Process</t>
  </si>
  <si>
    <t>Footing Completed</t>
  </si>
  <si>
    <t>Plinth in process</t>
  </si>
  <si>
    <t>Plinth completed</t>
  </si>
  <si>
    <t>All work Completed. OC Received.</t>
  </si>
  <si>
    <t>Axis Sanpada</t>
  </si>
  <si>
    <t>M/s.Rupvakula Properties Pvt. Ltd</t>
  </si>
  <si>
    <t>Prime Vista</t>
  </si>
  <si>
    <t>Sale Building No.1</t>
  </si>
  <si>
    <t>P51800020122</t>
  </si>
  <si>
    <t>CTS No</t>
  </si>
  <si>
    <t>Ghatkopar</t>
  </si>
  <si>
    <t>Mumbai</t>
  </si>
  <si>
    <t>Kurla</t>
  </si>
  <si>
    <t>Upper Class</t>
  </si>
  <si>
    <t>Developing</t>
  </si>
  <si>
    <t>Link Road</t>
  </si>
  <si>
    <t>1.4Km from Ghatkopar Railway Station</t>
  </si>
  <si>
    <t>Daisy B-Wing</t>
  </si>
  <si>
    <t>Open Plot</t>
  </si>
  <si>
    <t>SRA/ENG/2998/N/MHL-STGL/AP</t>
  </si>
  <si>
    <t xml:space="preserve">NA
Approved upto : </t>
  </si>
  <si>
    <t>Ground Floor For Parking &amp; Amenities</t>
  </si>
  <si>
    <t>2BHK</t>
  </si>
  <si>
    <t>1BHK</t>
  </si>
  <si>
    <t>Fitness Center</t>
  </si>
  <si>
    <t>Indoor Games Area</t>
  </si>
  <si>
    <t xml:space="preserve">Ground Floor </t>
  </si>
  <si>
    <t>1st Floor</t>
  </si>
  <si>
    <t>2nd To 7th, 9th To 14th &amp; 16th Floor</t>
  </si>
  <si>
    <t>Refuge Area</t>
  </si>
  <si>
    <t>Electri/ Meter etc</t>
  </si>
  <si>
    <t>30000/-</t>
  </si>
  <si>
    <t>Society/Legal Entity Formation</t>
  </si>
  <si>
    <t>20000/-</t>
  </si>
  <si>
    <t>Mahanagar Gas (Subject to Availability)</t>
  </si>
  <si>
    <t>7000/-</t>
  </si>
  <si>
    <t>Amenities Charges</t>
  </si>
  <si>
    <t>Flats - 107</t>
  </si>
  <si>
    <t>Wheather the construction is as per approved Building plan : Under Construction</t>
  </si>
  <si>
    <t>Approved Plans, CC, Cost Sheet, Sale Plan</t>
  </si>
  <si>
    <t>Pratiksha</t>
  </si>
  <si>
    <t xml:space="preserve">Residential </t>
  </si>
  <si>
    <t>12/08/2020.</t>
  </si>
  <si>
    <t>FSI 2.5 &amp; FSI 3</t>
  </si>
  <si>
    <t>184 (C.)PT 222 of village Gharkopar &amp; 1A(PT) - Sub Plot D</t>
  </si>
  <si>
    <t>Builder cost sheet</t>
  </si>
  <si>
    <t>Builder carpet Area</t>
  </si>
  <si>
    <t>Development Area</t>
  </si>
  <si>
    <t>Magic Brick</t>
  </si>
  <si>
    <t>Corpus Fund &amp; Advance Maintenance For 2 year</t>
  </si>
  <si>
    <t>Maintenance</t>
  </si>
  <si>
    <t>Cement, Aggregate, Steel, etc</t>
  </si>
  <si>
    <t>Market Research Data</t>
  </si>
  <si>
    <t>Source</t>
  </si>
  <si>
    <t>Distance from proposed property</t>
  </si>
  <si>
    <t>Flat</t>
  </si>
  <si>
    <t>Net Carpet</t>
  </si>
  <si>
    <t>Saleable Area</t>
  </si>
  <si>
    <t>Rate on Saleable</t>
  </si>
  <si>
    <t>Market Value</t>
  </si>
  <si>
    <t>Average</t>
  </si>
  <si>
    <t xml:space="preserve">Valuation Adopted </t>
  </si>
  <si>
    <t>Proptiger</t>
  </si>
  <si>
    <t>Housing</t>
  </si>
  <si>
    <t>24/11/2020.</t>
  </si>
  <si>
    <t>Dhanashree</t>
  </si>
  <si>
    <t>Report by</t>
  </si>
  <si>
    <t>OLD APF</t>
  </si>
  <si>
    <t>24/03/2021</t>
  </si>
  <si>
    <t>Ghatkopar &amp; Vikhroli</t>
  </si>
  <si>
    <t>Construction details:</t>
  </si>
  <si>
    <t>Slab/Floor</t>
  </si>
  <si>
    <t>Piling Work in process</t>
  </si>
  <si>
    <t>Excavation</t>
  </si>
  <si>
    <t>RCC (Including podiums)</t>
  </si>
  <si>
    <t>Brickwork</t>
  </si>
  <si>
    <t>Brickwork &amp; Internal Plaster</t>
  </si>
  <si>
    <t>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</si>
  <si>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</si>
  <si>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</si>
  <si>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</si>
  <si>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</si>
  <si>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</si>
  <si>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</si>
  <si>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</si>
  <si>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</si>
  <si>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</si>
  <si>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</si>
  <si>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Gr + 1st to 16th Floor</t>
  </si>
  <si>
    <t>1,50,000/-</t>
  </si>
  <si>
    <t>Amenities Charges ( on Saleable area)</t>
  </si>
  <si>
    <t>60,000/-</t>
  </si>
  <si>
    <t xml:space="preserve">Development Charges </t>
  </si>
  <si>
    <t xml:space="preserve">SRA/ENG/2993/N/MHL-STGL/AP
</t>
  </si>
  <si>
    <t>Valid Up to: Building No. 1 = Gr + 1st to 16th Floor</t>
  </si>
  <si>
    <t>8th Floor (Part Refuge Area)</t>
  </si>
  <si>
    <t>15th Floor (Part Refuge Area)</t>
  </si>
  <si>
    <t>Site Meet Person Contect Details ( Name &amp; Contect No.)</t>
  </si>
  <si>
    <t>Latitude, Longitude</t>
  </si>
  <si>
    <t>Location Link</t>
  </si>
  <si>
    <t>https://goo.gl/maps/P8bXT2Bi96uvh9JJA</t>
  </si>
  <si>
    <t>15/17/2020</t>
  </si>
  <si>
    <t>Proposed Sale Building No.1 on Plot Bearing C.T.S.No184 (C.)PT 222 of village Gharkopar &amp; 1A(PT) of village Vikhroli, For Ghatkopar Laxmi Nagar Shree Rameshwar CHS LTD, Kurla, Mumbai - 400075.</t>
  </si>
  <si>
    <t>Office No. 1031, Wing J, Akshar Business Park, Plot No. 03 Sector 25, Near APMC Market,
Vashi, Navi Mumbai, Maharashtra 400703 TEL: 022-46090378/79/80                                                                                                             E mail : vsjcapf@gmail.com. Web site : www.vsjadon.com</t>
  </si>
  <si>
    <t>19.089344637547132,72.91772019810233</t>
  </si>
  <si>
    <t>Mr. Prasad 9588468860</t>
  </si>
  <si>
    <t>14500 TO 17600</t>
  </si>
  <si>
    <t>Verbal</t>
  </si>
  <si>
    <t>nilesh</t>
  </si>
  <si>
    <t>Nilesh 6L to 10L</t>
  </si>
  <si>
    <t>10,00,000/-</t>
  </si>
  <si>
    <t>Akash Kadam</t>
  </si>
  <si>
    <t>As per RERA - 30/09/2025</t>
  </si>
  <si>
    <t>12/08/2025</t>
  </si>
  <si>
    <t>Shruti Tathare</t>
  </si>
  <si>
    <t xml:space="preserve">1. Construction work is in process at the time of Visit. (Slow Speed)
2. We considered  Saleable area  as per our calculation.
3. We considered Carpet area as per Approved Plan.
4. We considered Gross carpet area = Net carpet + Enclose balcony + D.B Area + F.B Area.
5. We have considered rate by verifying it from market inquire.
6. Car parking is subjected to authentic documentation.
7. We have update C.C on (08/07/2022)
8. Recommended Rates / Other charges of the Property have been revised on 21/05/2024.
8. As per RERA, completion period of project Prime Vista is expired on 30/03/2023 but still project is under construction.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</si>
</sst>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0.0"/>
    <numFmt numFmtId="166" formatCode="_(* #,##0_);_(* \(#,##0\);_(* &quot;-&quot;??_);_(@_)"/>
  </numFmts>
  <fonts count="21"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b/>
      <sz val="11"/>
      <color theme="1"/>
      <name val="Calibri"/>
      <family val="2"/>
      <scheme val="minor"/>
    </font>
    <font>
      <sz val="11"/>
      <color rgb="FFFF0000"/>
      <name val="Calibri"/>
      <family val="2"/>
    </font>
    <font>
      <u/>
      <sz val="11"/>
      <color theme="10"/>
      <name val="Calibri"/>
      <family val="2"/>
    </font>
  </fonts>
  <fills count="2">
    <fill>
      <patternFill patternType="none"/>
    </fill>
    <fill>
      <patternFill patternType="gray125"/>
    </fill>
  </fills>
  <borders count="3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s>
  <cellStyleXfs count="8">
    <xf numFmtId="0" fontId="0" fillId="0" borderId="0"/>
    <xf numFmtId="0" fontId="3" fillId="0" borderId="0"/>
    <xf numFmtId="0" fontId="5" fillId="0" borderId="0"/>
    <xf numFmtId="0" fontId="2" fillId="0" borderId="0"/>
    <xf numFmtId="0" fontId="5" fillId="0" borderId="0"/>
    <xf numFmtId="0" fontId="1" fillId="0" borderId="0"/>
    <xf numFmtId="164" fontId="5" fillId="0" borderId="0" applyFont="0" applyFill="0" applyBorder="0" applyAlignment="0" applyProtection="0"/>
    <xf numFmtId="0" fontId="20" fillId="0" borderId="0" applyNumberFormat="0" applyFill="0" applyBorder="0" applyAlignment="0" applyProtection="0"/>
  </cellStyleXfs>
  <cellXfs count="241">
    <xf numFmtId="0" fontId="0" fillId="0" borderId="0" xfId="0"/>
    <xf numFmtId="1" fontId="8" fillId="0" borderId="4" xfId="1" applyNumberFormat="1" applyFont="1" applyBorder="1" applyAlignment="1" applyProtection="1">
      <alignment horizontal="center" vertical="top" wrapText="1"/>
      <protection locked="0"/>
    </xf>
    <xf numFmtId="1" fontId="4" fillId="0" borderId="4" xfId="1" applyNumberFormat="1" applyFont="1" applyBorder="1" applyAlignment="1" applyProtection="1">
      <alignment horizontal="center" vertical="top" wrapText="1"/>
      <protection locked="0"/>
    </xf>
    <xf numFmtId="0" fontId="16" fillId="0" borderId="0" xfId="0" applyFont="1" applyProtection="1">
      <protection hidden="1"/>
    </xf>
    <xf numFmtId="0" fontId="7" fillId="0" borderId="0" xfId="1" applyFont="1" applyProtection="1">
      <protection hidden="1"/>
    </xf>
    <xf numFmtId="1" fontId="6" fillId="0" borderId="4" xfId="1" applyNumberFormat="1" applyFont="1" applyBorder="1" applyAlignment="1" applyProtection="1">
      <alignment horizontal="center" vertical="center" wrapText="1"/>
      <protection locked="0"/>
    </xf>
    <xf numFmtId="0" fontId="11" fillId="0" borderId="0" xfId="1" applyFont="1" applyAlignment="1" applyProtection="1">
      <alignment horizontal="left" vertical="center" wrapText="1"/>
      <protection locked="0"/>
    </xf>
    <xf numFmtId="0" fontId="11" fillId="0" borderId="0" xfId="1" applyFont="1" applyAlignment="1" applyProtection="1">
      <alignment horizontal="left" vertical="top" wrapText="1"/>
      <protection locked="0"/>
    </xf>
    <xf numFmtId="0" fontId="7" fillId="0" borderId="0" xfId="1" applyFont="1" applyAlignment="1" applyProtection="1">
      <alignment horizontal="left" vertical="top" wrapText="1"/>
      <protection locked="0"/>
    </xf>
    <xf numFmtId="0" fontId="11" fillId="0" borderId="0" xfId="1" applyFont="1" applyAlignment="1" applyProtection="1">
      <alignment horizontal="left" vertical="top"/>
      <protection locked="0"/>
    </xf>
    <xf numFmtId="0" fontId="6" fillId="0" borderId="0" xfId="1" applyFont="1" applyAlignment="1" applyProtection="1">
      <alignment horizontal="left" vertical="top" wrapText="1"/>
      <protection locked="0"/>
    </xf>
    <xf numFmtId="0" fontId="12" fillId="0" borderId="0" xfId="1" applyFont="1" applyAlignment="1" applyProtection="1">
      <alignment horizontal="center" vertical="top"/>
      <protection locked="0"/>
    </xf>
    <xf numFmtId="0" fontId="11" fillId="0" borderId="0" xfId="1" applyFont="1" applyAlignment="1" applyProtection="1">
      <alignment horizontal="center" vertical="top"/>
      <protection locked="0"/>
    </xf>
    <xf numFmtId="0" fontId="6" fillId="0" borderId="0" xfId="1" applyFont="1" applyAlignment="1" applyProtection="1">
      <alignment horizontal="left" vertical="top"/>
      <protection locked="0"/>
    </xf>
    <xf numFmtId="0" fontId="6" fillId="0" borderId="0" xfId="1" applyFont="1" applyAlignment="1" applyProtection="1">
      <alignment horizontal="center" vertical="top"/>
      <protection locked="0"/>
    </xf>
    <xf numFmtId="0" fontId="8" fillId="0" borderId="0" xfId="1" applyFont="1" applyAlignment="1" applyProtection="1">
      <alignment horizontal="left" vertical="top"/>
      <protection locked="0"/>
    </xf>
    <xf numFmtId="2" fontId="6" fillId="0" borderId="0" xfId="1" applyNumberFormat="1" applyFont="1" applyAlignment="1" applyProtection="1">
      <alignment horizontal="left" vertical="top" wrapText="1"/>
      <protection locked="0"/>
    </xf>
    <xf numFmtId="165" fontId="6" fillId="0" borderId="0" xfId="1" applyNumberFormat="1" applyFont="1" applyAlignment="1" applyProtection="1">
      <alignment horizontal="left" vertical="top"/>
      <protection locked="0"/>
    </xf>
    <xf numFmtId="2" fontId="6" fillId="0" borderId="0" xfId="1" applyNumberFormat="1" applyFont="1" applyAlignment="1" applyProtection="1">
      <alignment horizontal="left" vertical="top"/>
      <protection locked="0"/>
    </xf>
    <xf numFmtId="0" fontId="8" fillId="0" borderId="0" xfId="1" applyFont="1" applyAlignment="1" applyProtection="1">
      <alignment vertical="top"/>
      <protection locked="0"/>
    </xf>
    <xf numFmtId="0" fontId="14" fillId="0" borderId="0" xfId="1" applyFont="1" applyAlignment="1" applyProtection="1">
      <alignment horizontal="left" vertical="top"/>
      <protection locked="0"/>
    </xf>
    <xf numFmtId="0" fontId="12" fillId="0" borderId="0" xfId="1" applyFont="1" applyAlignment="1" applyProtection="1">
      <alignment horizontal="left" vertical="top" wrapText="1"/>
      <protection locked="0"/>
    </xf>
    <xf numFmtId="1" fontId="8" fillId="0" borderId="0" xfId="0" applyNumberFormat="1" applyFont="1" applyAlignment="1" applyProtection="1">
      <alignment horizontal="center" vertical="center" wrapText="1"/>
      <protection locked="0"/>
    </xf>
    <xf numFmtId="1" fontId="8" fillId="0" borderId="0" xfId="0" applyNumberFormat="1" applyFont="1" applyAlignment="1" applyProtection="1">
      <alignment horizontal="center" vertical="top" wrapText="1"/>
      <protection locked="0"/>
    </xf>
    <xf numFmtId="1" fontId="6" fillId="0" borderId="0" xfId="0" applyNumberFormat="1" applyFont="1" applyAlignment="1" applyProtection="1">
      <alignment horizontal="center" vertical="top" wrapText="1"/>
      <protection locked="0"/>
    </xf>
    <xf numFmtId="0" fontId="8" fillId="0" borderId="0" xfId="1" applyFont="1" applyAlignment="1" applyProtection="1">
      <alignment horizontal="center" vertical="top"/>
      <protection locked="0"/>
    </xf>
    <xf numFmtId="1" fontId="8" fillId="0" borderId="0" xfId="1" applyNumberFormat="1" applyFont="1" applyAlignment="1" applyProtection="1">
      <alignment horizontal="center" vertical="top" wrapText="1"/>
      <protection locked="0"/>
    </xf>
    <xf numFmtId="1" fontId="8" fillId="0" borderId="0" xfId="1" applyNumberFormat="1" applyFont="1" applyAlignment="1" applyProtection="1">
      <alignment horizontal="center" vertical="center" wrapText="1"/>
      <protection locked="0"/>
    </xf>
    <xf numFmtId="1" fontId="6" fillId="0" borderId="0" xfId="1" applyNumberFormat="1" applyFont="1" applyAlignment="1" applyProtection="1">
      <alignment horizontal="center" vertical="center" wrapText="1"/>
      <protection locked="0"/>
    </xf>
    <xf numFmtId="14" fontId="0" fillId="0" borderId="0" xfId="0" applyNumberFormat="1"/>
    <xf numFmtId="0" fontId="5" fillId="0" borderId="0" xfId="4"/>
    <xf numFmtId="0" fontId="1" fillId="0" borderId="0" xfId="5"/>
    <xf numFmtId="0" fontId="18" fillId="0" borderId="4" xfId="5" applyFont="1" applyBorder="1" applyAlignment="1">
      <alignment horizontal="center" vertical="top" wrapText="1"/>
    </xf>
    <xf numFmtId="0" fontId="1" fillId="0" borderId="4" xfId="5" applyBorder="1" applyAlignment="1">
      <alignment horizontal="center" vertical="center"/>
    </xf>
    <xf numFmtId="0" fontId="1" fillId="0" borderId="4" xfId="5" applyBorder="1" applyAlignment="1">
      <alignment horizontal="left" vertical="center"/>
    </xf>
    <xf numFmtId="1" fontId="1" fillId="0" borderId="4" xfId="5" applyNumberFormat="1" applyBorder="1" applyAlignment="1">
      <alignment horizontal="center" vertical="center"/>
    </xf>
    <xf numFmtId="166" fontId="1" fillId="0" borderId="4" xfId="6" applyNumberFormat="1" applyFont="1" applyBorder="1" applyAlignment="1">
      <alignment horizontal="right" vertical="center"/>
    </xf>
    <xf numFmtId="0" fontId="18" fillId="0" borderId="4" xfId="5" applyFont="1" applyBorder="1" applyAlignment="1">
      <alignment horizontal="center" vertical="center"/>
    </xf>
    <xf numFmtId="1" fontId="17" fillId="0" borderId="4" xfId="5" applyNumberFormat="1" applyFont="1" applyBorder="1" applyAlignment="1">
      <alignment horizontal="center" vertical="center"/>
    </xf>
    <xf numFmtId="0" fontId="5" fillId="0" borderId="4" xfId="4" applyBorder="1" applyAlignment="1">
      <alignment horizontal="center" vertical="center"/>
    </xf>
    <xf numFmtId="0" fontId="19" fillId="0" borderId="0" xfId="4" applyFont="1"/>
    <xf numFmtId="14" fontId="5" fillId="0" borderId="0" xfId="4" applyNumberFormat="1"/>
    <xf numFmtId="0" fontId="7" fillId="0" borderId="18" xfId="1" applyFont="1" applyBorder="1" applyProtection="1">
      <protection hidden="1"/>
    </xf>
    <xf numFmtId="0" fontId="11" fillId="0" borderId="20" xfId="1" applyFont="1" applyBorder="1" applyAlignment="1" applyProtection="1">
      <alignment horizontal="center" vertical="top"/>
      <protection locked="0"/>
    </xf>
    <xf numFmtId="0" fontId="16" fillId="0" borderId="22" xfId="0" applyFont="1" applyBorder="1" applyProtection="1">
      <protection hidden="1"/>
    </xf>
    <xf numFmtId="1" fontId="6" fillId="0" borderId="1" xfId="1" applyNumberFormat="1" applyFont="1" applyBorder="1" applyAlignment="1" applyProtection="1">
      <alignment horizontal="center" vertical="center" wrapText="1"/>
      <protection locked="0"/>
    </xf>
    <xf numFmtId="1" fontId="8" fillId="0" borderId="1" xfId="1" applyNumberFormat="1" applyFont="1" applyBorder="1" applyAlignment="1" applyProtection="1">
      <alignment horizontal="center" vertical="top" wrapText="1"/>
      <protection locked="0"/>
    </xf>
    <xf numFmtId="0" fontId="11" fillId="0" borderId="4" xfId="1" applyFont="1" applyBorder="1" applyAlignment="1" applyProtection="1">
      <alignment horizontal="center" vertical="top" wrapText="1"/>
      <protection locked="0"/>
    </xf>
    <xf numFmtId="0" fontId="11" fillId="0" borderId="19" xfId="1" applyFont="1" applyBorder="1" applyAlignment="1" applyProtection="1">
      <alignment horizontal="center" vertical="top"/>
      <protection locked="0"/>
    </xf>
    <xf numFmtId="0" fontId="11" fillId="0" borderId="4" xfId="1" applyFont="1" applyBorder="1" applyAlignment="1" applyProtection="1">
      <alignment horizontal="center" vertical="top"/>
      <protection locked="0"/>
    </xf>
    <xf numFmtId="0" fontId="6" fillId="0" borderId="4" xfId="1" applyFont="1" applyBorder="1" applyAlignment="1" applyProtection="1">
      <alignment horizontal="left" vertical="top"/>
      <protection locked="0"/>
    </xf>
    <xf numFmtId="0" fontId="10" fillId="0" borderId="0" xfId="1" applyFont="1" applyAlignment="1" applyProtection="1">
      <alignment horizontal="center" vertical="top" wrapText="1"/>
      <protection locked="0"/>
    </xf>
    <xf numFmtId="0" fontId="7" fillId="0" borderId="0" xfId="1" applyFont="1"/>
    <xf numFmtId="14" fontId="6" fillId="0" borderId="0" xfId="1" applyNumberFormat="1" applyFont="1" applyAlignment="1" applyProtection="1">
      <alignment horizontal="left" vertical="top"/>
      <protection locked="0"/>
    </xf>
    <xf numFmtId="0" fontId="11" fillId="0" borderId="0" xfId="1" applyFont="1" applyAlignment="1" applyProtection="1">
      <alignment horizontal="left"/>
      <protection locked="0"/>
    </xf>
    <xf numFmtId="0" fontId="14" fillId="0" borderId="0" xfId="1" applyFont="1"/>
    <xf numFmtId="0" fontId="11" fillId="0" borderId="4" xfId="1" applyFont="1" applyBorder="1" applyAlignment="1" applyProtection="1">
      <alignment vertical="top"/>
      <protection locked="0"/>
    </xf>
    <xf numFmtId="14" fontId="14" fillId="0" borderId="0" xfId="1" applyNumberFormat="1" applyFont="1" applyAlignment="1" applyProtection="1">
      <alignment horizontal="left" vertical="top"/>
      <protection locked="0"/>
    </xf>
    <xf numFmtId="0" fontId="11" fillId="0" borderId="0" xfId="1" applyFont="1"/>
    <xf numFmtId="14" fontId="11" fillId="0" borderId="0" xfId="1" applyNumberFormat="1" applyFont="1" applyAlignment="1" applyProtection="1">
      <alignment horizontal="left" vertical="top" wrapText="1"/>
      <protection locked="0"/>
    </xf>
    <xf numFmtId="0" fontId="7" fillId="0" borderId="25" xfId="1" applyFont="1" applyBorder="1" applyProtection="1">
      <protection hidden="1"/>
    </xf>
    <xf numFmtId="0" fontId="7" fillId="0" borderId="23" xfId="1" applyFont="1" applyBorder="1" applyProtection="1">
      <protection hidden="1"/>
    </xf>
    <xf numFmtId="0" fontId="7" fillId="0" borderId="23" xfId="1" applyFont="1" applyBorder="1"/>
    <xf numFmtId="0" fontId="11" fillId="0" borderId="4" xfId="1" applyFont="1" applyBorder="1" applyAlignment="1" applyProtection="1">
      <alignment horizontal="center" wrapText="1"/>
      <protection locked="0"/>
    </xf>
    <xf numFmtId="9" fontId="11" fillId="0" borderId="4" xfId="1" applyNumberFormat="1" applyFont="1" applyBorder="1" applyAlignment="1" applyProtection="1">
      <alignment horizontal="center" vertical="center" wrapText="1"/>
      <protection hidden="1"/>
    </xf>
    <xf numFmtId="0" fontId="16" fillId="0" borderId="23" xfId="0" applyFont="1" applyBorder="1" applyProtection="1">
      <protection hidden="1"/>
    </xf>
    <xf numFmtId="1" fontId="11" fillId="0" borderId="4" xfId="1" applyNumberFormat="1" applyFont="1" applyBorder="1" applyAlignment="1" applyProtection="1">
      <alignment horizontal="center" wrapText="1"/>
      <protection locked="0"/>
    </xf>
    <xf numFmtId="1" fontId="0" fillId="0" borderId="23" xfId="0" applyNumberFormat="1" applyBorder="1"/>
    <xf numFmtId="1" fontId="0" fillId="0" borderId="23" xfId="0" applyNumberFormat="1" applyBorder="1" applyAlignment="1">
      <alignment horizontal="right"/>
    </xf>
    <xf numFmtId="0" fontId="11" fillId="0" borderId="21" xfId="1" applyFont="1" applyBorder="1" applyAlignment="1" applyProtection="1">
      <alignment horizontal="center" wrapText="1"/>
      <protection locked="0"/>
    </xf>
    <xf numFmtId="9" fontId="11" fillId="0" borderId="21" xfId="1" applyNumberFormat="1" applyFont="1" applyBorder="1" applyAlignment="1" applyProtection="1">
      <alignment horizontal="center" vertical="center" wrapText="1"/>
      <protection hidden="1"/>
    </xf>
    <xf numFmtId="1" fontId="0" fillId="0" borderId="24" xfId="0" applyNumberFormat="1" applyBorder="1"/>
    <xf numFmtId="0" fontId="15" fillId="0" borderId="0" xfId="1" applyFont="1"/>
    <xf numFmtId="0" fontId="6" fillId="0" borderId="0" xfId="2" applyFont="1"/>
    <xf numFmtId="0" fontId="7" fillId="0" borderId="0" xfId="0" applyFont="1" applyAlignment="1">
      <alignment horizontal="center" vertical="center"/>
    </xf>
    <xf numFmtId="0" fontId="9" fillId="0" borderId="4" xfId="0" applyFont="1" applyBorder="1" applyAlignment="1" applyProtection="1">
      <alignment horizontal="center" vertical="center"/>
      <protection locked="0"/>
    </xf>
    <xf numFmtId="1" fontId="7" fillId="0" borderId="4" xfId="0" applyNumberFormat="1" applyFont="1" applyBorder="1" applyAlignment="1" applyProtection="1">
      <alignment horizontal="center" vertical="center"/>
      <protection locked="0"/>
    </xf>
    <xf numFmtId="0" fontId="7" fillId="0" borderId="0" xfId="1" applyFont="1" applyAlignment="1">
      <alignment horizontal="center" vertical="center"/>
    </xf>
    <xf numFmtId="0" fontId="9" fillId="0" borderId="0" xfId="1" applyFont="1" applyAlignment="1">
      <alignment horizontal="center" vertical="center"/>
    </xf>
    <xf numFmtId="1" fontId="7" fillId="0" borderId="0" xfId="1" applyNumberFormat="1" applyFont="1" applyAlignment="1">
      <alignment horizontal="center" vertical="center"/>
    </xf>
    <xf numFmtId="1" fontId="9" fillId="0" borderId="0" xfId="1" applyNumberFormat="1" applyFont="1" applyAlignment="1">
      <alignment horizontal="center" vertical="center"/>
    </xf>
    <xf numFmtId="0" fontId="12" fillId="0" borderId="0" xfId="2" applyFont="1" applyAlignment="1" applyProtection="1">
      <alignment horizontal="left" vertical="top" wrapText="1"/>
      <protection locked="0"/>
    </xf>
    <xf numFmtId="0" fontId="7" fillId="0" borderId="0" xfId="0" applyFont="1"/>
    <xf numFmtId="0" fontId="6" fillId="0" borderId="0" xfId="1" applyFont="1" applyAlignment="1" applyProtection="1">
      <alignment vertical="top"/>
      <protection locked="0"/>
    </xf>
    <xf numFmtId="0" fontId="13" fillId="0" borderId="0" xfId="1" applyFont="1" applyAlignment="1" applyProtection="1">
      <alignment horizontal="center" vertical="top" wrapText="1"/>
      <protection locked="0"/>
    </xf>
    <xf numFmtId="0" fontId="12" fillId="0" borderId="0" xfId="1" applyFont="1" applyAlignment="1" applyProtection="1">
      <alignment horizontal="center" vertical="top" wrapText="1"/>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9" fillId="0" borderId="0" xfId="1" applyFont="1" applyProtection="1">
      <protection locked="0"/>
    </xf>
    <xf numFmtId="14" fontId="7" fillId="0" borderId="0" xfId="1" applyNumberFormat="1" applyFont="1"/>
    <xf numFmtId="0" fontId="6" fillId="0" borderId="1" xfId="1" applyFont="1" applyBorder="1" applyAlignment="1" applyProtection="1">
      <alignment horizontal="left" vertical="top"/>
      <protection locked="0"/>
    </xf>
    <xf numFmtId="0" fontId="6" fillId="0" borderId="2" xfId="1" applyFont="1" applyBorder="1" applyAlignment="1" applyProtection="1">
      <alignment horizontal="left" vertical="top"/>
      <protection locked="0"/>
    </xf>
    <xf numFmtId="0" fontId="6" fillId="0" borderId="3" xfId="1" applyFont="1" applyBorder="1" applyAlignment="1" applyProtection="1">
      <alignment horizontal="left" vertical="top"/>
      <protection locked="0"/>
    </xf>
    <xf numFmtId="0" fontId="8" fillId="0" borderId="1" xfId="1" applyFont="1" applyBorder="1" applyAlignment="1" applyProtection="1">
      <alignment horizontal="center" vertical="top"/>
      <protection locked="0"/>
    </xf>
    <xf numFmtId="0" fontId="8" fillId="0" borderId="2" xfId="1" applyFont="1" applyBorder="1" applyAlignment="1" applyProtection="1">
      <alignment horizontal="center" vertical="top"/>
      <protection locked="0"/>
    </xf>
    <xf numFmtId="0" fontId="8" fillId="0" borderId="3" xfId="1" applyFont="1" applyBorder="1" applyAlignment="1" applyProtection="1">
      <alignment horizontal="center" vertical="top"/>
      <protection locked="0"/>
    </xf>
    <xf numFmtId="1" fontId="6" fillId="0" borderId="1" xfId="1" applyNumberFormat="1" applyFont="1" applyBorder="1" applyAlignment="1" applyProtection="1">
      <alignment horizontal="center" vertical="center" wrapText="1"/>
      <protection locked="0"/>
    </xf>
    <xf numFmtId="1" fontId="6" fillId="0" borderId="3" xfId="1" applyNumberFormat="1" applyFont="1" applyBorder="1" applyAlignment="1" applyProtection="1">
      <alignment horizontal="center" vertical="center" wrapText="1"/>
      <protection locked="0"/>
    </xf>
    <xf numFmtId="1" fontId="8" fillId="0" borderId="1" xfId="0" applyNumberFormat="1" applyFont="1" applyBorder="1" applyAlignment="1" applyProtection="1">
      <alignment horizontal="center" vertical="top" wrapText="1"/>
      <protection locked="0"/>
    </xf>
    <xf numFmtId="1" fontId="8" fillId="0" borderId="3" xfId="0" applyNumberFormat="1" applyFont="1" applyBorder="1" applyAlignment="1" applyProtection="1">
      <alignment horizontal="center" vertical="top" wrapText="1"/>
      <protection locked="0"/>
    </xf>
    <xf numFmtId="0" fontId="9" fillId="0" borderId="1" xfId="0" applyFont="1" applyBorder="1" applyAlignment="1" applyProtection="1">
      <alignment horizontal="center" vertical="top" wrapText="1"/>
      <protection locked="0"/>
    </xf>
    <xf numFmtId="0" fontId="9" fillId="0" borderId="3" xfId="0" applyFont="1" applyBorder="1" applyAlignment="1" applyProtection="1">
      <alignment horizontal="center" vertical="top" wrapText="1"/>
      <protection locked="0"/>
    </xf>
    <xf numFmtId="1" fontId="8" fillId="0" borderId="1" xfId="1" applyNumberFormat="1" applyFont="1" applyBorder="1" applyAlignment="1" applyProtection="1">
      <alignment horizontal="center" vertical="top" wrapText="1"/>
      <protection locked="0"/>
    </xf>
    <xf numFmtId="1" fontId="8" fillId="0" borderId="3" xfId="1" applyNumberFormat="1" applyFont="1" applyBorder="1" applyAlignment="1" applyProtection="1">
      <alignment horizontal="center" vertical="top" wrapText="1"/>
      <protection locked="0"/>
    </xf>
    <xf numFmtId="0" fontId="11" fillId="0" borderId="1" xfId="1" applyFont="1" applyBorder="1" applyAlignment="1" applyProtection="1">
      <alignment horizontal="left" vertical="top"/>
      <protection locked="0"/>
    </xf>
    <xf numFmtId="0" fontId="11" fillId="0" borderId="2" xfId="1" applyFont="1" applyBorder="1" applyAlignment="1" applyProtection="1">
      <alignment horizontal="left" vertical="top"/>
      <protection locked="0"/>
    </xf>
    <xf numFmtId="0" fontId="11" fillId="0" borderId="3" xfId="1" applyFont="1" applyBorder="1" applyAlignment="1" applyProtection="1">
      <alignment horizontal="left" vertical="top"/>
      <protection locked="0"/>
    </xf>
    <xf numFmtId="0" fontId="11" fillId="0" borderId="29" xfId="1" applyFont="1" applyBorder="1" applyAlignment="1" applyProtection="1">
      <alignment horizontal="center" vertical="top" wrapText="1"/>
      <protection locked="0"/>
    </xf>
    <xf numFmtId="0" fontId="11" fillId="0" borderId="3" xfId="1" applyFont="1" applyBorder="1" applyAlignment="1" applyProtection="1">
      <alignment horizontal="center" vertical="top" wrapText="1"/>
      <protection locked="0"/>
    </xf>
    <xf numFmtId="1" fontId="8" fillId="0" borderId="2" xfId="0" applyNumberFormat="1" applyFont="1" applyBorder="1" applyAlignment="1" applyProtection="1">
      <alignment horizontal="center" vertical="top" wrapText="1"/>
      <protection locked="0"/>
    </xf>
    <xf numFmtId="0" fontId="20" fillId="0" borderId="1" xfId="7" applyBorder="1" applyAlignment="1" applyProtection="1">
      <alignment horizontal="left"/>
      <protection locked="0"/>
    </xf>
    <xf numFmtId="0" fontId="7" fillId="0" borderId="2" xfId="1" applyFont="1" applyBorder="1" applyAlignment="1" applyProtection="1">
      <alignment horizontal="left"/>
      <protection locked="0"/>
    </xf>
    <xf numFmtId="0" fontId="7" fillId="0" borderId="3" xfId="1" applyFont="1" applyBorder="1" applyAlignment="1" applyProtection="1">
      <alignment horizontal="left"/>
      <protection locked="0"/>
    </xf>
    <xf numFmtId="0" fontId="6" fillId="0" borderId="1" xfId="1" applyFont="1" applyBorder="1" applyAlignment="1" applyProtection="1">
      <alignment horizontal="left" vertical="top" wrapText="1"/>
      <protection locked="0"/>
    </xf>
    <xf numFmtId="0" fontId="6" fillId="0" borderId="3" xfId="1" applyFont="1" applyBorder="1" applyAlignment="1" applyProtection="1">
      <alignment horizontal="left" vertical="top" wrapText="1"/>
      <protection locked="0"/>
    </xf>
    <xf numFmtId="0" fontId="11" fillId="0" borderId="1" xfId="1" applyFont="1" applyBorder="1" applyAlignment="1" applyProtection="1">
      <alignment horizontal="left" vertical="top" wrapText="1"/>
      <protection locked="0"/>
    </xf>
    <xf numFmtId="0" fontId="11" fillId="0" borderId="2" xfId="1" applyFont="1" applyBorder="1" applyAlignment="1" applyProtection="1">
      <alignment horizontal="left" vertical="top" wrapText="1"/>
      <protection locked="0"/>
    </xf>
    <xf numFmtId="0" fontId="11" fillId="0" borderId="3" xfId="1" applyFont="1" applyBorder="1" applyAlignment="1" applyProtection="1">
      <alignment horizontal="left" vertical="top" wrapText="1"/>
      <protection locked="0"/>
    </xf>
    <xf numFmtId="0" fontId="6" fillId="0" borderId="4" xfId="1" applyFont="1" applyBorder="1" applyAlignment="1" applyProtection="1">
      <alignment horizontal="left" vertical="top"/>
      <protection locked="0"/>
    </xf>
    <xf numFmtId="0" fontId="6" fillId="0" borderId="5" xfId="1" applyFont="1" applyBorder="1" applyAlignment="1" applyProtection="1">
      <alignment horizontal="left" vertical="top" wrapText="1"/>
      <protection locked="0"/>
    </xf>
    <xf numFmtId="0" fontId="6" fillId="0" borderId="7" xfId="1" applyFont="1" applyBorder="1" applyAlignment="1" applyProtection="1">
      <alignment horizontal="left" vertical="top" wrapText="1"/>
      <protection locked="0"/>
    </xf>
    <xf numFmtId="0" fontId="6" fillId="0" borderId="4" xfId="1" applyFont="1" applyBorder="1" applyAlignment="1" applyProtection="1">
      <alignment horizontal="left" vertical="top" wrapText="1"/>
      <protection locked="0"/>
    </xf>
    <xf numFmtId="0" fontId="7" fillId="0" borderId="2" xfId="1" applyFont="1" applyBorder="1" applyAlignment="1" applyProtection="1">
      <alignment horizontal="left" vertical="top" wrapText="1"/>
      <protection locked="0"/>
    </xf>
    <xf numFmtId="0" fontId="7" fillId="0" borderId="3" xfId="1" applyFont="1" applyBorder="1" applyAlignment="1" applyProtection="1">
      <alignment horizontal="left" vertical="top" wrapText="1"/>
      <protection locked="0"/>
    </xf>
    <xf numFmtId="0" fontId="6" fillId="0" borderId="6"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11" fillId="0" borderId="5" xfId="1" applyFont="1" applyBorder="1" applyAlignment="1" applyProtection="1">
      <alignment horizontal="left" vertical="top"/>
      <protection locked="0"/>
    </xf>
    <xf numFmtId="0" fontId="11" fillId="0" borderId="6" xfId="1" applyFont="1" applyBorder="1" applyAlignment="1" applyProtection="1">
      <alignment horizontal="left" vertical="top"/>
      <protection locked="0"/>
    </xf>
    <xf numFmtId="0" fontId="11" fillId="0" borderId="7" xfId="1" applyFont="1" applyBorder="1" applyAlignment="1" applyProtection="1">
      <alignment horizontal="left" vertical="top"/>
      <protection locked="0"/>
    </xf>
    <xf numFmtId="0" fontId="11" fillId="0" borderId="8" xfId="1" applyFont="1" applyBorder="1" applyAlignment="1" applyProtection="1">
      <alignment horizontal="left" vertical="top"/>
      <protection locked="0"/>
    </xf>
    <xf numFmtId="0" fontId="11" fillId="0" borderId="9" xfId="1" applyFont="1" applyBorder="1" applyAlignment="1" applyProtection="1">
      <alignment horizontal="left" vertical="top"/>
      <protection locked="0"/>
    </xf>
    <xf numFmtId="0" fontId="11" fillId="0" borderId="10" xfId="1" applyFont="1" applyBorder="1" applyAlignment="1" applyProtection="1">
      <alignment horizontal="left" vertical="top"/>
      <protection locked="0"/>
    </xf>
    <xf numFmtId="0" fontId="11" fillId="0" borderId="5" xfId="1" applyFont="1" applyBorder="1" applyAlignment="1" applyProtection="1">
      <alignment horizontal="left" vertical="top" wrapText="1"/>
      <protection locked="0"/>
    </xf>
    <xf numFmtId="0" fontId="11" fillId="0" borderId="6" xfId="1" applyFont="1" applyBorder="1" applyAlignment="1" applyProtection="1">
      <alignment horizontal="left" vertical="top" wrapText="1"/>
      <protection locked="0"/>
    </xf>
    <xf numFmtId="0" fontId="11" fillId="0" borderId="7" xfId="1" applyFont="1" applyBorder="1" applyAlignment="1" applyProtection="1">
      <alignment horizontal="left" vertical="top" wrapText="1"/>
      <protection locked="0"/>
    </xf>
    <xf numFmtId="165" fontId="6" fillId="0" borderId="1" xfId="1" applyNumberFormat="1" applyFont="1" applyBorder="1" applyAlignment="1" applyProtection="1">
      <alignment horizontal="left" vertical="top"/>
      <protection locked="0"/>
    </xf>
    <xf numFmtId="165" fontId="6" fillId="0" borderId="2" xfId="1" applyNumberFormat="1" applyFont="1" applyBorder="1" applyAlignment="1" applyProtection="1">
      <alignment horizontal="left" vertical="top"/>
      <protection locked="0"/>
    </xf>
    <xf numFmtId="165" fontId="6" fillId="0" borderId="3" xfId="1" applyNumberFormat="1" applyFont="1" applyBorder="1" applyAlignment="1" applyProtection="1">
      <alignment horizontal="left" vertical="top"/>
      <protection locked="0"/>
    </xf>
    <xf numFmtId="0" fontId="6" fillId="0" borderId="2" xfId="1" applyFont="1" applyBorder="1" applyAlignment="1" applyProtection="1">
      <alignment horizontal="left" vertical="top" wrapText="1"/>
      <protection locked="0"/>
    </xf>
    <xf numFmtId="0" fontId="11" fillId="0" borderId="1" xfId="1" applyFont="1" applyBorder="1" applyAlignment="1" applyProtection="1">
      <alignment horizontal="left" vertical="center" wrapText="1"/>
      <protection locked="0"/>
    </xf>
    <xf numFmtId="0" fontId="11" fillId="0" borderId="2" xfId="1" applyFont="1" applyBorder="1" applyAlignment="1" applyProtection="1">
      <alignment horizontal="left" vertical="center" wrapText="1"/>
      <protection locked="0"/>
    </xf>
    <xf numFmtId="0" fontId="11" fillId="0" borderId="3" xfId="1" applyFont="1" applyBorder="1" applyAlignment="1" applyProtection="1">
      <alignment horizontal="left" vertical="center" wrapText="1"/>
      <protection locked="0"/>
    </xf>
    <xf numFmtId="0" fontId="11" fillId="0" borderId="4" xfId="1" applyFont="1" applyBorder="1" applyAlignment="1" applyProtection="1">
      <alignment horizontal="left"/>
      <protection locked="0"/>
    </xf>
    <xf numFmtId="0" fontId="11" fillId="0" borderId="4" xfId="1" applyFont="1" applyBorder="1" applyAlignment="1" applyProtection="1">
      <alignment horizontal="left" vertical="top"/>
      <protection locked="0"/>
    </xf>
    <xf numFmtId="0" fontId="10" fillId="0" borderId="1" xfId="1" applyFont="1" applyBorder="1" applyAlignment="1" applyProtection="1">
      <alignment horizontal="center" vertical="top" wrapText="1"/>
      <protection locked="0"/>
    </xf>
    <xf numFmtId="0" fontId="10" fillId="0" borderId="2" xfId="1" applyFont="1" applyBorder="1" applyAlignment="1" applyProtection="1">
      <alignment horizontal="center" vertical="top" wrapText="1"/>
      <protection locked="0"/>
    </xf>
    <xf numFmtId="0" fontId="10" fillId="0" borderId="3" xfId="1" applyFont="1" applyBorder="1" applyAlignment="1" applyProtection="1">
      <alignment horizontal="center" vertical="top" wrapText="1"/>
      <protection locked="0"/>
    </xf>
    <xf numFmtId="14" fontId="6" fillId="0" borderId="1" xfId="1" applyNumberFormat="1" applyFont="1" applyBorder="1" applyAlignment="1" applyProtection="1">
      <alignment horizontal="left" vertical="top"/>
      <protection locked="0"/>
    </xf>
    <xf numFmtId="14" fontId="6" fillId="0" borderId="2" xfId="1" applyNumberFormat="1" applyFont="1" applyBorder="1" applyAlignment="1" applyProtection="1">
      <alignment horizontal="left" vertical="top"/>
      <protection locked="0"/>
    </xf>
    <xf numFmtId="14" fontId="6" fillId="0" borderId="3" xfId="1" applyNumberFormat="1" applyFont="1" applyBorder="1" applyAlignment="1" applyProtection="1">
      <alignment horizontal="left" vertical="top"/>
      <protection locked="0"/>
    </xf>
    <xf numFmtId="0" fontId="8" fillId="0" borderId="1" xfId="1" applyFont="1" applyBorder="1" applyAlignment="1" applyProtection="1">
      <alignment horizontal="left" vertical="top"/>
      <protection locked="0"/>
    </xf>
    <xf numFmtId="0" fontId="8" fillId="0" borderId="2" xfId="1" applyFont="1" applyBorder="1" applyAlignment="1" applyProtection="1">
      <alignment horizontal="left" vertical="top"/>
      <protection locked="0"/>
    </xf>
    <xf numFmtId="0" fontId="8" fillId="0" borderId="3" xfId="1" applyFont="1" applyBorder="1" applyAlignment="1" applyProtection="1">
      <alignment horizontal="left" vertical="top"/>
      <protection locked="0"/>
    </xf>
    <xf numFmtId="49" fontId="6" fillId="0" borderId="1" xfId="1" applyNumberFormat="1" applyFont="1" applyBorder="1" applyAlignment="1" applyProtection="1">
      <alignment horizontal="left" vertical="top"/>
      <protection locked="0"/>
    </xf>
    <xf numFmtId="49" fontId="6" fillId="0" borderId="2" xfId="1" applyNumberFormat="1" applyFont="1" applyBorder="1" applyAlignment="1" applyProtection="1">
      <alignment horizontal="left" vertical="top"/>
      <protection locked="0"/>
    </xf>
    <xf numFmtId="49" fontId="6" fillId="0" borderId="3" xfId="1" applyNumberFormat="1" applyFont="1" applyBorder="1" applyAlignment="1" applyProtection="1">
      <alignment horizontal="left" vertical="top"/>
      <protection locked="0"/>
    </xf>
    <xf numFmtId="0" fontId="11" fillId="0" borderId="1" xfId="1" applyFont="1" applyBorder="1" applyAlignment="1" applyProtection="1">
      <alignment horizontal="center"/>
      <protection locked="0"/>
    </xf>
    <xf numFmtId="0" fontId="11" fillId="0" borderId="3" xfId="1" applyFont="1" applyBorder="1" applyAlignment="1" applyProtection="1">
      <alignment horizontal="center"/>
      <protection locked="0"/>
    </xf>
    <xf numFmtId="2" fontId="6" fillId="0" borderId="1" xfId="1" applyNumberFormat="1" applyFont="1" applyBorder="1" applyAlignment="1" applyProtection="1">
      <alignment horizontal="left" vertical="top" wrapText="1"/>
      <protection locked="0"/>
    </xf>
    <xf numFmtId="2" fontId="6" fillId="0" borderId="2" xfId="1" applyNumberFormat="1" applyFont="1" applyBorder="1" applyAlignment="1" applyProtection="1">
      <alignment horizontal="left" vertical="top" wrapText="1"/>
      <protection locked="0"/>
    </xf>
    <xf numFmtId="2" fontId="6" fillId="0" borderId="3" xfId="1" applyNumberFormat="1" applyFont="1" applyBorder="1" applyAlignment="1" applyProtection="1">
      <alignment horizontal="left" vertical="top" wrapText="1"/>
      <protection locked="0"/>
    </xf>
    <xf numFmtId="0" fontId="11" fillId="0" borderId="1" xfId="1" applyFont="1" applyBorder="1" applyAlignment="1" applyProtection="1">
      <alignment horizontal="center" vertical="top"/>
      <protection locked="0"/>
    </xf>
    <xf numFmtId="0" fontId="11" fillId="0" borderId="2" xfId="1" applyFont="1" applyBorder="1" applyAlignment="1" applyProtection="1">
      <alignment horizontal="center" vertical="top"/>
      <protection locked="0"/>
    </xf>
    <xf numFmtId="0" fontId="11" fillId="0" borderId="3" xfId="1" applyFont="1" applyBorder="1" applyAlignment="1" applyProtection="1">
      <alignment horizontal="center" vertical="top"/>
      <protection locked="0"/>
    </xf>
    <xf numFmtId="0" fontId="12" fillId="0" borderId="1" xfId="1" applyFont="1" applyBorder="1" applyAlignment="1" applyProtection="1">
      <alignment horizontal="center" vertical="top"/>
      <protection locked="0"/>
    </xf>
    <xf numFmtId="0" fontId="12" fillId="0" borderId="2" xfId="1" applyFont="1" applyBorder="1" applyAlignment="1" applyProtection="1">
      <alignment horizontal="center" vertical="top"/>
      <protection locked="0"/>
    </xf>
    <xf numFmtId="0" fontId="12" fillId="0" borderId="3" xfId="1" applyFont="1" applyBorder="1" applyAlignment="1" applyProtection="1">
      <alignment horizontal="center" vertical="top"/>
      <protection locked="0"/>
    </xf>
    <xf numFmtId="0" fontId="12" fillId="0" borderId="1" xfId="1" applyFont="1" applyBorder="1" applyAlignment="1" applyProtection="1">
      <alignment horizontal="center"/>
      <protection locked="0"/>
    </xf>
    <xf numFmtId="0" fontId="12" fillId="0" borderId="3" xfId="1" applyFont="1" applyBorder="1" applyAlignment="1" applyProtection="1">
      <alignment horizontal="center"/>
      <protection locked="0"/>
    </xf>
    <xf numFmtId="0" fontId="8" fillId="0" borderId="4" xfId="1" applyFont="1" applyBorder="1" applyAlignment="1" applyProtection="1">
      <alignment horizontal="center" vertical="top"/>
      <protection locked="0"/>
    </xf>
    <xf numFmtId="0" fontId="7" fillId="0" borderId="1" xfId="1" applyFont="1" applyBorder="1" applyAlignment="1" applyProtection="1">
      <alignment horizontal="left"/>
      <protection locked="0"/>
    </xf>
    <xf numFmtId="0" fontId="12" fillId="0" borderId="4" xfId="1" applyFont="1" applyBorder="1" applyAlignment="1" applyProtection="1">
      <alignment horizontal="center" vertical="top" wrapText="1"/>
      <protection locked="0"/>
    </xf>
    <xf numFmtId="0" fontId="13" fillId="0" borderId="4" xfId="1" applyFont="1" applyBorder="1" applyAlignment="1" applyProtection="1">
      <alignment horizontal="center" vertical="top" wrapText="1"/>
      <protection locked="0"/>
    </xf>
    <xf numFmtId="0" fontId="12" fillId="0" borderId="1" xfId="1" applyFont="1" applyBorder="1" applyAlignment="1" applyProtection="1">
      <alignment horizontal="left" vertical="top"/>
      <protection locked="0"/>
    </xf>
    <xf numFmtId="0" fontId="12" fillId="0" borderId="2" xfId="1" applyFont="1" applyBorder="1" applyAlignment="1" applyProtection="1">
      <alignment horizontal="left" vertical="top"/>
      <protection locked="0"/>
    </xf>
    <xf numFmtId="0" fontId="12" fillId="0" borderId="3" xfId="1" applyFont="1" applyBorder="1" applyAlignment="1" applyProtection="1">
      <alignment horizontal="left" vertical="top"/>
      <protection locked="0"/>
    </xf>
    <xf numFmtId="1" fontId="7" fillId="0" borderId="1" xfId="0" applyNumberFormat="1" applyFont="1" applyBorder="1" applyAlignment="1" applyProtection="1">
      <alignment horizontal="center" vertical="top" wrapText="1"/>
      <protection locked="0"/>
    </xf>
    <xf numFmtId="1" fontId="7" fillId="0" borderId="3" xfId="0"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top" wrapText="1"/>
      <protection locked="0"/>
    </xf>
    <xf numFmtId="1" fontId="6" fillId="0" borderId="2" xfId="0" applyNumberFormat="1" applyFont="1" applyBorder="1" applyAlignment="1" applyProtection="1">
      <alignment horizontal="center" vertical="top" wrapText="1"/>
      <protection locked="0"/>
    </xf>
    <xf numFmtId="1" fontId="6" fillId="0" borderId="3" xfId="0" applyNumberFormat="1" applyFont="1" applyBorder="1" applyAlignment="1" applyProtection="1">
      <alignment horizontal="center" vertical="top" wrapText="1"/>
      <protection locked="0"/>
    </xf>
    <xf numFmtId="1" fontId="8" fillId="0" borderId="1" xfId="1" applyNumberFormat="1" applyFont="1" applyBorder="1" applyAlignment="1" applyProtection="1">
      <alignment horizontal="center" vertical="center" wrapText="1"/>
      <protection locked="0"/>
    </xf>
    <xf numFmtId="1" fontId="8" fillId="0" borderId="2" xfId="1" applyNumberFormat="1" applyFont="1" applyBorder="1" applyAlignment="1" applyProtection="1">
      <alignment horizontal="center" vertical="center" wrapText="1"/>
      <protection locked="0"/>
    </xf>
    <xf numFmtId="1" fontId="8" fillId="0" borderId="3"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1" fontId="6" fillId="0" borderId="3" xfId="0" applyNumberFormat="1" applyFont="1" applyBorder="1" applyAlignment="1" applyProtection="1">
      <alignment horizontal="center" vertical="center" wrapText="1"/>
      <protection locked="0"/>
    </xf>
    <xf numFmtId="0" fontId="6" fillId="0" borderId="1" xfId="1" applyFont="1" applyBorder="1" applyAlignment="1" applyProtection="1">
      <alignment vertical="top"/>
      <protection locked="0"/>
    </xf>
    <xf numFmtId="0" fontId="6" fillId="0" borderId="2" xfId="1" applyFont="1" applyBorder="1" applyAlignment="1" applyProtection="1">
      <alignment vertical="top"/>
      <protection locked="0"/>
    </xf>
    <xf numFmtId="0" fontId="6" fillId="0" borderId="3" xfId="1" applyFont="1" applyBorder="1" applyAlignment="1" applyProtection="1">
      <alignment vertical="top"/>
      <protection locked="0"/>
    </xf>
    <xf numFmtId="1" fontId="8" fillId="0" borderId="4" xfId="0" applyNumberFormat="1" applyFont="1" applyBorder="1" applyAlignment="1" applyProtection="1">
      <alignment horizontal="left" vertical="top" wrapText="1"/>
      <protection locked="0"/>
    </xf>
    <xf numFmtId="0" fontId="12" fillId="0" borderId="4" xfId="2" applyFont="1" applyBorder="1" applyAlignment="1" applyProtection="1">
      <alignment horizontal="left" vertical="top" wrapText="1"/>
      <protection locked="0"/>
    </xf>
    <xf numFmtId="0" fontId="11" fillId="0" borderId="8" xfId="1" applyFont="1" applyBorder="1" applyAlignment="1" applyProtection="1">
      <alignment horizontal="left" vertical="top" wrapText="1"/>
      <protection locked="0"/>
    </xf>
    <xf numFmtId="0" fontId="11" fillId="0" borderId="10" xfId="1" applyFont="1" applyBorder="1" applyAlignment="1" applyProtection="1">
      <alignment horizontal="left" vertical="top" wrapText="1"/>
      <protection locked="0"/>
    </xf>
    <xf numFmtId="49" fontId="11" fillId="0" borderId="1" xfId="1" applyNumberFormat="1" applyFont="1" applyBorder="1" applyAlignment="1" applyProtection="1">
      <alignment horizontal="left" vertical="top"/>
      <protection locked="0"/>
    </xf>
    <xf numFmtId="49" fontId="11" fillId="0" borderId="3" xfId="1" applyNumberFormat="1" applyFont="1" applyBorder="1" applyAlignment="1" applyProtection="1">
      <alignment horizontal="left" vertical="top"/>
      <protection locked="0"/>
    </xf>
    <xf numFmtId="2" fontId="6" fillId="0" borderId="1" xfId="1" applyNumberFormat="1" applyFont="1" applyBorder="1" applyAlignment="1" applyProtection="1">
      <alignment horizontal="left" vertical="top"/>
      <protection locked="0"/>
    </xf>
    <xf numFmtId="2" fontId="6" fillId="0" borderId="2" xfId="1" applyNumberFormat="1" applyFont="1" applyBorder="1" applyAlignment="1" applyProtection="1">
      <alignment horizontal="left" vertical="top"/>
      <protection locked="0"/>
    </xf>
    <xf numFmtId="2" fontId="6" fillId="0" borderId="3" xfId="1" applyNumberFormat="1" applyFont="1" applyBorder="1" applyAlignment="1" applyProtection="1">
      <alignment horizontal="left" vertical="top"/>
      <protection locked="0"/>
    </xf>
    <xf numFmtId="0" fontId="8" fillId="0" borderId="1" xfId="1" applyFont="1" applyBorder="1" applyAlignment="1" applyProtection="1">
      <alignment vertical="top"/>
      <protection locked="0"/>
    </xf>
    <xf numFmtId="0" fontId="8" fillId="0" borderId="2" xfId="1" applyFont="1" applyBorder="1" applyAlignment="1" applyProtection="1">
      <alignment vertical="top"/>
      <protection locked="0"/>
    </xf>
    <xf numFmtId="0" fontId="8" fillId="0" borderId="3" xfId="1" applyFont="1" applyBorder="1" applyAlignment="1" applyProtection="1">
      <alignment vertical="top"/>
      <protection locked="0"/>
    </xf>
    <xf numFmtId="0" fontId="12" fillId="0" borderId="13" xfId="1" applyFont="1" applyBorder="1" applyAlignment="1" applyProtection="1">
      <alignment horizontal="left" vertical="top" wrapText="1"/>
      <protection locked="0"/>
    </xf>
    <xf numFmtId="0" fontId="12" fillId="0" borderId="14" xfId="1" applyFont="1" applyBorder="1" applyAlignment="1" applyProtection="1">
      <alignment horizontal="left" vertical="top" wrapText="1"/>
      <protection locked="0"/>
    </xf>
    <xf numFmtId="0" fontId="12" fillId="0" borderId="15" xfId="1" applyFont="1" applyBorder="1" applyAlignment="1" applyProtection="1">
      <alignment horizontal="left" vertical="top" wrapText="1"/>
      <protection locked="0"/>
    </xf>
    <xf numFmtId="0" fontId="12" fillId="0" borderId="16" xfId="1" applyFont="1" applyBorder="1" applyAlignment="1" applyProtection="1">
      <alignment horizontal="left" vertical="top" wrapText="1"/>
      <protection locked="0"/>
    </xf>
    <xf numFmtId="0" fontId="12" fillId="0" borderId="17" xfId="1" applyFont="1" applyBorder="1" applyAlignment="1" applyProtection="1">
      <alignment horizontal="left" vertical="top" wrapText="1"/>
      <protection locked="0"/>
    </xf>
    <xf numFmtId="9" fontId="11" fillId="0" borderId="5" xfId="1" applyNumberFormat="1" applyFont="1" applyBorder="1" applyAlignment="1" applyProtection="1">
      <alignment horizontal="center" vertical="center" wrapText="1"/>
      <protection hidden="1"/>
    </xf>
    <xf numFmtId="9" fontId="11" fillId="0" borderId="7" xfId="1" applyNumberFormat="1" applyFont="1" applyBorder="1" applyAlignment="1" applyProtection="1">
      <alignment horizontal="center" vertical="center" wrapText="1"/>
      <protection hidden="1"/>
    </xf>
    <xf numFmtId="9" fontId="11" fillId="0" borderId="11" xfId="1" applyNumberFormat="1" applyFont="1" applyBorder="1" applyAlignment="1" applyProtection="1">
      <alignment horizontal="center" vertical="center" wrapText="1"/>
      <protection hidden="1"/>
    </xf>
    <xf numFmtId="9" fontId="11" fillId="0" borderId="12" xfId="1" applyNumberFormat="1" applyFont="1" applyBorder="1" applyAlignment="1" applyProtection="1">
      <alignment horizontal="center" vertical="center" wrapText="1"/>
      <protection hidden="1"/>
    </xf>
    <xf numFmtId="9" fontId="11" fillId="0" borderId="31" xfId="1" applyNumberFormat="1" applyFont="1" applyBorder="1" applyAlignment="1" applyProtection="1">
      <alignment horizontal="center" vertical="center" wrapText="1"/>
      <protection hidden="1"/>
    </xf>
    <xf numFmtId="9" fontId="11" fillId="0" borderId="32" xfId="1" applyNumberFormat="1" applyFont="1" applyBorder="1" applyAlignment="1" applyProtection="1">
      <alignment horizontal="center" vertical="center" wrapText="1"/>
      <protection hidden="1"/>
    </xf>
    <xf numFmtId="9" fontId="11" fillId="0" borderId="30" xfId="1" applyNumberFormat="1" applyFont="1" applyBorder="1" applyAlignment="1" applyProtection="1">
      <alignment horizontal="center" vertical="center" wrapText="1"/>
      <protection hidden="1"/>
    </xf>
    <xf numFmtId="9" fontId="11" fillId="0" borderId="23" xfId="1" applyNumberFormat="1" applyFont="1" applyBorder="1" applyAlignment="1" applyProtection="1">
      <alignment horizontal="center" vertical="center" wrapText="1"/>
      <protection hidden="1"/>
    </xf>
    <xf numFmtId="9" fontId="11" fillId="0" borderId="24" xfId="1" applyNumberFormat="1" applyFont="1" applyBorder="1" applyAlignment="1" applyProtection="1">
      <alignment horizontal="center" vertical="center" wrapText="1"/>
      <protection hidden="1"/>
    </xf>
    <xf numFmtId="0" fontId="11" fillId="0" borderId="1" xfId="1" applyFont="1" applyBorder="1" applyAlignment="1" applyProtection="1">
      <alignment horizontal="center" vertical="top" wrapText="1"/>
      <protection locked="0"/>
    </xf>
    <xf numFmtId="0" fontId="12" fillId="0" borderId="1" xfId="1" applyFont="1" applyBorder="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0" fontId="12" fillId="0" borderId="27" xfId="1" applyFont="1" applyBorder="1" applyAlignment="1" applyProtection="1">
      <alignment horizontal="left" vertical="top" wrapText="1"/>
      <protection locked="0"/>
    </xf>
    <xf numFmtId="0" fontId="12" fillId="0" borderId="29" xfId="1" applyFont="1" applyBorder="1" applyAlignment="1" applyProtection="1">
      <alignment horizontal="left" vertical="top"/>
      <protection locked="0"/>
    </xf>
    <xf numFmtId="1" fontId="6" fillId="0" borderId="2" xfId="1" applyNumberFormat="1" applyFont="1" applyBorder="1" applyAlignment="1" applyProtection="1">
      <alignment horizontal="center" vertical="center" wrapText="1"/>
      <protection locked="0"/>
    </xf>
    <xf numFmtId="1" fontId="6" fillId="0" borderId="5" xfId="1" applyNumberFormat="1" applyFont="1" applyBorder="1" applyAlignment="1" applyProtection="1">
      <alignment horizontal="center" vertical="center" wrapText="1"/>
      <protection locked="0"/>
    </xf>
    <xf numFmtId="1" fontId="6" fillId="0" borderId="7" xfId="1" applyNumberFormat="1" applyFont="1" applyBorder="1" applyAlignment="1" applyProtection="1">
      <alignment horizontal="center" vertical="center" wrapText="1"/>
      <protection locked="0"/>
    </xf>
    <xf numFmtId="1" fontId="6" fillId="0" borderId="11" xfId="1" applyNumberFormat="1" applyFont="1" applyBorder="1" applyAlignment="1" applyProtection="1">
      <alignment horizontal="center" vertical="center" wrapText="1"/>
      <protection locked="0"/>
    </xf>
    <xf numFmtId="1" fontId="6" fillId="0" borderId="12" xfId="1" applyNumberFormat="1" applyFont="1" applyBorder="1" applyAlignment="1" applyProtection="1">
      <alignment horizontal="center" vertical="center" wrapText="1"/>
      <protection locked="0"/>
    </xf>
    <xf numFmtId="1" fontId="6" fillId="0" borderId="8" xfId="1" applyNumberFormat="1" applyFont="1" applyBorder="1" applyAlignment="1" applyProtection="1">
      <alignment horizontal="center" vertical="center" wrapText="1"/>
      <protection locked="0"/>
    </xf>
    <xf numFmtId="1" fontId="6" fillId="0" borderId="10" xfId="1" applyNumberFormat="1" applyFont="1" applyBorder="1" applyAlignment="1" applyProtection="1">
      <alignment horizontal="center" vertical="center" wrapText="1"/>
      <protection locked="0"/>
    </xf>
    <xf numFmtId="0" fontId="11" fillId="0" borderId="28" xfId="1" applyFont="1" applyBorder="1" applyAlignment="1" applyProtection="1">
      <alignment horizontal="center" vertical="top" wrapText="1"/>
      <protection locked="0"/>
    </xf>
    <xf numFmtId="0" fontId="11" fillId="0" borderId="26" xfId="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1" fontId="8" fillId="0" borderId="2" xfId="0" applyNumberFormat="1" applyFont="1" applyBorder="1" applyAlignment="1" applyProtection="1">
      <alignment horizontal="center" vertical="center" wrapText="1"/>
      <protection locked="0"/>
    </xf>
    <xf numFmtId="1" fontId="8" fillId="0" borderId="3" xfId="0" applyNumberFormat="1" applyFont="1" applyBorder="1" applyAlignment="1" applyProtection="1">
      <alignment horizontal="center" vertical="center" wrapText="1"/>
      <protection locked="0"/>
    </xf>
    <xf numFmtId="0" fontId="11" fillId="0" borderId="27" xfId="1" applyFont="1" applyBorder="1" applyAlignment="1" applyProtection="1">
      <alignment horizontal="center" vertical="top" wrapText="1"/>
      <protection locked="0"/>
    </xf>
    <xf numFmtId="0" fontId="12" fillId="0" borderId="3" xfId="1" applyFont="1" applyBorder="1" applyAlignment="1" applyProtection="1">
      <alignment horizontal="left" vertical="top" wrapText="1"/>
      <protection locked="0"/>
    </xf>
    <xf numFmtId="0" fontId="11" fillId="0" borderId="29" xfId="1" applyFont="1" applyBorder="1" applyAlignment="1" applyProtection="1">
      <alignment horizontal="center" vertical="top"/>
      <protection locked="0"/>
    </xf>
    <xf numFmtId="1" fontId="6" fillId="0" borderId="6"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0" fontId="18" fillId="0" borderId="4" xfId="5" applyFont="1" applyBorder="1" applyAlignment="1">
      <alignment horizontal="left"/>
    </xf>
    <xf numFmtId="14" fontId="6" fillId="0" borderId="1" xfId="1" applyNumberFormat="1" applyFont="1" applyBorder="1" applyAlignment="1" applyProtection="1">
      <alignment horizontal="left" vertical="top" wrapText="1"/>
      <protection locked="0"/>
    </xf>
    <xf numFmtId="14" fontId="6" fillId="0" borderId="3" xfId="1" applyNumberFormat="1" applyFont="1" applyBorder="1" applyAlignment="1" applyProtection="1">
      <alignment horizontal="left" vertical="top" wrapText="1"/>
      <protection locked="0"/>
    </xf>
  </cellXfs>
  <cellStyles count="8">
    <cellStyle name="Comma 2" xfId="6"/>
    <cellStyle name="Excel Built-in Normal" xfId="2"/>
    <cellStyle name="Excel Built-in Normal 2" xfId="4"/>
    <cellStyle name="Hyperlink" xfId="7" builtinId="8"/>
    <cellStyle name="Normal" xfId="0" builtinId="0"/>
    <cellStyle name="Normal 2" xfId="3"/>
    <cellStyle name="Normal 3" xfId="1"/>
    <cellStyle name="Normal 4"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8" Type="http://schemas.openxmlformats.org/officeDocument/2006/relationships/image" Target="../media/image17.jpeg"/><Relationship Id="rId13" Type="http://schemas.openxmlformats.org/officeDocument/2006/relationships/image" Target="../media/image22.jpeg"/><Relationship Id="rId3" Type="http://schemas.openxmlformats.org/officeDocument/2006/relationships/image" Target="../media/image12.jpeg"/><Relationship Id="rId7" Type="http://schemas.openxmlformats.org/officeDocument/2006/relationships/image" Target="../media/image16.jpeg"/><Relationship Id="rId12" Type="http://schemas.openxmlformats.org/officeDocument/2006/relationships/image" Target="../media/image21.jpeg"/><Relationship Id="rId2" Type="http://schemas.openxmlformats.org/officeDocument/2006/relationships/image" Target="../media/image11.jpeg"/><Relationship Id="rId1" Type="http://schemas.openxmlformats.org/officeDocument/2006/relationships/image" Target="../media/image10.jpeg"/><Relationship Id="rId6" Type="http://schemas.openxmlformats.org/officeDocument/2006/relationships/image" Target="../media/image15.jpeg"/><Relationship Id="rId11" Type="http://schemas.openxmlformats.org/officeDocument/2006/relationships/image" Target="../media/image20.jpeg"/><Relationship Id="rId5" Type="http://schemas.openxmlformats.org/officeDocument/2006/relationships/image" Target="../media/image14.jpeg"/><Relationship Id="rId10" Type="http://schemas.openxmlformats.org/officeDocument/2006/relationships/image" Target="../media/image19.jpeg"/><Relationship Id="rId4" Type="http://schemas.openxmlformats.org/officeDocument/2006/relationships/image" Target="../media/image13.jpeg"/><Relationship Id="rId9" Type="http://schemas.openxmlformats.org/officeDocument/2006/relationships/image" Target="../media/image18.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5.png"/><Relationship Id="rId2" Type="http://schemas.openxmlformats.org/officeDocument/2006/relationships/image" Target="../media/image24.png"/><Relationship Id="rId1" Type="http://schemas.openxmlformats.org/officeDocument/2006/relationships/image" Target="../media/image23.png"/><Relationship Id="rId4" Type="http://schemas.openxmlformats.org/officeDocument/2006/relationships/image" Target="../media/image26.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0</xdr:col>
      <xdr:colOff>372036</xdr:colOff>
      <xdr:row>202</xdr:row>
      <xdr:rowOff>197015</xdr:rowOff>
    </xdr:from>
    <xdr:to>
      <xdr:col>7</xdr:col>
      <xdr:colOff>602418</xdr:colOff>
      <xdr:row>221</xdr:row>
      <xdr:rowOff>49768</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372036" y="45507440"/>
          <a:ext cx="5850132" cy="3653228"/>
        </a:xfrm>
        <a:prstGeom prst="rect">
          <a:avLst/>
        </a:prstGeom>
        <a:ln>
          <a:solidFill>
            <a:schemeClr val="tx1"/>
          </a:solidFill>
        </a:ln>
      </xdr:spPr>
    </xdr:pic>
    <xdr:clientData/>
  </xdr:twoCellAnchor>
  <xdr:twoCellAnchor editAs="oneCell">
    <xdr:from>
      <xdr:col>0</xdr:col>
      <xdr:colOff>372036</xdr:colOff>
      <xdr:row>184</xdr:row>
      <xdr:rowOff>9525</xdr:rowOff>
    </xdr:from>
    <xdr:to>
      <xdr:col>7</xdr:col>
      <xdr:colOff>602418</xdr:colOff>
      <xdr:row>202</xdr:row>
      <xdr:rowOff>59501</xdr:rowOff>
    </xdr:to>
    <xdr:pic>
      <xdr:nvPicPr>
        <xdr:cNvPr id="3" name="Picture 2">
          <a:extLst>
            <a:ext uri="{FF2B5EF4-FFF2-40B4-BE49-F238E27FC236}">
              <a16:creationId xmlns:a16="http://schemas.microsoft.com/office/drawing/2014/main" xmlns="" id="{00000000-0008-0000-0000-000003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a:xfrm>
          <a:off x="372036" y="41719500"/>
          <a:ext cx="5850132" cy="3650426"/>
        </a:xfrm>
        <a:prstGeom prst="rect">
          <a:avLst/>
        </a:prstGeom>
        <a:ln>
          <a:solidFill>
            <a:schemeClr val="tx1"/>
          </a:solidFill>
        </a:ln>
      </xdr:spPr>
    </xdr:pic>
    <xdr:clientData/>
  </xdr:twoCellAnchor>
  <xdr:twoCellAnchor>
    <xdr:from>
      <xdr:col>0</xdr:col>
      <xdr:colOff>72416</xdr:colOff>
      <xdr:row>141</xdr:row>
      <xdr:rowOff>72058</xdr:rowOff>
    </xdr:from>
    <xdr:to>
      <xdr:col>7</xdr:col>
      <xdr:colOff>736473</xdr:colOff>
      <xdr:row>173</xdr:row>
      <xdr:rowOff>3366</xdr:rowOff>
    </xdr:to>
    <xdr:grpSp>
      <xdr:nvGrpSpPr>
        <xdr:cNvPr id="5" name="Group 4"/>
        <xdr:cNvGrpSpPr/>
      </xdr:nvGrpSpPr>
      <xdr:grpSpPr>
        <a:xfrm>
          <a:off x="72416" y="31656958"/>
          <a:ext cx="6283807" cy="6322583"/>
          <a:chOff x="72416" y="31496275"/>
          <a:chExt cx="6279666" cy="6284069"/>
        </a:xfrm>
      </xdr:grpSpPr>
      <xdr:pic>
        <xdr:nvPicPr>
          <xdr:cNvPr id="18" name="Picture 17" descr="https://vsjcllp.vsjadon.com/upload/insp-243279-1525.jpe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a:ext>
            </a:extLst>
          </a:blip>
          <a:srcRect/>
          <a:stretch>
            <a:fillRect/>
          </a:stretch>
        </xdr:blipFill>
        <xdr:spPr bwMode="auto">
          <a:xfrm>
            <a:off x="3335821" y="35538964"/>
            <a:ext cx="3016261" cy="223801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0" name="Picture 19" descr="https://vsjcllp.vsjadon.com/upload/insp-243279-846.jpeg"/>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a:ext>
            </a:extLst>
          </a:blip>
          <a:srcRect/>
          <a:stretch>
            <a:fillRect/>
          </a:stretch>
        </xdr:blipFill>
        <xdr:spPr bwMode="auto">
          <a:xfrm>
            <a:off x="72416" y="35538601"/>
            <a:ext cx="1432405" cy="223930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1" name="Picture 20" descr="https://vsjcllp.vsjadon.com/upload/insp-243279-844.jpeg"/>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a:ext>
            </a:extLst>
          </a:blip>
          <a:srcRect/>
          <a:stretch>
            <a:fillRect/>
          </a:stretch>
        </xdr:blipFill>
        <xdr:spPr bwMode="auto">
          <a:xfrm>
            <a:off x="1583804" y="35542331"/>
            <a:ext cx="1690925" cy="223801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2" name="Picture 21" descr="https://vsjcllp.vsjadon.com/upload/insp-243279-849.jpeg"/>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a:ext>
            </a:extLst>
          </a:blip>
          <a:srcRect/>
          <a:stretch>
            <a:fillRect/>
          </a:stretch>
        </xdr:blipFill>
        <xdr:spPr bwMode="auto">
          <a:xfrm>
            <a:off x="3495015" y="31496275"/>
            <a:ext cx="2618909" cy="394500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3" name="Picture 22" descr="https://vsjcllp.vsjadon.com/upload/insp-243279-861.jpeg"/>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bwMode="auto">
          <a:xfrm>
            <a:off x="434579" y="31502902"/>
            <a:ext cx="2972267" cy="394729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95250</xdr:colOff>
      <xdr:row>0</xdr:row>
      <xdr:rowOff>76205</xdr:rowOff>
    </xdr:from>
    <xdr:to>
      <xdr:col>5</xdr:col>
      <xdr:colOff>426450</xdr:colOff>
      <xdr:row>14</xdr:row>
      <xdr:rowOff>180979</xdr:rowOff>
    </xdr:to>
    <xdr:pic>
      <xdr:nvPicPr>
        <xdr:cNvPr id="2" name="Picture 1">
          <a:extLst>
            <a:ext uri="{FF2B5EF4-FFF2-40B4-BE49-F238E27FC236}">
              <a16:creationId xmlns:a16="http://schemas.microsoft.com/office/drawing/2014/main" xmlns="" id="{00000000-0008-0000-0100-000002000000}"/>
            </a:ext>
          </a:extLst>
        </xdr:cNvPr>
        <xdr:cNvPicPr>
          <a:picLocks noChangeAspect="1"/>
        </xdr:cNvPicPr>
      </xdr:nvPicPr>
      <xdr:blipFill rotWithShape="1">
        <a:blip xmlns:r="http://schemas.openxmlformats.org/officeDocument/2006/relationships" r:embed="rId1" cstate="print"/>
        <a:srcRect l="18076" t="14387" r="21325" b="13679"/>
        <a:stretch/>
      </xdr:blipFill>
      <xdr:spPr>
        <a:xfrm rot="5400000">
          <a:off x="1008563" y="382092"/>
          <a:ext cx="2771774" cy="2160000"/>
        </a:xfrm>
        <a:prstGeom prst="rect">
          <a:avLst/>
        </a:prstGeom>
        <a:ln>
          <a:solidFill>
            <a:schemeClr val="tx1"/>
          </a:solidFill>
        </a:ln>
      </xdr:spPr>
    </xdr:pic>
    <xdr:clientData/>
  </xdr:twoCellAnchor>
  <xdr:twoCellAnchor editAs="oneCell">
    <xdr:from>
      <xdr:col>6</xdr:col>
      <xdr:colOff>19049</xdr:colOff>
      <xdr:row>0</xdr:row>
      <xdr:rowOff>76201</xdr:rowOff>
    </xdr:from>
    <xdr:to>
      <xdr:col>9</xdr:col>
      <xdr:colOff>276224</xdr:colOff>
      <xdr:row>15</xdr:row>
      <xdr:rowOff>1</xdr:rowOff>
    </xdr:to>
    <xdr:pic>
      <xdr:nvPicPr>
        <xdr:cNvPr id="3" name="Picture 2">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676649" y="76201"/>
          <a:ext cx="2085975" cy="2781300"/>
        </a:xfrm>
        <a:prstGeom prst="rect">
          <a:avLst/>
        </a:prstGeom>
        <a:ln>
          <a:solidFill>
            <a:schemeClr val="tx1"/>
          </a:solidFill>
        </a:ln>
      </xdr:spPr>
    </xdr:pic>
    <xdr:clientData/>
  </xdr:twoCellAnchor>
  <xdr:twoCellAnchor editAs="oneCell">
    <xdr:from>
      <xdr:col>9</xdr:col>
      <xdr:colOff>454863</xdr:colOff>
      <xdr:row>0</xdr:row>
      <xdr:rowOff>66676</xdr:rowOff>
    </xdr:from>
    <xdr:to>
      <xdr:col>13</xdr:col>
      <xdr:colOff>102438</xdr:colOff>
      <xdr:row>14</xdr:row>
      <xdr:rowOff>180976</xdr:rowOff>
    </xdr:to>
    <xdr:pic>
      <xdr:nvPicPr>
        <xdr:cNvPr id="4" name="Picture 3">
          <a:extLst>
            <a:ext uri="{FF2B5EF4-FFF2-40B4-BE49-F238E27FC236}">
              <a16:creationId xmlns:a16="http://schemas.microsoft.com/office/drawing/2014/main" xmlns=""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941263" y="66676"/>
          <a:ext cx="2085975" cy="2781300"/>
        </a:xfrm>
        <a:prstGeom prst="rect">
          <a:avLst/>
        </a:prstGeom>
        <a:ln>
          <a:solidFill>
            <a:schemeClr val="tx1"/>
          </a:solidFill>
        </a:ln>
      </xdr:spPr>
    </xdr:pic>
    <xdr:clientData/>
  </xdr:twoCellAnchor>
  <xdr:twoCellAnchor editAs="oneCell">
    <xdr:from>
      <xdr:col>13</xdr:col>
      <xdr:colOff>290602</xdr:colOff>
      <xdr:row>0</xdr:row>
      <xdr:rowOff>66676</xdr:rowOff>
    </xdr:from>
    <xdr:to>
      <xdr:col>16</xdr:col>
      <xdr:colOff>547777</xdr:colOff>
      <xdr:row>14</xdr:row>
      <xdr:rowOff>180976</xdr:rowOff>
    </xdr:to>
    <xdr:pic>
      <xdr:nvPicPr>
        <xdr:cNvPr id="5" name="Picture 4">
          <a:extLst>
            <a:ext uri="{FF2B5EF4-FFF2-40B4-BE49-F238E27FC236}">
              <a16:creationId xmlns:a16="http://schemas.microsoft.com/office/drawing/2014/main" xmlns="" id="{00000000-0008-0000-01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rot="5400000">
          <a:off x="7867740" y="414338"/>
          <a:ext cx="2781300" cy="2085975"/>
        </a:xfrm>
        <a:prstGeom prst="rect">
          <a:avLst/>
        </a:prstGeom>
        <a:ln>
          <a:solidFill>
            <a:schemeClr val="tx1"/>
          </a:solidFill>
        </a:ln>
      </xdr:spPr>
    </xdr:pic>
    <xdr:clientData/>
  </xdr:twoCellAnchor>
  <xdr:twoCellAnchor editAs="oneCell">
    <xdr:from>
      <xdr:col>13</xdr:col>
      <xdr:colOff>45247</xdr:colOff>
      <xdr:row>17</xdr:row>
      <xdr:rowOff>6584</xdr:rowOff>
    </xdr:from>
    <xdr:to>
      <xdr:col>18</xdr:col>
      <xdr:colOff>233872</xdr:colOff>
      <xdr:row>40</xdr:row>
      <xdr:rowOff>120344</xdr:rowOff>
    </xdr:to>
    <xdr:pic>
      <xdr:nvPicPr>
        <xdr:cNvPr id="6" name="Picture 5">
          <a:extLst>
            <a:ext uri="{FF2B5EF4-FFF2-40B4-BE49-F238E27FC236}">
              <a16:creationId xmlns:a16="http://schemas.microsoft.com/office/drawing/2014/main" xmlns="" id="{00000000-0008-0000-01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069107" y="3115544"/>
          <a:ext cx="3236625" cy="4320000"/>
        </a:xfrm>
        <a:prstGeom prst="rect">
          <a:avLst/>
        </a:prstGeom>
      </xdr:spPr>
    </xdr:pic>
    <xdr:clientData/>
  </xdr:twoCellAnchor>
  <xdr:twoCellAnchor editAs="oneCell">
    <xdr:from>
      <xdr:col>7</xdr:col>
      <xdr:colOff>332394</xdr:colOff>
      <xdr:row>17</xdr:row>
      <xdr:rowOff>6584</xdr:rowOff>
    </xdr:from>
    <xdr:to>
      <xdr:col>12</xdr:col>
      <xdr:colOff>521019</xdr:colOff>
      <xdr:row>40</xdr:row>
      <xdr:rowOff>120344</xdr:rowOff>
    </xdr:to>
    <xdr:pic>
      <xdr:nvPicPr>
        <xdr:cNvPr id="7" name="Picture 6">
          <a:extLst>
            <a:ext uri="{FF2B5EF4-FFF2-40B4-BE49-F238E27FC236}">
              <a16:creationId xmlns:a16="http://schemas.microsoft.com/office/drawing/2014/main" xmlns="" id="{00000000-0008-0000-01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698654" y="3115544"/>
          <a:ext cx="3236625" cy="4320000"/>
        </a:xfrm>
        <a:prstGeom prst="rect">
          <a:avLst/>
        </a:prstGeom>
      </xdr:spPr>
    </xdr:pic>
    <xdr:clientData/>
  </xdr:twoCellAnchor>
  <xdr:twoCellAnchor editAs="oneCell">
    <xdr:from>
      <xdr:col>2</xdr:col>
      <xdr:colOff>0</xdr:colOff>
      <xdr:row>17</xdr:row>
      <xdr:rowOff>0</xdr:rowOff>
    </xdr:from>
    <xdr:to>
      <xdr:col>7</xdr:col>
      <xdr:colOff>188625</xdr:colOff>
      <xdr:row>40</xdr:row>
      <xdr:rowOff>113760</xdr:rowOff>
    </xdr:to>
    <xdr:pic>
      <xdr:nvPicPr>
        <xdr:cNvPr id="8" name="Picture 7">
          <a:extLst>
            <a:ext uri="{FF2B5EF4-FFF2-40B4-BE49-F238E27FC236}">
              <a16:creationId xmlns:a16="http://schemas.microsoft.com/office/drawing/2014/main" xmlns="" id="{00000000-0008-0000-01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318260" y="3108960"/>
          <a:ext cx="3236625" cy="4320000"/>
        </a:xfrm>
        <a:prstGeom prst="rect">
          <a:avLst/>
        </a:prstGeom>
      </xdr:spPr>
    </xdr:pic>
    <xdr:clientData/>
  </xdr:twoCellAnchor>
  <xdr:twoCellAnchor editAs="oneCell">
    <xdr:from>
      <xdr:col>3</xdr:col>
      <xdr:colOff>198120</xdr:colOff>
      <xdr:row>44</xdr:row>
      <xdr:rowOff>179070</xdr:rowOff>
    </xdr:from>
    <xdr:to>
      <xdr:col>5</xdr:col>
      <xdr:colOff>597232</xdr:colOff>
      <xdr:row>56</xdr:row>
      <xdr:rowOff>53070</xdr:rowOff>
    </xdr:to>
    <xdr:pic>
      <xdr:nvPicPr>
        <xdr:cNvPr id="9" name="Picture 8">
          <a:extLst>
            <a:ext uri="{FF2B5EF4-FFF2-40B4-BE49-F238E27FC236}">
              <a16:creationId xmlns:a16="http://schemas.microsoft.com/office/drawing/2014/main" xmlns="" id="{00000000-0008-0000-01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407920" y="8225790"/>
          <a:ext cx="1618312" cy="2068560"/>
        </a:xfrm>
        <a:prstGeom prst="rect">
          <a:avLst/>
        </a:prstGeom>
        <a:ln>
          <a:solidFill>
            <a:schemeClr val="tx1"/>
          </a:solidFill>
        </a:ln>
      </xdr:spPr>
    </xdr:pic>
    <xdr:clientData/>
  </xdr:twoCellAnchor>
  <xdr:twoCellAnchor editAs="oneCell">
    <xdr:from>
      <xdr:col>6</xdr:col>
      <xdr:colOff>151568</xdr:colOff>
      <xdr:row>45</xdr:row>
      <xdr:rowOff>32511</xdr:rowOff>
    </xdr:from>
    <xdr:to>
      <xdr:col>8</xdr:col>
      <xdr:colOff>550680</xdr:colOff>
      <xdr:row>56</xdr:row>
      <xdr:rowOff>97011</xdr:rowOff>
    </xdr:to>
    <xdr:pic>
      <xdr:nvPicPr>
        <xdr:cNvPr id="10" name="Picture 9">
          <a:extLst>
            <a:ext uri="{FF2B5EF4-FFF2-40B4-BE49-F238E27FC236}">
              <a16:creationId xmlns:a16="http://schemas.microsoft.com/office/drawing/2014/main" xmlns="" id="{00000000-0008-0000-0100-00000A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4190168" y="8262111"/>
          <a:ext cx="1618312" cy="2076180"/>
        </a:xfrm>
        <a:prstGeom prst="rect">
          <a:avLst/>
        </a:prstGeom>
        <a:ln>
          <a:solidFill>
            <a:schemeClr val="tx1"/>
          </a:solidFill>
        </a:ln>
      </xdr:spPr>
    </xdr:pic>
    <xdr:clientData/>
  </xdr:twoCellAnchor>
  <xdr:twoCellAnchor editAs="oneCell">
    <xdr:from>
      <xdr:col>6</xdr:col>
      <xdr:colOff>405333</xdr:colOff>
      <xdr:row>59</xdr:row>
      <xdr:rowOff>0</xdr:rowOff>
    </xdr:from>
    <xdr:to>
      <xdr:col>11</xdr:col>
      <xdr:colOff>54520</xdr:colOff>
      <xdr:row>78</xdr:row>
      <xdr:rowOff>125280</xdr:rowOff>
    </xdr:to>
    <xdr:pic>
      <xdr:nvPicPr>
        <xdr:cNvPr id="11" name="Picture 10">
          <a:extLst>
            <a:ext uri="{FF2B5EF4-FFF2-40B4-BE49-F238E27FC236}">
              <a16:creationId xmlns:a16="http://schemas.microsoft.com/office/drawing/2014/main" xmlns="" id="{00000000-0008-0000-0100-00000B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443933" y="10789920"/>
          <a:ext cx="2697187" cy="3600000"/>
        </a:xfrm>
        <a:prstGeom prst="rect">
          <a:avLst/>
        </a:prstGeom>
      </xdr:spPr>
    </xdr:pic>
    <xdr:clientData/>
  </xdr:twoCellAnchor>
  <xdr:twoCellAnchor editAs="oneCell">
    <xdr:from>
      <xdr:col>2</xdr:col>
      <xdr:colOff>0</xdr:colOff>
      <xdr:row>59</xdr:row>
      <xdr:rowOff>0</xdr:rowOff>
    </xdr:from>
    <xdr:to>
      <xdr:col>6</xdr:col>
      <xdr:colOff>258787</xdr:colOff>
      <xdr:row>78</xdr:row>
      <xdr:rowOff>125280</xdr:rowOff>
    </xdr:to>
    <xdr:pic>
      <xdr:nvPicPr>
        <xdr:cNvPr id="12" name="Picture 11">
          <a:extLst>
            <a:ext uri="{FF2B5EF4-FFF2-40B4-BE49-F238E27FC236}">
              <a16:creationId xmlns:a16="http://schemas.microsoft.com/office/drawing/2014/main" xmlns="" id="{00000000-0008-0000-0100-00000C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600200" y="10789920"/>
          <a:ext cx="2697187" cy="3600000"/>
        </a:xfrm>
        <a:prstGeom prst="rect">
          <a:avLst/>
        </a:prstGeom>
      </xdr:spPr>
    </xdr:pic>
    <xdr:clientData/>
  </xdr:twoCellAnchor>
  <xdr:twoCellAnchor editAs="oneCell">
    <xdr:from>
      <xdr:col>2</xdr:col>
      <xdr:colOff>0</xdr:colOff>
      <xdr:row>80</xdr:row>
      <xdr:rowOff>52251</xdr:rowOff>
    </xdr:from>
    <xdr:to>
      <xdr:col>7</xdr:col>
      <xdr:colOff>377428</xdr:colOff>
      <xdr:row>104</xdr:row>
      <xdr:rowOff>52251</xdr:rowOff>
    </xdr:to>
    <xdr:pic>
      <xdr:nvPicPr>
        <xdr:cNvPr id="13" name="Picture 12" descr="G:\Pratu Office\Pratu Office Work\AXIS Apf\March 2021\AXIS29619 - OLD - Prime Vista\insp-53667-919.jpg">
          <a:extLst>
            <a:ext uri="{FF2B5EF4-FFF2-40B4-BE49-F238E27FC236}">
              <a16:creationId xmlns:a16="http://schemas.microsoft.com/office/drawing/2014/main" xmlns="" id="{00000000-0008-0000-0100-00000D000000}"/>
            </a:ext>
          </a:extLst>
        </xdr:cNvPr>
        <xdr:cNvPicPr>
          <a:picLocks noChangeAspect="1" noChangeArrowheads="1"/>
        </xdr:cNvPicPr>
      </xdr:nvPicPr>
      <xdr:blipFill>
        <a:blip xmlns:r="http://schemas.openxmlformats.org/officeDocument/2006/relationships" r:embed="rId12"/>
        <a:srcRect/>
        <a:stretch>
          <a:fillRect/>
        </a:stretch>
      </xdr:blipFill>
      <xdr:spPr bwMode="auto">
        <a:xfrm>
          <a:off x="1619250" y="15292251"/>
          <a:ext cx="3425428" cy="4572000"/>
        </a:xfrm>
        <a:prstGeom prst="rect">
          <a:avLst/>
        </a:prstGeom>
        <a:noFill/>
      </xdr:spPr>
    </xdr:pic>
    <xdr:clientData/>
  </xdr:twoCellAnchor>
  <xdr:twoCellAnchor editAs="oneCell">
    <xdr:from>
      <xdr:col>7</xdr:col>
      <xdr:colOff>505097</xdr:colOff>
      <xdr:row>80</xdr:row>
      <xdr:rowOff>0</xdr:rowOff>
    </xdr:from>
    <xdr:to>
      <xdr:col>13</xdr:col>
      <xdr:colOff>272925</xdr:colOff>
      <xdr:row>104</xdr:row>
      <xdr:rowOff>0</xdr:rowOff>
    </xdr:to>
    <xdr:pic>
      <xdr:nvPicPr>
        <xdr:cNvPr id="14" name="Picture 13" descr="G:\Pratu Office\Pratu Office Work\AXIS Apf\March 2021\AXIS29619 - OLD - Prime Vista\insp-53667-922.jpg">
          <a:extLst>
            <a:ext uri="{FF2B5EF4-FFF2-40B4-BE49-F238E27FC236}">
              <a16:creationId xmlns:a16="http://schemas.microsoft.com/office/drawing/2014/main" xmlns="" id="{00000000-0008-0000-0100-00000E000000}"/>
            </a:ext>
          </a:extLst>
        </xdr:cNvPr>
        <xdr:cNvPicPr>
          <a:picLocks noChangeAspect="1" noChangeArrowheads="1"/>
        </xdr:cNvPicPr>
      </xdr:nvPicPr>
      <xdr:blipFill>
        <a:blip xmlns:r="http://schemas.openxmlformats.org/officeDocument/2006/relationships" r:embed="rId13"/>
        <a:srcRect/>
        <a:stretch>
          <a:fillRect/>
        </a:stretch>
      </xdr:blipFill>
      <xdr:spPr bwMode="auto">
        <a:xfrm>
          <a:off x="5172347" y="15240000"/>
          <a:ext cx="3425428" cy="457200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13</xdr:row>
      <xdr:rowOff>0</xdr:rowOff>
    </xdr:from>
    <xdr:to>
      <xdr:col>7</xdr:col>
      <xdr:colOff>30611</xdr:colOff>
      <xdr:row>36</xdr:row>
      <xdr:rowOff>98520</xdr:rowOff>
    </xdr:to>
    <xdr:pic>
      <xdr:nvPicPr>
        <xdr:cNvPr id="2" name="Picture 1">
          <a:extLst>
            <a:ext uri="{FF2B5EF4-FFF2-40B4-BE49-F238E27FC236}">
              <a16:creationId xmlns:a16="http://schemas.microsoft.com/office/drawing/2014/main" xmlns="" id="{00000000-0008-0000-0200-000002000000}"/>
            </a:ext>
          </a:extLst>
        </xdr:cNvPr>
        <xdr:cNvPicPr>
          <a:picLocks noChangeAspect="1"/>
        </xdr:cNvPicPr>
      </xdr:nvPicPr>
      <xdr:blipFill rotWithShape="1">
        <a:blip xmlns:r="http://schemas.openxmlformats.org/officeDocument/2006/relationships" r:embed="rId1"/>
        <a:srcRect l="9028" t="11908" r="10073" b="10292"/>
        <a:stretch/>
      </xdr:blipFill>
      <xdr:spPr>
        <a:xfrm>
          <a:off x="708660" y="2651760"/>
          <a:ext cx="7985891" cy="4320000"/>
        </a:xfrm>
        <a:prstGeom prst="rect">
          <a:avLst/>
        </a:prstGeom>
        <a:ln>
          <a:solidFill>
            <a:schemeClr val="tx1"/>
          </a:solidFill>
        </a:ln>
      </xdr:spPr>
    </xdr:pic>
    <xdr:clientData/>
  </xdr:twoCellAnchor>
  <xdr:twoCellAnchor editAs="oneCell">
    <xdr:from>
      <xdr:col>1</xdr:col>
      <xdr:colOff>0</xdr:colOff>
      <xdr:row>37</xdr:row>
      <xdr:rowOff>49265</xdr:rowOff>
    </xdr:from>
    <xdr:to>
      <xdr:col>6</xdr:col>
      <xdr:colOff>830731</xdr:colOff>
      <xdr:row>60</xdr:row>
      <xdr:rowOff>163025</xdr:rowOff>
    </xdr:to>
    <xdr:pic>
      <xdr:nvPicPr>
        <xdr:cNvPr id="3" name="Picture 2">
          <a:extLst>
            <a:ext uri="{FF2B5EF4-FFF2-40B4-BE49-F238E27FC236}">
              <a16:creationId xmlns:a16="http://schemas.microsoft.com/office/drawing/2014/main" xmlns="" id="{00000000-0008-0000-0200-000003000000}"/>
            </a:ext>
          </a:extLst>
        </xdr:cNvPr>
        <xdr:cNvPicPr>
          <a:picLocks noChangeAspect="1"/>
        </xdr:cNvPicPr>
      </xdr:nvPicPr>
      <xdr:blipFill rotWithShape="1">
        <a:blip xmlns:r="http://schemas.openxmlformats.org/officeDocument/2006/relationships" r:embed="rId2"/>
        <a:srcRect l="11997" t="11779" r="11019" b="8480"/>
        <a:stretch/>
      </xdr:blipFill>
      <xdr:spPr>
        <a:xfrm>
          <a:off x="708660" y="7105385"/>
          <a:ext cx="7414411" cy="4320000"/>
        </a:xfrm>
        <a:prstGeom prst="rect">
          <a:avLst/>
        </a:prstGeom>
        <a:ln>
          <a:solidFill>
            <a:schemeClr val="tx1"/>
          </a:solidFill>
        </a:ln>
      </xdr:spPr>
    </xdr:pic>
    <xdr:clientData/>
  </xdr:twoCellAnchor>
  <xdr:twoCellAnchor editAs="oneCell">
    <xdr:from>
      <xdr:col>1</xdr:col>
      <xdr:colOff>0</xdr:colOff>
      <xdr:row>62</xdr:row>
      <xdr:rowOff>0</xdr:rowOff>
    </xdr:from>
    <xdr:to>
      <xdr:col>7</xdr:col>
      <xdr:colOff>771118</xdr:colOff>
      <xdr:row>85</xdr:row>
      <xdr:rowOff>113760</xdr:rowOff>
    </xdr:to>
    <xdr:pic>
      <xdr:nvPicPr>
        <xdr:cNvPr id="4" name="Picture 3">
          <a:extLst>
            <a:ext uri="{FF2B5EF4-FFF2-40B4-BE49-F238E27FC236}">
              <a16:creationId xmlns:a16="http://schemas.microsoft.com/office/drawing/2014/main" xmlns="" id="{00000000-0008-0000-0200-000004000000}"/>
            </a:ext>
          </a:extLst>
        </xdr:cNvPr>
        <xdr:cNvPicPr>
          <a:picLocks noChangeAspect="1"/>
        </xdr:cNvPicPr>
      </xdr:nvPicPr>
      <xdr:blipFill rotWithShape="1">
        <a:blip xmlns:r="http://schemas.openxmlformats.org/officeDocument/2006/relationships" r:embed="rId3"/>
        <a:srcRect t="11522" r="11748" b="10809"/>
        <a:stretch/>
      </xdr:blipFill>
      <xdr:spPr>
        <a:xfrm>
          <a:off x="708660" y="11628120"/>
          <a:ext cx="8726398" cy="4320000"/>
        </a:xfrm>
        <a:prstGeom prst="rect">
          <a:avLst/>
        </a:prstGeom>
        <a:ln>
          <a:solidFill>
            <a:schemeClr val="tx1"/>
          </a:solidFill>
        </a:ln>
      </xdr:spPr>
    </xdr:pic>
    <xdr:clientData/>
  </xdr:twoCellAnchor>
  <xdr:twoCellAnchor editAs="oneCell">
    <xdr:from>
      <xdr:col>0</xdr:col>
      <xdr:colOff>701040</xdr:colOff>
      <xdr:row>86</xdr:row>
      <xdr:rowOff>45720</xdr:rowOff>
    </xdr:from>
    <xdr:to>
      <xdr:col>7</xdr:col>
      <xdr:colOff>161380</xdr:colOff>
      <xdr:row>109</xdr:row>
      <xdr:rowOff>159480</xdr:rowOff>
    </xdr:to>
    <xdr:pic>
      <xdr:nvPicPr>
        <xdr:cNvPr id="5" name="Picture 4">
          <a:extLst>
            <a:ext uri="{FF2B5EF4-FFF2-40B4-BE49-F238E27FC236}">
              <a16:creationId xmlns:a16="http://schemas.microsoft.com/office/drawing/2014/main" xmlns="" id="{00000000-0008-0000-0200-000005000000}"/>
            </a:ext>
          </a:extLst>
        </xdr:cNvPr>
        <xdr:cNvPicPr>
          <a:picLocks noChangeAspect="1"/>
        </xdr:cNvPicPr>
      </xdr:nvPicPr>
      <xdr:blipFill rotWithShape="1">
        <a:blip xmlns:r="http://schemas.openxmlformats.org/officeDocument/2006/relationships" r:embed="rId4"/>
        <a:srcRect t="11650" r="11675" b="4855"/>
        <a:stretch/>
      </xdr:blipFill>
      <xdr:spPr>
        <a:xfrm>
          <a:off x="701040" y="16062960"/>
          <a:ext cx="8124280" cy="43200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P8bXT2Bi96uvh9JJA"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83"/>
  <sheetViews>
    <sheetView tabSelected="1" view="pageBreakPreview" zoomScaleNormal="100" zoomScaleSheetLayoutView="100" zoomScalePageLayoutView="85" workbookViewId="0">
      <selection activeCell="I128" sqref="I128"/>
    </sheetView>
  </sheetViews>
  <sheetFormatPr defaultColWidth="9.140625" defaultRowHeight="15.75" x14ac:dyDescent="0.25"/>
  <cols>
    <col min="1" max="1" width="11.42578125" style="87" customWidth="1"/>
    <col min="2" max="2" width="12.140625" style="87" customWidth="1"/>
    <col min="3" max="3" width="12.7109375" style="87" customWidth="1"/>
    <col min="4" max="4" width="12.85546875" style="87" customWidth="1"/>
    <col min="5" max="7" width="11.7109375" style="87" customWidth="1"/>
    <col min="8" max="8" width="12.42578125" style="87" customWidth="1"/>
    <col min="9" max="9" width="22.28515625" style="87" customWidth="1"/>
    <col min="10" max="10" width="20.42578125" style="52" customWidth="1"/>
    <col min="11" max="11" width="10.85546875" style="52" customWidth="1"/>
    <col min="12" max="12" width="20.42578125" style="52" customWidth="1"/>
    <col min="13" max="13" width="9.85546875" style="52" bestFit="1" customWidth="1"/>
    <col min="14" max="255" width="9.140625" style="52"/>
    <col min="256" max="256" width="8.7109375" style="52" customWidth="1"/>
    <col min="257" max="257" width="9.85546875" style="52" customWidth="1"/>
    <col min="258" max="258" width="14.42578125" style="52" customWidth="1"/>
    <col min="259" max="259" width="7.28515625" style="52" customWidth="1"/>
    <col min="260" max="260" width="5.5703125" style="52" customWidth="1"/>
    <col min="261" max="261" width="9" style="52" customWidth="1"/>
    <col min="262" max="263" width="9.85546875" style="52" customWidth="1"/>
    <col min="264" max="264" width="11.140625" style="52" customWidth="1"/>
    <col min="265" max="265" width="2.85546875" style="52" customWidth="1"/>
    <col min="266" max="266" width="3.5703125" style="52" customWidth="1"/>
    <col min="267" max="511" width="9.140625" style="52"/>
    <col min="512" max="512" width="8.7109375" style="52" customWidth="1"/>
    <col min="513" max="513" width="9.85546875" style="52" customWidth="1"/>
    <col min="514" max="514" width="14.42578125" style="52" customWidth="1"/>
    <col min="515" max="515" width="7.28515625" style="52" customWidth="1"/>
    <col min="516" max="516" width="5.5703125" style="52" customWidth="1"/>
    <col min="517" max="517" width="9" style="52" customWidth="1"/>
    <col min="518" max="519" width="9.85546875" style="52" customWidth="1"/>
    <col min="520" max="520" width="11.140625" style="52" customWidth="1"/>
    <col min="521" max="521" width="2.85546875" style="52" customWidth="1"/>
    <col min="522" max="522" width="3.5703125" style="52" customWidth="1"/>
    <col min="523" max="767" width="9.140625" style="52"/>
    <col min="768" max="768" width="8.7109375" style="52" customWidth="1"/>
    <col min="769" max="769" width="9.85546875" style="52" customWidth="1"/>
    <col min="770" max="770" width="14.42578125" style="52" customWidth="1"/>
    <col min="771" max="771" width="7.28515625" style="52" customWidth="1"/>
    <col min="772" max="772" width="5.5703125" style="52" customWidth="1"/>
    <col min="773" max="773" width="9" style="52" customWidth="1"/>
    <col min="774" max="775" width="9.85546875" style="52" customWidth="1"/>
    <col min="776" max="776" width="11.140625" style="52" customWidth="1"/>
    <col min="777" max="777" width="2.85546875" style="52" customWidth="1"/>
    <col min="778" max="778" width="3.5703125" style="52" customWidth="1"/>
    <col min="779" max="1023" width="9.140625" style="52"/>
    <col min="1024" max="1024" width="8.7109375" style="52" customWidth="1"/>
    <col min="1025" max="1025" width="9.85546875" style="52" customWidth="1"/>
    <col min="1026" max="1026" width="14.42578125" style="52" customWidth="1"/>
    <col min="1027" max="1027" width="7.28515625" style="52" customWidth="1"/>
    <col min="1028" max="1028" width="5.5703125" style="52" customWidth="1"/>
    <col min="1029" max="1029" width="9" style="52" customWidth="1"/>
    <col min="1030" max="1031" width="9.85546875" style="52" customWidth="1"/>
    <col min="1032" max="1032" width="11.140625" style="52" customWidth="1"/>
    <col min="1033" max="1033" width="2.85546875" style="52" customWidth="1"/>
    <col min="1034" max="1034" width="3.5703125" style="52" customWidth="1"/>
    <col min="1035" max="1279" width="9.140625" style="52"/>
    <col min="1280" max="1280" width="8.7109375" style="52" customWidth="1"/>
    <col min="1281" max="1281" width="9.85546875" style="52" customWidth="1"/>
    <col min="1282" max="1282" width="14.42578125" style="52" customWidth="1"/>
    <col min="1283" max="1283" width="7.28515625" style="52" customWidth="1"/>
    <col min="1284" max="1284" width="5.5703125" style="52" customWidth="1"/>
    <col min="1285" max="1285" width="9" style="52" customWidth="1"/>
    <col min="1286" max="1287" width="9.85546875" style="52" customWidth="1"/>
    <col min="1288" max="1288" width="11.140625" style="52" customWidth="1"/>
    <col min="1289" max="1289" width="2.85546875" style="52" customWidth="1"/>
    <col min="1290" max="1290" width="3.5703125" style="52" customWidth="1"/>
    <col min="1291" max="1535" width="9.140625" style="52"/>
    <col min="1536" max="1536" width="8.7109375" style="52" customWidth="1"/>
    <col min="1537" max="1537" width="9.85546875" style="52" customWidth="1"/>
    <col min="1538" max="1538" width="14.42578125" style="52" customWidth="1"/>
    <col min="1539" max="1539" width="7.28515625" style="52" customWidth="1"/>
    <col min="1540" max="1540" width="5.5703125" style="52" customWidth="1"/>
    <col min="1541" max="1541" width="9" style="52" customWidth="1"/>
    <col min="1542" max="1543" width="9.85546875" style="52" customWidth="1"/>
    <col min="1544" max="1544" width="11.140625" style="52" customWidth="1"/>
    <col min="1545" max="1545" width="2.85546875" style="52" customWidth="1"/>
    <col min="1546" max="1546" width="3.5703125" style="52" customWidth="1"/>
    <col min="1547" max="1791" width="9.140625" style="52"/>
    <col min="1792" max="1792" width="8.7109375" style="52" customWidth="1"/>
    <col min="1793" max="1793" width="9.85546875" style="52" customWidth="1"/>
    <col min="1794" max="1794" width="14.42578125" style="52" customWidth="1"/>
    <col min="1795" max="1795" width="7.28515625" style="52" customWidth="1"/>
    <col min="1796" max="1796" width="5.5703125" style="52" customWidth="1"/>
    <col min="1797" max="1797" width="9" style="52" customWidth="1"/>
    <col min="1798" max="1799" width="9.85546875" style="52" customWidth="1"/>
    <col min="1800" max="1800" width="11.140625" style="52" customWidth="1"/>
    <col min="1801" max="1801" width="2.85546875" style="52" customWidth="1"/>
    <col min="1802" max="1802" width="3.5703125" style="52" customWidth="1"/>
    <col min="1803" max="2047" width="9.140625" style="52"/>
    <col min="2048" max="2048" width="8.7109375" style="52" customWidth="1"/>
    <col min="2049" max="2049" width="9.85546875" style="52" customWidth="1"/>
    <col min="2050" max="2050" width="14.42578125" style="52" customWidth="1"/>
    <col min="2051" max="2051" width="7.28515625" style="52" customWidth="1"/>
    <col min="2052" max="2052" width="5.5703125" style="52" customWidth="1"/>
    <col min="2053" max="2053" width="9" style="52" customWidth="1"/>
    <col min="2054" max="2055" width="9.85546875" style="52" customWidth="1"/>
    <col min="2056" max="2056" width="11.140625" style="52" customWidth="1"/>
    <col min="2057" max="2057" width="2.85546875" style="52" customWidth="1"/>
    <col min="2058" max="2058" width="3.5703125" style="52" customWidth="1"/>
    <col min="2059" max="2303" width="9.140625" style="52"/>
    <col min="2304" max="2304" width="8.7109375" style="52" customWidth="1"/>
    <col min="2305" max="2305" width="9.85546875" style="52" customWidth="1"/>
    <col min="2306" max="2306" width="14.42578125" style="52" customWidth="1"/>
    <col min="2307" max="2307" width="7.28515625" style="52" customWidth="1"/>
    <col min="2308" max="2308" width="5.5703125" style="52" customWidth="1"/>
    <col min="2309" max="2309" width="9" style="52" customWidth="1"/>
    <col min="2310" max="2311" width="9.85546875" style="52" customWidth="1"/>
    <col min="2312" max="2312" width="11.140625" style="52" customWidth="1"/>
    <col min="2313" max="2313" width="2.85546875" style="52" customWidth="1"/>
    <col min="2314" max="2314" width="3.5703125" style="52" customWidth="1"/>
    <col min="2315" max="2559" width="9.140625" style="52"/>
    <col min="2560" max="2560" width="8.7109375" style="52" customWidth="1"/>
    <col min="2561" max="2561" width="9.85546875" style="52" customWidth="1"/>
    <col min="2562" max="2562" width="14.42578125" style="52" customWidth="1"/>
    <col min="2563" max="2563" width="7.28515625" style="52" customWidth="1"/>
    <col min="2564" max="2564" width="5.5703125" style="52" customWidth="1"/>
    <col min="2565" max="2565" width="9" style="52" customWidth="1"/>
    <col min="2566" max="2567" width="9.85546875" style="52" customWidth="1"/>
    <col min="2568" max="2568" width="11.140625" style="52" customWidth="1"/>
    <col min="2569" max="2569" width="2.85546875" style="52" customWidth="1"/>
    <col min="2570" max="2570" width="3.5703125" style="52" customWidth="1"/>
    <col min="2571" max="2815" width="9.140625" style="52"/>
    <col min="2816" max="2816" width="8.7109375" style="52" customWidth="1"/>
    <col min="2817" max="2817" width="9.85546875" style="52" customWidth="1"/>
    <col min="2818" max="2818" width="14.42578125" style="52" customWidth="1"/>
    <col min="2819" max="2819" width="7.28515625" style="52" customWidth="1"/>
    <col min="2820" max="2820" width="5.5703125" style="52" customWidth="1"/>
    <col min="2821" max="2821" width="9" style="52" customWidth="1"/>
    <col min="2822" max="2823" width="9.85546875" style="52" customWidth="1"/>
    <col min="2824" max="2824" width="11.140625" style="52" customWidth="1"/>
    <col min="2825" max="2825" width="2.85546875" style="52" customWidth="1"/>
    <col min="2826" max="2826" width="3.5703125" style="52" customWidth="1"/>
    <col min="2827" max="3071" width="9.140625" style="52"/>
    <col min="3072" max="3072" width="8.7109375" style="52" customWidth="1"/>
    <col min="3073" max="3073" width="9.85546875" style="52" customWidth="1"/>
    <col min="3074" max="3074" width="14.42578125" style="52" customWidth="1"/>
    <col min="3075" max="3075" width="7.28515625" style="52" customWidth="1"/>
    <col min="3076" max="3076" width="5.5703125" style="52" customWidth="1"/>
    <col min="3077" max="3077" width="9" style="52" customWidth="1"/>
    <col min="3078" max="3079" width="9.85546875" style="52" customWidth="1"/>
    <col min="3080" max="3080" width="11.140625" style="52" customWidth="1"/>
    <col min="3081" max="3081" width="2.85546875" style="52" customWidth="1"/>
    <col min="3082" max="3082" width="3.5703125" style="52" customWidth="1"/>
    <col min="3083" max="3327" width="9.140625" style="52"/>
    <col min="3328" max="3328" width="8.7109375" style="52" customWidth="1"/>
    <col min="3329" max="3329" width="9.85546875" style="52" customWidth="1"/>
    <col min="3330" max="3330" width="14.42578125" style="52" customWidth="1"/>
    <col min="3331" max="3331" width="7.28515625" style="52" customWidth="1"/>
    <col min="3332" max="3332" width="5.5703125" style="52" customWidth="1"/>
    <col min="3333" max="3333" width="9" style="52" customWidth="1"/>
    <col min="3334" max="3335" width="9.85546875" style="52" customWidth="1"/>
    <col min="3336" max="3336" width="11.140625" style="52" customWidth="1"/>
    <col min="3337" max="3337" width="2.85546875" style="52" customWidth="1"/>
    <col min="3338" max="3338" width="3.5703125" style="52" customWidth="1"/>
    <col min="3339" max="3583" width="9.140625" style="52"/>
    <col min="3584" max="3584" width="8.7109375" style="52" customWidth="1"/>
    <col min="3585" max="3585" width="9.85546875" style="52" customWidth="1"/>
    <col min="3586" max="3586" width="14.42578125" style="52" customWidth="1"/>
    <col min="3587" max="3587" width="7.28515625" style="52" customWidth="1"/>
    <col min="3588" max="3588" width="5.5703125" style="52" customWidth="1"/>
    <col min="3589" max="3589" width="9" style="52" customWidth="1"/>
    <col min="3590" max="3591" width="9.85546875" style="52" customWidth="1"/>
    <col min="3592" max="3592" width="11.140625" style="52" customWidth="1"/>
    <col min="3593" max="3593" width="2.85546875" style="52" customWidth="1"/>
    <col min="3594" max="3594" width="3.5703125" style="52" customWidth="1"/>
    <col min="3595" max="3839" width="9.140625" style="52"/>
    <col min="3840" max="3840" width="8.7109375" style="52" customWidth="1"/>
    <col min="3841" max="3841" width="9.85546875" style="52" customWidth="1"/>
    <col min="3842" max="3842" width="14.42578125" style="52" customWidth="1"/>
    <col min="3843" max="3843" width="7.28515625" style="52" customWidth="1"/>
    <col min="3844" max="3844" width="5.5703125" style="52" customWidth="1"/>
    <col min="3845" max="3845" width="9" style="52" customWidth="1"/>
    <col min="3846" max="3847" width="9.85546875" style="52" customWidth="1"/>
    <col min="3848" max="3848" width="11.140625" style="52" customWidth="1"/>
    <col min="3849" max="3849" width="2.85546875" style="52" customWidth="1"/>
    <col min="3850" max="3850" width="3.5703125" style="52" customWidth="1"/>
    <col min="3851" max="4095" width="9.140625" style="52"/>
    <col min="4096" max="4096" width="8.7109375" style="52" customWidth="1"/>
    <col min="4097" max="4097" width="9.85546875" style="52" customWidth="1"/>
    <col min="4098" max="4098" width="14.42578125" style="52" customWidth="1"/>
    <col min="4099" max="4099" width="7.28515625" style="52" customWidth="1"/>
    <col min="4100" max="4100" width="5.5703125" style="52" customWidth="1"/>
    <col min="4101" max="4101" width="9" style="52" customWidth="1"/>
    <col min="4102" max="4103" width="9.85546875" style="52" customWidth="1"/>
    <col min="4104" max="4104" width="11.140625" style="52" customWidth="1"/>
    <col min="4105" max="4105" width="2.85546875" style="52" customWidth="1"/>
    <col min="4106" max="4106" width="3.5703125" style="52" customWidth="1"/>
    <col min="4107" max="4351" width="9.140625" style="52"/>
    <col min="4352" max="4352" width="8.7109375" style="52" customWidth="1"/>
    <col min="4353" max="4353" width="9.85546875" style="52" customWidth="1"/>
    <col min="4354" max="4354" width="14.42578125" style="52" customWidth="1"/>
    <col min="4355" max="4355" width="7.28515625" style="52" customWidth="1"/>
    <col min="4356" max="4356" width="5.5703125" style="52" customWidth="1"/>
    <col min="4357" max="4357" width="9" style="52" customWidth="1"/>
    <col min="4358" max="4359" width="9.85546875" style="52" customWidth="1"/>
    <col min="4360" max="4360" width="11.140625" style="52" customWidth="1"/>
    <col min="4361" max="4361" width="2.85546875" style="52" customWidth="1"/>
    <col min="4362" max="4362" width="3.5703125" style="52" customWidth="1"/>
    <col min="4363" max="4607" width="9.140625" style="52"/>
    <col min="4608" max="4608" width="8.7109375" style="52" customWidth="1"/>
    <col min="4609" max="4609" width="9.85546875" style="52" customWidth="1"/>
    <col min="4610" max="4610" width="14.42578125" style="52" customWidth="1"/>
    <col min="4611" max="4611" width="7.28515625" style="52" customWidth="1"/>
    <col min="4612" max="4612" width="5.5703125" style="52" customWidth="1"/>
    <col min="4613" max="4613" width="9" style="52" customWidth="1"/>
    <col min="4614" max="4615" width="9.85546875" style="52" customWidth="1"/>
    <col min="4616" max="4616" width="11.140625" style="52" customWidth="1"/>
    <col min="4617" max="4617" width="2.85546875" style="52" customWidth="1"/>
    <col min="4618" max="4618" width="3.5703125" style="52" customWidth="1"/>
    <col min="4619" max="4863" width="9.140625" style="52"/>
    <col min="4864" max="4864" width="8.7109375" style="52" customWidth="1"/>
    <col min="4865" max="4865" width="9.85546875" style="52" customWidth="1"/>
    <col min="4866" max="4866" width="14.42578125" style="52" customWidth="1"/>
    <col min="4867" max="4867" width="7.28515625" style="52" customWidth="1"/>
    <col min="4868" max="4868" width="5.5703125" style="52" customWidth="1"/>
    <col min="4869" max="4869" width="9" style="52" customWidth="1"/>
    <col min="4870" max="4871" width="9.85546875" style="52" customWidth="1"/>
    <col min="4872" max="4872" width="11.140625" style="52" customWidth="1"/>
    <col min="4873" max="4873" width="2.85546875" style="52" customWidth="1"/>
    <col min="4874" max="4874" width="3.5703125" style="52" customWidth="1"/>
    <col min="4875" max="5119" width="9.140625" style="52"/>
    <col min="5120" max="5120" width="8.7109375" style="52" customWidth="1"/>
    <col min="5121" max="5121" width="9.85546875" style="52" customWidth="1"/>
    <col min="5122" max="5122" width="14.42578125" style="52" customWidth="1"/>
    <col min="5123" max="5123" width="7.28515625" style="52" customWidth="1"/>
    <col min="5124" max="5124" width="5.5703125" style="52" customWidth="1"/>
    <col min="5125" max="5125" width="9" style="52" customWidth="1"/>
    <col min="5126" max="5127" width="9.85546875" style="52" customWidth="1"/>
    <col min="5128" max="5128" width="11.140625" style="52" customWidth="1"/>
    <col min="5129" max="5129" width="2.85546875" style="52" customWidth="1"/>
    <col min="5130" max="5130" width="3.5703125" style="52" customWidth="1"/>
    <col min="5131" max="5375" width="9.140625" style="52"/>
    <col min="5376" max="5376" width="8.7109375" style="52" customWidth="1"/>
    <col min="5377" max="5377" width="9.85546875" style="52" customWidth="1"/>
    <col min="5378" max="5378" width="14.42578125" style="52" customWidth="1"/>
    <col min="5379" max="5379" width="7.28515625" style="52" customWidth="1"/>
    <col min="5380" max="5380" width="5.5703125" style="52" customWidth="1"/>
    <col min="5381" max="5381" width="9" style="52" customWidth="1"/>
    <col min="5382" max="5383" width="9.85546875" style="52" customWidth="1"/>
    <col min="5384" max="5384" width="11.140625" style="52" customWidth="1"/>
    <col min="5385" max="5385" width="2.85546875" style="52" customWidth="1"/>
    <col min="5386" max="5386" width="3.5703125" style="52" customWidth="1"/>
    <col min="5387" max="5631" width="9.140625" style="52"/>
    <col min="5632" max="5632" width="8.7109375" style="52" customWidth="1"/>
    <col min="5633" max="5633" width="9.85546875" style="52" customWidth="1"/>
    <col min="5634" max="5634" width="14.42578125" style="52" customWidth="1"/>
    <col min="5635" max="5635" width="7.28515625" style="52" customWidth="1"/>
    <col min="5636" max="5636" width="5.5703125" style="52" customWidth="1"/>
    <col min="5637" max="5637" width="9" style="52" customWidth="1"/>
    <col min="5638" max="5639" width="9.85546875" style="52" customWidth="1"/>
    <col min="5640" max="5640" width="11.140625" style="52" customWidth="1"/>
    <col min="5641" max="5641" width="2.85546875" style="52" customWidth="1"/>
    <col min="5642" max="5642" width="3.5703125" style="52" customWidth="1"/>
    <col min="5643" max="5887" width="9.140625" style="52"/>
    <col min="5888" max="5888" width="8.7109375" style="52" customWidth="1"/>
    <col min="5889" max="5889" width="9.85546875" style="52" customWidth="1"/>
    <col min="5890" max="5890" width="14.42578125" style="52" customWidth="1"/>
    <col min="5891" max="5891" width="7.28515625" style="52" customWidth="1"/>
    <col min="5892" max="5892" width="5.5703125" style="52" customWidth="1"/>
    <col min="5893" max="5893" width="9" style="52" customWidth="1"/>
    <col min="5894" max="5895" width="9.85546875" style="52" customWidth="1"/>
    <col min="5896" max="5896" width="11.140625" style="52" customWidth="1"/>
    <col min="5897" max="5897" width="2.85546875" style="52" customWidth="1"/>
    <col min="5898" max="5898" width="3.5703125" style="52" customWidth="1"/>
    <col min="5899" max="6143" width="9.140625" style="52"/>
    <col min="6144" max="6144" width="8.7109375" style="52" customWidth="1"/>
    <col min="6145" max="6145" width="9.85546875" style="52" customWidth="1"/>
    <col min="6146" max="6146" width="14.42578125" style="52" customWidth="1"/>
    <col min="6147" max="6147" width="7.28515625" style="52" customWidth="1"/>
    <col min="6148" max="6148" width="5.5703125" style="52" customWidth="1"/>
    <col min="6149" max="6149" width="9" style="52" customWidth="1"/>
    <col min="6150" max="6151" width="9.85546875" style="52" customWidth="1"/>
    <col min="6152" max="6152" width="11.140625" style="52" customWidth="1"/>
    <col min="6153" max="6153" width="2.85546875" style="52" customWidth="1"/>
    <col min="6154" max="6154" width="3.5703125" style="52" customWidth="1"/>
    <col min="6155" max="6399" width="9.140625" style="52"/>
    <col min="6400" max="6400" width="8.7109375" style="52" customWidth="1"/>
    <col min="6401" max="6401" width="9.85546875" style="52" customWidth="1"/>
    <col min="6402" max="6402" width="14.42578125" style="52" customWidth="1"/>
    <col min="6403" max="6403" width="7.28515625" style="52" customWidth="1"/>
    <col min="6404" max="6404" width="5.5703125" style="52" customWidth="1"/>
    <col min="6405" max="6405" width="9" style="52" customWidth="1"/>
    <col min="6406" max="6407" width="9.85546875" style="52" customWidth="1"/>
    <col min="6408" max="6408" width="11.140625" style="52" customWidth="1"/>
    <col min="6409" max="6409" width="2.85546875" style="52" customWidth="1"/>
    <col min="6410" max="6410" width="3.5703125" style="52" customWidth="1"/>
    <col min="6411" max="6655" width="9.140625" style="52"/>
    <col min="6656" max="6656" width="8.7109375" style="52" customWidth="1"/>
    <col min="6657" max="6657" width="9.85546875" style="52" customWidth="1"/>
    <col min="6658" max="6658" width="14.42578125" style="52" customWidth="1"/>
    <col min="6659" max="6659" width="7.28515625" style="52" customWidth="1"/>
    <col min="6660" max="6660" width="5.5703125" style="52" customWidth="1"/>
    <col min="6661" max="6661" width="9" style="52" customWidth="1"/>
    <col min="6662" max="6663" width="9.85546875" style="52" customWidth="1"/>
    <col min="6664" max="6664" width="11.140625" style="52" customWidth="1"/>
    <col min="6665" max="6665" width="2.85546875" style="52" customWidth="1"/>
    <col min="6666" max="6666" width="3.5703125" style="52" customWidth="1"/>
    <col min="6667" max="6911" width="9.140625" style="52"/>
    <col min="6912" max="6912" width="8.7109375" style="52" customWidth="1"/>
    <col min="6913" max="6913" width="9.85546875" style="52" customWidth="1"/>
    <col min="6914" max="6914" width="14.42578125" style="52" customWidth="1"/>
    <col min="6915" max="6915" width="7.28515625" style="52" customWidth="1"/>
    <col min="6916" max="6916" width="5.5703125" style="52" customWidth="1"/>
    <col min="6917" max="6917" width="9" style="52" customWidth="1"/>
    <col min="6918" max="6919" width="9.85546875" style="52" customWidth="1"/>
    <col min="6920" max="6920" width="11.140625" style="52" customWidth="1"/>
    <col min="6921" max="6921" width="2.85546875" style="52" customWidth="1"/>
    <col min="6922" max="6922" width="3.5703125" style="52" customWidth="1"/>
    <col min="6923" max="7167" width="9.140625" style="52"/>
    <col min="7168" max="7168" width="8.7109375" style="52" customWidth="1"/>
    <col min="7169" max="7169" width="9.85546875" style="52" customWidth="1"/>
    <col min="7170" max="7170" width="14.42578125" style="52" customWidth="1"/>
    <col min="7171" max="7171" width="7.28515625" style="52" customWidth="1"/>
    <col min="7172" max="7172" width="5.5703125" style="52" customWidth="1"/>
    <col min="7173" max="7173" width="9" style="52" customWidth="1"/>
    <col min="7174" max="7175" width="9.85546875" style="52" customWidth="1"/>
    <col min="7176" max="7176" width="11.140625" style="52" customWidth="1"/>
    <col min="7177" max="7177" width="2.85546875" style="52" customWidth="1"/>
    <col min="7178" max="7178" width="3.5703125" style="52" customWidth="1"/>
    <col min="7179" max="7423" width="9.140625" style="52"/>
    <col min="7424" max="7424" width="8.7109375" style="52" customWidth="1"/>
    <col min="7425" max="7425" width="9.85546875" style="52" customWidth="1"/>
    <col min="7426" max="7426" width="14.42578125" style="52" customWidth="1"/>
    <col min="7427" max="7427" width="7.28515625" style="52" customWidth="1"/>
    <col min="7428" max="7428" width="5.5703125" style="52" customWidth="1"/>
    <col min="7429" max="7429" width="9" style="52" customWidth="1"/>
    <col min="7430" max="7431" width="9.85546875" style="52" customWidth="1"/>
    <col min="7432" max="7432" width="11.140625" style="52" customWidth="1"/>
    <col min="7433" max="7433" width="2.85546875" style="52" customWidth="1"/>
    <col min="7434" max="7434" width="3.5703125" style="52" customWidth="1"/>
    <col min="7435" max="7679" width="9.140625" style="52"/>
    <col min="7680" max="7680" width="8.7109375" style="52" customWidth="1"/>
    <col min="7681" max="7681" width="9.85546875" style="52" customWidth="1"/>
    <col min="7682" max="7682" width="14.42578125" style="52" customWidth="1"/>
    <col min="7683" max="7683" width="7.28515625" style="52" customWidth="1"/>
    <col min="7684" max="7684" width="5.5703125" style="52" customWidth="1"/>
    <col min="7685" max="7685" width="9" style="52" customWidth="1"/>
    <col min="7686" max="7687" width="9.85546875" style="52" customWidth="1"/>
    <col min="7688" max="7688" width="11.140625" style="52" customWidth="1"/>
    <col min="7689" max="7689" width="2.85546875" style="52" customWidth="1"/>
    <col min="7690" max="7690" width="3.5703125" style="52" customWidth="1"/>
    <col min="7691" max="7935" width="9.140625" style="52"/>
    <col min="7936" max="7936" width="8.7109375" style="52" customWidth="1"/>
    <col min="7937" max="7937" width="9.85546875" style="52" customWidth="1"/>
    <col min="7938" max="7938" width="14.42578125" style="52" customWidth="1"/>
    <col min="7939" max="7939" width="7.28515625" style="52" customWidth="1"/>
    <col min="7940" max="7940" width="5.5703125" style="52" customWidth="1"/>
    <col min="7941" max="7941" width="9" style="52" customWidth="1"/>
    <col min="7942" max="7943" width="9.85546875" style="52" customWidth="1"/>
    <col min="7944" max="7944" width="11.140625" style="52" customWidth="1"/>
    <col min="7945" max="7945" width="2.85546875" style="52" customWidth="1"/>
    <col min="7946" max="7946" width="3.5703125" style="52" customWidth="1"/>
    <col min="7947" max="8191" width="9.140625" style="52"/>
    <col min="8192" max="8192" width="8.7109375" style="52" customWidth="1"/>
    <col min="8193" max="8193" width="9.85546875" style="52" customWidth="1"/>
    <col min="8194" max="8194" width="14.42578125" style="52" customWidth="1"/>
    <col min="8195" max="8195" width="7.28515625" style="52" customWidth="1"/>
    <col min="8196" max="8196" width="5.5703125" style="52" customWidth="1"/>
    <col min="8197" max="8197" width="9" style="52" customWidth="1"/>
    <col min="8198" max="8199" width="9.85546875" style="52" customWidth="1"/>
    <col min="8200" max="8200" width="11.140625" style="52" customWidth="1"/>
    <col min="8201" max="8201" width="2.85546875" style="52" customWidth="1"/>
    <col min="8202" max="8202" width="3.5703125" style="52" customWidth="1"/>
    <col min="8203" max="8447" width="9.140625" style="52"/>
    <col min="8448" max="8448" width="8.7109375" style="52" customWidth="1"/>
    <col min="8449" max="8449" width="9.85546875" style="52" customWidth="1"/>
    <col min="8450" max="8450" width="14.42578125" style="52" customWidth="1"/>
    <col min="8451" max="8451" width="7.28515625" style="52" customWidth="1"/>
    <col min="8452" max="8452" width="5.5703125" style="52" customWidth="1"/>
    <col min="8453" max="8453" width="9" style="52" customWidth="1"/>
    <col min="8454" max="8455" width="9.85546875" style="52" customWidth="1"/>
    <col min="8456" max="8456" width="11.140625" style="52" customWidth="1"/>
    <col min="8457" max="8457" width="2.85546875" style="52" customWidth="1"/>
    <col min="8458" max="8458" width="3.5703125" style="52" customWidth="1"/>
    <col min="8459" max="8703" width="9.140625" style="52"/>
    <col min="8704" max="8704" width="8.7109375" style="52" customWidth="1"/>
    <col min="8705" max="8705" width="9.85546875" style="52" customWidth="1"/>
    <col min="8706" max="8706" width="14.42578125" style="52" customWidth="1"/>
    <col min="8707" max="8707" width="7.28515625" style="52" customWidth="1"/>
    <col min="8708" max="8708" width="5.5703125" style="52" customWidth="1"/>
    <col min="8709" max="8709" width="9" style="52" customWidth="1"/>
    <col min="8710" max="8711" width="9.85546875" style="52" customWidth="1"/>
    <col min="8712" max="8712" width="11.140625" style="52" customWidth="1"/>
    <col min="8713" max="8713" width="2.85546875" style="52" customWidth="1"/>
    <col min="8714" max="8714" width="3.5703125" style="52" customWidth="1"/>
    <col min="8715" max="8959" width="9.140625" style="52"/>
    <col min="8960" max="8960" width="8.7109375" style="52" customWidth="1"/>
    <col min="8961" max="8961" width="9.85546875" style="52" customWidth="1"/>
    <col min="8962" max="8962" width="14.42578125" style="52" customWidth="1"/>
    <col min="8963" max="8963" width="7.28515625" style="52" customWidth="1"/>
    <col min="8964" max="8964" width="5.5703125" style="52" customWidth="1"/>
    <col min="8965" max="8965" width="9" style="52" customWidth="1"/>
    <col min="8966" max="8967" width="9.85546875" style="52" customWidth="1"/>
    <col min="8968" max="8968" width="11.140625" style="52" customWidth="1"/>
    <col min="8969" max="8969" width="2.85546875" style="52" customWidth="1"/>
    <col min="8970" max="8970" width="3.5703125" style="52" customWidth="1"/>
    <col min="8971" max="9215" width="9.140625" style="52"/>
    <col min="9216" max="9216" width="8.7109375" style="52" customWidth="1"/>
    <col min="9217" max="9217" width="9.85546875" style="52" customWidth="1"/>
    <col min="9218" max="9218" width="14.42578125" style="52" customWidth="1"/>
    <col min="9219" max="9219" width="7.28515625" style="52" customWidth="1"/>
    <col min="9220" max="9220" width="5.5703125" style="52" customWidth="1"/>
    <col min="9221" max="9221" width="9" style="52" customWidth="1"/>
    <col min="9222" max="9223" width="9.85546875" style="52" customWidth="1"/>
    <col min="9224" max="9224" width="11.140625" style="52" customWidth="1"/>
    <col min="9225" max="9225" width="2.85546875" style="52" customWidth="1"/>
    <col min="9226" max="9226" width="3.5703125" style="52" customWidth="1"/>
    <col min="9227" max="9471" width="9.140625" style="52"/>
    <col min="9472" max="9472" width="8.7109375" style="52" customWidth="1"/>
    <col min="9473" max="9473" width="9.85546875" style="52" customWidth="1"/>
    <col min="9474" max="9474" width="14.42578125" style="52" customWidth="1"/>
    <col min="9475" max="9475" width="7.28515625" style="52" customWidth="1"/>
    <col min="9476" max="9476" width="5.5703125" style="52" customWidth="1"/>
    <col min="9477" max="9477" width="9" style="52" customWidth="1"/>
    <col min="9478" max="9479" width="9.85546875" style="52" customWidth="1"/>
    <col min="9480" max="9480" width="11.140625" style="52" customWidth="1"/>
    <col min="9481" max="9481" width="2.85546875" style="52" customWidth="1"/>
    <col min="9482" max="9482" width="3.5703125" style="52" customWidth="1"/>
    <col min="9483" max="9727" width="9.140625" style="52"/>
    <col min="9728" max="9728" width="8.7109375" style="52" customWidth="1"/>
    <col min="9729" max="9729" width="9.85546875" style="52" customWidth="1"/>
    <col min="9730" max="9730" width="14.42578125" style="52" customWidth="1"/>
    <col min="9731" max="9731" width="7.28515625" style="52" customWidth="1"/>
    <col min="9732" max="9732" width="5.5703125" style="52" customWidth="1"/>
    <col min="9733" max="9733" width="9" style="52" customWidth="1"/>
    <col min="9734" max="9735" width="9.85546875" style="52" customWidth="1"/>
    <col min="9736" max="9736" width="11.140625" style="52" customWidth="1"/>
    <col min="9737" max="9737" width="2.85546875" style="52" customWidth="1"/>
    <col min="9738" max="9738" width="3.5703125" style="52" customWidth="1"/>
    <col min="9739" max="9983" width="9.140625" style="52"/>
    <col min="9984" max="9984" width="8.7109375" style="52" customWidth="1"/>
    <col min="9985" max="9985" width="9.85546875" style="52" customWidth="1"/>
    <col min="9986" max="9986" width="14.42578125" style="52" customWidth="1"/>
    <col min="9987" max="9987" width="7.28515625" style="52" customWidth="1"/>
    <col min="9988" max="9988" width="5.5703125" style="52" customWidth="1"/>
    <col min="9989" max="9989" width="9" style="52" customWidth="1"/>
    <col min="9990" max="9991" width="9.85546875" style="52" customWidth="1"/>
    <col min="9992" max="9992" width="11.140625" style="52" customWidth="1"/>
    <col min="9993" max="9993" width="2.85546875" style="52" customWidth="1"/>
    <col min="9994" max="9994" width="3.5703125" style="52" customWidth="1"/>
    <col min="9995" max="10239" width="9.140625" style="52"/>
    <col min="10240" max="10240" width="8.7109375" style="52" customWidth="1"/>
    <col min="10241" max="10241" width="9.85546875" style="52" customWidth="1"/>
    <col min="10242" max="10242" width="14.42578125" style="52" customWidth="1"/>
    <col min="10243" max="10243" width="7.28515625" style="52" customWidth="1"/>
    <col min="10244" max="10244" width="5.5703125" style="52" customWidth="1"/>
    <col min="10245" max="10245" width="9" style="52" customWidth="1"/>
    <col min="10246" max="10247" width="9.85546875" style="52" customWidth="1"/>
    <col min="10248" max="10248" width="11.140625" style="52" customWidth="1"/>
    <col min="10249" max="10249" width="2.85546875" style="52" customWidth="1"/>
    <col min="10250" max="10250" width="3.5703125" style="52" customWidth="1"/>
    <col min="10251" max="10495" width="9.140625" style="52"/>
    <col min="10496" max="10496" width="8.7109375" style="52" customWidth="1"/>
    <col min="10497" max="10497" width="9.85546875" style="52" customWidth="1"/>
    <col min="10498" max="10498" width="14.42578125" style="52" customWidth="1"/>
    <col min="10499" max="10499" width="7.28515625" style="52" customWidth="1"/>
    <col min="10500" max="10500" width="5.5703125" style="52" customWidth="1"/>
    <col min="10501" max="10501" width="9" style="52" customWidth="1"/>
    <col min="10502" max="10503" width="9.85546875" style="52" customWidth="1"/>
    <col min="10504" max="10504" width="11.140625" style="52" customWidth="1"/>
    <col min="10505" max="10505" width="2.85546875" style="52" customWidth="1"/>
    <col min="10506" max="10506" width="3.5703125" style="52" customWidth="1"/>
    <col min="10507" max="10751" width="9.140625" style="52"/>
    <col min="10752" max="10752" width="8.7109375" style="52" customWidth="1"/>
    <col min="10753" max="10753" width="9.85546875" style="52" customWidth="1"/>
    <col min="10754" max="10754" width="14.42578125" style="52" customWidth="1"/>
    <col min="10755" max="10755" width="7.28515625" style="52" customWidth="1"/>
    <col min="10756" max="10756" width="5.5703125" style="52" customWidth="1"/>
    <col min="10757" max="10757" width="9" style="52" customWidth="1"/>
    <col min="10758" max="10759" width="9.85546875" style="52" customWidth="1"/>
    <col min="10760" max="10760" width="11.140625" style="52" customWidth="1"/>
    <col min="10761" max="10761" width="2.85546875" style="52" customWidth="1"/>
    <col min="10762" max="10762" width="3.5703125" style="52" customWidth="1"/>
    <col min="10763" max="11007" width="9.140625" style="52"/>
    <col min="11008" max="11008" width="8.7109375" style="52" customWidth="1"/>
    <col min="11009" max="11009" width="9.85546875" style="52" customWidth="1"/>
    <col min="11010" max="11010" width="14.42578125" style="52" customWidth="1"/>
    <col min="11011" max="11011" width="7.28515625" style="52" customWidth="1"/>
    <col min="11012" max="11012" width="5.5703125" style="52" customWidth="1"/>
    <col min="11013" max="11013" width="9" style="52" customWidth="1"/>
    <col min="11014" max="11015" width="9.85546875" style="52" customWidth="1"/>
    <col min="11016" max="11016" width="11.140625" style="52" customWidth="1"/>
    <col min="11017" max="11017" width="2.85546875" style="52" customWidth="1"/>
    <col min="11018" max="11018" width="3.5703125" style="52" customWidth="1"/>
    <col min="11019" max="11263" width="9.140625" style="52"/>
    <col min="11264" max="11264" width="8.7109375" style="52" customWidth="1"/>
    <col min="11265" max="11265" width="9.85546875" style="52" customWidth="1"/>
    <col min="11266" max="11266" width="14.42578125" style="52" customWidth="1"/>
    <col min="11267" max="11267" width="7.28515625" style="52" customWidth="1"/>
    <col min="11268" max="11268" width="5.5703125" style="52" customWidth="1"/>
    <col min="11269" max="11269" width="9" style="52" customWidth="1"/>
    <col min="11270" max="11271" width="9.85546875" style="52" customWidth="1"/>
    <col min="11272" max="11272" width="11.140625" style="52" customWidth="1"/>
    <col min="11273" max="11273" width="2.85546875" style="52" customWidth="1"/>
    <col min="11274" max="11274" width="3.5703125" style="52" customWidth="1"/>
    <col min="11275" max="11519" width="9.140625" style="52"/>
    <col min="11520" max="11520" width="8.7109375" style="52" customWidth="1"/>
    <col min="11521" max="11521" width="9.85546875" style="52" customWidth="1"/>
    <col min="11522" max="11522" width="14.42578125" style="52" customWidth="1"/>
    <col min="11523" max="11523" width="7.28515625" style="52" customWidth="1"/>
    <col min="11524" max="11524" width="5.5703125" style="52" customWidth="1"/>
    <col min="11525" max="11525" width="9" style="52" customWidth="1"/>
    <col min="11526" max="11527" width="9.85546875" style="52" customWidth="1"/>
    <col min="11528" max="11528" width="11.140625" style="52" customWidth="1"/>
    <col min="11529" max="11529" width="2.85546875" style="52" customWidth="1"/>
    <col min="11530" max="11530" width="3.5703125" style="52" customWidth="1"/>
    <col min="11531" max="11775" width="9.140625" style="52"/>
    <col min="11776" max="11776" width="8.7109375" style="52" customWidth="1"/>
    <col min="11777" max="11777" width="9.85546875" style="52" customWidth="1"/>
    <col min="11778" max="11778" width="14.42578125" style="52" customWidth="1"/>
    <col min="11779" max="11779" width="7.28515625" style="52" customWidth="1"/>
    <col min="11780" max="11780" width="5.5703125" style="52" customWidth="1"/>
    <col min="11781" max="11781" width="9" style="52" customWidth="1"/>
    <col min="11782" max="11783" width="9.85546875" style="52" customWidth="1"/>
    <col min="11784" max="11784" width="11.140625" style="52" customWidth="1"/>
    <col min="11785" max="11785" width="2.85546875" style="52" customWidth="1"/>
    <col min="11786" max="11786" width="3.5703125" style="52" customWidth="1"/>
    <col min="11787" max="12031" width="9.140625" style="52"/>
    <col min="12032" max="12032" width="8.7109375" style="52" customWidth="1"/>
    <col min="12033" max="12033" width="9.85546875" style="52" customWidth="1"/>
    <col min="12034" max="12034" width="14.42578125" style="52" customWidth="1"/>
    <col min="12035" max="12035" width="7.28515625" style="52" customWidth="1"/>
    <col min="12036" max="12036" width="5.5703125" style="52" customWidth="1"/>
    <col min="12037" max="12037" width="9" style="52" customWidth="1"/>
    <col min="12038" max="12039" width="9.85546875" style="52" customWidth="1"/>
    <col min="12040" max="12040" width="11.140625" style="52" customWidth="1"/>
    <col min="12041" max="12041" width="2.85546875" style="52" customWidth="1"/>
    <col min="12042" max="12042" width="3.5703125" style="52" customWidth="1"/>
    <col min="12043" max="12287" width="9.140625" style="52"/>
    <col min="12288" max="12288" width="8.7109375" style="52" customWidth="1"/>
    <col min="12289" max="12289" width="9.85546875" style="52" customWidth="1"/>
    <col min="12290" max="12290" width="14.42578125" style="52" customWidth="1"/>
    <col min="12291" max="12291" width="7.28515625" style="52" customWidth="1"/>
    <col min="12292" max="12292" width="5.5703125" style="52" customWidth="1"/>
    <col min="12293" max="12293" width="9" style="52" customWidth="1"/>
    <col min="12294" max="12295" width="9.85546875" style="52" customWidth="1"/>
    <col min="12296" max="12296" width="11.140625" style="52" customWidth="1"/>
    <col min="12297" max="12297" width="2.85546875" style="52" customWidth="1"/>
    <col min="12298" max="12298" width="3.5703125" style="52" customWidth="1"/>
    <col min="12299" max="12543" width="9.140625" style="52"/>
    <col min="12544" max="12544" width="8.7109375" style="52" customWidth="1"/>
    <col min="12545" max="12545" width="9.85546875" style="52" customWidth="1"/>
    <col min="12546" max="12546" width="14.42578125" style="52" customWidth="1"/>
    <col min="12547" max="12547" width="7.28515625" style="52" customWidth="1"/>
    <col min="12548" max="12548" width="5.5703125" style="52" customWidth="1"/>
    <col min="12549" max="12549" width="9" style="52" customWidth="1"/>
    <col min="12550" max="12551" width="9.85546875" style="52" customWidth="1"/>
    <col min="12552" max="12552" width="11.140625" style="52" customWidth="1"/>
    <col min="12553" max="12553" width="2.85546875" style="52" customWidth="1"/>
    <col min="12554" max="12554" width="3.5703125" style="52" customWidth="1"/>
    <col min="12555" max="12799" width="9.140625" style="52"/>
    <col min="12800" max="12800" width="8.7109375" style="52" customWidth="1"/>
    <col min="12801" max="12801" width="9.85546875" style="52" customWidth="1"/>
    <col min="12802" max="12802" width="14.42578125" style="52" customWidth="1"/>
    <col min="12803" max="12803" width="7.28515625" style="52" customWidth="1"/>
    <col min="12804" max="12804" width="5.5703125" style="52" customWidth="1"/>
    <col min="12805" max="12805" width="9" style="52" customWidth="1"/>
    <col min="12806" max="12807" width="9.85546875" style="52" customWidth="1"/>
    <col min="12808" max="12808" width="11.140625" style="52" customWidth="1"/>
    <col min="12809" max="12809" width="2.85546875" style="52" customWidth="1"/>
    <col min="12810" max="12810" width="3.5703125" style="52" customWidth="1"/>
    <col min="12811" max="13055" width="9.140625" style="52"/>
    <col min="13056" max="13056" width="8.7109375" style="52" customWidth="1"/>
    <col min="13057" max="13057" width="9.85546875" style="52" customWidth="1"/>
    <col min="13058" max="13058" width="14.42578125" style="52" customWidth="1"/>
    <col min="13059" max="13059" width="7.28515625" style="52" customWidth="1"/>
    <col min="13060" max="13060" width="5.5703125" style="52" customWidth="1"/>
    <col min="13061" max="13061" width="9" style="52" customWidth="1"/>
    <col min="13062" max="13063" width="9.85546875" style="52" customWidth="1"/>
    <col min="13064" max="13064" width="11.140625" style="52" customWidth="1"/>
    <col min="13065" max="13065" width="2.85546875" style="52" customWidth="1"/>
    <col min="13066" max="13066" width="3.5703125" style="52" customWidth="1"/>
    <col min="13067" max="13311" width="9.140625" style="52"/>
    <col min="13312" max="13312" width="8.7109375" style="52" customWidth="1"/>
    <col min="13313" max="13313" width="9.85546875" style="52" customWidth="1"/>
    <col min="13314" max="13314" width="14.42578125" style="52" customWidth="1"/>
    <col min="13315" max="13315" width="7.28515625" style="52" customWidth="1"/>
    <col min="13316" max="13316" width="5.5703125" style="52" customWidth="1"/>
    <col min="13317" max="13317" width="9" style="52" customWidth="1"/>
    <col min="13318" max="13319" width="9.85546875" style="52" customWidth="1"/>
    <col min="13320" max="13320" width="11.140625" style="52" customWidth="1"/>
    <col min="13321" max="13321" width="2.85546875" style="52" customWidth="1"/>
    <col min="13322" max="13322" width="3.5703125" style="52" customWidth="1"/>
    <col min="13323" max="13567" width="9.140625" style="52"/>
    <col min="13568" max="13568" width="8.7109375" style="52" customWidth="1"/>
    <col min="13569" max="13569" width="9.85546875" style="52" customWidth="1"/>
    <col min="13570" max="13570" width="14.42578125" style="52" customWidth="1"/>
    <col min="13571" max="13571" width="7.28515625" style="52" customWidth="1"/>
    <col min="13572" max="13572" width="5.5703125" style="52" customWidth="1"/>
    <col min="13573" max="13573" width="9" style="52" customWidth="1"/>
    <col min="13574" max="13575" width="9.85546875" style="52" customWidth="1"/>
    <col min="13576" max="13576" width="11.140625" style="52" customWidth="1"/>
    <col min="13577" max="13577" width="2.85546875" style="52" customWidth="1"/>
    <col min="13578" max="13578" width="3.5703125" style="52" customWidth="1"/>
    <col min="13579" max="13823" width="9.140625" style="52"/>
    <col min="13824" max="13824" width="8.7109375" style="52" customWidth="1"/>
    <col min="13825" max="13825" width="9.85546875" style="52" customWidth="1"/>
    <col min="13826" max="13826" width="14.42578125" style="52" customWidth="1"/>
    <col min="13827" max="13827" width="7.28515625" style="52" customWidth="1"/>
    <col min="13828" max="13828" width="5.5703125" style="52" customWidth="1"/>
    <col min="13829" max="13829" width="9" style="52" customWidth="1"/>
    <col min="13830" max="13831" width="9.85546875" style="52" customWidth="1"/>
    <col min="13832" max="13832" width="11.140625" style="52" customWidth="1"/>
    <col min="13833" max="13833" width="2.85546875" style="52" customWidth="1"/>
    <col min="13834" max="13834" width="3.5703125" style="52" customWidth="1"/>
    <col min="13835" max="14079" width="9.140625" style="52"/>
    <col min="14080" max="14080" width="8.7109375" style="52" customWidth="1"/>
    <col min="14081" max="14081" width="9.85546875" style="52" customWidth="1"/>
    <col min="14082" max="14082" width="14.42578125" style="52" customWidth="1"/>
    <col min="14083" max="14083" width="7.28515625" style="52" customWidth="1"/>
    <col min="14084" max="14084" width="5.5703125" style="52" customWidth="1"/>
    <col min="14085" max="14085" width="9" style="52" customWidth="1"/>
    <col min="14086" max="14087" width="9.85546875" style="52" customWidth="1"/>
    <col min="14088" max="14088" width="11.140625" style="52" customWidth="1"/>
    <col min="14089" max="14089" width="2.85546875" style="52" customWidth="1"/>
    <col min="14090" max="14090" width="3.5703125" style="52" customWidth="1"/>
    <col min="14091" max="14335" width="9.140625" style="52"/>
    <col min="14336" max="14336" width="8.7109375" style="52" customWidth="1"/>
    <col min="14337" max="14337" width="9.85546875" style="52" customWidth="1"/>
    <col min="14338" max="14338" width="14.42578125" style="52" customWidth="1"/>
    <col min="14339" max="14339" width="7.28515625" style="52" customWidth="1"/>
    <col min="14340" max="14340" width="5.5703125" style="52" customWidth="1"/>
    <col min="14341" max="14341" width="9" style="52" customWidth="1"/>
    <col min="14342" max="14343" width="9.85546875" style="52" customWidth="1"/>
    <col min="14344" max="14344" width="11.140625" style="52" customWidth="1"/>
    <col min="14345" max="14345" width="2.85546875" style="52" customWidth="1"/>
    <col min="14346" max="14346" width="3.5703125" style="52" customWidth="1"/>
    <col min="14347" max="14591" width="9.140625" style="52"/>
    <col min="14592" max="14592" width="8.7109375" style="52" customWidth="1"/>
    <col min="14593" max="14593" width="9.85546875" style="52" customWidth="1"/>
    <col min="14594" max="14594" width="14.42578125" style="52" customWidth="1"/>
    <col min="14595" max="14595" width="7.28515625" style="52" customWidth="1"/>
    <col min="14596" max="14596" width="5.5703125" style="52" customWidth="1"/>
    <col min="14597" max="14597" width="9" style="52" customWidth="1"/>
    <col min="14598" max="14599" width="9.85546875" style="52" customWidth="1"/>
    <col min="14600" max="14600" width="11.140625" style="52" customWidth="1"/>
    <col min="14601" max="14601" width="2.85546875" style="52" customWidth="1"/>
    <col min="14602" max="14602" width="3.5703125" style="52" customWidth="1"/>
    <col min="14603" max="14847" width="9.140625" style="52"/>
    <col min="14848" max="14848" width="8.7109375" style="52" customWidth="1"/>
    <col min="14849" max="14849" width="9.85546875" style="52" customWidth="1"/>
    <col min="14850" max="14850" width="14.42578125" style="52" customWidth="1"/>
    <col min="14851" max="14851" width="7.28515625" style="52" customWidth="1"/>
    <col min="14852" max="14852" width="5.5703125" style="52" customWidth="1"/>
    <col min="14853" max="14853" width="9" style="52" customWidth="1"/>
    <col min="14854" max="14855" width="9.85546875" style="52" customWidth="1"/>
    <col min="14856" max="14856" width="11.140625" style="52" customWidth="1"/>
    <col min="14857" max="14857" width="2.85546875" style="52" customWidth="1"/>
    <col min="14858" max="14858" width="3.5703125" style="52" customWidth="1"/>
    <col min="14859" max="15103" width="9.140625" style="52"/>
    <col min="15104" max="15104" width="8.7109375" style="52" customWidth="1"/>
    <col min="15105" max="15105" width="9.85546875" style="52" customWidth="1"/>
    <col min="15106" max="15106" width="14.42578125" style="52" customWidth="1"/>
    <col min="15107" max="15107" width="7.28515625" style="52" customWidth="1"/>
    <col min="15108" max="15108" width="5.5703125" style="52" customWidth="1"/>
    <col min="15109" max="15109" width="9" style="52" customWidth="1"/>
    <col min="15110" max="15111" width="9.85546875" style="52" customWidth="1"/>
    <col min="15112" max="15112" width="11.140625" style="52" customWidth="1"/>
    <col min="15113" max="15113" width="2.85546875" style="52" customWidth="1"/>
    <col min="15114" max="15114" width="3.5703125" style="52" customWidth="1"/>
    <col min="15115" max="15359" width="9.140625" style="52"/>
    <col min="15360" max="15360" width="8.7109375" style="52" customWidth="1"/>
    <col min="15361" max="15361" width="9.85546875" style="52" customWidth="1"/>
    <col min="15362" max="15362" width="14.42578125" style="52" customWidth="1"/>
    <col min="15363" max="15363" width="7.28515625" style="52" customWidth="1"/>
    <col min="15364" max="15364" width="5.5703125" style="52" customWidth="1"/>
    <col min="15365" max="15365" width="9" style="52" customWidth="1"/>
    <col min="15366" max="15367" width="9.85546875" style="52" customWidth="1"/>
    <col min="15368" max="15368" width="11.140625" style="52" customWidth="1"/>
    <col min="15369" max="15369" width="2.85546875" style="52" customWidth="1"/>
    <col min="15370" max="15370" width="3.5703125" style="52" customWidth="1"/>
    <col min="15371" max="15615" width="9.140625" style="52"/>
    <col min="15616" max="15616" width="8.7109375" style="52" customWidth="1"/>
    <col min="15617" max="15617" width="9.85546875" style="52" customWidth="1"/>
    <col min="15618" max="15618" width="14.42578125" style="52" customWidth="1"/>
    <col min="15619" max="15619" width="7.28515625" style="52" customWidth="1"/>
    <col min="15620" max="15620" width="5.5703125" style="52" customWidth="1"/>
    <col min="15621" max="15621" width="9" style="52" customWidth="1"/>
    <col min="15622" max="15623" width="9.85546875" style="52" customWidth="1"/>
    <col min="15624" max="15624" width="11.140625" style="52" customWidth="1"/>
    <col min="15625" max="15625" width="2.85546875" style="52" customWidth="1"/>
    <col min="15626" max="15626" width="3.5703125" style="52" customWidth="1"/>
    <col min="15627" max="15871" width="9.140625" style="52"/>
    <col min="15872" max="15872" width="8.7109375" style="52" customWidth="1"/>
    <col min="15873" max="15873" width="9.85546875" style="52" customWidth="1"/>
    <col min="15874" max="15874" width="14.42578125" style="52" customWidth="1"/>
    <col min="15875" max="15875" width="7.28515625" style="52" customWidth="1"/>
    <col min="15876" max="15876" width="5.5703125" style="52" customWidth="1"/>
    <col min="15877" max="15877" width="9" style="52" customWidth="1"/>
    <col min="15878" max="15879" width="9.85546875" style="52" customWidth="1"/>
    <col min="15880" max="15880" width="11.140625" style="52" customWidth="1"/>
    <col min="15881" max="15881" width="2.85546875" style="52" customWidth="1"/>
    <col min="15882" max="15882" width="3.5703125" style="52" customWidth="1"/>
    <col min="15883" max="16127" width="9.140625" style="52"/>
    <col min="16128" max="16128" width="8.7109375" style="52" customWidth="1"/>
    <col min="16129" max="16129" width="9.85546875" style="52" customWidth="1"/>
    <col min="16130" max="16130" width="14.42578125" style="52" customWidth="1"/>
    <col min="16131" max="16131" width="7.28515625" style="52" customWidth="1"/>
    <col min="16132" max="16132" width="5.5703125" style="52" customWidth="1"/>
    <col min="16133" max="16133" width="9" style="52" customWidth="1"/>
    <col min="16134" max="16135" width="9.85546875" style="52" customWidth="1"/>
    <col min="16136" max="16136" width="11.140625" style="52" customWidth="1"/>
    <col min="16137" max="16137" width="2.85546875" style="52" customWidth="1"/>
    <col min="16138" max="16138" width="3.5703125" style="52" customWidth="1"/>
    <col min="16139" max="16384" width="9.140625" style="52"/>
  </cols>
  <sheetData>
    <row r="1" spans="1:9" ht="46.5" customHeight="1" x14ac:dyDescent="0.25">
      <c r="A1" s="145" t="s">
        <v>217</v>
      </c>
      <c r="B1" s="146"/>
      <c r="C1" s="146"/>
      <c r="D1" s="146"/>
      <c r="E1" s="146"/>
      <c r="F1" s="146"/>
      <c r="G1" s="146"/>
      <c r="H1" s="147"/>
      <c r="I1" s="51"/>
    </row>
    <row r="2" spans="1:9" ht="16.5" customHeight="1" x14ac:dyDescent="0.25">
      <c r="A2" s="93" t="s">
        <v>0</v>
      </c>
      <c r="B2" s="94"/>
      <c r="C2" s="94"/>
      <c r="D2" s="94"/>
      <c r="E2" s="94"/>
      <c r="F2" s="94"/>
      <c r="G2" s="94"/>
      <c r="H2" s="95"/>
      <c r="I2" s="25"/>
    </row>
    <row r="3" spans="1:9" x14ac:dyDescent="0.25">
      <c r="A3" s="90" t="s">
        <v>1</v>
      </c>
      <c r="B3" s="91"/>
      <c r="C3" s="91"/>
      <c r="D3" s="91"/>
      <c r="E3" s="148" t="str">
        <f ca="1">TEXT(TODAY(),"DD/MM/YYYY")</f>
        <v>16/08/2025</v>
      </c>
      <c r="F3" s="149"/>
      <c r="G3" s="149"/>
      <c r="H3" s="150"/>
      <c r="I3" s="53"/>
    </row>
    <row r="4" spans="1:9" ht="15" customHeight="1" x14ac:dyDescent="0.25">
      <c r="A4" s="90" t="s">
        <v>2</v>
      </c>
      <c r="B4" s="91"/>
      <c r="C4" s="91"/>
      <c r="D4" s="91"/>
      <c r="E4" s="140" t="s">
        <v>118</v>
      </c>
      <c r="F4" s="141"/>
      <c r="G4" s="141"/>
      <c r="H4" s="142"/>
      <c r="I4" s="6"/>
    </row>
    <row r="5" spans="1:9" x14ac:dyDescent="0.25">
      <c r="A5" s="90" t="s">
        <v>3</v>
      </c>
      <c r="B5" s="91"/>
      <c r="C5" s="91"/>
      <c r="D5" s="91"/>
      <c r="E5" s="154" t="s">
        <v>227</v>
      </c>
      <c r="F5" s="155"/>
      <c r="G5" s="155"/>
      <c r="H5" s="156"/>
      <c r="I5" s="53"/>
    </row>
    <row r="6" spans="1:9" ht="16.5" customHeight="1" x14ac:dyDescent="0.25">
      <c r="A6" s="90" t="s">
        <v>4</v>
      </c>
      <c r="B6" s="91"/>
      <c r="C6" s="91"/>
      <c r="D6" s="91"/>
      <c r="E6" s="113" t="s">
        <v>119</v>
      </c>
      <c r="F6" s="139"/>
      <c r="G6" s="139"/>
      <c r="H6" s="114"/>
      <c r="I6" s="10"/>
    </row>
    <row r="7" spans="1:9" ht="15" customHeight="1" x14ac:dyDescent="0.25">
      <c r="A7" s="90" t="s">
        <v>5</v>
      </c>
      <c r="B7" s="91"/>
      <c r="C7" s="91"/>
      <c r="D7" s="91"/>
      <c r="E7" s="113" t="str">
        <f>E6</f>
        <v>M/s.Rupvakula Properties Pvt. Ltd</v>
      </c>
      <c r="F7" s="139"/>
      <c r="G7" s="139"/>
      <c r="H7" s="114"/>
      <c r="I7" s="10"/>
    </row>
    <row r="8" spans="1:9" x14ac:dyDescent="0.25">
      <c r="A8" s="90" t="s">
        <v>6</v>
      </c>
      <c r="B8" s="91"/>
      <c r="C8" s="91"/>
      <c r="D8" s="91"/>
      <c r="E8" s="151" t="s">
        <v>120</v>
      </c>
      <c r="F8" s="152"/>
      <c r="G8" s="152"/>
      <c r="H8" s="153"/>
      <c r="I8" s="13"/>
    </row>
    <row r="9" spans="1:9" x14ac:dyDescent="0.25">
      <c r="A9" s="90" t="s">
        <v>7</v>
      </c>
      <c r="B9" s="91"/>
      <c r="C9" s="91"/>
      <c r="D9" s="91"/>
      <c r="E9" s="90">
        <v>2225014887</v>
      </c>
      <c r="F9" s="91"/>
      <c r="G9" s="91"/>
      <c r="H9" s="92"/>
      <c r="I9" s="13"/>
    </row>
    <row r="10" spans="1:9" hidden="1" x14ac:dyDescent="0.25">
      <c r="A10" s="90" t="s">
        <v>211</v>
      </c>
      <c r="B10" s="91"/>
      <c r="C10" s="91"/>
      <c r="D10" s="91"/>
      <c r="E10" s="90" t="s">
        <v>219</v>
      </c>
      <c r="F10" s="91"/>
      <c r="G10" s="91"/>
      <c r="H10" s="92"/>
      <c r="I10" s="13"/>
    </row>
    <row r="11" spans="1:9" x14ac:dyDescent="0.25">
      <c r="A11" s="104" t="s">
        <v>8</v>
      </c>
      <c r="B11" s="105"/>
      <c r="C11" s="105"/>
      <c r="D11" s="105"/>
      <c r="E11" s="104" t="s">
        <v>121</v>
      </c>
      <c r="F11" s="105"/>
      <c r="G11" s="105"/>
      <c r="H11" s="106"/>
      <c r="I11" s="9"/>
    </row>
    <row r="12" spans="1:9" x14ac:dyDescent="0.25">
      <c r="A12" s="90" t="s">
        <v>9</v>
      </c>
      <c r="B12" s="91"/>
      <c r="C12" s="91"/>
      <c r="D12" s="91"/>
      <c r="E12" s="115" t="s">
        <v>153</v>
      </c>
      <c r="F12" s="116"/>
      <c r="G12" s="116"/>
      <c r="H12" s="117"/>
      <c r="I12" s="7"/>
    </row>
    <row r="13" spans="1:9" x14ac:dyDescent="0.25">
      <c r="A13" s="90" t="s">
        <v>10</v>
      </c>
      <c r="B13" s="91"/>
      <c r="C13" s="91"/>
      <c r="D13" s="91"/>
      <c r="E13" s="90" t="s">
        <v>122</v>
      </c>
      <c r="F13" s="91"/>
      <c r="G13" s="91"/>
      <c r="H13" s="92"/>
      <c r="I13" s="13"/>
    </row>
    <row r="14" spans="1:9" ht="47.25" customHeight="1" x14ac:dyDescent="0.25">
      <c r="A14" s="113" t="s">
        <v>11</v>
      </c>
      <c r="B14" s="114"/>
      <c r="C14" s="113" t="s">
        <v>216</v>
      </c>
      <c r="D14" s="139"/>
      <c r="E14" s="139"/>
      <c r="F14" s="139"/>
      <c r="G14" s="139"/>
      <c r="H14" s="114"/>
      <c r="I14" s="10"/>
    </row>
    <row r="15" spans="1:9" ht="15.75" customHeight="1" x14ac:dyDescent="0.25">
      <c r="A15" s="115" t="s">
        <v>123</v>
      </c>
      <c r="B15" s="117"/>
      <c r="C15" s="115" t="s">
        <v>158</v>
      </c>
      <c r="D15" s="116"/>
      <c r="E15" s="116"/>
      <c r="F15" s="116"/>
      <c r="G15" s="116"/>
      <c r="H15" s="117"/>
      <c r="I15" s="7"/>
    </row>
    <row r="16" spans="1:9" ht="15.75" customHeight="1" x14ac:dyDescent="0.25">
      <c r="A16" s="113" t="s">
        <v>12</v>
      </c>
      <c r="B16" s="114"/>
      <c r="C16" s="144" t="s">
        <v>129</v>
      </c>
      <c r="D16" s="144"/>
      <c r="E16" s="119" t="s">
        <v>84</v>
      </c>
      <c r="F16" s="120"/>
      <c r="G16" s="115" t="s">
        <v>183</v>
      </c>
      <c r="H16" s="117"/>
      <c r="I16" s="7"/>
    </row>
    <row r="17" spans="1:9" x14ac:dyDescent="0.25">
      <c r="A17" s="118" t="s">
        <v>14</v>
      </c>
      <c r="B17" s="118"/>
      <c r="C17" s="115" t="s">
        <v>124</v>
      </c>
      <c r="D17" s="116"/>
      <c r="E17" s="119" t="s">
        <v>13</v>
      </c>
      <c r="F17" s="120"/>
      <c r="G17" s="143" t="s">
        <v>125</v>
      </c>
      <c r="H17" s="143"/>
      <c r="I17" s="54"/>
    </row>
    <row r="18" spans="1:9" x14ac:dyDescent="0.25">
      <c r="A18" s="118" t="s">
        <v>85</v>
      </c>
      <c r="B18" s="118"/>
      <c r="C18" s="115" t="s">
        <v>126</v>
      </c>
      <c r="D18" s="116"/>
      <c r="E18" s="119" t="s">
        <v>15</v>
      </c>
      <c r="F18" s="120"/>
      <c r="G18" s="115">
        <v>400075</v>
      </c>
      <c r="H18" s="117"/>
      <c r="I18" s="7"/>
    </row>
    <row r="19" spans="1:9" ht="32.25" customHeight="1" x14ac:dyDescent="0.25">
      <c r="A19" s="118" t="s">
        <v>16</v>
      </c>
      <c r="B19" s="118"/>
      <c r="C19" s="121" t="s">
        <v>131</v>
      </c>
      <c r="D19" s="121"/>
      <c r="E19" s="121" t="s">
        <v>17</v>
      </c>
      <c r="F19" s="121"/>
      <c r="G19" s="122" t="s">
        <v>130</v>
      </c>
      <c r="H19" s="123"/>
      <c r="I19" s="8"/>
    </row>
    <row r="20" spans="1:9" ht="15" customHeight="1" x14ac:dyDescent="0.25">
      <c r="A20" s="119" t="s">
        <v>90</v>
      </c>
      <c r="B20" s="124"/>
      <c r="C20" s="124"/>
      <c r="D20" s="124"/>
      <c r="E20" s="127" t="s">
        <v>18</v>
      </c>
      <c r="F20" s="128"/>
      <c r="G20" s="128"/>
      <c r="H20" s="129"/>
      <c r="I20" s="9"/>
    </row>
    <row r="21" spans="1:9" ht="18.75" customHeight="1" x14ac:dyDescent="0.25">
      <c r="A21" s="125"/>
      <c r="B21" s="126"/>
      <c r="C21" s="126"/>
      <c r="D21" s="126"/>
      <c r="E21" s="130"/>
      <c r="F21" s="131"/>
      <c r="G21" s="131"/>
      <c r="H21" s="132"/>
      <c r="I21" s="9"/>
    </row>
    <row r="22" spans="1:9" ht="15" customHeight="1" x14ac:dyDescent="0.25">
      <c r="A22" s="119" t="s">
        <v>19</v>
      </c>
      <c r="B22" s="124"/>
      <c r="C22" s="124"/>
      <c r="D22" s="124"/>
      <c r="E22" s="133" t="s">
        <v>20</v>
      </c>
      <c r="F22" s="134"/>
      <c r="G22" s="134"/>
      <c r="H22" s="135"/>
      <c r="I22" s="7"/>
    </row>
    <row r="23" spans="1:9" ht="15" customHeight="1" x14ac:dyDescent="0.25">
      <c r="A23" s="90" t="s">
        <v>21</v>
      </c>
      <c r="B23" s="91"/>
      <c r="C23" s="91"/>
      <c r="D23" s="91"/>
      <c r="E23" s="115" t="s">
        <v>127</v>
      </c>
      <c r="F23" s="116"/>
      <c r="G23" s="116"/>
      <c r="H23" s="117"/>
      <c r="I23" s="7"/>
    </row>
    <row r="24" spans="1:9" x14ac:dyDescent="0.25">
      <c r="A24" s="90" t="s">
        <v>22</v>
      </c>
      <c r="B24" s="91"/>
      <c r="C24" s="91"/>
      <c r="D24" s="91"/>
      <c r="E24" s="115" t="s">
        <v>23</v>
      </c>
      <c r="F24" s="116"/>
      <c r="G24" s="116"/>
      <c r="H24" s="117"/>
      <c r="I24" s="7"/>
    </row>
    <row r="25" spans="1:9" x14ac:dyDescent="0.25">
      <c r="A25" s="90" t="s">
        <v>24</v>
      </c>
      <c r="B25" s="91"/>
      <c r="C25" s="91"/>
      <c r="D25" s="91"/>
      <c r="E25" s="115" t="s">
        <v>128</v>
      </c>
      <c r="F25" s="116"/>
      <c r="G25" s="116"/>
      <c r="H25" s="117"/>
      <c r="I25" s="7"/>
    </row>
    <row r="26" spans="1:9" x14ac:dyDescent="0.25">
      <c r="A26" s="90" t="s">
        <v>25</v>
      </c>
      <c r="B26" s="91"/>
      <c r="C26" s="91"/>
      <c r="D26" s="91"/>
      <c r="E26" s="115" t="s">
        <v>26</v>
      </c>
      <c r="F26" s="116"/>
      <c r="G26" s="116"/>
      <c r="H26" s="117"/>
      <c r="I26" s="7"/>
    </row>
    <row r="27" spans="1:9" x14ac:dyDescent="0.25">
      <c r="A27" s="90" t="s">
        <v>96</v>
      </c>
      <c r="B27" s="91"/>
      <c r="C27" s="91"/>
      <c r="D27" s="91"/>
      <c r="E27" s="115" t="s">
        <v>97</v>
      </c>
      <c r="F27" s="116"/>
      <c r="G27" s="116"/>
      <c r="H27" s="117"/>
      <c r="I27" s="7"/>
    </row>
    <row r="28" spans="1:9" ht="15" customHeight="1" x14ac:dyDescent="0.25">
      <c r="A28" s="113" t="s">
        <v>35</v>
      </c>
      <c r="B28" s="139"/>
      <c r="C28" s="139"/>
      <c r="D28" s="139"/>
      <c r="E28" s="140" t="s">
        <v>155</v>
      </c>
      <c r="F28" s="141"/>
      <c r="G28" s="141"/>
      <c r="H28" s="142"/>
      <c r="I28" s="6"/>
    </row>
    <row r="29" spans="1:9" x14ac:dyDescent="0.25">
      <c r="A29" s="121" t="s">
        <v>109</v>
      </c>
      <c r="B29" s="121"/>
      <c r="C29" s="121"/>
      <c r="D29" s="121"/>
      <c r="E29" s="113" t="s">
        <v>36</v>
      </c>
      <c r="F29" s="139"/>
      <c r="G29" s="139"/>
      <c r="H29" s="114"/>
      <c r="I29" s="10"/>
    </row>
    <row r="30" spans="1:9" s="55" customFormat="1" x14ac:dyDescent="0.25">
      <c r="A30" s="168" t="s">
        <v>110</v>
      </c>
      <c r="B30" s="169"/>
      <c r="C30" s="165" t="s">
        <v>31</v>
      </c>
      <c r="D30" s="166"/>
      <c r="E30" s="167"/>
      <c r="F30" s="165" t="s">
        <v>33</v>
      </c>
      <c r="G30" s="166"/>
      <c r="H30" s="167"/>
      <c r="I30" s="11"/>
    </row>
    <row r="31" spans="1:9" s="55" customFormat="1" x14ac:dyDescent="0.25">
      <c r="A31" s="157" t="s">
        <v>27</v>
      </c>
      <c r="B31" s="158" t="s">
        <v>32</v>
      </c>
      <c r="C31" s="162" t="s">
        <v>32</v>
      </c>
      <c r="D31" s="163"/>
      <c r="E31" s="164"/>
      <c r="F31" s="162" t="s">
        <v>132</v>
      </c>
      <c r="G31" s="163"/>
      <c r="H31" s="164"/>
      <c r="I31" s="12"/>
    </row>
    <row r="32" spans="1:9" x14ac:dyDescent="0.25">
      <c r="A32" s="157" t="s">
        <v>28</v>
      </c>
      <c r="B32" s="158" t="s">
        <v>32</v>
      </c>
      <c r="C32" s="162" t="s">
        <v>32</v>
      </c>
      <c r="D32" s="163"/>
      <c r="E32" s="164"/>
      <c r="F32" s="162" t="s">
        <v>131</v>
      </c>
      <c r="G32" s="163"/>
      <c r="H32" s="164"/>
      <c r="I32" s="12"/>
    </row>
    <row r="33" spans="1:9" s="55" customFormat="1" x14ac:dyDescent="0.25">
      <c r="A33" s="157" t="s">
        <v>30</v>
      </c>
      <c r="B33" s="158" t="s">
        <v>32</v>
      </c>
      <c r="C33" s="162" t="s">
        <v>32</v>
      </c>
      <c r="D33" s="163"/>
      <c r="E33" s="164"/>
      <c r="F33" s="162" t="s">
        <v>132</v>
      </c>
      <c r="G33" s="163"/>
      <c r="H33" s="164"/>
      <c r="I33" s="12"/>
    </row>
    <row r="34" spans="1:9" x14ac:dyDescent="0.25">
      <c r="A34" s="157" t="s">
        <v>29</v>
      </c>
      <c r="B34" s="158" t="s">
        <v>32</v>
      </c>
      <c r="C34" s="162" t="s">
        <v>32</v>
      </c>
      <c r="D34" s="163"/>
      <c r="E34" s="164"/>
      <c r="F34" s="162" t="s">
        <v>12</v>
      </c>
      <c r="G34" s="163"/>
      <c r="H34" s="164"/>
      <c r="I34" s="12"/>
    </row>
    <row r="35" spans="1:9" x14ac:dyDescent="0.25">
      <c r="A35" s="90" t="s">
        <v>34</v>
      </c>
      <c r="B35" s="91"/>
      <c r="C35" s="91"/>
      <c r="D35" s="91"/>
      <c r="E35" s="91"/>
      <c r="F35" s="91"/>
      <c r="G35" s="91"/>
      <c r="H35" s="92"/>
      <c r="I35" s="13"/>
    </row>
    <row r="36" spans="1:9" ht="15.75" customHeight="1" x14ac:dyDescent="0.25">
      <c r="A36" s="170" t="s">
        <v>212</v>
      </c>
      <c r="B36" s="170"/>
      <c r="C36" s="171" t="s">
        <v>218</v>
      </c>
      <c r="D36" s="111"/>
      <c r="E36" s="111"/>
      <c r="F36" s="111"/>
      <c r="G36" s="111"/>
      <c r="H36" s="112"/>
      <c r="I36" s="14"/>
    </row>
    <row r="37" spans="1:9" ht="15.75" customHeight="1" x14ac:dyDescent="0.25">
      <c r="A37" s="170" t="s">
        <v>213</v>
      </c>
      <c r="B37" s="170"/>
      <c r="C37" s="110" t="s">
        <v>214</v>
      </c>
      <c r="D37" s="111"/>
      <c r="E37" s="111"/>
      <c r="F37" s="111"/>
      <c r="G37" s="111"/>
      <c r="H37" s="112"/>
      <c r="I37" s="14"/>
    </row>
    <row r="38" spans="1:9" x14ac:dyDescent="0.25">
      <c r="A38" s="151" t="s">
        <v>37</v>
      </c>
      <c r="B38" s="152"/>
      <c r="C38" s="152"/>
      <c r="D38" s="152"/>
      <c r="E38" s="152"/>
      <c r="F38" s="152"/>
      <c r="G38" s="152"/>
      <c r="H38" s="153"/>
      <c r="I38" s="15"/>
    </row>
    <row r="39" spans="1:9" x14ac:dyDescent="0.25">
      <c r="A39" s="90" t="s">
        <v>38</v>
      </c>
      <c r="B39" s="91"/>
      <c r="C39" s="91"/>
      <c r="D39" s="91"/>
      <c r="E39" s="159">
        <v>6575.82</v>
      </c>
      <c r="F39" s="160"/>
      <c r="G39" s="160"/>
      <c r="H39" s="161"/>
      <c r="I39" s="16"/>
    </row>
    <row r="40" spans="1:9" x14ac:dyDescent="0.25">
      <c r="A40" s="90" t="s">
        <v>39</v>
      </c>
      <c r="B40" s="91"/>
      <c r="C40" s="91"/>
      <c r="D40" s="91"/>
      <c r="E40" s="136" t="s">
        <v>157</v>
      </c>
      <c r="F40" s="137"/>
      <c r="G40" s="137"/>
      <c r="H40" s="138"/>
      <c r="I40" s="17"/>
    </row>
    <row r="41" spans="1:9" x14ac:dyDescent="0.25">
      <c r="A41" s="90" t="s">
        <v>40</v>
      </c>
      <c r="B41" s="91"/>
      <c r="C41" s="91"/>
      <c r="D41" s="91"/>
      <c r="E41" s="136">
        <v>0</v>
      </c>
      <c r="F41" s="137"/>
      <c r="G41" s="137"/>
      <c r="H41" s="138"/>
      <c r="I41" s="17"/>
    </row>
    <row r="42" spans="1:9" x14ac:dyDescent="0.25">
      <c r="A42" s="90" t="s">
        <v>41</v>
      </c>
      <c r="B42" s="91"/>
      <c r="C42" s="91"/>
      <c r="D42" s="91"/>
      <c r="E42" s="136" t="s">
        <v>157</v>
      </c>
      <c r="F42" s="137"/>
      <c r="G42" s="137"/>
      <c r="H42" s="138"/>
      <c r="I42" s="17"/>
    </row>
    <row r="43" spans="1:9" x14ac:dyDescent="0.25">
      <c r="A43" s="90" t="s">
        <v>108</v>
      </c>
      <c r="B43" s="91"/>
      <c r="C43" s="91"/>
      <c r="D43" s="91"/>
      <c r="E43" s="196">
        <v>17668.580000000002</v>
      </c>
      <c r="F43" s="197"/>
      <c r="G43" s="197"/>
      <c r="H43" s="198"/>
      <c r="I43" s="18"/>
    </row>
    <row r="44" spans="1:9" x14ac:dyDescent="0.25">
      <c r="A44" s="104" t="s">
        <v>42</v>
      </c>
      <c r="B44" s="105"/>
      <c r="C44" s="105"/>
      <c r="D44" s="105"/>
      <c r="E44" s="104" t="s">
        <v>94</v>
      </c>
      <c r="F44" s="105"/>
      <c r="G44" s="105"/>
      <c r="H44" s="106"/>
      <c r="I44" s="9"/>
    </row>
    <row r="45" spans="1:9" x14ac:dyDescent="0.25">
      <c r="A45" s="151" t="s">
        <v>43</v>
      </c>
      <c r="B45" s="152"/>
      <c r="C45" s="152"/>
      <c r="D45" s="152"/>
      <c r="E45" s="152"/>
      <c r="F45" s="152"/>
      <c r="G45" s="152"/>
      <c r="H45" s="153"/>
      <c r="I45" s="15"/>
    </row>
    <row r="46" spans="1:9" x14ac:dyDescent="0.25">
      <c r="A46" s="113" t="s">
        <v>44</v>
      </c>
      <c r="B46" s="114"/>
      <c r="C46" s="113" t="s">
        <v>133</v>
      </c>
      <c r="D46" s="139"/>
      <c r="E46" s="114"/>
      <c r="F46" s="50" t="s">
        <v>45</v>
      </c>
      <c r="G46" s="239">
        <v>44027</v>
      </c>
      <c r="H46" s="114"/>
      <c r="I46" s="10"/>
    </row>
    <row r="47" spans="1:9" x14ac:dyDescent="0.25">
      <c r="A47" s="113" t="s">
        <v>46</v>
      </c>
      <c r="B47" s="114"/>
      <c r="C47" s="113" t="str">
        <f>C46</f>
        <v>SRA/ENG/2998/N/MHL-STGL/AP</v>
      </c>
      <c r="D47" s="139"/>
      <c r="E47" s="114"/>
      <c r="F47" s="50" t="s">
        <v>45</v>
      </c>
      <c r="G47" s="239">
        <f>G46</f>
        <v>44027</v>
      </c>
      <c r="H47" s="240"/>
      <c r="I47" s="10"/>
    </row>
    <row r="48" spans="1:9" s="58" customFormat="1" x14ac:dyDescent="0.25">
      <c r="A48" s="133" t="s">
        <v>47</v>
      </c>
      <c r="B48" s="135"/>
      <c r="C48" s="115" t="s">
        <v>207</v>
      </c>
      <c r="D48" s="105"/>
      <c r="E48" s="106"/>
      <c r="F48" s="56" t="s">
        <v>45</v>
      </c>
      <c r="G48" s="194" t="s">
        <v>215</v>
      </c>
      <c r="H48" s="195"/>
      <c r="I48" s="57"/>
    </row>
    <row r="49" spans="1:14" s="58" customFormat="1" ht="18.75" customHeight="1" x14ac:dyDescent="0.25">
      <c r="A49" s="192"/>
      <c r="B49" s="193"/>
      <c r="C49" s="115" t="s">
        <v>208</v>
      </c>
      <c r="D49" s="116"/>
      <c r="E49" s="116"/>
      <c r="F49" s="116"/>
      <c r="G49" s="116"/>
      <c r="H49" s="117"/>
      <c r="I49" s="59"/>
    </row>
    <row r="50" spans="1:14" x14ac:dyDescent="0.25">
      <c r="A50" s="113" t="s">
        <v>48</v>
      </c>
      <c r="B50" s="114"/>
      <c r="C50" s="113" t="s">
        <v>134</v>
      </c>
      <c r="D50" s="91"/>
      <c r="E50" s="92" t="s">
        <v>49</v>
      </c>
      <c r="F50" s="50" t="s">
        <v>45</v>
      </c>
      <c r="G50" s="113" t="s">
        <v>32</v>
      </c>
      <c r="H50" s="114"/>
      <c r="I50" s="10"/>
    </row>
    <row r="51" spans="1:14" x14ac:dyDescent="0.25">
      <c r="A51" s="199" t="s">
        <v>51</v>
      </c>
      <c r="B51" s="200"/>
      <c r="C51" s="200"/>
      <c r="D51" s="200"/>
      <c r="E51" s="200"/>
      <c r="F51" s="200"/>
      <c r="G51" s="200"/>
      <c r="H51" s="201"/>
      <c r="I51" s="19"/>
    </row>
    <row r="52" spans="1:14" x14ac:dyDescent="0.25">
      <c r="A52" s="113" t="s">
        <v>107</v>
      </c>
      <c r="B52" s="139"/>
      <c r="C52" s="114"/>
      <c r="D52" s="104">
        <v>7320.52</v>
      </c>
      <c r="E52" s="105"/>
      <c r="F52" s="105"/>
      <c r="G52" s="105"/>
      <c r="H52" s="106"/>
      <c r="I52" s="20"/>
    </row>
    <row r="53" spans="1:14" x14ac:dyDescent="0.25">
      <c r="A53" s="115" t="s">
        <v>52</v>
      </c>
      <c r="B53" s="105"/>
      <c r="C53" s="106"/>
      <c r="D53" s="104" t="s">
        <v>151</v>
      </c>
      <c r="E53" s="105"/>
      <c r="F53" s="105"/>
      <c r="G53" s="105"/>
      <c r="H53" s="106"/>
      <c r="I53" s="9"/>
    </row>
    <row r="54" spans="1:14" x14ac:dyDescent="0.25">
      <c r="A54" s="115" t="s">
        <v>53</v>
      </c>
      <c r="B54" s="105"/>
      <c r="C54" s="106"/>
      <c r="D54" s="104" t="s">
        <v>202</v>
      </c>
      <c r="E54" s="105"/>
      <c r="F54" s="105"/>
      <c r="G54" s="105"/>
      <c r="H54" s="106"/>
      <c r="I54" s="9"/>
    </row>
    <row r="55" spans="1:14" x14ac:dyDescent="0.25">
      <c r="A55" s="115" t="s">
        <v>105</v>
      </c>
      <c r="B55" s="105"/>
      <c r="C55" s="106"/>
      <c r="D55" s="104" t="str">
        <f>D54</f>
        <v>Gr + 1st to 16th Floor</v>
      </c>
      <c r="E55" s="105"/>
      <c r="F55" s="105"/>
      <c r="G55" s="105"/>
      <c r="H55" s="106"/>
      <c r="I55" s="9"/>
    </row>
    <row r="56" spans="1:14" ht="15.75" customHeight="1" x14ac:dyDescent="0.25">
      <c r="A56" s="118" t="s">
        <v>50</v>
      </c>
      <c r="B56" s="118"/>
      <c r="C56" s="118"/>
      <c r="D56" s="113" t="s">
        <v>226</v>
      </c>
      <c r="E56" s="139"/>
      <c r="F56" s="139"/>
      <c r="G56" s="139"/>
      <c r="H56" s="114"/>
      <c r="I56" s="10"/>
    </row>
    <row r="57" spans="1:14" ht="15.75" customHeight="1" x14ac:dyDescent="0.25">
      <c r="A57" s="118" t="s">
        <v>102</v>
      </c>
      <c r="B57" s="118"/>
      <c r="C57" s="118"/>
      <c r="D57" s="113" t="s">
        <v>103</v>
      </c>
      <c r="E57" s="139"/>
      <c r="F57" s="139"/>
      <c r="G57" s="139"/>
      <c r="H57" s="114"/>
      <c r="I57" s="10"/>
    </row>
    <row r="58" spans="1:14" ht="15.75" customHeight="1" x14ac:dyDescent="0.25">
      <c r="A58" s="90" t="s">
        <v>104</v>
      </c>
      <c r="B58" s="91"/>
      <c r="C58" s="91"/>
      <c r="D58" s="113" t="s">
        <v>26</v>
      </c>
      <c r="E58" s="139"/>
      <c r="F58" s="139"/>
      <c r="G58" s="139"/>
      <c r="H58" s="114"/>
      <c r="I58" s="10"/>
      <c r="K58" s="4"/>
      <c r="L58" s="4"/>
      <c r="M58" s="4"/>
      <c r="N58" s="4"/>
    </row>
    <row r="59" spans="1:14" ht="15.75" customHeight="1" thickBot="1" x14ac:dyDescent="0.3">
      <c r="A59" s="104" t="s">
        <v>101</v>
      </c>
      <c r="B59" s="105"/>
      <c r="C59" s="105"/>
      <c r="D59" s="115" t="s">
        <v>165</v>
      </c>
      <c r="E59" s="116"/>
      <c r="F59" s="116"/>
      <c r="G59" s="116"/>
      <c r="H59" s="117"/>
      <c r="I59" s="7"/>
      <c r="K59" s="4"/>
      <c r="L59" s="4"/>
      <c r="M59" s="4"/>
      <c r="N59" s="4"/>
    </row>
    <row r="60" spans="1:14" ht="15.75" customHeight="1" x14ac:dyDescent="0.25">
      <c r="A60" s="202" t="s">
        <v>184</v>
      </c>
      <c r="B60" s="203"/>
      <c r="C60" s="204" t="s">
        <v>202</v>
      </c>
      <c r="D60" s="205"/>
      <c r="E60" s="205"/>
      <c r="F60" s="205"/>
      <c r="G60" s="205"/>
      <c r="H60" s="206"/>
      <c r="I60" s="42" t="str">
        <f ca="1">(IF(E64&gt;99%,"All work completed. Please provide OC.",IF(E64&gt;89.8%,"Plinth, RCC, Brick, Plaster, Flooring, Painting work Completed. Finishing work is in process.",IF(E64&lt;94%,(IF(C64=0,"Work not yet Started.",IF(D64=25%,"Piling work in process",IF(D64=50%,"Excavation work in process",IF(D64=100%,"Excavation work Completed. ","0")))&amp;(IF(C65=0%,"",IF(C65=J66,"Footing work is process",IF(C65=J67,"Footing work Completed",IF(C65=J68,"1st Basement Completed",IF(C65=J69,"1st &amp; 2nd Basement Completed",IF(C65=J70,"1st to 3rd Basement Completed",IF(C65=J71,"1st to 4th Basement Completed",IF(C65=J72,"Plinth work is process",IF(C65=J73,"Plinth work completed","0")))))))))))&amp;(IF(C66=(D61+F61+H61),", RCC Slab",IF(C66&gt;0,", RCC upto "&amp;C66&amp;" Slab",""))&amp;(IF(C67=H61,", Brickwork",IF(C67&gt;0,", Brickwork upto "&amp;C67&amp;" Floor",""))&amp;(IF(C68=H61,", Internal Plaster",IF(C68&gt;0,", Internal Plaster upto "&amp;C68&amp;" Floor",""))&amp;(IF(C69=H61,", External Plaster",IF(C69&gt;0,", External Plaster upto "&amp;C69&amp;" Floor",""))&amp;(IF(C70=H61,", Flooring",IF(C70&gt;0,", Flooring upto "&amp;C70&amp;" Floor",""))&amp;(IF(C71=H61,", Painting",IF(C71&gt;0,", Painting upto "&amp;C71&amp;" Floor",""))&amp;(IF(C72&gt;0,", Finishing upto "&amp;C72&amp;" Floor","")&amp;(IF(C66&gt;0.5," Completed",""))))))))))))))</f>
        <v>Excavation work Completed. Plinth work completed, RCC Slab, Brickwork, Internal Plaster, External Plaster, Flooring upto 13 Floor, Painting upto 12 Floor, Finishing upto 4 Floor Completed</v>
      </c>
      <c r="J60" s="60"/>
    </row>
    <row r="61" spans="1:14" x14ac:dyDescent="0.25">
      <c r="A61" s="48" t="s">
        <v>81</v>
      </c>
      <c r="B61" s="49">
        <v>0</v>
      </c>
      <c r="C61" s="49" t="s">
        <v>83</v>
      </c>
      <c r="D61" s="49">
        <v>1</v>
      </c>
      <c r="E61" s="49" t="s">
        <v>82</v>
      </c>
      <c r="F61" s="49">
        <v>0</v>
      </c>
      <c r="G61" s="49" t="s">
        <v>95</v>
      </c>
      <c r="H61" s="43">
        <f ca="1">--TRIM(RIGHT(SUBSTITUTE(LEFT(C60,_xlfn.AGGREGATE(16,6,FIND({0,1,2,3,4,5,6,7,8,9},C60,ROW(INDIRECT("1:"&amp;LEN(C60)))),1))," ",REPT(" ",LEN(C60))),LEN(C60)))</f>
        <v>16</v>
      </c>
      <c r="I61" s="4"/>
      <c r="J61" s="61"/>
    </row>
    <row r="62" spans="1:14" ht="49.5" customHeight="1" x14ac:dyDescent="0.25">
      <c r="A62" s="220" t="s">
        <v>106</v>
      </c>
      <c r="B62" s="176"/>
      <c r="C62" s="217" t="str">
        <f ca="1">I60</f>
        <v>Excavation work Completed. Plinth work completed, RCC Slab, Brickwork, Internal Plaster, External Plaster, Flooring upto 13 Floor, Painting upto 12 Floor, Finishing upto 4 Floor Completed</v>
      </c>
      <c r="D62" s="218"/>
      <c r="E62" s="218"/>
      <c r="F62" s="218"/>
      <c r="G62" s="218"/>
      <c r="H62" s="219"/>
      <c r="I62" s="4" t="s">
        <v>117</v>
      </c>
      <c r="J62" s="61"/>
    </row>
    <row r="63" spans="1:14" x14ac:dyDescent="0.25">
      <c r="A63" s="107" t="s">
        <v>54</v>
      </c>
      <c r="B63" s="108"/>
      <c r="C63" s="47" t="s">
        <v>185</v>
      </c>
      <c r="D63" s="47" t="s">
        <v>98</v>
      </c>
      <c r="E63" s="216" t="s">
        <v>100</v>
      </c>
      <c r="F63" s="108"/>
      <c r="G63" s="216" t="s">
        <v>99</v>
      </c>
      <c r="H63" s="233"/>
      <c r="I63" s="3" t="s">
        <v>186</v>
      </c>
      <c r="J63" s="62">
        <f ca="1">H61*25%</f>
        <v>4</v>
      </c>
    </row>
    <row r="64" spans="1:14" x14ac:dyDescent="0.25">
      <c r="A64" s="107" t="s">
        <v>187</v>
      </c>
      <c r="B64" s="108"/>
      <c r="C64" s="63">
        <f ca="1">J65</f>
        <v>16</v>
      </c>
      <c r="D64" s="64">
        <f ca="1">((100/H61)*C64)/100</f>
        <v>1</v>
      </c>
      <c r="E64" s="207">
        <f ca="1">(((C65/H61*10)+(40/(D61+F61+H61)*C66)+(7.5/(H61)*C67)+(7.5/(H61)*C68)+(10/H61*C69)+(10/H61*C70)+(5/H61*C71)+(5/H61*C72)+(5/H61*C73))/100)</f>
        <v>0.88124999999999998</v>
      </c>
      <c r="F64" s="208"/>
      <c r="G64" s="207">
        <f ca="1">((((C64/H61)*20)+((C65/H61)*25)+(30/(H61+F61+D61)*C66)+(5/H61*C67)+(5/H61*C68)+(5/H61*C69)+(5/H61*C70)+(0/H61*C71)+(0/H61*C72)+(5/H61*C73))/100)</f>
        <v>0.94062500000000004</v>
      </c>
      <c r="H64" s="213"/>
      <c r="I64" s="3" t="s">
        <v>111</v>
      </c>
      <c r="J64" s="65">
        <f ca="1">H61*50%</f>
        <v>8</v>
      </c>
    </row>
    <row r="65" spans="1:12" x14ac:dyDescent="0.25">
      <c r="A65" s="107" t="s">
        <v>55</v>
      </c>
      <c r="B65" s="108"/>
      <c r="C65" s="66">
        <f ca="1">J73</f>
        <v>16</v>
      </c>
      <c r="D65" s="64">
        <f ca="1">((100/H61)*C65)/100</f>
        <v>1</v>
      </c>
      <c r="E65" s="209"/>
      <c r="F65" s="210"/>
      <c r="G65" s="209"/>
      <c r="H65" s="214"/>
      <c r="I65" s="3" t="s">
        <v>112</v>
      </c>
      <c r="J65" s="65">
        <f ca="1">H61</f>
        <v>16</v>
      </c>
    </row>
    <row r="66" spans="1:12" ht="15.75" customHeight="1" x14ac:dyDescent="0.25">
      <c r="A66" s="235" t="s">
        <v>188</v>
      </c>
      <c r="B66" s="164"/>
      <c r="C66" s="66">
        <v>17</v>
      </c>
      <c r="D66" s="64">
        <f ca="1">((100/(D61+F61+H61))*C66)/100</f>
        <v>1</v>
      </c>
      <c r="E66" s="209"/>
      <c r="F66" s="210"/>
      <c r="G66" s="209"/>
      <c r="H66" s="214"/>
      <c r="I66" s="3" t="s">
        <v>113</v>
      </c>
      <c r="J66" s="67">
        <f ca="1">(IF(B61&gt;1,(H61/(B61+2)),H61/4))</f>
        <v>4</v>
      </c>
    </row>
    <row r="67" spans="1:12" ht="15.75" customHeight="1" x14ac:dyDescent="0.25">
      <c r="A67" s="107" t="s">
        <v>189</v>
      </c>
      <c r="B67" s="108" t="s">
        <v>190</v>
      </c>
      <c r="C67" s="63">
        <v>16</v>
      </c>
      <c r="D67" s="64">
        <f ca="1">((100/H61)*C67)/100</f>
        <v>1</v>
      </c>
      <c r="E67" s="209"/>
      <c r="F67" s="210"/>
      <c r="G67" s="209"/>
      <c r="H67" s="214"/>
      <c r="I67" s="3" t="s">
        <v>114</v>
      </c>
      <c r="J67" s="67">
        <f ca="1">(IF(B61&gt;1,(H61/(B61+2)+J66),H61/4+J66))</f>
        <v>8</v>
      </c>
    </row>
    <row r="68" spans="1:12" ht="15.75" customHeight="1" x14ac:dyDescent="0.25">
      <c r="A68" s="107" t="s">
        <v>191</v>
      </c>
      <c r="B68" s="108" t="s">
        <v>190</v>
      </c>
      <c r="C68" s="63">
        <v>16</v>
      </c>
      <c r="D68" s="64">
        <f ca="1">((100/H61)*C68)/100</f>
        <v>1</v>
      </c>
      <c r="E68" s="209"/>
      <c r="F68" s="210"/>
      <c r="G68" s="209"/>
      <c r="H68" s="214"/>
      <c r="I68" s="3" t="s">
        <v>192</v>
      </c>
      <c r="J68" s="67">
        <f>(IF(B61&gt;1,(H61/(B61+2)+J67),0))</f>
        <v>0</v>
      </c>
    </row>
    <row r="69" spans="1:12" ht="15" customHeight="1" x14ac:dyDescent="0.25">
      <c r="A69" s="107" t="s">
        <v>193</v>
      </c>
      <c r="B69" s="108" t="s">
        <v>194</v>
      </c>
      <c r="C69" s="63">
        <v>16</v>
      </c>
      <c r="D69" s="64">
        <f ca="1">((100/(H61))*C69)/100</f>
        <v>1</v>
      </c>
      <c r="E69" s="209"/>
      <c r="F69" s="210"/>
      <c r="G69" s="209"/>
      <c r="H69" s="214"/>
      <c r="I69" s="3" t="s">
        <v>195</v>
      </c>
      <c r="J69" s="67">
        <f>(IF(B61&gt;2,(H61/(B61+2)+J68),0))</f>
        <v>0</v>
      </c>
    </row>
    <row r="70" spans="1:12" ht="15.75" customHeight="1" x14ac:dyDescent="0.25">
      <c r="A70" s="107" t="s">
        <v>196</v>
      </c>
      <c r="B70" s="108" t="s">
        <v>196</v>
      </c>
      <c r="C70" s="63">
        <v>13</v>
      </c>
      <c r="D70" s="64">
        <f ca="1">((100/H61)*C70)/100</f>
        <v>0.8125</v>
      </c>
      <c r="E70" s="209"/>
      <c r="F70" s="210"/>
      <c r="G70" s="209"/>
      <c r="H70" s="214"/>
      <c r="I70" s="3" t="s">
        <v>197</v>
      </c>
      <c r="J70" s="68">
        <f>(IF(B61&gt;3,(H61/(B61+2)+J69),0))</f>
        <v>0</v>
      </c>
    </row>
    <row r="71" spans="1:12" ht="15.75" customHeight="1" x14ac:dyDescent="0.25">
      <c r="A71" s="107" t="s">
        <v>198</v>
      </c>
      <c r="B71" s="108"/>
      <c r="C71" s="63">
        <v>12</v>
      </c>
      <c r="D71" s="64">
        <f ca="1">((100/H61)*C71)/100</f>
        <v>0.75</v>
      </c>
      <c r="E71" s="209"/>
      <c r="F71" s="210"/>
      <c r="G71" s="209"/>
      <c r="H71" s="214"/>
      <c r="I71" s="3" t="s">
        <v>199</v>
      </c>
      <c r="J71" s="67">
        <f>(IF(B61&gt;4,(H61/(B61+2)+J70),0))</f>
        <v>0</v>
      </c>
    </row>
    <row r="72" spans="1:12" ht="15" customHeight="1" x14ac:dyDescent="0.25">
      <c r="A72" s="107" t="s">
        <v>200</v>
      </c>
      <c r="B72" s="108" t="s">
        <v>200</v>
      </c>
      <c r="C72" s="63">
        <v>4</v>
      </c>
      <c r="D72" s="64">
        <f ca="1">((100/(H61))*C72)/100</f>
        <v>0.25</v>
      </c>
      <c r="E72" s="209"/>
      <c r="F72" s="210"/>
      <c r="G72" s="209"/>
      <c r="H72" s="214"/>
      <c r="I72" s="3" t="s">
        <v>115</v>
      </c>
      <c r="J72" s="67">
        <f ca="1">(IF(B61=1,(H61/(B61+3)+J67),IF(B61=0,(H61/4+J67),IF(B61&gt;1,0))))</f>
        <v>12</v>
      </c>
    </row>
    <row r="73" spans="1:12" ht="16.5" thickBot="1" x14ac:dyDescent="0.3">
      <c r="A73" s="228" t="s">
        <v>201</v>
      </c>
      <c r="B73" s="229"/>
      <c r="C73" s="69">
        <v>0</v>
      </c>
      <c r="D73" s="70">
        <f ca="1">((100/(H61))*C73)/100</f>
        <v>0</v>
      </c>
      <c r="E73" s="211"/>
      <c r="F73" s="212"/>
      <c r="G73" s="211"/>
      <c r="H73" s="215"/>
      <c r="I73" s="44" t="s">
        <v>116</v>
      </c>
      <c r="J73" s="71">
        <f ca="1">(IF(B61&gt;1.5,(H61/(B61+2)+J67+MAX(0,J68-J67)+MAX(0,J69-J68)+MAX(0,J70-J69)+MAX(0,J71-J70)+MAX(0,J72-J71)),IF(B61=1,(H61/(B61+3)+J72),IF(B61=0,H61/4+J72))))</f>
        <v>16</v>
      </c>
    </row>
    <row r="74" spans="1:12" ht="15.75" customHeight="1" x14ac:dyDescent="0.25">
      <c r="A74" s="130" t="s">
        <v>152</v>
      </c>
      <c r="B74" s="131"/>
      <c r="C74" s="131"/>
      <c r="D74" s="131"/>
      <c r="E74" s="131"/>
      <c r="F74" s="131"/>
      <c r="G74" s="131"/>
      <c r="H74" s="132"/>
      <c r="I74" s="9"/>
    </row>
    <row r="75" spans="1:12" x14ac:dyDescent="0.25">
      <c r="A75" s="90" t="s">
        <v>56</v>
      </c>
      <c r="B75" s="91"/>
      <c r="C75" s="91"/>
      <c r="D75" s="91"/>
      <c r="E75" s="91"/>
      <c r="F75" s="91"/>
      <c r="G75" s="91"/>
      <c r="H75" s="92"/>
      <c r="I75" s="13"/>
    </row>
    <row r="76" spans="1:12" ht="15" customHeight="1" x14ac:dyDescent="0.25">
      <c r="A76" s="174" t="s">
        <v>86</v>
      </c>
      <c r="B76" s="176"/>
      <c r="C76" s="217" t="s">
        <v>87</v>
      </c>
      <c r="D76" s="218"/>
      <c r="E76" s="218"/>
      <c r="F76" s="218"/>
      <c r="G76" s="218"/>
      <c r="H76" s="234"/>
      <c r="I76" s="21"/>
    </row>
    <row r="77" spans="1:12" ht="15.75" customHeight="1" x14ac:dyDescent="0.25">
      <c r="A77" s="151" t="s">
        <v>57</v>
      </c>
      <c r="B77" s="152"/>
      <c r="C77" s="152"/>
      <c r="D77" s="152"/>
      <c r="E77" s="152"/>
      <c r="F77" s="152"/>
      <c r="G77" s="152"/>
      <c r="H77" s="153"/>
      <c r="I77" s="15"/>
    </row>
    <row r="78" spans="1:12" x14ac:dyDescent="0.25">
      <c r="A78" s="90" t="s">
        <v>88</v>
      </c>
      <c r="B78" s="91"/>
      <c r="C78" s="91"/>
      <c r="D78" s="91"/>
      <c r="E78" s="92"/>
      <c r="F78" s="174">
        <v>17600</v>
      </c>
      <c r="G78" s="175"/>
      <c r="H78" s="176"/>
      <c r="I78" s="9" t="s">
        <v>220</v>
      </c>
      <c r="J78" s="89">
        <v>45433</v>
      </c>
      <c r="K78" s="89" t="s">
        <v>222</v>
      </c>
      <c r="L78" s="52" t="s">
        <v>221</v>
      </c>
    </row>
    <row r="79" spans="1:12" s="72" customFormat="1" x14ac:dyDescent="0.25">
      <c r="A79" s="104" t="s">
        <v>206</v>
      </c>
      <c r="B79" s="105"/>
      <c r="C79" s="105"/>
      <c r="D79" s="105"/>
      <c r="E79" s="106"/>
      <c r="F79" s="104" t="s">
        <v>205</v>
      </c>
      <c r="G79" s="105"/>
      <c r="H79" s="106"/>
      <c r="I79" s="20"/>
    </row>
    <row r="80" spans="1:12" s="72" customFormat="1" x14ac:dyDescent="0.25">
      <c r="A80" s="90" t="s">
        <v>144</v>
      </c>
      <c r="B80" s="91"/>
      <c r="C80" s="91"/>
      <c r="D80" s="91"/>
      <c r="E80" s="92"/>
      <c r="F80" s="104" t="s">
        <v>145</v>
      </c>
      <c r="G80" s="105"/>
      <c r="H80" s="106"/>
      <c r="I80" s="9"/>
    </row>
    <row r="81" spans="1:9" s="72" customFormat="1" ht="15.75" customHeight="1" x14ac:dyDescent="0.25">
      <c r="A81" s="90" t="s">
        <v>146</v>
      </c>
      <c r="B81" s="91"/>
      <c r="C81" s="91"/>
      <c r="D81" s="91"/>
      <c r="E81" s="92"/>
      <c r="F81" s="104" t="s">
        <v>147</v>
      </c>
      <c r="G81" s="105"/>
      <c r="H81" s="106"/>
      <c r="I81" s="9"/>
    </row>
    <row r="82" spans="1:9" s="72" customFormat="1" ht="15.75" customHeight="1" x14ac:dyDescent="0.25">
      <c r="A82" s="90" t="s">
        <v>148</v>
      </c>
      <c r="B82" s="91"/>
      <c r="C82" s="91"/>
      <c r="D82" s="91"/>
      <c r="E82" s="92"/>
      <c r="F82" s="104" t="s">
        <v>149</v>
      </c>
      <c r="G82" s="105"/>
      <c r="H82" s="106"/>
      <c r="I82" s="9"/>
    </row>
    <row r="83" spans="1:9" s="72" customFormat="1" ht="15.75" customHeight="1" x14ac:dyDescent="0.25">
      <c r="A83" s="104" t="s">
        <v>204</v>
      </c>
      <c r="B83" s="105"/>
      <c r="C83" s="105"/>
      <c r="D83" s="105"/>
      <c r="E83" s="106"/>
      <c r="F83" s="104" t="s">
        <v>203</v>
      </c>
      <c r="G83" s="105"/>
      <c r="H83" s="106"/>
      <c r="I83" s="9"/>
    </row>
    <row r="84" spans="1:9" s="72" customFormat="1" ht="15.75" customHeight="1" x14ac:dyDescent="0.25">
      <c r="A84" s="104" t="s">
        <v>163</v>
      </c>
      <c r="B84" s="105"/>
      <c r="C84" s="105"/>
      <c r="D84" s="105"/>
      <c r="E84" s="106"/>
      <c r="F84" s="104" t="s">
        <v>203</v>
      </c>
      <c r="G84" s="105"/>
      <c r="H84" s="106"/>
      <c r="I84" s="9"/>
    </row>
    <row r="85" spans="1:9" ht="15.75" customHeight="1" x14ac:dyDescent="0.25">
      <c r="A85" s="104" t="s">
        <v>58</v>
      </c>
      <c r="B85" s="105"/>
      <c r="C85" s="105"/>
      <c r="D85" s="105"/>
      <c r="E85" s="106"/>
      <c r="F85" s="115" t="s">
        <v>224</v>
      </c>
      <c r="G85" s="116"/>
      <c r="H85" s="117"/>
      <c r="I85" s="7" t="s">
        <v>223</v>
      </c>
    </row>
    <row r="86" spans="1:9" s="73" customFormat="1" ht="15.75" customHeight="1" x14ac:dyDescent="0.25">
      <c r="A86" s="174" t="s">
        <v>59</v>
      </c>
      <c r="B86" s="175"/>
      <c r="C86" s="175"/>
      <c r="D86" s="175"/>
      <c r="E86" s="176"/>
      <c r="F86" s="104">
        <f>F78*0.8</f>
        <v>14080</v>
      </c>
      <c r="G86" s="105"/>
      <c r="H86" s="106"/>
      <c r="I86" s="9"/>
    </row>
    <row r="87" spans="1:9" s="74" customFormat="1" x14ac:dyDescent="0.25">
      <c r="A87" s="230" t="s">
        <v>80</v>
      </c>
      <c r="B87" s="231"/>
      <c r="C87" s="231"/>
      <c r="D87" s="231"/>
      <c r="E87" s="231"/>
      <c r="F87" s="231"/>
      <c r="G87" s="231"/>
      <c r="H87" s="232"/>
      <c r="I87" s="22"/>
    </row>
    <row r="88" spans="1:9" s="74" customFormat="1" x14ac:dyDescent="0.25">
      <c r="A88" s="98" t="s">
        <v>60</v>
      </c>
      <c r="B88" s="99"/>
      <c r="C88" s="75" t="s">
        <v>92</v>
      </c>
      <c r="D88" s="100" t="s">
        <v>61</v>
      </c>
      <c r="E88" s="101"/>
      <c r="F88" s="98" t="s">
        <v>62</v>
      </c>
      <c r="G88" s="109"/>
      <c r="H88" s="99"/>
      <c r="I88" s="23"/>
    </row>
    <row r="89" spans="1:9" s="74" customFormat="1" x14ac:dyDescent="0.25">
      <c r="A89" s="185" t="s">
        <v>121</v>
      </c>
      <c r="B89" s="186"/>
      <c r="C89" s="76">
        <f>COUNT(D96:D98)+COUNT(D101:D102)+COUNT(D104:D110)*13+COUNT(D112:D116)+COUNT(D120:D125)</f>
        <v>107</v>
      </c>
      <c r="D89" s="177">
        <f>SUM(D96:D98)+SUM(D101:D102)+SUM(D104:D110)*13+SUM(D112:D116)+SUM(D120:D125)</f>
        <v>53421.409079999998</v>
      </c>
      <c r="E89" s="178"/>
      <c r="F89" s="179">
        <f>SUM(F96:F98)+SUM(F101:F102)+SUM(F104:F110)*13+SUM(F112:F116)+SUM(F120:F125)</f>
        <v>85474.254528000005</v>
      </c>
      <c r="G89" s="180"/>
      <c r="H89" s="181"/>
      <c r="I89" s="24"/>
    </row>
    <row r="90" spans="1:9" s="73" customFormat="1" x14ac:dyDescent="0.25">
      <c r="A90" s="93" t="s">
        <v>63</v>
      </c>
      <c r="B90" s="94"/>
      <c r="C90" s="94"/>
      <c r="D90" s="94"/>
      <c r="E90" s="94"/>
      <c r="F90" s="94"/>
      <c r="G90" s="94"/>
      <c r="H90" s="95"/>
      <c r="I90" s="25"/>
    </row>
    <row r="91" spans="1:9" x14ac:dyDescent="0.25">
      <c r="A91" s="93" t="s">
        <v>64</v>
      </c>
      <c r="B91" s="94"/>
      <c r="C91" s="94"/>
      <c r="D91" s="94"/>
      <c r="E91" s="94"/>
      <c r="F91" s="94"/>
      <c r="G91" s="94"/>
      <c r="H91" s="95"/>
      <c r="I91" s="25"/>
    </row>
    <row r="92" spans="1:9" ht="47.25" customHeight="1" x14ac:dyDescent="0.25">
      <c r="A92" s="102" t="s">
        <v>89</v>
      </c>
      <c r="B92" s="103"/>
      <c r="C92" s="1" t="s">
        <v>65</v>
      </c>
      <c r="D92" s="46" t="s">
        <v>66</v>
      </c>
      <c r="E92" s="2" t="s">
        <v>67</v>
      </c>
      <c r="F92" s="1" t="s">
        <v>68</v>
      </c>
      <c r="G92" s="102" t="s">
        <v>69</v>
      </c>
      <c r="H92" s="103"/>
      <c r="I92" s="26"/>
    </row>
    <row r="93" spans="1:9" s="77" customFormat="1" x14ac:dyDescent="0.25">
      <c r="A93" s="182" t="s">
        <v>121</v>
      </c>
      <c r="B93" s="183"/>
      <c r="C93" s="183"/>
      <c r="D93" s="183"/>
      <c r="E93" s="183"/>
      <c r="F93" s="183"/>
      <c r="G93" s="183"/>
      <c r="H93" s="184"/>
      <c r="I93" s="27"/>
    </row>
    <row r="94" spans="1:9" s="77" customFormat="1" x14ac:dyDescent="0.25">
      <c r="A94" s="182" t="s">
        <v>135</v>
      </c>
      <c r="B94" s="183"/>
      <c r="C94" s="183"/>
      <c r="D94" s="183"/>
      <c r="E94" s="183"/>
      <c r="F94" s="183"/>
      <c r="G94" s="183"/>
      <c r="H94" s="184"/>
      <c r="I94" s="27"/>
    </row>
    <row r="95" spans="1:9" s="77" customFormat="1" x14ac:dyDescent="0.25">
      <c r="A95" s="182" t="s">
        <v>141</v>
      </c>
      <c r="B95" s="183"/>
      <c r="C95" s="183"/>
      <c r="D95" s="183"/>
      <c r="E95" s="183"/>
      <c r="F95" s="183"/>
      <c r="G95" s="183"/>
      <c r="H95" s="184"/>
      <c r="I95" s="27" t="s">
        <v>162</v>
      </c>
    </row>
    <row r="96" spans="1:9" s="77" customFormat="1" x14ac:dyDescent="0.25">
      <c r="A96" s="96">
        <v>1</v>
      </c>
      <c r="B96" s="97"/>
      <c r="C96" s="5" t="s">
        <v>136</v>
      </c>
      <c r="D96" s="45">
        <f>45.08*10.764</f>
        <v>485.24111999999997</v>
      </c>
      <c r="E96" s="5">
        <v>0</v>
      </c>
      <c r="F96" s="5">
        <f>D96*1.6+E96</f>
        <v>776.38579200000004</v>
      </c>
      <c r="G96" s="222" t="s">
        <v>140</v>
      </c>
      <c r="H96" s="223"/>
      <c r="I96" s="28">
        <f>10600000/F96</f>
        <v>13653.006159082313</v>
      </c>
    </row>
    <row r="97" spans="1:14" s="77" customFormat="1" x14ac:dyDescent="0.25">
      <c r="A97" s="96">
        <v>2</v>
      </c>
      <c r="B97" s="97"/>
      <c r="C97" s="5" t="s">
        <v>136</v>
      </c>
      <c r="D97" s="45">
        <f>56.07*10.764</f>
        <v>603.53747999999996</v>
      </c>
      <c r="E97" s="5">
        <v>0</v>
      </c>
      <c r="F97" s="5">
        <f t="shared" ref="F97:F98" si="0">D97*1.6+E97</f>
        <v>965.65996799999994</v>
      </c>
      <c r="G97" s="224"/>
      <c r="H97" s="225"/>
      <c r="I97" s="28">
        <f>13200000/F97</f>
        <v>13669.407904874442</v>
      </c>
    </row>
    <row r="98" spans="1:14" s="77" customFormat="1" x14ac:dyDescent="0.25">
      <c r="A98" s="96">
        <v>3</v>
      </c>
      <c r="B98" s="97"/>
      <c r="C98" s="5" t="s">
        <v>137</v>
      </c>
      <c r="D98" s="45">
        <f>37.74*10.764</f>
        <v>406.23336</v>
      </c>
      <c r="E98" s="5">
        <v>0</v>
      </c>
      <c r="F98" s="5">
        <f t="shared" si="0"/>
        <v>649.97337600000003</v>
      </c>
      <c r="G98" s="224"/>
      <c r="H98" s="225"/>
      <c r="I98" s="28">
        <f>8900000/F98</f>
        <v>13692.86855220359</v>
      </c>
    </row>
    <row r="99" spans="1:14" s="77" customFormat="1" x14ac:dyDescent="0.25">
      <c r="A99" s="96">
        <v>4</v>
      </c>
      <c r="B99" s="97"/>
      <c r="C99" s="96" t="s">
        <v>138</v>
      </c>
      <c r="D99" s="221"/>
      <c r="E99" s="221"/>
      <c r="F99" s="97"/>
      <c r="G99" s="224"/>
      <c r="H99" s="225"/>
      <c r="I99" s="28"/>
    </row>
    <row r="100" spans="1:14" s="77" customFormat="1" x14ac:dyDescent="0.25">
      <c r="A100" s="96">
        <v>5</v>
      </c>
      <c r="B100" s="97"/>
      <c r="C100" s="96" t="s">
        <v>139</v>
      </c>
      <c r="D100" s="221"/>
      <c r="E100" s="221"/>
      <c r="F100" s="97"/>
      <c r="G100" s="224"/>
      <c r="H100" s="225"/>
      <c r="I100" s="28">
        <f>9900000/F108</f>
        <v>13583.005102073073</v>
      </c>
    </row>
    <row r="101" spans="1:14" s="77" customFormat="1" x14ac:dyDescent="0.25">
      <c r="A101" s="96">
        <v>6</v>
      </c>
      <c r="B101" s="97"/>
      <c r="C101" s="5" t="s">
        <v>136</v>
      </c>
      <c r="D101" s="45">
        <f>54.2*10.764</f>
        <v>583.40880000000004</v>
      </c>
      <c r="E101" s="5">
        <v>0</v>
      </c>
      <c r="F101" s="5">
        <f t="shared" ref="F101:F102" si="1">D101*1.6+E101</f>
        <v>933.45408000000009</v>
      </c>
      <c r="G101" s="224"/>
      <c r="H101" s="225"/>
      <c r="I101" s="28">
        <f>12800000/F101</f>
        <v>13712.511707056869</v>
      </c>
    </row>
    <row r="102" spans="1:14" s="77" customFormat="1" x14ac:dyDescent="0.25">
      <c r="A102" s="96">
        <v>7</v>
      </c>
      <c r="B102" s="97"/>
      <c r="C102" s="5" t="s">
        <v>137</v>
      </c>
      <c r="D102" s="45">
        <f>34.27*10.764</f>
        <v>368.88228000000004</v>
      </c>
      <c r="E102" s="5">
        <v>0</v>
      </c>
      <c r="F102" s="5">
        <f t="shared" si="1"/>
        <v>590.21164800000008</v>
      </c>
      <c r="G102" s="226"/>
      <c r="H102" s="227"/>
      <c r="I102" s="28">
        <f>8800000/F102</f>
        <v>14909.905675057093</v>
      </c>
    </row>
    <row r="103" spans="1:14" s="77" customFormat="1" x14ac:dyDescent="0.25">
      <c r="A103" s="182" t="s">
        <v>142</v>
      </c>
      <c r="B103" s="183"/>
      <c r="C103" s="183"/>
      <c r="D103" s="183"/>
      <c r="E103" s="183"/>
      <c r="F103" s="183"/>
      <c r="G103" s="183"/>
      <c r="H103" s="184"/>
      <c r="I103" s="27" t="s">
        <v>160</v>
      </c>
      <c r="J103" s="78" t="s">
        <v>159</v>
      </c>
      <c r="L103" s="78" t="s">
        <v>150</v>
      </c>
    </row>
    <row r="104" spans="1:14" s="77" customFormat="1" x14ac:dyDescent="0.25">
      <c r="A104" s="96">
        <v>1</v>
      </c>
      <c r="B104" s="97"/>
      <c r="C104" s="5" t="s">
        <v>136</v>
      </c>
      <c r="D104" s="45">
        <f>45.08*10.764</f>
        <v>485.24111999999997</v>
      </c>
      <c r="E104" s="5">
        <v>0</v>
      </c>
      <c r="F104" s="5">
        <f>D104*1.6+E104</f>
        <v>776.38579200000004</v>
      </c>
      <c r="G104" s="222" t="str">
        <f>A103</f>
        <v>2nd To 7th, 9th To 14th &amp; 16th Floor</v>
      </c>
      <c r="H104" s="223"/>
      <c r="I104" s="28">
        <v>518</v>
      </c>
      <c r="J104" s="77">
        <v>11578000</v>
      </c>
      <c r="K104" s="79">
        <f t="shared" ref="K104:K110" si="2">J104/F104</f>
        <v>14912.689180175003</v>
      </c>
      <c r="L104" s="77">
        <v>103600</v>
      </c>
      <c r="M104" s="79">
        <f t="shared" ref="M104:M110" si="3">L104/F104</f>
        <v>133.43881491329506</v>
      </c>
      <c r="N104" s="79">
        <f t="shared" ref="N104:N110" si="4">L104/I104</f>
        <v>200</v>
      </c>
    </row>
    <row r="105" spans="1:14" s="77" customFormat="1" x14ac:dyDescent="0.25">
      <c r="A105" s="96">
        <v>2</v>
      </c>
      <c r="B105" s="97"/>
      <c r="C105" s="5" t="s">
        <v>136</v>
      </c>
      <c r="D105" s="45">
        <f>56.07*10.764</f>
        <v>603.53747999999996</v>
      </c>
      <c r="E105" s="5">
        <v>0</v>
      </c>
      <c r="F105" s="5">
        <f t="shared" ref="F105:F107" si="5">D105*1.6+E105</f>
        <v>965.65996799999994</v>
      </c>
      <c r="G105" s="224"/>
      <c r="H105" s="225"/>
      <c r="I105" s="28">
        <v>646</v>
      </c>
      <c r="J105" s="77">
        <v>14266000</v>
      </c>
      <c r="K105" s="79">
        <f t="shared" si="2"/>
        <v>14773.316149313545</v>
      </c>
      <c r="L105" s="77">
        <v>129200</v>
      </c>
      <c r="M105" s="79">
        <f t="shared" si="3"/>
        <v>133.79450767498318</v>
      </c>
      <c r="N105" s="79">
        <f t="shared" si="4"/>
        <v>200</v>
      </c>
    </row>
    <row r="106" spans="1:14" s="77" customFormat="1" x14ac:dyDescent="0.25">
      <c r="A106" s="96">
        <v>3</v>
      </c>
      <c r="B106" s="97"/>
      <c r="C106" s="5" t="s">
        <v>137</v>
      </c>
      <c r="D106" s="45">
        <f>37.74*10.764</f>
        <v>406.23336</v>
      </c>
      <c r="E106" s="5">
        <v>0</v>
      </c>
      <c r="F106" s="5">
        <f t="shared" si="5"/>
        <v>649.97337600000003</v>
      </c>
      <c r="G106" s="224"/>
      <c r="H106" s="225"/>
      <c r="I106" s="28">
        <v>433</v>
      </c>
      <c r="J106" s="77">
        <v>9093000</v>
      </c>
      <c r="K106" s="79">
        <f t="shared" si="2"/>
        <v>13989.803791594073</v>
      </c>
      <c r="L106" s="77">
        <v>86600</v>
      </c>
      <c r="M106" s="79">
        <f t="shared" si="3"/>
        <v>133.2362265866102</v>
      </c>
      <c r="N106" s="79">
        <f t="shared" si="4"/>
        <v>200</v>
      </c>
    </row>
    <row r="107" spans="1:14" s="77" customFormat="1" x14ac:dyDescent="0.25">
      <c r="A107" s="96">
        <v>4</v>
      </c>
      <c r="B107" s="97"/>
      <c r="C107" s="5" t="s">
        <v>136</v>
      </c>
      <c r="D107" s="45">
        <f>54.21*10.764</f>
        <v>583.51643999999999</v>
      </c>
      <c r="E107" s="5">
        <v>0</v>
      </c>
      <c r="F107" s="5">
        <f t="shared" si="5"/>
        <v>933.626304</v>
      </c>
      <c r="G107" s="224"/>
      <c r="H107" s="225"/>
      <c r="I107" s="28">
        <v>652</v>
      </c>
      <c r="J107" s="77">
        <v>14392000</v>
      </c>
      <c r="K107" s="79">
        <f t="shared" si="2"/>
        <v>15415.161224934811</v>
      </c>
      <c r="L107" s="77">
        <v>130400</v>
      </c>
      <c r="M107" s="79">
        <f t="shared" si="3"/>
        <v>139.67044356111029</v>
      </c>
      <c r="N107" s="79">
        <f t="shared" si="4"/>
        <v>200</v>
      </c>
    </row>
    <row r="108" spans="1:14" s="77" customFormat="1" x14ac:dyDescent="0.25">
      <c r="A108" s="96">
        <v>5</v>
      </c>
      <c r="B108" s="97"/>
      <c r="C108" s="5" t="s">
        <v>136</v>
      </c>
      <c r="D108" s="45">
        <f>42.32*10.764</f>
        <v>455.53247999999996</v>
      </c>
      <c r="E108" s="5">
        <v>0</v>
      </c>
      <c r="F108" s="5">
        <f t="shared" ref="F108:F110" si="6">D108*1.6+E108</f>
        <v>728.85196799999994</v>
      </c>
      <c r="G108" s="224"/>
      <c r="H108" s="225"/>
      <c r="I108" s="28">
        <v>489</v>
      </c>
      <c r="J108" s="77">
        <v>10969000</v>
      </c>
      <c r="K108" s="79">
        <f t="shared" si="2"/>
        <v>15049.695248953489</v>
      </c>
      <c r="L108" s="77">
        <v>97800</v>
      </c>
      <c r="M108" s="79">
        <f t="shared" si="3"/>
        <v>134.1836261598734</v>
      </c>
      <c r="N108" s="79">
        <f t="shared" si="4"/>
        <v>200</v>
      </c>
    </row>
    <row r="109" spans="1:14" s="77" customFormat="1" x14ac:dyDescent="0.25">
      <c r="A109" s="96">
        <v>6</v>
      </c>
      <c r="B109" s="97"/>
      <c r="C109" s="5" t="s">
        <v>136</v>
      </c>
      <c r="D109" s="45">
        <f>54.2*10.764</f>
        <v>583.40880000000004</v>
      </c>
      <c r="E109" s="5">
        <v>0</v>
      </c>
      <c r="F109" s="5">
        <f t="shared" si="6"/>
        <v>933.45408000000009</v>
      </c>
      <c r="G109" s="224"/>
      <c r="H109" s="225"/>
      <c r="I109" s="28">
        <v>623</v>
      </c>
      <c r="J109" s="77">
        <v>13783000</v>
      </c>
      <c r="K109" s="79">
        <f t="shared" si="2"/>
        <v>14765.589754559751</v>
      </c>
      <c r="L109" s="77">
        <v>124600</v>
      </c>
      <c r="M109" s="79">
        <f t="shared" si="3"/>
        <v>133.4827311483817</v>
      </c>
      <c r="N109" s="79">
        <f t="shared" si="4"/>
        <v>200</v>
      </c>
    </row>
    <row r="110" spans="1:14" s="77" customFormat="1" x14ac:dyDescent="0.25">
      <c r="A110" s="96">
        <v>7</v>
      </c>
      <c r="B110" s="97"/>
      <c r="C110" s="5" t="s">
        <v>137</v>
      </c>
      <c r="D110" s="45">
        <f>34.27*10.764</f>
        <v>368.88228000000004</v>
      </c>
      <c r="E110" s="5">
        <v>0</v>
      </c>
      <c r="F110" s="5">
        <f t="shared" si="6"/>
        <v>590.21164800000008</v>
      </c>
      <c r="G110" s="226"/>
      <c r="H110" s="227"/>
      <c r="I110" s="28">
        <v>386</v>
      </c>
      <c r="J110" s="77">
        <v>8106000</v>
      </c>
      <c r="K110" s="79">
        <f t="shared" si="2"/>
        <v>13734.056295683271</v>
      </c>
      <c r="L110" s="77">
        <v>77200</v>
      </c>
      <c r="M110" s="79">
        <f t="shared" si="3"/>
        <v>130.80053614936449</v>
      </c>
      <c r="N110" s="79">
        <f t="shared" si="4"/>
        <v>200</v>
      </c>
    </row>
    <row r="111" spans="1:14" s="77" customFormat="1" x14ac:dyDescent="0.25">
      <c r="A111" s="182" t="s">
        <v>209</v>
      </c>
      <c r="B111" s="183"/>
      <c r="C111" s="183"/>
      <c r="D111" s="183"/>
      <c r="E111" s="183"/>
      <c r="F111" s="183"/>
      <c r="G111" s="183"/>
      <c r="H111" s="184"/>
      <c r="I111" s="27"/>
      <c r="K111" s="80">
        <f>AVERAGE(K104:K110)</f>
        <v>14662.901663601993</v>
      </c>
      <c r="M111" s="80">
        <f>AVERAGE(M104:M110)</f>
        <v>134.08669802765976</v>
      </c>
    </row>
    <row r="112" spans="1:14" s="77" customFormat="1" x14ac:dyDescent="0.25">
      <c r="A112" s="96">
        <v>1</v>
      </c>
      <c r="B112" s="97"/>
      <c r="C112" s="5" t="s">
        <v>136</v>
      </c>
      <c r="D112" s="45">
        <f>45.08*10.764</f>
        <v>485.24111999999997</v>
      </c>
      <c r="E112" s="5">
        <v>0</v>
      </c>
      <c r="F112" s="5">
        <f>D112*1.6+E112</f>
        <v>776.38579200000004</v>
      </c>
      <c r="G112" s="222" t="str">
        <f>A111</f>
        <v>8th Floor (Part Refuge Area)</v>
      </c>
      <c r="H112" s="223"/>
      <c r="I112" s="28"/>
      <c r="J112" s="78" t="s">
        <v>164</v>
      </c>
      <c r="L112" s="78" t="s">
        <v>161</v>
      </c>
    </row>
    <row r="113" spans="1:14" s="77" customFormat="1" x14ac:dyDescent="0.25">
      <c r="A113" s="96">
        <v>2</v>
      </c>
      <c r="B113" s="97"/>
      <c r="C113" s="5" t="s">
        <v>136</v>
      </c>
      <c r="D113" s="45">
        <f>56.07*10.764</f>
        <v>603.53747999999996</v>
      </c>
      <c r="E113" s="5">
        <v>0</v>
      </c>
      <c r="F113" s="5">
        <f t="shared" ref="F113:F116" si="7">D113*1.6+E113</f>
        <v>965.65996799999994</v>
      </c>
      <c r="G113" s="224"/>
      <c r="H113" s="225"/>
      <c r="I113" s="28">
        <f>J104/I104/1.6</f>
        <v>13969.594594594593</v>
      </c>
      <c r="J113" s="77">
        <v>138824</v>
      </c>
      <c r="K113" s="79">
        <f>J113/F104</f>
        <v>178.80801198381539</v>
      </c>
      <c r="L113" s="77">
        <v>51800</v>
      </c>
      <c r="M113" s="79">
        <f t="shared" ref="M113:M119" si="8">L113/F104</f>
        <v>66.719407456647531</v>
      </c>
      <c r="N113" s="77">
        <f t="shared" ref="N113:N119" si="9">L113/I104</f>
        <v>100</v>
      </c>
    </row>
    <row r="114" spans="1:14" s="77" customFormat="1" x14ac:dyDescent="0.25">
      <c r="A114" s="96">
        <v>3</v>
      </c>
      <c r="B114" s="97"/>
      <c r="C114" s="5" t="s">
        <v>137</v>
      </c>
      <c r="D114" s="45">
        <f>37.74*10.764</f>
        <v>406.23336</v>
      </c>
      <c r="E114" s="5">
        <v>0</v>
      </c>
      <c r="F114" s="5">
        <f t="shared" si="7"/>
        <v>649.97337600000003</v>
      </c>
      <c r="G114" s="224"/>
      <c r="H114" s="225"/>
      <c r="I114" s="28">
        <f t="shared" ref="I114:I119" si="10">J105/I105/1.6</f>
        <v>13802.244582043342</v>
      </c>
      <c r="J114" s="77">
        <v>173128</v>
      </c>
      <c r="K114" s="79">
        <f t="shared" ref="K114:K119" si="11">J114/F105</f>
        <v>179.28464028447746</v>
      </c>
      <c r="L114" s="77">
        <v>64600</v>
      </c>
      <c r="M114" s="79">
        <f t="shared" si="8"/>
        <v>66.89725383749159</v>
      </c>
      <c r="N114" s="77">
        <f t="shared" si="9"/>
        <v>100</v>
      </c>
    </row>
    <row r="115" spans="1:14" s="77" customFormat="1" x14ac:dyDescent="0.25">
      <c r="A115" s="96">
        <v>4</v>
      </c>
      <c r="B115" s="97"/>
      <c r="C115" s="5" t="s">
        <v>136</v>
      </c>
      <c r="D115" s="45">
        <f>54.21*10.764</f>
        <v>583.51643999999999</v>
      </c>
      <c r="E115" s="5">
        <v>0</v>
      </c>
      <c r="F115" s="5">
        <f t="shared" si="7"/>
        <v>933.626304</v>
      </c>
      <c r="G115" s="224"/>
      <c r="H115" s="225"/>
      <c r="I115" s="28">
        <f t="shared" si="10"/>
        <v>13125</v>
      </c>
      <c r="J115" s="77">
        <v>116044</v>
      </c>
      <c r="K115" s="79">
        <f t="shared" si="11"/>
        <v>178.53654362605769</v>
      </c>
      <c r="L115" s="77">
        <v>43300</v>
      </c>
      <c r="M115" s="79">
        <f t="shared" si="8"/>
        <v>66.6181132933051</v>
      </c>
      <c r="N115" s="77">
        <f t="shared" si="9"/>
        <v>100</v>
      </c>
    </row>
    <row r="116" spans="1:14" s="77" customFormat="1" x14ac:dyDescent="0.25">
      <c r="A116" s="96">
        <v>5</v>
      </c>
      <c r="B116" s="97"/>
      <c r="C116" s="5" t="s">
        <v>136</v>
      </c>
      <c r="D116" s="45">
        <f>42.32*10.764</f>
        <v>455.53247999999996</v>
      </c>
      <c r="E116" s="5">
        <v>0</v>
      </c>
      <c r="F116" s="5">
        <f t="shared" si="7"/>
        <v>728.85196799999994</v>
      </c>
      <c r="G116" s="224"/>
      <c r="H116" s="225"/>
      <c r="I116" s="28">
        <f t="shared" si="10"/>
        <v>13796.01226993865</v>
      </c>
      <c r="J116" s="77">
        <v>174736</v>
      </c>
      <c r="K116" s="79">
        <f t="shared" si="11"/>
        <v>187.15839437188779</v>
      </c>
      <c r="L116" s="77">
        <v>65200</v>
      </c>
      <c r="M116" s="79">
        <f t="shared" si="8"/>
        <v>69.835221780555145</v>
      </c>
      <c r="N116" s="77">
        <f t="shared" si="9"/>
        <v>100</v>
      </c>
    </row>
    <row r="117" spans="1:14" s="77" customFormat="1" x14ac:dyDescent="0.25">
      <c r="A117" s="96">
        <v>6</v>
      </c>
      <c r="B117" s="97"/>
      <c r="C117" s="5" t="s">
        <v>136</v>
      </c>
      <c r="D117" s="222" t="s">
        <v>143</v>
      </c>
      <c r="E117" s="236"/>
      <c r="F117" s="223"/>
      <c r="G117" s="224"/>
      <c r="H117" s="225"/>
      <c r="I117" s="28">
        <f t="shared" si="10"/>
        <v>14019.683026584866</v>
      </c>
      <c r="J117" s="77">
        <v>131052</v>
      </c>
      <c r="K117" s="79">
        <f t="shared" si="11"/>
        <v>179.80605905423036</v>
      </c>
      <c r="L117" s="77">
        <v>48900</v>
      </c>
      <c r="M117" s="79">
        <f t="shared" si="8"/>
        <v>67.091813079936699</v>
      </c>
      <c r="N117" s="77">
        <f t="shared" si="9"/>
        <v>100</v>
      </c>
    </row>
    <row r="118" spans="1:14" s="77" customFormat="1" x14ac:dyDescent="0.25">
      <c r="A118" s="96">
        <v>7</v>
      </c>
      <c r="B118" s="97"/>
      <c r="C118" s="5" t="s">
        <v>137</v>
      </c>
      <c r="D118" s="226"/>
      <c r="E118" s="237"/>
      <c r="F118" s="227"/>
      <c r="G118" s="226"/>
      <c r="H118" s="227"/>
      <c r="I118" s="28">
        <f t="shared" si="10"/>
        <v>13827.247191011234</v>
      </c>
      <c r="J118" s="77">
        <v>166964</v>
      </c>
      <c r="K118" s="79">
        <f t="shared" si="11"/>
        <v>178.86685973883149</v>
      </c>
      <c r="L118" s="77">
        <v>62300</v>
      </c>
      <c r="M118" s="79">
        <f t="shared" si="8"/>
        <v>66.741365574190851</v>
      </c>
      <c r="N118" s="77">
        <f t="shared" si="9"/>
        <v>100</v>
      </c>
    </row>
    <row r="119" spans="1:14" s="77" customFormat="1" x14ac:dyDescent="0.25">
      <c r="A119" s="182" t="s">
        <v>210</v>
      </c>
      <c r="B119" s="183"/>
      <c r="C119" s="183"/>
      <c r="D119" s="183"/>
      <c r="E119" s="183"/>
      <c r="F119" s="183"/>
      <c r="G119" s="183"/>
      <c r="H119" s="184"/>
      <c r="I119" s="28">
        <f t="shared" si="10"/>
        <v>13125</v>
      </c>
      <c r="J119" s="77">
        <v>103448</v>
      </c>
      <c r="K119" s="79">
        <f t="shared" si="11"/>
        <v>175.27271844014842</v>
      </c>
      <c r="L119" s="77">
        <v>38600</v>
      </c>
      <c r="M119" s="79">
        <f t="shared" si="8"/>
        <v>65.400268074682245</v>
      </c>
      <c r="N119" s="77">
        <f t="shared" si="9"/>
        <v>100</v>
      </c>
    </row>
    <row r="120" spans="1:14" s="77" customFormat="1" x14ac:dyDescent="0.25">
      <c r="A120" s="96">
        <v>1</v>
      </c>
      <c r="B120" s="97"/>
      <c r="C120" s="5" t="s">
        <v>136</v>
      </c>
      <c r="D120" s="45">
        <f>45.08*10.764</f>
        <v>485.24111999999997</v>
      </c>
      <c r="E120" s="5">
        <v>0</v>
      </c>
      <c r="F120" s="5">
        <f>D120*1.6+E120</f>
        <v>776.38579200000004</v>
      </c>
      <c r="G120" s="222" t="str">
        <f>A119</f>
        <v>15th Floor (Part Refuge Area)</v>
      </c>
      <c r="H120" s="223"/>
      <c r="I120" s="27">
        <f>AVERAGE(I113:I119)</f>
        <v>13666.397380596098</v>
      </c>
      <c r="K120" s="80">
        <f>AVERAGE(K113:K119)</f>
        <v>179.6761753570641</v>
      </c>
      <c r="M120" s="80">
        <f>AVERAGE(M113:M119)</f>
        <v>67.043349013829882</v>
      </c>
    </row>
    <row r="121" spans="1:14" s="77" customFormat="1" x14ac:dyDescent="0.25">
      <c r="A121" s="96">
        <v>2</v>
      </c>
      <c r="B121" s="97"/>
      <c r="C121" s="5" t="s">
        <v>136</v>
      </c>
      <c r="D121" s="45">
        <f>56.07*10.764</f>
        <v>603.53747999999996</v>
      </c>
      <c r="E121" s="5">
        <v>0</v>
      </c>
      <c r="F121" s="5">
        <f t="shared" ref="F121:F124" si="12">D121*1.6+E121</f>
        <v>965.65996799999994</v>
      </c>
      <c r="G121" s="224"/>
      <c r="H121" s="225"/>
      <c r="I121" s="28"/>
      <c r="K121" s="78">
        <f>180/24</f>
        <v>7.5</v>
      </c>
    </row>
    <row r="122" spans="1:14" s="77" customFormat="1" x14ac:dyDescent="0.25">
      <c r="A122" s="96">
        <v>3</v>
      </c>
      <c r="B122" s="97"/>
      <c r="C122" s="5" t="s">
        <v>137</v>
      </c>
      <c r="D122" s="45">
        <f>37.74*10.764</f>
        <v>406.23336</v>
      </c>
      <c r="E122" s="5">
        <v>0</v>
      </c>
      <c r="F122" s="5">
        <f t="shared" si="12"/>
        <v>649.97337600000003</v>
      </c>
      <c r="G122" s="224"/>
      <c r="H122" s="225"/>
      <c r="I122" s="28"/>
    </row>
    <row r="123" spans="1:14" s="77" customFormat="1" x14ac:dyDescent="0.25">
      <c r="A123" s="96">
        <v>4</v>
      </c>
      <c r="B123" s="97"/>
      <c r="C123" s="5" t="s">
        <v>136</v>
      </c>
      <c r="D123" s="45">
        <f>54.21*10.764</f>
        <v>583.51643999999999</v>
      </c>
      <c r="E123" s="5">
        <v>0</v>
      </c>
      <c r="F123" s="5">
        <f t="shared" si="12"/>
        <v>933.626304</v>
      </c>
      <c r="G123" s="224"/>
      <c r="H123" s="225"/>
      <c r="I123" s="28"/>
      <c r="M123" s="80">
        <f>200/1.6</f>
        <v>125</v>
      </c>
    </row>
    <row r="124" spans="1:14" s="77" customFormat="1" x14ac:dyDescent="0.25">
      <c r="A124" s="96">
        <v>5</v>
      </c>
      <c r="B124" s="97"/>
      <c r="C124" s="5" t="s">
        <v>136</v>
      </c>
      <c r="D124" s="45">
        <f>42.32*10.764</f>
        <v>455.53247999999996</v>
      </c>
      <c r="E124" s="5">
        <v>0</v>
      </c>
      <c r="F124" s="5">
        <f t="shared" si="12"/>
        <v>728.85196799999994</v>
      </c>
      <c r="G124" s="224"/>
      <c r="H124" s="225"/>
      <c r="I124" s="28"/>
      <c r="M124" s="80">
        <f>100/1.6</f>
        <v>62.5</v>
      </c>
    </row>
    <row r="125" spans="1:14" s="77" customFormat="1" x14ac:dyDescent="0.25">
      <c r="A125" s="96">
        <v>6</v>
      </c>
      <c r="B125" s="97"/>
      <c r="C125" s="5" t="s">
        <v>136</v>
      </c>
      <c r="D125" s="45">
        <f>54.2*10.764</f>
        <v>583.40880000000004</v>
      </c>
      <c r="E125" s="5">
        <v>0</v>
      </c>
      <c r="F125" s="5">
        <f t="shared" ref="F125" si="13">D125*1.6+E125</f>
        <v>933.45408000000009</v>
      </c>
      <c r="G125" s="224"/>
      <c r="H125" s="225"/>
      <c r="I125" s="28"/>
    </row>
    <row r="126" spans="1:14" s="77" customFormat="1" x14ac:dyDescent="0.25">
      <c r="A126" s="96">
        <v>7</v>
      </c>
      <c r="B126" s="97"/>
      <c r="C126" s="5" t="s">
        <v>137</v>
      </c>
      <c r="D126" s="96" t="str">
        <f>D117</f>
        <v>Refuge Area</v>
      </c>
      <c r="E126" s="221"/>
      <c r="F126" s="97"/>
      <c r="G126" s="226"/>
      <c r="H126" s="227"/>
      <c r="I126" s="28"/>
    </row>
    <row r="127" spans="1:14" s="74" customFormat="1" x14ac:dyDescent="0.25">
      <c r="A127" s="190" t="s">
        <v>79</v>
      </c>
      <c r="B127" s="190"/>
      <c r="C127" s="190"/>
      <c r="D127" s="190"/>
      <c r="E127" s="190"/>
      <c r="F127" s="190"/>
      <c r="G127" s="190"/>
      <c r="H127" s="190"/>
      <c r="I127" s="28"/>
    </row>
    <row r="128" spans="1:14" s="82" customFormat="1" ht="132.75" customHeight="1" x14ac:dyDescent="0.25">
      <c r="A128" s="191" t="s">
        <v>229</v>
      </c>
      <c r="B128" s="191"/>
      <c r="C128" s="191"/>
      <c r="D128" s="191"/>
      <c r="E128" s="191"/>
      <c r="F128" s="191"/>
      <c r="G128" s="191"/>
      <c r="H128" s="191"/>
      <c r="I128" s="81"/>
    </row>
    <row r="129" spans="1:9" x14ac:dyDescent="0.25">
      <c r="A129" s="187" t="s">
        <v>70</v>
      </c>
      <c r="B129" s="188"/>
      <c r="C129" s="188"/>
      <c r="D129" s="188"/>
      <c r="E129" s="188"/>
      <c r="F129" s="188"/>
      <c r="G129" s="188"/>
      <c r="H129" s="189"/>
      <c r="I129" s="83"/>
    </row>
    <row r="130" spans="1:9" x14ac:dyDescent="0.25">
      <c r="A130" s="90" t="s">
        <v>71</v>
      </c>
      <c r="B130" s="91"/>
      <c r="C130" s="91"/>
      <c r="D130" s="91"/>
      <c r="E130" s="91"/>
      <c r="F130" s="91"/>
      <c r="G130" s="91"/>
      <c r="H130" s="92"/>
      <c r="I130" s="13"/>
    </row>
    <row r="131" spans="1:9" ht="15.75" customHeight="1" x14ac:dyDescent="0.25">
      <c r="A131" s="187" t="s">
        <v>72</v>
      </c>
      <c r="B131" s="188"/>
      <c r="C131" s="188"/>
      <c r="D131" s="188"/>
      <c r="E131" s="188"/>
      <c r="F131" s="188"/>
      <c r="G131" s="188"/>
      <c r="H131" s="189"/>
      <c r="I131" s="83"/>
    </row>
    <row r="132" spans="1:9" x14ac:dyDescent="0.25">
      <c r="A132" s="90" t="s">
        <v>73</v>
      </c>
      <c r="B132" s="91"/>
      <c r="C132" s="91"/>
      <c r="D132" s="91"/>
      <c r="E132" s="91"/>
      <c r="F132" s="91"/>
      <c r="G132" s="91"/>
      <c r="H132" s="92"/>
      <c r="I132" s="13"/>
    </row>
    <row r="133" spans="1:9" x14ac:dyDescent="0.25">
      <c r="A133" s="90" t="s">
        <v>74</v>
      </c>
      <c r="B133" s="91"/>
      <c r="C133" s="91"/>
      <c r="D133" s="91"/>
      <c r="E133" s="91"/>
      <c r="F133" s="91"/>
      <c r="G133" s="91"/>
      <c r="H133" s="92"/>
      <c r="I133" s="13"/>
    </row>
    <row r="134" spans="1:9" x14ac:dyDescent="0.25">
      <c r="A134" s="90" t="s">
        <v>75</v>
      </c>
      <c r="B134" s="91"/>
      <c r="C134" s="91"/>
      <c r="D134" s="91"/>
      <c r="E134" s="91"/>
      <c r="F134" s="91"/>
      <c r="G134" s="91"/>
      <c r="H134" s="92"/>
      <c r="I134" s="13"/>
    </row>
    <row r="135" spans="1:9" ht="35.25" customHeight="1" x14ac:dyDescent="0.25">
      <c r="A135" s="113" t="s">
        <v>76</v>
      </c>
      <c r="B135" s="139"/>
      <c r="C135" s="139"/>
      <c r="D135" s="139"/>
      <c r="E135" s="139"/>
      <c r="F135" s="139"/>
      <c r="G135" s="139"/>
      <c r="H135" s="114"/>
      <c r="I135" s="10"/>
    </row>
    <row r="136" spans="1:9" x14ac:dyDescent="0.25">
      <c r="A136" s="173" t="s">
        <v>91</v>
      </c>
      <c r="B136" s="173"/>
      <c r="C136" s="173" t="s">
        <v>225</v>
      </c>
      <c r="D136" s="173"/>
      <c r="E136" s="173" t="s">
        <v>180</v>
      </c>
      <c r="F136" s="173"/>
      <c r="G136" s="173" t="s">
        <v>228</v>
      </c>
      <c r="H136" s="173"/>
      <c r="I136" s="84"/>
    </row>
    <row r="137" spans="1:9" x14ac:dyDescent="0.25">
      <c r="A137" s="172" t="s">
        <v>93</v>
      </c>
      <c r="B137" s="172"/>
      <c r="C137" s="172"/>
      <c r="D137" s="172"/>
      <c r="E137" s="172"/>
      <c r="F137" s="172"/>
      <c r="G137" s="172"/>
      <c r="H137" s="172"/>
      <c r="I137" s="85"/>
    </row>
    <row r="138" spans="1:9" x14ac:dyDescent="0.25">
      <c r="A138" s="172"/>
      <c r="B138" s="172"/>
      <c r="C138" s="172"/>
      <c r="D138" s="172"/>
      <c r="E138" s="172"/>
      <c r="F138" s="172"/>
      <c r="G138" s="172"/>
      <c r="H138" s="172"/>
      <c r="I138" s="85"/>
    </row>
    <row r="139" spans="1:9" x14ac:dyDescent="0.25">
      <c r="A139" s="172"/>
      <c r="B139" s="172"/>
      <c r="C139" s="172"/>
      <c r="D139" s="172"/>
      <c r="E139" s="172"/>
      <c r="F139" s="172"/>
      <c r="G139" s="172"/>
      <c r="H139" s="172"/>
      <c r="I139" s="85"/>
    </row>
    <row r="140" spans="1:9" x14ac:dyDescent="0.25">
      <c r="A140" s="172"/>
      <c r="B140" s="172"/>
      <c r="C140" s="172"/>
      <c r="D140" s="172"/>
      <c r="E140" s="172"/>
      <c r="F140" s="172"/>
      <c r="G140" s="172"/>
      <c r="H140" s="172"/>
      <c r="I140" s="85"/>
    </row>
    <row r="141" spans="1:9" x14ac:dyDescent="0.25">
      <c r="A141" s="19" t="s">
        <v>77</v>
      </c>
      <c r="B141" s="86"/>
      <c r="C141" s="86"/>
      <c r="D141" s="19" t="str">
        <f>E8</f>
        <v>Prime Vista</v>
      </c>
      <c r="F141" s="86"/>
      <c r="G141" s="86"/>
      <c r="H141" s="86"/>
      <c r="I141" s="86"/>
    </row>
    <row r="142" spans="1:9" x14ac:dyDescent="0.25">
      <c r="A142" s="86"/>
      <c r="B142" s="86"/>
      <c r="C142" s="86"/>
      <c r="D142" s="86"/>
      <c r="E142" s="86"/>
      <c r="F142" s="86"/>
      <c r="G142" s="86"/>
      <c r="H142" s="86"/>
      <c r="I142" s="86"/>
    </row>
    <row r="143" spans="1:9" x14ac:dyDescent="0.25">
      <c r="A143" s="86"/>
      <c r="B143" s="86"/>
      <c r="C143" s="86"/>
      <c r="D143" s="86"/>
      <c r="E143" s="86"/>
      <c r="F143" s="86"/>
      <c r="G143" s="86"/>
      <c r="H143" s="86"/>
      <c r="I143" s="86"/>
    </row>
    <row r="144" spans="1:9" ht="15" customHeight="1" x14ac:dyDescent="0.25"/>
    <row r="183" spans="1:1" x14ac:dyDescent="0.25">
      <c r="A183" s="88" t="s">
        <v>78</v>
      </c>
    </row>
  </sheetData>
  <mergeCells count="235">
    <mergeCell ref="A118:B118"/>
    <mergeCell ref="G104:H110"/>
    <mergeCell ref="G112:H118"/>
    <mergeCell ref="A124:B124"/>
    <mergeCell ref="A125:B125"/>
    <mergeCell ref="A126:B126"/>
    <mergeCell ref="D126:F126"/>
    <mergeCell ref="D117:F118"/>
    <mergeCell ref="A119:H119"/>
    <mergeCell ref="A120:B120"/>
    <mergeCell ref="A121:B121"/>
    <mergeCell ref="G120:H126"/>
    <mergeCell ref="A122:B122"/>
    <mergeCell ref="A123:B123"/>
    <mergeCell ref="A111:H111"/>
    <mergeCell ref="A112:B112"/>
    <mergeCell ref="A109:B109"/>
    <mergeCell ref="A110:B110"/>
    <mergeCell ref="A116:B116"/>
    <mergeCell ref="A117:B117"/>
    <mergeCell ref="A106:B106"/>
    <mergeCell ref="A62:B62"/>
    <mergeCell ref="A94:H94"/>
    <mergeCell ref="C99:F99"/>
    <mergeCell ref="C100:F100"/>
    <mergeCell ref="G96:H102"/>
    <mergeCell ref="A95:H95"/>
    <mergeCell ref="A103:H103"/>
    <mergeCell ref="A71:B71"/>
    <mergeCell ref="A72:B72"/>
    <mergeCell ref="A73:B73"/>
    <mergeCell ref="A87:H87"/>
    <mergeCell ref="G63:H63"/>
    <mergeCell ref="A74:H74"/>
    <mergeCell ref="A77:H77"/>
    <mergeCell ref="A78:E78"/>
    <mergeCell ref="F78:H78"/>
    <mergeCell ref="A75:H75"/>
    <mergeCell ref="A76:B76"/>
    <mergeCell ref="C76:H76"/>
    <mergeCell ref="A67:B67"/>
    <mergeCell ref="A68:B68"/>
    <mergeCell ref="A69:B69"/>
    <mergeCell ref="A65:B65"/>
    <mergeCell ref="A66:B66"/>
    <mergeCell ref="A56:C56"/>
    <mergeCell ref="A57:C57"/>
    <mergeCell ref="A60:B60"/>
    <mergeCell ref="C60:H60"/>
    <mergeCell ref="E64:F73"/>
    <mergeCell ref="G64:H73"/>
    <mergeCell ref="A99:B99"/>
    <mergeCell ref="A100:B100"/>
    <mergeCell ref="A115:B115"/>
    <mergeCell ref="D56:H56"/>
    <mergeCell ref="D57:H57"/>
    <mergeCell ref="A64:B64"/>
    <mergeCell ref="A82:E82"/>
    <mergeCell ref="A58:C58"/>
    <mergeCell ref="D58:H58"/>
    <mergeCell ref="A59:C59"/>
    <mergeCell ref="D59:H59"/>
    <mergeCell ref="E63:F63"/>
    <mergeCell ref="A63:B63"/>
    <mergeCell ref="C62:H62"/>
    <mergeCell ref="A101:B101"/>
    <mergeCell ref="A102:B102"/>
    <mergeCell ref="A104:B104"/>
    <mergeCell ref="A105:B105"/>
    <mergeCell ref="A54:C54"/>
    <mergeCell ref="A55:C55"/>
    <mergeCell ref="D55:H55"/>
    <mergeCell ref="A53:C53"/>
    <mergeCell ref="D53:H53"/>
    <mergeCell ref="D52:H52"/>
    <mergeCell ref="G50:H50"/>
    <mergeCell ref="A50:B50"/>
    <mergeCell ref="C50:E50"/>
    <mergeCell ref="A51:H51"/>
    <mergeCell ref="A52:C52"/>
    <mergeCell ref="D54:H54"/>
    <mergeCell ref="A48:B49"/>
    <mergeCell ref="G48:H48"/>
    <mergeCell ref="C49:H49"/>
    <mergeCell ref="C47:E47"/>
    <mergeCell ref="C48:E48"/>
    <mergeCell ref="A46:B46"/>
    <mergeCell ref="C46:E46"/>
    <mergeCell ref="A41:D41"/>
    <mergeCell ref="E41:H41"/>
    <mergeCell ref="E42:H42"/>
    <mergeCell ref="E43:H43"/>
    <mergeCell ref="E44:H44"/>
    <mergeCell ref="A42:D42"/>
    <mergeCell ref="A43:D43"/>
    <mergeCell ref="A44:D44"/>
    <mergeCell ref="A45:H45"/>
    <mergeCell ref="G46:H46"/>
    <mergeCell ref="A47:B47"/>
    <mergeCell ref="A137:H140"/>
    <mergeCell ref="A136:B136"/>
    <mergeCell ref="E136:F136"/>
    <mergeCell ref="C136:D136"/>
    <mergeCell ref="G136:H136"/>
    <mergeCell ref="A85:E85"/>
    <mergeCell ref="F85:H85"/>
    <mergeCell ref="A86:E86"/>
    <mergeCell ref="F86:H86"/>
    <mergeCell ref="D89:E89"/>
    <mergeCell ref="F89:H89"/>
    <mergeCell ref="A92:B92"/>
    <mergeCell ref="A93:H93"/>
    <mergeCell ref="A89:B89"/>
    <mergeCell ref="A107:B107"/>
    <mergeCell ref="A108:B108"/>
    <mergeCell ref="A131:H131"/>
    <mergeCell ref="A132:H132"/>
    <mergeCell ref="A133:H133"/>
    <mergeCell ref="A134:H134"/>
    <mergeCell ref="A135:H135"/>
    <mergeCell ref="A127:H127"/>
    <mergeCell ref="A128:H128"/>
    <mergeCell ref="A129:H129"/>
    <mergeCell ref="A35:H35"/>
    <mergeCell ref="A34:B34"/>
    <mergeCell ref="A29:D29"/>
    <mergeCell ref="E29:H29"/>
    <mergeCell ref="A38:H38"/>
    <mergeCell ref="A39:D39"/>
    <mergeCell ref="E39:H39"/>
    <mergeCell ref="F31:H31"/>
    <mergeCell ref="F32:H32"/>
    <mergeCell ref="C30:E30"/>
    <mergeCell ref="F33:H33"/>
    <mergeCell ref="F34:H34"/>
    <mergeCell ref="F30:H30"/>
    <mergeCell ref="A31:B31"/>
    <mergeCell ref="C31:E31"/>
    <mergeCell ref="A32:B32"/>
    <mergeCell ref="C32:E32"/>
    <mergeCell ref="A33:B33"/>
    <mergeCell ref="C33:E33"/>
    <mergeCell ref="C34:E34"/>
    <mergeCell ref="A30:B30"/>
    <mergeCell ref="A36:B36"/>
    <mergeCell ref="C36:H36"/>
    <mergeCell ref="A37:B37"/>
    <mergeCell ref="A11:D11"/>
    <mergeCell ref="E11:H11"/>
    <mergeCell ref="A5:D5"/>
    <mergeCell ref="E5:H5"/>
    <mergeCell ref="A6:D6"/>
    <mergeCell ref="E6:H6"/>
    <mergeCell ref="A7:D7"/>
    <mergeCell ref="E7:H7"/>
    <mergeCell ref="A15:B15"/>
    <mergeCell ref="A12:D12"/>
    <mergeCell ref="A13:D13"/>
    <mergeCell ref="E13:H13"/>
    <mergeCell ref="A14:B14"/>
    <mergeCell ref="C14:H14"/>
    <mergeCell ref="C15:H15"/>
    <mergeCell ref="A10:D10"/>
    <mergeCell ref="E10:H10"/>
    <mergeCell ref="E12:H12"/>
    <mergeCell ref="A1:H1"/>
    <mergeCell ref="A2:H2"/>
    <mergeCell ref="A3:D3"/>
    <mergeCell ref="E3:H3"/>
    <mergeCell ref="A4:D4"/>
    <mergeCell ref="A8:D8"/>
    <mergeCell ref="E8:H8"/>
    <mergeCell ref="A9:D9"/>
    <mergeCell ref="E9:H9"/>
    <mergeCell ref="E4:H4"/>
    <mergeCell ref="G16:H16"/>
    <mergeCell ref="A24:D24"/>
    <mergeCell ref="A25:D25"/>
    <mergeCell ref="E25:H25"/>
    <mergeCell ref="E24:H24"/>
    <mergeCell ref="A17:B17"/>
    <mergeCell ref="C17:D17"/>
    <mergeCell ref="E17:F17"/>
    <mergeCell ref="G17:H17"/>
    <mergeCell ref="A16:B16"/>
    <mergeCell ref="C16:D16"/>
    <mergeCell ref="E16:F16"/>
    <mergeCell ref="C37:H37"/>
    <mergeCell ref="G47:H47"/>
    <mergeCell ref="A26:D26"/>
    <mergeCell ref="E26:H26"/>
    <mergeCell ref="A23:D23"/>
    <mergeCell ref="E23:H23"/>
    <mergeCell ref="A18:B18"/>
    <mergeCell ref="C18:D18"/>
    <mergeCell ref="E18:F18"/>
    <mergeCell ref="G18:H18"/>
    <mergeCell ref="A19:B19"/>
    <mergeCell ref="C19:D19"/>
    <mergeCell ref="E19:F19"/>
    <mergeCell ref="G19:H19"/>
    <mergeCell ref="A20:D21"/>
    <mergeCell ref="E20:H21"/>
    <mergeCell ref="A22:D22"/>
    <mergeCell ref="E22:H22"/>
    <mergeCell ref="A27:D27"/>
    <mergeCell ref="E27:H27"/>
    <mergeCell ref="A40:D40"/>
    <mergeCell ref="E40:H40"/>
    <mergeCell ref="A28:D28"/>
    <mergeCell ref="E28:H28"/>
    <mergeCell ref="A130:H130"/>
    <mergeCell ref="A91:H91"/>
    <mergeCell ref="A96:B96"/>
    <mergeCell ref="A90:H90"/>
    <mergeCell ref="A88:B88"/>
    <mergeCell ref="D88:E88"/>
    <mergeCell ref="G92:H92"/>
    <mergeCell ref="F82:H82"/>
    <mergeCell ref="A70:B70"/>
    <mergeCell ref="A84:E84"/>
    <mergeCell ref="F84:H84"/>
    <mergeCell ref="A114:B114"/>
    <mergeCell ref="A97:B97"/>
    <mergeCell ref="A79:E79"/>
    <mergeCell ref="F79:H79"/>
    <mergeCell ref="A113:B113"/>
    <mergeCell ref="F88:H88"/>
    <mergeCell ref="A98:B98"/>
    <mergeCell ref="A83:E83"/>
    <mergeCell ref="F83:H83"/>
    <mergeCell ref="A80:E80"/>
    <mergeCell ref="F80:H80"/>
    <mergeCell ref="A81:E81"/>
    <mergeCell ref="F81:H81"/>
  </mergeCells>
  <hyperlinks>
    <hyperlink ref="C37" r:id="rId1"/>
  </hyperlinks>
  <printOptions horizontalCentered="1"/>
  <pageMargins left="0.19685039370078741" right="0.19685039370078741" top="0.78740157480314965" bottom="0.78740157480314965" header="0.19685039370078741" footer="0.19685039370078741"/>
  <pageSetup paperSize="9" fitToHeight="0" orientation="portrait" r:id="rId2"/>
  <headerFooter>
    <oddHeader>&amp;C&amp;G</oddHeader>
    <oddFooter>&amp;L&amp;"Times New Roman,Bold"&amp;12Ref No: &amp;F&amp;C&amp;G&amp;R&amp;"Times New Roman,Bold"&amp;12&amp;P</oddFooter>
  </headerFooter>
  <rowBreaks count="2" manualBreakCount="2">
    <brk id="140" max="16383" man="1"/>
    <brk id="182" max="16383" man="1"/>
  </rowBreaks>
  <ignoredErrors>
    <ignoredError sqref="A7:H7 I113:I120 I96:I102 A130:H135 B128:H128 A11:H12 A8:D8 F8:H8 A74:H77 A18:H35 A16:F16 H16 A17:B17 D17:H17 A80:H82 A78:E78 G78:H78 A137:H141 A136:B136 H136 F136 D136 A55:H55 A54:C54 E54:H54 A86:H88 B83:E83 G83:H83 A84:E84 G84:H84 B79:E79 G79:H79 B129:H129 A50:H53 A48:B48 D48:F48 H48 A49:B49 D49:H49 A57:H59 A56:C56 E56:H56 A112:H118 B111:H111 A120:H127 B119:H119 A9:H9 A38:H45 B36 A90:H110 B89:H89 A15:H15 A14:B14 D14:H14 A85:E85 G85:H85 A13:D13 F13:H13 A47:F47 H47 A46:F46 H46" unlockedFormula="1"/>
  </ignoredError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81"/>
  <sheetViews>
    <sheetView topLeftCell="A88" workbookViewId="0">
      <selection activeCell="C81" sqref="C81"/>
    </sheetView>
  </sheetViews>
  <sheetFormatPr defaultRowHeight="15" x14ac:dyDescent="0.25"/>
  <cols>
    <col min="1" max="1" width="11.28515625" bestFit="1" customWidth="1"/>
    <col min="2" max="2" width="13" customWidth="1"/>
  </cols>
  <sheetData>
    <row r="2" spans="1:1" x14ac:dyDescent="0.25">
      <c r="A2" t="s">
        <v>156</v>
      </c>
    </row>
    <row r="18" spans="1:2" x14ac:dyDescent="0.25">
      <c r="A18" s="29">
        <v>44131</v>
      </c>
      <c r="B18" t="s">
        <v>154</v>
      </c>
    </row>
    <row r="46" spans="1:3" x14ac:dyDescent="0.25">
      <c r="A46" t="s">
        <v>178</v>
      </c>
      <c r="B46" t="s">
        <v>179</v>
      </c>
      <c r="C46" t="s">
        <v>181</v>
      </c>
    </row>
    <row r="60" spans="1:2" x14ac:dyDescent="0.25">
      <c r="A60" s="29">
        <v>44194</v>
      </c>
      <c r="B60" t="s">
        <v>154</v>
      </c>
    </row>
    <row r="81" spans="1:1" x14ac:dyDescent="0.25">
      <c r="A81" t="s">
        <v>182</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workbookViewId="0">
      <selection activeCell="G13" sqref="G13"/>
    </sheetView>
  </sheetViews>
  <sheetFormatPr defaultColWidth="8.7109375" defaultRowHeight="15" x14ac:dyDescent="0.25"/>
  <cols>
    <col min="1" max="1" width="10.28515625" style="30" bestFit="1" customWidth="1"/>
    <col min="2" max="2" width="22.140625" style="30" customWidth="1"/>
    <col min="3" max="3" width="37" style="30" customWidth="1"/>
    <col min="4" max="5" width="11.42578125" style="30" customWidth="1"/>
    <col min="6" max="6" width="14" style="30" customWidth="1"/>
    <col min="7" max="7" width="20" style="30" customWidth="1"/>
    <col min="8" max="8" width="16.42578125" style="30" customWidth="1"/>
    <col min="9" max="16384" width="8.7109375" style="30"/>
  </cols>
  <sheetData>
    <row r="1" spans="1:9" ht="15" customHeight="1" x14ac:dyDescent="0.25">
      <c r="A1" s="41">
        <v>44131</v>
      </c>
      <c r="B1" s="30" t="s">
        <v>154</v>
      </c>
    </row>
    <row r="2" spans="1:9" ht="15" customHeight="1" x14ac:dyDescent="0.25">
      <c r="A2" s="31"/>
      <c r="B2" s="31"/>
      <c r="C2" s="31"/>
      <c r="D2" s="31"/>
      <c r="E2" s="31"/>
      <c r="F2" s="31"/>
      <c r="G2" s="31"/>
      <c r="H2" s="31"/>
    </row>
    <row r="3" spans="1:9" ht="15.75" customHeight="1" x14ac:dyDescent="0.25">
      <c r="A3" s="31"/>
      <c r="B3" s="238" t="s">
        <v>166</v>
      </c>
      <c r="C3" s="238"/>
      <c r="D3" s="238"/>
      <c r="E3" s="238"/>
      <c r="F3" s="238"/>
      <c r="G3" s="238"/>
      <c r="H3" s="238"/>
    </row>
    <row r="4" spans="1:9" x14ac:dyDescent="0.25">
      <c r="A4" s="31"/>
      <c r="B4" s="32" t="s">
        <v>167</v>
      </c>
      <c r="C4" s="32" t="s">
        <v>168</v>
      </c>
      <c r="D4" s="32" t="s">
        <v>169</v>
      </c>
      <c r="E4" s="32" t="s">
        <v>170</v>
      </c>
      <c r="F4" s="32" t="s">
        <v>171</v>
      </c>
      <c r="G4" s="32" t="s">
        <v>172</v>
      </c>
      <c r="H4" s="32" t="s">
        <v>173</v>
      </c>
    </row>
    <row r="5" spans="1:9" ht="15" customHeight="1" x14ac:dyDescent="0.25">
      <c r="A5" s="31"/>
      <c r="B5" s="33" t="s">
        <v>162</v>
      </c>
      <c r="C5" s="34" t="s">
        <v>120</v>
      </c>
      <c r="D5" s="33" t="s">
        <v>137</v>
      </c>
      <c r="E5" s="33">
        <v>386</v>
      </c>
      <c r="F5" s="35">
        <v>617</v>
      </c>
      <c r="G5" s="35">
        <f>H5/F5</f>
        <v>12803.889789303079</v>
      </c>
      <c r="H5" s="36">
        <v>7900000</v>
      </c>
    </row>
    <row r="6" spans="1:9" x14ac:dyDescent="0.25">
      <c r="A6" s="31"/>
      <c r="B6" s="33" t="s">
        <v>162</v>
      </c>
      <c r="C6" s="34" t="s">
        <v>120</v>
      </c>
      <c r="D6" s="33" t="s">
        <v>136</v>
      </c>
      <c r="E6" s="33">
        <v>518</v>
      </c>
      <c r="F6" s="35">
        <v>857</v>
      </c>
      <c r="G6" s="35">
        <f t="shared" ref="G6:G10" si="0">H6/F6</f>
        <v>11668.618436406068</v>
      </c>
      <c r="H6" s="36">
        <v>10000006</v>
      </c>
    </row>
    <row r="7" spans="1:9" ht="15" customHeight="1" x14ac:dyDescent="0.25">
      <c r="A7" s="31"/>
      <c r="B7" s="33" t="s">
        <v>176</v>
      </c>
      <c r="C7" s="34" t="s">
        <v>120</v>
      </c>
      <c r="D7" s="33" t="s">
        <v>137</v>
      </c>
      <c r="E7" s="33">
        <v>377</v>
      </c>
      <c r="F7" s="35">
        <f>E7*1.5</f>
        <v>565.5</v>
      </c>
      <c r="G7" s="35">
        <f t="shared" si="0"/>
        <v>17683.467727674622</v>
      </c>
      <c r="H7" s="36">
        <v>10000001</v>
      </c>
    </row>
    <row r="8" spans="1:9" x14ac:dyDescent="0.25">
      <c r="A8" s="31"/>
      <c r="B8" s="33" t="s">
        <v>176</v>
      </c>
      <c r="C8" s="34" t="s">
        <v>120</v>
      </c>
      <c r="D8" s="33" t="s">
        <v>136</v>
      </c>
      <c r="E8" s="33">
        <v>602</v>
      </c>
      <c r="F8" s="35">
        <f>E8*1.5</f>
        <v>903</v>
      </c>
      <c r="G8" s="35">
        <f t="shared" si="0"/>
        <v>17718.715393133996</v>
      </c>
      <c r="H8" s="36">
        <v>16000000</v>
      </c>
    </row>
    <row r="9" spans="1:9" ht="15" customHeight="1" x14ac:dyDescent="0.25">
      <c r="A9" s="31"/>
      <c r="B9" s="33" t="s">
        <v>177</v>
      </c>
      <c r="C9" s="34" t="s">
        <v>120</v>
      </c>
      <c r="D9" s="33" t="s">
        <v>137</v>
      </c>
      <c r="E9" s="33">
        <v>386</v>
      </c>
      <c r="F9" s="35">
        <f t="shared" ref="F9:F10" si="1">E9*1.5</f>
        <v>579</v>
      </c>
      <c r="G9" s="35">
        <f t="shared" si="0"/>
        <v>14093.264248704663</v>
      </c>
      <c r="H9" s="36">
        <v>8160000</v>
      </c>
    </row>
    <row r="10" spans="1:9" ht="15" customHeight="1" x14ac:dyDescent="0.25">
      <c r="A10" s="31"/>
      <c r="B10" s="33" t="s">
        <v>177</v>
      </c>
      <c r="C10" s="34" t="s">
        <v>120</v>
      </c>
      <c r="D10" s="33" t="s">
        <v>136</v>
      </c>
      <c r="E10" s="33">
        <v>602</v>
      </c>
      <c r="F10" s="35">
        <f t="shared" si="1"/>
        <v>903</v>
      </c>
      <c r="G10" s="35">
        <f t="shared" si="0"/>
        <v>13953.488372093023</v>
      </c>
      <c r="H10" s="36">
        <v>12600000</v>
      </c>
    </row>
    <row r="11" spans="1:9" ht="15" customHeight="1" x14ac:dyDescent="0.25">
      <c r="A11" s="31"/>
      <c r="B11" s="37" t="s">
        <v>174</v>
      </c>
      <c r="C11" s="33"/>
      <c r="D11" s="33"/>
      <c r="E11" s="33"/>
      <c r="F11" s="33"/>
      <c r="G11" s="38">
        <f>AVERAGE(G5:G10)</f>
        <v>14653.573994552577</v>
      </c>
      <c r="H11" s="33"/>
    </row>
    <row r="12" spans="1:9" ht="15" customHeight="1" x14ac:dyDescent="0.25">
      <c r="B12" s="37" t="s">
        <v>175</v>
      </c>
      <c r="C12" s="33"/>
      <c r="D12" s="33"/>
      <c r="E12" s="33"/>
      <c r="F12" s="39"/>
      <c r="G12" s="37">
        <v>14700</v>
      </c>
      <c r="H12" s="37"/>
      <c r="I12" s="40"/>
    </row>
    <row r="13" spans="1:9" ht="15" customHeight="1" x14ac:dyDescent="0.25"/>
    <row r="14" spans="1:9" ht="15" customHeight="1" x14ac:dyDescent="0.25"/>
    <row r="15" spans="1:9" ht="15" customHeight="1" x14ac:dyDescent="0.25"/>
  </sheetData>
  <mergeCells count="1">
    <mergeCell ref="B3:H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Report</vt:lpstr>
      <vt:lpstr>Note</vt:lpstr>
      <vt:lpstr>Valuation</vt:lpstr>
      <vt:lpstr>Report!Print_Area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cp:lastModifiedBy>
  <cp:lastPrinted>2025-08-16T10:55:49Z</cp:lastPrinted>
  <dcterms:created xsi:type="dcterms:W3CDTF">2019-07-16T09:29:46Z</dcterms:created>
  <dcterms:modified xsi:type="dcterms:W3CDTF">2025-08-16T10:59:57Z</dcterms:modified>
</cp:coreProperties>
</file>