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4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1" l="1"/>
  <c r="L113" i="1"/>
  <c r="K114" i="1"/>
  <c r="M113" i="1"/>
  <c r="E30" i="1" l="1"/>
  <c r="D115" i="1" l="1"/>
  <c r="I113" i="1" s="1"/>
  <c r="D114" i="1"/>
  <c r="D113" i="1"/>
  <c r="K113" i="1"/>
  <c r="J113" i="1"/>
  <c r="J114" i="1" s="1"/>
  <c r="L114" i="1" s="1"/>
  <c r="A115" i="1"/>
  <c r="I114" i="1" l="1"/>
  <c r="E95" i="1"/>
  <c r="C95" i="1"/>
  <c r="D55" i="1"/>
  <c r="E43" i="1"/>
  <c r="C66" i="1" l="1"/>
  <c r="C50" i="1"/>
  <c r="F104" i="1" l="1"/>
  <c r="G98" i="1" l="1"/>
  <c r="E98" i="1"/>
  <c r="C98" i="1"/>
  <c r="E44" i="1" l="1"/>
  <c r="C15" i="1" l="1"/>
  <c r="F87" i="1" l="1"/>
  <c r="F105" i="1" l="1"/>
  <c r="F106" i="1"/>
  <c r="F107" i="1"/>
  <c r="B118" i="1" l="1"/>
  <c r="F115" i="1" l="1"/>
  <c r="G95" i="1" s="1"/>
  <c r="B11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9" i="1"/>
  <c r="G113" i="1"/>
  <c r="A105" i="1"/>
  <c r="A106" i="1" s="1"/>
  <c r="A107" i="1" s="1"/>
  <c r="G104" i="1"/>
  <c r="G105" i="1" s="1"/>
  <c r="G106" i="1" s="1"/>
  <c r="G107" i="1" s="1"/>
  <c r="B67" i="1"/>
  <c r="G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J73" i="1" l="1"/>
  <c r="D70" i="1"/>
  <c r="J78" i="1" l="1"/>
  <c r="J79" i="1" s="1"/>
  <c r="C71" i="1" s="1"/>
  <c r="G70" i="1" s="1"/>
  <c r="D64" i="1" s="1"/>
  <c r="D65" i="1" s="1"/>
  <c r="E70" i="1" l="1"/>
  <c r="J67" i="1"/>
  <c r="D71" i="1"/>
  <c r="I67" i="1" s="1"/>
  <c r="I68" i="1" s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<sst xmlns="http://schemas.openxmlformats.org/spreadsheetml/2006/main" count="256" uniqueCount="215">
  <si>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</si>
  <si>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</si>
  <si>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</si>
  <si>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</si>
  <si>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</si>
  <si>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</si>
  <si>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</si>
  <si>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</si>
  <si>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</si>
  <si>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</si>
  <si>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</si>
  <si>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</si>
  <si>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</si>
  <si>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</si>
  <si>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</si>
  <si>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</si>
  <si>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</si>
  <si>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</si>
  <si>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</si>
  <si>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</si>
  <si>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</si>
  <si>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</si>
  <si>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</si>
  <si>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</si>
  <si>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</si>
  <si>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</si>
  <si>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</si>
  <si>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</si>
  <si>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</si>
  <si>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</si>
  <si>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</si>
  <si>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</si>
  <si>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</si>
  <si>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</si>
  <si>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</si>
  <si>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</si>
  <si>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</si>
  <si>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</si>
  <si>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</si>
  <si>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</si>
  <si>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</si>
  <si>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</si>
  <si>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</si>
  <si>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</si>
  <si>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</si>
  <si>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</si>
  <si>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</si>
  <si>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</si>
  <si>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</si>
  <si>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</si>
  <si>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</si>
  <si>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</si>
  <si>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</si>
  <si>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</si>
  <si>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</si>
  <si>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</si>
  <si>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</si>
  <si>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</si>
  <si>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</si>
  <si>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</si>
  <si>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</si>
  <si>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</si>
  <si>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</si>
  <si>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</si>
  <si>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</si>
  <si>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</si>
  <si>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</si>
  <si>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</si>
  <si>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</si>
  <si>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</si>
  <si>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</si>
  <si>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</si>
  <si>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</si>
  <si>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</si>
  <si>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</si>
  <si>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</si>
  <si>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</si>
  <si>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</si>
  <si>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</si>
  <si>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</si>
  <si>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</si>
  <si>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</si>
  <si>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</si>
  <si>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</si>
  <si>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</si>
  <si>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</si>
  <si>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</si>
  <si>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</si>
  <si>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</si>
  <si>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</si>
  <si>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</si>
  <si>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</si>
  <si>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</si>
  <si>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</si>
  <si>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</si>
  <si>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</si>
  <si>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</si>
  <si>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</si>
  <si>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</si>
  <si>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</si>
  <si>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</si>
  <si>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</si>
  <si>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</si>
  <si>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</si>
  <si>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</si>
  <si>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</si>
  <si>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</si>
  <si>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</si>
  <si>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</si>
  <si>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</si>
  <si>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</si>
  <si>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</si>
  <si>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</si>
  <si>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</si>
  <si>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</si>
  <si>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</si>
  <si>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</si>
  <si>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</si>
  <si>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</si>
  <si>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</si>
  <si>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</si>
  <si>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</si>
  <si>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</si>
  <si>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</si>
  <si>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</si>
  <si>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</si>
  <si>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</si>
  <si>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</si>
  <si>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</si>
  <si>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</si>
  <si>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</si>
  <si>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</si>
  <si>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</si>
  <si>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</si>
  <si>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</si>
  <si>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</si>
  <si>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</si>
  <si>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</si>
  <si>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</si>
  <si>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</si>
  <si>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</si>
  <si>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</si>
  <si>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</si>
  <si>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</si>
  <si>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</si>
  <si>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</si>
  <si>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</si>
  <si>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</si>
  <si>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</si>
  <si>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</si>
  <si>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</si>
  <si>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</si>
  <si>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</si>
  <si>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</si>
  <si>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</si>
  <si>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</si>
  <si>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</si>
  <si>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</si>
  <si>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</si>
  <si>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</si>
  <si>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</si>
  <si>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</si>
  <si>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</si>
  <si>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</si>
  <si>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</si>
  <si>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</si>
  <si>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</si>
  <si>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</si>
  <si>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</si>
  <si>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</si>
  <si>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</si>
  <si>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</si>
  <si>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</si>
  <si>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</si>
  <si>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</si>
  <si>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The Finest Housing Company</t>
  </si>
  <si>
    <t>Pitruchhaya Apartment</t>
  </si>
  <si>
    <t>P51700051889</t>
  </si>
  <si>
    <t>Survey No.</t>
  </si>
  <si>
    <t>115/6,116/3/A &amp; Plot No. 16,</t>
  </si>
  <si>
    <t>Asangaon</t>
  </si>
  <si>
    <t>Shahapur</t>
  </si>
  <si>
    <t>Thane</t>
  </si>
  <si>
    <t>19.436311, 73.311199</t>
  </si>
  <si>
    <t>https://goo.gl/maps/KR52NLWRmuCYn3Q39</t>
  </si>
  <si>
    <t>750 M from Asangaon Railway Station</t>
  </si>
  <si>
    <t>Asangaon East</t>
  </si>
  <si>
    <t>Station Road</t>
  </si>
  <si>
    <t>Gokul Residency</t>
  </si>
  <si>
    <t>Plot</t>
  </si>
  <si>
    <t>Plot 15</t>
  </si>
  <si>
    <t>Plot 17</t>
  </si>
  <si>
    <t>Open Plot</t>
  </si>
  <si>
    <t>Tulsi Vihar</t>
  </si>
  <si>
    <t>Building</t>
  </si>
  <si>
    <t xml:space="preserve">Nagar Rachana Ani Mulya Nirdharan Vibhag Thane
</t>
  </si>
  <si>
    <t>CC refered from RERA Site.</t>
  </si>
  <si>
    <t>VS/Rekhankan/BP/M.Asangaon/T.Sahapur SS Thane /2441</t>
  </si>
  <si>
    <t>Mhasul/KS.1/T.1/B.P/Asangaon/ T. sahapur SR-162/2021</t>
  </si>
  <si>
    <t>G + 1st to 5th Floor</t>
  </si>
  <si>
    <t>G + 1st to 6th Floor</t>
  </si>
  <si>
    <t xml:space="preserve">1. Vitrified tiles flooring 2. Granite Kitchen Platform 3. Decorative
Enternace etc.
</t>
  </si>
  <si>
    <t>Ground Floor for Parking</t>
  </si>
  <si>
    <t>1st to 5th Floor</t>
  </si>
  <si>
    <t>1BHK</t>
  </si>
  <si>
    <t>1RK</t>
  </si>
  <si>
    <t>We considered Gross carpet area = Net carpet + Enclose balcony + C.B Area.</t>
  </si>
  <si>
    <t>Flats</t>
  </si>
  <si>
    <t>Flats - 15</t>
  </si>
  <si>
    <t>Approved Plans, CC, Cost Sheet, Builder Area Sheet</t>
  </si>
  <si>
    <t>As per RERA - 31/03/2026</t>
  </si>
  <si>
    <t>Mangesh Laxman Bapardekar</t>
  </si>
  <si>
    <t>Mr. Gawade 7738783816</t>
  </si>
  <si>
    <t>Shruti Tathare</t>
  </si>
  <si>
    <t xml:space="preserve">Construction work is the same as last visit (dtd. 14/05/2025), but work is in process at the time of the visit. (Slow 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</si>
</sst>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5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2" xfId="0" applyFont="1" applyFill="1" applyBorder="1"/>
    <xf numFmtId="0" fontId="25" fillId="0" borderId="8" xfId="0" applyFont="1" applyBorder="1"/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0" fontId="12" fillId="0" borderId="14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182</xdr:row>
      <xdr:rowOff>76200</xdr:rowOff>
    </xdr:from>
    <xdr:to>
      <xdr:col>7</xdr:col>
      <xdr:colOff>621047</xdr:colOff>
      <xdr:row>194</xdr:row>
      <xdr:rowOff>195899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02" t="25735" r="21234" b="20343"/>
        <a:stretch/>
      </xdr:blipFill>
      <xdr:spPr>
        <a:xfrm>
          <a:off x="485775" y="52968525"/>
          <a:ext cx="6231272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74736</xdr:colOff>
      <xdr:row>196</xdr:row>
      <xdr:rowOff>96168</xdr:rowOff>
    </xdr:from>
    <xdr:to>
      <xdr:col>6</xdr:col>
      <xdr:colOff>251518</xdr:colOff>
      <xdr:row>216</xdr:row>
      <xdr:rowOff>55668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24" t="33701" r="40045" b="18505"/>
        <a:stretch/>
      </xdr:blipFill>
      <xdr:spPr>
        <a:xfrm>
          <a:off x="1751136" y="55836468"/>
          <a:ext cx="377723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772945</xdr:colOff>
      <xdr:row>222</xdr:row>
      <xdr:rowOff>85725</xdr:rowOff>
    </xdr:from>
    <xdr:to>
      <xdr:col>7</xdr:col>
      <xdr:colOff>27157</xdr:colOff>
      <xdr:row>242</xdr:row>
      <xdr:rowOff>45225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090" t="18137" r="20407" b="12745"/>
        <a:stretch/>
      </xdr:blipFill>
      <xdr:spPr>
        <a:xfrm>
          <a:off x="772945" y="61826775"/>
          <a:ext cx="535021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704850</xdr:colOff>
      <xdr:row>243</xdr:row>
      <xdr:rowOff>80683</xdr:rowOff>
    </xdr:from>
    <xdr:to>
      <xdr:col>7</xdr:col>
      <xdr:colOff>95251</xdr:colOff>
      <xdr:row>261</xdr:row>
      <xdr:rowOff>173692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7083" t="24142" r="20751" b="25367"/>
        <a:stretch/>
      </xdr:blipFill>
      <xdr:spPr>
        <a:xfrm>
          <a:off x="704850" y="66022258"/>
          <a:ext cx="5486401" cy="36934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581270</xdr:colOff>
      <xdr:row>251</xdr:row>
      <xdr:rowOff>151492</xdr:rowOff>
    </xdr:from>
    <xdr:to>
      <xdr:col>4</xdr:col>
      <xdr:colOff>371720</xdr:colOff>
      <xdr:row>254</xdr:row>
      <xdr:rowOff>19218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 rot="19570329">
          <a:off x="3172070" y="67693267"/>
          <a:ext cx="800100" cy="467801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590550</xdr:colOff>
      <xdr:row>141</xdr:row>
      <xdr:rowOff>31750</xdr:rowOff>
    </xdr:from>
    <xdr:to>
      <xdr:col>16</xdr:col>
      <xdr:colOff>113856</xdr:colOff>
      <xdr:row>178</xdr:row>
      <xdr:rowOff>164387</xdr:rowOff>
    </xdr:to>
    <xdr:grpSp>
      <xdr:nvGrpSpPr>
        <xdr:cNvPr id="3" name="Group 2"/>
        <xdr:cNvGrpSpPr/>
      </xdr:nvGrpSpPr>
      <xdr:grpSpPr>
        <a:xfrm>
          <a:off x="6981825" y="26635075"/>
          <a:ext cx="5905056" cy="7524037"/>
          <a:chOff x="228600" y="25946100"/>
          <a:chExt cx="6181281" cy="7406562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2177" y="3119266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00" y="259461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7323" y="2892938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7033" y="2892938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2178" y="2892938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2929" y="2594610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419100</xdr:colOff>
      <xdr:row>139</xdr:row>
      <xdr:rowOff>38100</xdr:rowOff>
    </xdr:from>
    <xdr:to>
      <xdr:col>7</xdr:col>
      <xdr:colOff>285750</xdr:colOff>
      <xdr:row>180</xdr:row>
      <xdr:rowOff>54975</xdr:rowOff>
    </xdr:to>
    <xdr:grpSp>
      <xdr:nvGrpSpPr>
        <xdr:cNvPr id="2" name="Group 1"/>
        <xdr:cNvGrpSpPr/>
      </xdr:nvGrpSpPr>
      <xdr:grpSpPr>
        <a:xfrm>
          <a:off x="419100" y="26241375"/>
          <a:ext cx="5553075" cy="8208375"/>
          <a:chOff x="419100" y="26231850"/>
          <a:chExt cx="5553075" cy="8208375"/>
        </a:xfrm>
      </xdr:grpSpPr>
      <xdr:pic>
        <xdr:nvPicPr>
          <xdr:cNvPr id="14" name="Picture 13" descr="https://vsjcllp.vsjadon.com/upload/insp-24328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57650" y="32413575"/>
            <a:ext cx="1518405" cy="202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4328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85800" y="29965649"/>
            <a:ext cx="1762284" cy="23521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328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7725" y="32413575"/>
            <a:ext cx="1518405" cy="202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43280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47925" y="32413575"/>
            <a:ext cx="1518405" cy="202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4328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" y="26231850"/>
            <a:ext cx="2724150" cy="36359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28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8025" y="26231850"/>
            <a:ext cx="2724150" cy="36359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28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33649" y="29965649"/>
            <a:ext cx="3133725" cy="23521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78442</xdr:colOff>
      <xdr:row>14</xdr:row>
      <xdr:rowOff>134470</xdr:rowOff>
    </xdr:from>
    <xdr:to>
      <xdr:col>4</xdr:col>
      <xdr:colOff>693023</xdr:colOff>
      <xdr:row>26</xdr:row>
      <xdr:rowOff>8470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0324" y="281267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78442</xdr:colOff>
      <xdr:row>26</xdr:row>
      <xdr:rowOff>105895</xdr:rowOff>
    </xdr:from>
    <xdr:to>
      <xdr:col>4</xdr:col>
      <xdr:colOff>693023</xdr:colOff>
      <xdr:row>37</xdr:row>
      <xdr:rowOff>170395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0324" y="5070101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R52NLWRmuCYn3Q3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64"/>
  <sheetViews>
    <sheetView tabSelected="1" view="pageBreakPreview" topLeftCell="A127" zoomScaleNormal="100" zoomScaleSheetLayoutView="100" workbookViewId="0">
      <selection activeCell="L125" sqref="L125"/>
    </sheetView>
  </sheetViews>
  <sheetFormatPr defaultColWidth="9.28515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28515625" style="38" customWidth="1"/>
    <col min="5" max="6" width="11.7109375" style="38" customWidth="1"/>
    <col min="7" max="7" width="11.42578125" style="38" customWidth="1"/>
    <col min="8" max="8" width="10.5703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7109375" style="19" customWidth="1"/>
    <col min="14" max="14" width="12.5703125" style="19" customWidth="1"/>
    <col min="15" max="15" width="9.7109375" style="19" customWidth="1"/>
    <col min="16" max="16" width="11.7109375" style="19" customWidth="1"/>
    <col min="17" max="247" width="9.28515625" style="19"/>
    <col min="248" max="248" width="8.7109375" style="19" customWidth="1"/>
    <col min="249" max="249" width="9.71093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7109375" style="19" customWidth="1"/>
    <col min="256" max="256" width="11.28515625" style="19" customWidth="1"/>
    <col min="257" max="257" width="2.7109375" style="19" customWidth="1"/>
    <col min="258" max="258" width="3.5703125" style="19" customWidth="1"/>
    <col min="259" max="503" width="9.28515625" style="19"/>
    <col min="504" max="504" width="8.7109375" style="19" customWidth="1"/>
    <col min="505" max="505" width="9.71093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7109375" style="19" customWidth="1"/>
    <col min="512" max="512" width="11.28515625" style="19" customWidth="1"/>
    <col min="513" max="513" width="2.7109375" style="19" customWidth="1"/>
    <col min="514" max="514" width="3.5703125" style="19" customWidth="1"/>
    <col min="515" max="759" width="9.28515625" style="19"/>
    <col min="760" max="760" width="8.7109375" style="19" customWidth="1"/>
    <col min="761" max="761" width="9.71093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7109375" style="19" customWidth="1"/>
    <col min="768" max="768" width="11.28515625" style="19" customWidth="1"/>
    <col min="769" max="769" width="2.7109375" style="19" customWidth="1"/>
    <col min="770" max="770" width="3.5703125" style="19" customWidth="1"/>
    <col min="771" max="1015" width="9.28515625" style="19"/>
    <col min="1016" max="1016" width="8.7109375" style="19" customWidth="1"/>
    <col min="1017" max="1017" width="9.71093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7109375" style="19" customWidth="1"/>
    <col min="1024" max="1024" width="11.28515625" style="19" customWidth="1"/>
    <col min="1025" max="1025" width="2.7109375" style="19" customWidth="1"/>
    <col min="1026" max="1026" width="3.5703125" style="19" customWidth="1"/>
    <col min="1027" max="1271" width="9.28515625" style="19"/>
    <col min="1272" max="1272" width="8.7109375" style="19" customWidth="1"/>
    <col min="1273" max="1273" width="9.71093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7109375" style="19" customWidth="1"/>
    <col min="1280" max="1280" width="11.28515625" style="19" customWidth="1"/>
    <col min="1281" max="1281" width="2.7109375" style="19" customWidth="1"/>
    <col min="1282" max="1282" width="3.5703125" style="19" customWidth="1"/>
    <col min="1283" max="1527" width="9.28515625" style="19"/>
    <col min="1528" max="1528" width="8.7109375" style="19" customWidth="1"/>
    <col min="1529" max="1529" width="9.71093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7109375" style="19" customWidth="1"/>
    <col min="1536" max="1536" width="11.28515625" style="19" customWidth="1"/>
    <col min="1537" max="1537" width="2.7109375" style="19" customWidth="1"/>
    <col min="1538" max="1538" width="3.5703125" style="19" customWidth="1"/>
    <col min="1539" max="1783" width="9.28515625" style="19"/>
    <col min="1784" max="1784" width="8.7109375" style="19" customWidth="1"/>
    <col min="1785" max="1785" width="9.71093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7109375" style="19" customWidth="1"/>
    <col min="1792" max="1792" width="11.28515625" style="19" customWidth="1"/>
    <col min="1793" max="1793" width="2.7109375" style="19" customWidth="1"/>
    <col min="1794" max="1794" width="3.5703125" style="19" customWidth="1"/>
    <col min="1795" max="2039" width="9.28515625" style="19"/>
    <col min="2040" max="2040" width="8.7109375" style="19" customWidth="1"/>
    <col min="2041" max="2041" width="9.71093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7109375" style="19" customWidth="1"/>
    <col min="2048" max="2048" width="11.28515625" style="19" customWidth="1"/>
    <col min="2049" max="2049" width="2.7109375" style="19" customWidth="1"/>
    <col min="2050" max="2050" width="3.5703125" style="19" customWidth="1"/>
    <col min="2051" max="2295" width="9.28515625" style="19"/>
    <col min="2296" max="2296" width="8.7109375" style="19" customWidth="1"/>
    <col min="2297" max="2297" width="9.71093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7109375" style="19" customWidth="1"/>
    <col min="2304" max="2304" width="11.28515625" style="19" customWidth="1"/>
    <col min="2305" max="2305" width="2.7109375" style="19" customWidth="1"/>
    <col min="2306" max="2306" width="3.5703125" style="19" customWidth="1"/>
    <col min="2307" max="2551" width="9.28515625" style="19"/>
    <col min="2552" max="2552" width="8.7109375" style="19" customWidth="1"/>
    <col min="2553" max="2553" width="9.71093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7109375" style="19" customWidth="1"/>
    <col min="2560" max="2560" width="11.28515625" style="19" customWidth="1"/>
    <col min="2561" max="2561" width="2.7109375" style="19" customWidth="1"/>
    <col min="2562" max="2562" width="3.5703125" style="19" customWidth="1"/>
    <col min="2563" max="2807" width="9.28515625" style="19"/>
    <col min="2808" max="2808" width="8.7109375" style="19" customWidth="1"/>
    <col min="2809" max="2809" width="9.71093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7109375" style="19" customWidth="1"/>
    <col min="2816" max="2816" width="11.28515625" style="19" customWidth="1"/>
    <col min="2817" max="2817" width="2.7109375" style="19" customWidth="1"/>
    <col min="2818" max="2818" width="3.5703125" style="19" customWidth="1"/>
    <col min="2819" max="3063" width="9.28515625" style="19"/>
    <col min="3064" max="3064" width="8.7109375" style="19" customWidth="1"/>
    <col min="3065" max="3065" width="9.71093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7109375" style="19" customWidth="1"/>
    <col min="3072" max="3072" width="11.28515625" style="19" customWidth="1"/>
    <col min="3073" max="3073" width="2.7109375" style="19" customWidth="1"/>
    <col min="3074" max="3074" width="3.5703125" style="19" customWidth="1"/>
    <col min="3075" max="3319" width="9.28515625" style="19"/>
    <col min="3320" max="3320" width="8.7109375" style="19" customWidth="1"/>
    <col min="3321" max="3321" width="9.71093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7109375" style="19" customWidth="1"/>
    <col min="3328" max="3328" width="11.28515625" style="19" customWidth="1"/>
    <col min="3329" max="3329" width="2.7109375" style="19" customWidth="1"/>
    <col min="3330" max="3330" width="3.5703125" style="19" customWidth="1"/>
    <col min="3331" max="3575" width="9.28515625" style="19"/>
    <col min="3576" max="3576" width="8.7109375" style="19" customWidth="1"/>
    <col min="3577" max="3577" width="9.71093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7109375" style="19" customWidth="1"/>
    <col min="3584" max="3584" width="11.28515625" style="19" customWidth="1"/>
    <col min="3585" max="3585" width="2.7109375" style="19" customWidth="1"/>
    <col min="3586" max="3586" width="3.5703125" style="19" customWidth="1"/>
    <col min="3587" max="3831" width="9.28515625" style="19"/>
    <col min="3832" max="3832" width="8.7109375" style="19" customWidth="1"/>
    <col min="3833" max="3833" width="9.71093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7109375" style="19" customWidth="1"/>
    <col min="3840" max="3840" width="11.28515625" style="19" customWidth="1"/>
    <col min="3841" max="3841" width="2.7109375" style="19" customWidth="1"/>
    <col min="3842" max="3842" width="3.5703125" style="19" customWidth="1"/>
    <col min="3843" max="4087" width="9.28515625" style="19"/>
    <col min="4088" max="4088" width="8.7109375" style="19" customWidth="1"/>
    <col min="4089" max="4089" width="9.71093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7109375" style="19" customWidth="1"/>
    <col min="4096" max="4096" width="11.28515625" style="19" customWidth="1"/>
    <col min="4097" max="4097" width="2.7109375" style="19" customWidth="1"/>
    <col min="4098" max="4098" width="3.5703125" style="19" customWidth="1"/>
    <col min="4099" max="4343" width="9.28515625" style="19"/>
    <col min="4344" max="4344" width="8.7109375" style="19" customWidth="1"/>
    <col min="4345" max="4345" width="9.71093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7109375" style="19" customWidth="1"/>
    <col min="4352" max="4352" width="11.28515625" style="19" customWidth="1"/>
    <col min="4353" max="4353" width="2.7109375" style="19" customWidth="1"/>
    <col min="4354" max="4354" width="3.5703125" style="19" customWidth="1"/>
    <col min="4355" max="4599" width="9.28515625" style="19"/>
    <col min="4600" max="4600" width="8.7109375" style="19" customWidth="1"/>
    <col min="4601" max="4601" width="9.71093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7109375" style="19" customWidth="1"/>
    <col min="4608" max="4608" width="11.28515625" style="19" customWidth="1"/>
    <col min="4609" max="4609" width="2.7109375" style="19" customWidth="1"/>
    <col min="4610" max="4610" width="3.5703125" style="19" customWidth="1"/>
    <col min="4611" max="4855" width="9.28515625" style="19"/>
    <col min="4856" max="4856" width="8.7109375" style="19" customWidth="1"/>
    <col min="4857" max="4857" width="9.71093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7109375" style="19" customWidth="1"/>
    <col min="4864" max="4864" width="11.28515625" style="19" customWidth="1"/>
    <col min="4865" max="4865" width="2.7109375" style="19" customWidth="1"/>
    <col min="4866" max="4866" width="3.5703125" style="19" customWidth="1"/>
    <col min="4867" max="5111" width="9.28515625" style="19"/>
    <col min="5112" max="5112" width="8.7109375" style="19" customWidth="1"/>
    <col min="5113" max="5113" width="9.71093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7109375" style="19" customWidth="1"/>
    <col min="5120" max="5120" width="11.28515625" style="19" customWidth="1"/>
    <col min="5121" max="5121" width="2.7109375" style="19" customWidth="1"/>
    <col min="5122" max="5122" width="3.5703125" style="19" customWidth="1"/>
    <col min="5123" max="5367" width="9.28515625" style="19"/>
    <col min="5368" max="5368" width="8.7109375" style="19" customWidth="1"/>
    <col min="5369" max="5369" width="9.71093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7109375" style="19" customWidth="1"/>
    <col min="5376" max="5376" width="11.28515625" style="19" customWidth="1"/>
    <col min="5377" max="5377" width="2.7109375" style="19" customWidth="1"/>
    <col min="5378" max="5378" width="3.5703125" style="19" customWidth="1"/>
    <col min="5379" max="5623" width="9.28515625" style="19"/>
    <col min="5624" max="5624" width="8.7109375" style="19" customWidth="1"/>
    <col min="5625" max="5625" width="9.71093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7109375" style="19" customWidth="1"/>
    <col min="5632" max="5632" width="11.28515625" style="19" customWidth="1"/>
    <col min="5633" max="5633" width="2.7109375" style="19" customWidth="1"/>
    <col min="5634" max="5634" width="3.5703125" style="19" customWidth="1"/>
    <col min="5635" max="5879" width="9.28515625" style="19"/>
    <col min="5880" max="5880" width="8.7109375" style="19" customWidth="1"/>
    <col min="5881" max="5881" width="9.71093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7109375" style="19" customWidth="1"/>
    <col min="5888" max="5888" width="11.28515625" style="19" customWidth="1"/>
    <col min="5889" max="5889" width="2.7109375" style="19" customWidth="1"/>
    <col min="5890" max="5890" width="3.5703125" style="19" customWidth="1"/>
    <col min="5891" max="6135" width="9.28515625" style="19"/>
    <col min="6136" max="6136" width="8.7109375" style="19" customWidth="1"/>
    <col min="6137" max="6137" width="9.71093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7109375" style="19" customWidth="1"/>
    <col min="6144" max="6144" width="11.28515625" style="19" customWidth="1"/>
    <col min="6145" max="6145" width="2.7109375" style="19" customWidth="1"/>
    <col min="6146" max="6146" width="3.5703125" style="19" customWidth="1"/>
    <col min="6147" max="6391" width="9.28515625" style="19"/>
    <col min="6392" max="6392" width="8.7109375" style="19" customWidth="1"/>
    <col min="6393" max="6393" width="9.71093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7109375" style="19" customWidth="1"/>
    <col min="6400" max="6400" width="11.28515625" style="19" customWidth="1"/>
    <col min="6401" max="6401" width="2.7109375" style="19" customWidth="1"/>
    <col min="6402" max="6402" width="3.5703125" style="19" customWidth="1"/>
    <col min="6403" max="6647" width="9.28515625" style="19"/>
    <col min="6648" max="6648" width="8.7109375" style="19" customWidth="1"/>
    <col min="6649" max="6649" width="9.71093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7109375" style="19" customWidth="1"/>
    <col min="6656" max="6656" width="11.28515625" style="19" customWidth="1"/>
    <col min="6657" max="6657" width="2.7109375" style="19" customWidth="1"/>
    <col min="6658" max="6658" width="3.5703125" style="19" customWidth="1"/>
    <col min="6659" max="6903" width="9.28515625" style="19"/>
    <col min="6904" max="6904" width="8.7109375" style="19" customWidth="1"/>
    <col min="6905" max="6905" width="9.71093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7109375" style="19" customWidth="1"/>
    <col min="6912" max="6912" width="11.28515625" style="19" customWidth="1"/>
    <col min="6913" max="6913" width="2.7109375" style="19" customWidth="1"/>
    <col min="6914" max="6914" width="3.5703125" style="19" customWidth="1"/>
    <col min="6915" max="7159" width="9.28515625" style="19"/>
    <col min="7160" max="7160" width="8.7109375" style="19" customWidth="1"/>
    <col min="7161" max="7161" width="9.71093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7109375" style="19" customWidth="1"/>
    <col min="7168" max="7168" width="11.28515625" style="19" customWidth="1"/>
    <col min="7169" max="7169" width="2.7109375" style="19" customWidth="1"/>
    <col min="7170" max="7170" width="3.5703125" style="19" customWidth="1"/>
    <col min="7171" max="7415" width="9.28515625" style="19"/>
    <col min="7416" max="7416" width="8.7109375" style="19" customWidth="1"/>
    <col min="7417" max="7417" width="9.71093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7109375" style="19" customWidth="1"/>
    <col min="7424" max="7424" width="11.28515625" style="19" customWidth="1"/>
    <col min="7425" max="7425" width="2.7109375" style="19" customWidth="1"/>
    <col min="7426" max="7426" width="3.5703125" style="19" customWidth="1"/>
    <col min="7427" max="7671" width="9.28515625" style="19"/>
    <col min="7672" max="7672" width="8.7109375" style="19" customWidth="1"/>
    <col min="7673" max="7673" width="9.71093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7109375" style="19" customWidth="1"/>
    <col min="7680" max="7680" width="11.28515625" style="19" customWidth="1"/>
    <col min="7681" max="7681" width="2.7109375" style="19" customWidth="1"/>
    <col min="7682" max="7682" width="3.5703125" style="19" customWidth="1"/>
    <col min="7683" max="7927" width="9.28515625" style="19"/>
    <col min="7928" max="7928" width="8.7109375" style="19" customWidth="1"/>
    <col min="7929" max="7929" width="9.71093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7109375" style="19" customWidth="1"/>
    <col min="7936" max="7936" width="11.28515625" style="19" customWidth="1"/>
    <col min="7937" max="7937" width="2.7109375" style="19" customWidth="1"/>
    <col min="7938" max="7938" width="3.5703125" style="19" customWidth="1"/>
    <col min="7939" max="8183" width="9.28515625" style="19"/>
    <col min="8184" max="8184" width="8.7109375" style="19" customWidth="1"/>
    <col min="8185" max="8185" width="9.71093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7109375" style="19" customWidth="1"/>
    <col min="8192" max="8192" width="11.28515625" style="19" customWidth="1"/>
    <col min="8193" max="8193" width="2.7109375" style="19" customWidth="1"/>
    <col min="8194" max="8194" width="3.5703125" style="19" customWidth="1"/>
    <col min="8195" max="8439" width="9.28515625" style="19"/>
    <col min="8440" max="8440" width="8.7109375" style="19" customWidth="1"/>
    <col min="8441" max="8441" width="9.71093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7109375" style="19" customWidth="1"/>
    <col min="8448" max="8448" width="11.28515625" style="19" customWidth="1"/>
    <col min="8449" max="8449" width="2.7109375" style="19" customWidth="1"/>
    <col min="8450" max="8450" width="3.5703125" style="19" customWidth="1"/>
    <col min="8451" max="8695" width="9.28515625" style="19"/>
    <col min="8696" max="8696" width="8.7109375" style="19" customWidth="1"/>
    <col min="8697" max="8697" width="9.71093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7109375" style="19" customWidth="1"/>
    <col min="8704" max="8704" width="11.28515625" style="19" customWidth="1"/>
    <col min="8705" max="8705" width="2.7109375" style="19" customWidth="1"/>
    <col min="8706" max="8706" width="3.5703125" style="19" customWidth="1"/>
    <col min="8707" max="8951" width="9.28515625" style="19"/>
    <col min="8952" max="8952" width="8.7109375" style="19" customWidth="1"/>
    <col min="8953" max="8953" width="9.71093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7109375" style="19" customWidth="1"/>
    <col min="8960" max="8960" width="11.28515625" style="19" customWidth="1"/>
    <col min="8961" max="8961" width="2.7109375" style="19" customWidth="1"/>
    <col min="8962" max="8962" width="3.5703125" style="19" customWidth="1"/>
    <col min="8963" max="9207" width="9.28515625" style="19"/>
    <col min="9208" max="9208" width="8.7109375" style="19" customWidth="1"/>
    <col min="9209" max="9209" width="9.71093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7109375" style="19" customWidth="1"/>
    <col min="9216" max="9216" width="11.28515625" style="19" customWidth="1"/>
    <col min="9217" max="9217" width="2.7109375" style="19" customWidth="1"/>
    <col min="9218" max="9218" width="3.5703125" style="19" customWidth="1"/>
    <col min="9219" max="9463" width="9.28515625" style="19"/>
    <col min="9464" max="9464" width="8.7109375" style="19" customWidth="1"/>
    <col min="9465" max="9465" width="9.71093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7109375" style="19" customWidth="1"/>
    <col min="9472" max="9472" width="11.28515625" style="19" customWidth="1"/>
    <col min="9473" max="9473" width="2.7109375" style="19" customWidth="1"/>
    <col min="9474" max="9474" width="3.5703125" style="19" customWidth="1"/>
    <col min="9475" max="9719" width="9.28515625" style="19"/>
    <col min="9720" max="9720" width="8.7109375" style="19" customWidth="1"/>
    <col min="9721" max="9721" width="9.71093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7109375" style="19" customWidth="1"/>
    <col min="9728" max="9728" width="11.28515625" style="19" customWidth="1"/>
    <col min="9729" max="9729" width="2.7109375" style="19" customWidth="1"/>
    <col min="9730" max="9730" width="3.5703125" style="19" customWidth="1"/>
    <col min="9731" max="9975" width="9.28515625" style="19"/>
    <col min="9976" max="9976" width="8.7109375" style="19" customWidth="1"/>
    <col min="9977" max="9977" width="9.71093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7109375" style="19" customWidth="1"/>
    <col min="9984" max="9984" width="11.28515625" style="19" customWidth="1"/>
    <col min="9985" max="9985" width="2.7109375" style="19" customWidth="1"/>
    <col min="9986" max="9986" width="3.5703125" style="19" customWidth="1"/>
    <col min="9987" max="10231" width="9.28515625" style="19"/>
    <col min="10232" max="10232" width="8.7109375" style="19" customWidth="1"/>
    <col min="10233" max="10233" width="9.71093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7109375" style="19" customWidth="1"/>
    <col min="10240" max="10240" width="11.28515625" style="19" customWidth="1"/>
    <col min="10241" max="10241" width="2.7109375" style="19" customWidth="1"/>
    <col min="10242" max="10242" width="3.5703125" style="19" customWidth="1"/>
    <col min="10243" max="10487" width="9.28515625" style="19"/>
    <col min="10488" max="10488" width="8.7109375" style="19" customWidth="1"/>
    <col min="10489" max="10489" width="9.71093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7109375" style="19" customWidth="1"/>
    <col min="10496" max="10496" width="11.28515625" style="19" customWidth="1"/>
    <col min="10497" max="10497" width="2.7109375" style="19" customWidth="1"/>
    <col min="10498" max="10498" width="3.5703125" style="19" customWidth="1"/>
    <col min="10499" max="10743" width="9.28515625" style="19"/>
    <col min="10744" max="10744" width="8.7109375" style="19" customWidth="1"/>
    <col min="10745" max="10745" width="9.71093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7109375" style="19" customWidth="1"/>
    <col min="10752" max="10752" width="11.28515625" style="19" customWidth="1"/>
    <col min="10753" max="10753" width="2.7109375" style="19" customWidth="1"/>
    <col min="10754" max="10754" width="3.5703125" style="19" customWidth="1"/>
    <col min="10755" max="10999" width="9.28515625" style="19"/>
    <col min="11000" max="11000" width="8.7109375" style="19" customWidth="1"/>
    <col min="11001" max="11001" width="9.71093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7109375" style="19" customWidth="1"/>
    <col min="11008" max="11008" width="11.28515625" style="19" customWidth="1"/>
    <col min="11009" max="11009" width="2.7109375" style="19" customWidth="1"/>
    <col min="11010" max="11010" width="3.5703125" style="19" customWidth="1"/>
    <col min="11011" max="11255" width="9.28515625" style="19"/>
    <col min="11256" max="11256" width="8.7109375" style="19" customWidth="1"/>
    <col min="11257" max="11257" width="9.71093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7109375" style="19" customWidth="1"/>
    <col min="11264" max="11264" width="11.28515625" style="19" customWidth="1"/>
    <col min="11265" max="11265" width="2.7109375" style="19" customWidth="1"/>
    <col min="11266" max="11266" width="3.5703125" style="19" customWidth="1"/>
    <col min="11267" max="11511" width="9.28515625" style="19"/>
    <col min="11512" max="11512" width="8.7109375" style="19" customWidth="1"/>
    <col min="11513" max="11513" width="9.71093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7109375" style="19" customWidth="1"/>
    <col min="11520" max="11520" width="11.28515625" style="19" customWidth="1"/>
    <col min="11521" max="11521" width="2.7109375" style="19" customWidth="1"/>
    <col min="11522" max="11522" width="3.5703125" style="19" customWidth="1"/>
    <col min="11523" max="11767" width="9.28515625" style="19"/>
    <col min="11768" max="11768" width="8.7109375" style="19" customWidth="1"/>
    <col min="11769" max="11769" width="9.71093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7109375" style="19" customWidth="1"/>
    <col min="11776" max="11776" width="11.28515625" style="19" customWidth="1"/>
    <col min="11777" max="11777" width="2.7109375" style="19" customWidth="1"/>
    <col min="11778" max="11778" width="3.5703125" style="19" customWidth="1"/>
    <col min="11779" max="12023" width="9.28515625" style="19"/>
    <col min="12024" max="12024" width="8.7109375" style="19" customWidth="1"/>
    <col min="12025" max="12025" width="9.71093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7109375" style="19" customWidth="1"/>
    <col min="12032" max="12032" width="11.28515625" style="19" customWidth="1"/>
    <col min="12033" max="12033" width="2.7109375" style="19" customWidth="1"/>
    <col min="12034" max="12034" width="3.5703125" style="19" customWidth="1"/>
    <col min="12035" max="12279" width="9.28515625" style="19"/>
    <col min="12280" max="12280" width="8.7109375" style="19" customWidth="1"/>
    <col min="12281" max="12281" width="9.71093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7109375" style="19" customWidth="1"/>
    <col min="12288" max="12288" width="11.28515625" style="19" customWidth="1"/>
    <col min="12289" max="12289" width="2.7109375" style="19" customWidth="1"/>
    <col min="12290" max="12290" width="3.5703125" style="19" customWidth="1"/>
    <col min="12291" max="12535" width="9.28515625" style="19"/>
    <col min="12536" max="12536" width="8.7109375" style="19" customWidth="1"/>
    <col min="12537" max="12537" width="9.71093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7109375" style="19" customWidth="1"/>
    <col min="12544" max="12544" width="11.28515625" style="19" customWidth="1"/>
    <col min="12545" max="12545" width="2.7109375" style="19" customWidth="1"/>
    <col min="12546" max="12546" width="3.5703125" style="19" customWidth="1"/>
    <col min="12547" max="12791" width="9.28515625" style="19"/>
    <col min="12792" max="12792" width="8.7109375" style="19" customWidth="1"/>
    <col min="12793" max="12793" width="9.71093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7109375" style="19" customWidth="1"/>
    <col min="12800" max="12800" width="11.28515625" style="19" customWidth="1"/>
    <col min="12801" max="12801" width="2.7109375" style="19" customWidth="1"/>
    <col min="12802" max="12802" width="3.5703125" style="19" customWidth="1"/>
    <col min="12803" max="13047" width="9.28515625" style="19"/>
    <col min="13048" max="13048" width="8.7109375" style="19" customWidth="1"/>
    <col min="13049" max="13049" width="9.71093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7109375" style="19" customWidth="1"/>
    <col min="13056" max="13056" width="11.28515625" style="19" customWidth="1"/>
    <col min="13057" max="13057" width="2.7109375" style="19" customWidth="1"/>
    <col min="13058" max="13058" width="3.5703125" style="19" customWidth="1"/>
    <col min="13059" max="13303" width="9.28515625" style="19"/>
    <col min="13304" max="13304" width="8.7109375" style="19" customWidth="1"/>
    <col min="13305" max="13305" width="9.71093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7109375" style="19" customWidth="1"/>
    <col min="13312" max="13312" width="11.28515625" style="19" customWidth="1"/>
    <col min="13313" max="13313" width="2.7109375" style="19" customWidth="1"/>
    <col min="13314" max="13314" width="3.5703125" style="19" customWidth="1"/>
    <col min="13315" max="13559" width="9.28515625" style="19"/>
    <col min="13560" max="13560" width="8.7109375" style="19" customWidth="1"/>
    <col min="13561" max="13561" width="9.71093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7109375" style="19" customWidth="1"/>
    <col min="13568" max="13568" width="11.28515625" style="19" customWidth="1"/>
    <col min="13569" max="13569" width="2.7109375" style="19" customWidth="1"/>
    <col min="13570" max="13570" width="3.5703125" style="19" customWidth="1"/>
    <col min="13571" max="13815" width="9.28515625" style="19"/>
    <col min="13816" max="13816" width="8.7109375" style="19" customWidth="1"/>
    <col min="13817" max="13817" width="9.71093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7109375" style="19" customWidth="1"/>
    <col min="13824" max="13824" width="11.28515625" style="19" customWidth="1"/>
    <col min="13825" max="13825" width="2.7109375" style="19" customWidth="1"/>
    <col min="13826" max="13826" width="3.5703125" style="19" customWidth="1"/>
    <col min="13827" max="14071" width="9.28515625" style="19"/>
    <col min="14072" max="14072" width="8.7109375" style="19" customWidth="1"/>
    <col min="14073" max="14073" width="9.71093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7109375" style="19" customWidth="1"/>
    <col min="14080" max="14080" width="11.28515625" style="19" customWidth="1"/>
    <col min="14081" max="14081" width="2.7109375" style="19" customWidth="1"/>
    <col min="14082" max="14082" width="3.5703125" style="19" customWidth="1"/>
    <col min="14083" max="14327" width="9.28515625" style="19"/>
    <col min="14328" max="14328" width="8.7109375" style="19" customWidth="1"/>
    <col min="14329" max="14329" width="9.71093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7109375" style="19" customWidth="1"/>
    <col min="14336" max="14336" width="11.28515625" style="19" customWidth="1"/>
    <col min="14337" max="14337" width="2.7109375" style="19" customWidth="1"/>
    <col min="14338" max="14338" width="3.5703125" style="19" customWidth="1"/>
    <col min="14339" max="14583" width="9.28515625" style="19"/>
    <col min="14584" max="14584" width="8.7109375" style="19" customWidth="1"/>
    <col min="14585" max="14585" width="9.71093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7109375" style="19" customWidth="1"/>
    <col min="14592" max="14592" width="11.28515625" style="19" customWidth="1"/>
    <col min="14593" max="14593" width="2.7109375" style="19" customWidth="1"/>
    <col min="14594" max="14594" width="3.5703125" style="19" customWidth="1"/>
    <col min="14595" max="14839" width="9.28515625" style="19"/>
    <col min="14840" max="14840" width="8.7109375" style="19" customWidth="1"/>
    <col min="14841" max="14841" width="9.71093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7109375" style="19" customWidth="1"/>
    <col min="14848" max="14848" width="11.28515625" style="19" customWidth="1"/>
    <col min="14849" max="14849" width="2.7109375" style="19" customWidth="1"/>
    <col min="14850" max="14850" width="3.5703125" style="19" customWidth="1"/>
    <col min="14851" max="15095" width="9.28515625" style="19"/>
    <col min="15096" max="15096" width="8.7109375" style="19" customWidth="1"/>
    <col min="15097" max="15097" width="9.71093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7109375" style="19" customWidth="1"/>
    <col min="15104" max="15104" width="11.28515625" style="19" customWidth="1"/>
    <col min="15105" max="15105" width="2.7109375" style="19" customWidth="1"/>
    <col min="15106" max="15106" width="3.5703125" style="19" customWidth="1"/>
    <col min="15107" max="15351" width="9.28515625" style="19"/>
    <col min="15352" max="15352" width="8.7109375" style="19" customWidth="1"/>
    <col min="15353" max="15353" width="9.71093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7109375" style="19" customWidth="1"/>
    <col min="15360" max="15360" width="11.28515625" style="19" customWidth="1"/>
    <col min="15361" max="15361" width="2.7109375" style="19" customWidth="1"/>
    <col min="15362" max="15362" width="3.5703125" style="19" customWidth="1"/>
    <col min="15363" max="15607" width="9.28515625" style="19"/>
    <col min="15608" max="15608" width="8.7109375" style="19" customWidth="1"/>
    <col min="15609" max="15609" width="9.71093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7109375" style="19" customWidth="1"/>
    <col min="15616" max="15616" width="11.28515625" style="19" customWidth="1"/>
    <col min="15617" max="15617" width="2.7109375" style="19" customWidth="1"/>
    <col min="15618" max="15618" width="3.5703125" style="19" customWidth="1"/>
    <col min="15619" max="15863" width="9.28515625" style="19"/>
    <col min="15864" max="15864" width="8.7109375" style="19" customWidth="1"/>
    <col min="15865" max="15865" width="9.71093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7109375" style="19" customWidth="1"/>
    <col min="15872" max="15872" width="11.28515625" style="19" customWidth="1"/>
    <col min="15873" max="15873" width="2.7109375" style="19" customWidth="1"/>
    <col min="15874" max="15874" width="3.5703125" style="19" customWidth="1"/>
    <col min="15875" max="16119" width="9.28515625" style="19"/>
    <col min="16120" max="16120" width="8.7109375" style="19" customWidth="1"/>
    <col min="16121" max="16121" width="9.71093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7109375" style="19" customWidth="1"/>
    <col min="16128" max="16128" width="11.28515625" style="19" customWidth="1"/>
    <col min="16129" max="16129" width="2.7109375" style="19" customWidth="1"/>
    <col min="16130" max="16130" width="3.5703125" style="19" customWidth="1"/>
    <col min="16131" max="16384" width="9.28515625" style="19"/>
  </cols>
  <sheetData>
    <row r="1" spans="1:8" ht="46.5" customHeight="1" x14ac:dyDescent="0.25">
      <c r="A1" s="140" t="s">
        <v>165</v>
      </c>
      <c r="B1" s="140"/>
      <c r="C1" s="140"/>
      <c r="D1" s="140"/>
      <c r="E1" s="140"/>
      <c r="F1" s="140"/>
      <c r="G1" s="140"/>
      <c r="H1" s="140"/>
    </row>
    <row r="2" spans="1:8" ht="16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x14ac:dyDescent="0.25">
      <c r="A3" s="122" t="s">
        <v>1</v>
      </c>
      <c r="B3" s="122"/>
      <c r="C3" s="122"/>
      <c r="D3" s="122"/>
      <c r="E3" s="122" t="str">
        <f ca="1">TEXT(TODAY(),"DD/MM/YYYY")</f>
        <v>14/08/2025</v>
      </c>
      <c r="F3" s="122"/>
      <c r="G3" s="122"/>
      <c r="H3" s="122"/>
    </row>
    <row r="4" spans="1:8" ht="15" customHeight="1" x14ac:dyDescent="0.25">
      <c r="A4" s="122" t="s">
        <v>2</v>
      </c>
      <c r="B4" s="122"/>
      <c r="C4" s="122"/>
      <c r="D4" s="122"/>
      <c r="E4" s="122" t="s">
        <v>170</v>
      </c>
      <c r="F4" s="122"/>
      <c r="G4" s="122"/>
      <c r="H4" s="122"/>
    </row>
    <row r="5" spans="1:8" x14ac:dyDescent="0.25">
      <c r="A5" s="122" t="s">
        <v>3</v>
      </c>
      <c r="B5" s="122"/>
      <c r="C5" s="122"/>
      <c r="D5" s="122"/>
      <c r="E5" s="142">
        <v>45880</v>
      </c>
      <c r="F5" s="122"/>
      <c r="G5" s="122"/>
      <c r="H5" s="122"/>
    </row>
    <row r="6" spans="1:8" ht="16.5" customHeight="1" x14ac:dyDescent="0.25">
      <c r="A6" s="122" t="s">
        <v>4</v>
      </c>
      <c r="B6" s="122"/>
      <c r="C6" s="122"/>
      <c r="D6" s="122"/>
      <c r="E6" s="122" t="s">
        <v>175</v>
      </c>
      <c r="F6" s="122"/>
      <c r="G6" s="122"/>
      <c r="H6" s="122"/>
    </row>
    <row r="7" spans="1:8" ht="15" customHeight="1" x14ac:dyDescent="0.25">
      <c r="A7" s="122" t="s">
        <v>5</v>
      </c>
      <c r="B7" s="122"/>
      <c r="C7" s="122"/>
      <c r="D7" s="122"/>
      <c r="E7" s="122" t="str">
        <f>E6</f>
        <v>The Finest Housing Company</v>
      </c>
      <c r="F7" s="122"/>
      <c r="G7" s="122"/>
      <c r="H7" s="122"/>
    </row>
    <row r="8" spans="1:8" x14ac:dyDescent="0.25">
      <c r="A8" s="122" t="s">
        <v>6</v>
      </c>
      <c r="B8" s="122"/>
      <c r="C8" s="122"/>
      <c r="D8" s="122"/>
      <c r="E8" s="113" t="s">
        <v>176</v>
      </c>
      <c r="F8" s="113"/>
      <c r="G8" s="113"/>
      <c r="H8" s="113"/>
    </row>
    <row r="9" spans="1:8" x14ac:dyDescent="0.25">
      <c r="A9" s="122" t="s">
        <v>168</v>
      </c>
      <c r="B9" s="122"/>
      <c r="C9" s="122"/>
      <c r="D9" s="122"/>
      <c r="E9" s="122">
        <v>7738783816</v>
      </c>
      <c r="F9" s="122"/>
      <c r="G9" s="122"/>
      <c r="H9" s="122"/>
    </row>
    <row r="10" spans="1:8" x14ac:dyDescent="0.25">
      <c r="A10" s="122" t="s">
        <v>169</v>
      </c>
      <c r="B10" s="122"/>
      <c r="C10" s="122"/>
      <c r="D10" s="122"/>
      <c r="E10" s="122" t="s">
        <v>212</v>
      </c>
      <c r="F10" s="122"/>
      <c r="G10" s="122"/>
      <c r="H10" s="122"/>
    </row>
    <row r="11" spans="1:8" x14ac:dyDescent="0.25">
      <c r="A11" s="122" t="s">
        <v>7</v>
      </c>
      <c r="B11" s="122"/>
      <c r="C11" s="122"/>
      <c r="D11" s="122"/>
      <c r="E11" s="122" t="s">
        <v>121</v>
      </c>
      <c r="F11" s="122"/>
      <c r="G11" s="122"/>
      <c r="H11" s="122"/>
    </row>
    <row r="12" spans="1:8" hidden="1" x14ac:dyDescent="0.25">
      <c r="A12" s="122" t="s">
        <v>171</v>
      </c>
      <c r="B12" s="122"/>
      <c r="C12" s="122"/>
      <c r="D12" s="122"/>
      <c r="E12" s="122"/>
      <c r="F12" s="122"/>
      <c r="G12" s="122"/>
      <c r="H12" s="122"/>
    </row>
    <row r="13" spans="1:8" x14ac:dyDescent="0.25">
      <c r="A13" s="55" t="s">
        <v>8</v>
      </c>
      <c r="B13" s="55"/>
      <c r="C13" s="55"/>
      <c r="D13" s="55"/>
      <c r="E13" s="139" t="s">
        <v>209</v>
      </c>
      <c r="F13" s="139"/>
      <c r="G13" s="139"/>
      <c r="H13" s="139"/>
    </row>
    <row r="14" spans="1:8" x14ac:dyDescent="0.25">
      <c r="A14" s="55" t="s">
        <v>9</v>
      </c>
      <c r="B14" s="55"/>
      <c r="C14" s="55"/>
      <c r="D14" s="55"/>
      <c r="E14" s="139" t="s">
        <v>177</v>
      </c>
      <c r="F14" s="121"/>
      <c r="G14" s="121"/>
      <c r="H14" s="121"/>
    </row>
    <row r="15" spans="1:8" ht="36.75" customHeight="1" x14ac:dyDescent="0.25">
      <c r="A15" s="73" t="s">
        <v>10</v>
      </c>
      <c r="B15" s="73"/>
      <c r="C15" s="7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Pitruchhaya Apartment, Survey No..115/6,116/3/A &amp; Plot No. 16,, near Gokul Residency, Station Road, , Asangaon, Asangaon East, Shahapur, Thane - 421601.</v>
      </c>
      <c r="D15" s="73"/>
      <c r="E15" s="73"/>
      <c r="F15" s="73"/>
      <c r="G15" s="73"/>
      <c r="H15" s="73"/>
    </row>
    <row r="16" spans="1:8" x14ac:dyDescent="0.25">
      <c r="A16" s="139" t="s">
        <v>178</v>
      </c>
      <c r="B16" s="139"/>
      <c r="C16" s="139" t="s">
        <v>179</v>
      </c>
      <c r="D16" s="139"/>
      <c r="E16" s="139"/>
      <c r="F16" s="139"/>
      <c r="G16" s="139"/>
      <c r="H16" s="139"/>
    </row>
    <row r="17" spans="1:8" ht="15.75" customHeight="1" x14ac:dyDescent="0.25">
      <c r="A17" s="57" t="s">
        <v>163</v>
      </c>
      <c r="B17" s="57"/>
      <c r="C17" s="57" t="s">
        <v>29</v>
      </c>
      <c r="D17" s="57"/>
      <c r="E17" s="57"/>
      <c r="F17" s="57"/>
      <c r="G17" s="57"/>
      <c r="H17" s="57"/>
    </row>
    <row r="18" spans="1:8" ht="15.75" customHeight="1" x14ac:dyDescent="0.25">
      <c r="A18" s="73" t="s">
        <v>11</v>
      </c>
      <c r="B18" s="73"/>
      <c r="C18" s="122" t="s">
        <v>187</v>
      </c>
      <c r="D18" s="122"/>
      <c r="E18" s="73" t="s">
        <v>73</v>
      </c>
      <c r="F18" s="73"/>
      <c r="G18" s="57" t="s">
        <v>180</v>
      </c>
      <c r="H18" s="57"/>
    </row>
    <row r="19" spans="1:8" x14ac:dyDescent="0.25">
      <c r="A19" s="55" t="s">
        <v>13</v>
      </c>
      <c r="B19" s="55"/>
      <c r="C19" s="57" t="s">
        <v>186</v>
      </c>
      <c r="D19" s="57"/>
      <c r="E19" s="73" t="s">
        <v>12</v>
      </c>
      <c r="F19" s="73"/>
      <c r="G19" s="138" t="s">
        <v>182</v>
      </c>
      <c r="H19" s="138"/>
    </row>
    <row r="20" spans="1:8" x14ac:dyDescent="0.25">
      <c r="A20" s="55" t="s">
        <v>74</v>
      </c>
      <c r="B20" s="55"/>
      <c r="C20" s="57" t="s">
        <v>181</v>
      </c>
      <c r="D20" s="57"/>
      <c r="E20" s="73" t="s">
        <v>14</v>
      </c>
      <c r="F20" s="73"/>
      <c r="G20" s="57">
        <v>421601</v>
      </c>
      <c r="H20" s="57"/>
    </row>
    <row r="21" spans="1:8" ht="32.25" customHeight="1" x14ac:dyDescent="0.25">
      <c r="A21" s="55" t="s">
        <v>122</v>
      </c>
      <c r="B21" s="55"/>
      <c r="C21" s="57" t="s">
        <v>188</v>
      </c>
      <c r="D21" s="57"/>
      <c r="E21" s="73" t="s">
        <v>15</v>
      </c>
      <c r="F21" s="73"/>
      <c r="G21" s="139" t="s">
        <v>185</v>
      </c>
      <c r="H21" s="139"/>
    </row>
    <row r="22" spans="1:8" ht="15" customHeight="1" x14ac:dyDescent="0.25">
      <c r="A22" s="73" t="s">
        <v>77</v>
      </c>
      <c r="B22" s="73"/>
      <c r="C22" s="73"/>
      <c r="D22" s="73"/>
      <c r="E22" s="122" t="s">
        <v>16</v>
      </c>
      <c r="F22" s="122"/>
      <c r="G22" s="122"/>
      <c r="H22" s="122"/>
    </row>
    <row r="23" spans="1:8" ht="18.75" customHeight="1" x14ac:dyDescent="0.25">
      <c r="A23" s="73"/>
      <c r="B23" s="73"/>
      <c r="C23" s="73"/>
      <c r="D23" s="73"/>
      <c r="E23" s="122"/>
      <c r="F23" s="122"/>
      <c r="G23" s="122"/>
      <c r="H23" s="122"/>
    </row>
    <row r="24" spans="1:8" ht="15" customHeight="1" x14ac:dyDescent="0.25">
      <c r="A24" s="73" t="s">
        <v>17</v>
      </c>
      <c r="B24" s="73"/>
      <c r="C24" s="73"/>
      <c r="D24" s="73"/>
      <c r="E24" s="57" t="s">
        <v>18</v>
      </c>
      <c r="F24" s="57"/>
      <c r="G24" s="57"/>
      <c r="H24" s="57"/>
    </row>
    <row r="25" spans="1:8" ht="15" customHeight="1" x14ac:dyDescent="0.25">
      <c r="A25" s="55" t="s">
        <v>19</v>
      </c>
      <c r="B25" s="55"/>
      <c r="C25" s="55"/>
      <c r="D25" s="55"/>
      <c r="E25" s="57" t="str">
        <f>IF(AND(G19="Mumbai"),"Upper Class","Middle Class")</f>
        <v>Middle Class</v>
      </c>
      <c r="F25" s="57"/>
      <c r="G25" s="57"/>
      <c r="H25" s="57"/>
    </row>
    <row r="26" spans="1:8" x14ac:dyDescent="0.25">
      <c r="A26" s="55" t="s">
        <v>20</v>
      </c>
      <c r="B26" s="55"/>
      <c r="C26" s="55"/>
      <c r="D26" s="55"/>
      <c r="E26" s="57" t="s">
        <v>21</v>
      </c>
      <c r="F26" s="57"/>
      <c r="G26" s="57"/>
      <c r="H26" s="57"/>
    </row>
    <row r="27" spans="1:8" ht="15.75" customHeight="1" x14ac:dyDescent="0.25">
      <c r="A27" s="55" t="s">
        <v>22</v>
      </c>
      <c r="B27" s="55"/>
      <c r="C27" s="55"/>
      <c r="D27" s="55"/>
      <c r="E27" s="57" t="str">
        <f>IF(AND(G19="Mumbai"),"Developed","Developing")</f>
        <v>Developing</v>
      </c>
      <c r="F27" s="57"/>
      <c r="G27" s="57"/>
      <c r="H27" s="57"/>
    </row>
    <row r="28" spans="1:8" x14ac:dyDescent="0.25">
      <c r="A28" s="55" t="s">
        <v>23</v>
      </c>
      <c r="B28" s="55"/>
      <c r="C28" s="55"/>
      <c r="D28" s="55"/>
      <c r="E28" s="57" t="s">
        <v>24</v>
      </c>
      <c r="F28" s="57"/>
      <c r="G28" s="57"/>
      <c r="H28" s="57"/>
    </row>
    <row r="29" spans="1:8" ht="15.75" customHeight="1" x14ac:dyDescent="0.25">
      <c r="A29" s="55" t="s">
        <v>82</v>
      </c>
      <c r="B29" s="55"/>
      <c r="C29" s="55"/>
      <c r="D29" s="55"/>
      <c r="E29" s="57" t="s">
        <v>83</v>
      </c>
      <c r="F29" s="57"/>
      <c r="G29" s="57"/>
      <c r="H29" s="57"/>
    </row>
    <row r="30" spans="1:8" ht="15" customHeight="1" x14ac:dyDescent="0.25">
      <c r="A30" s="55" t="s">
        <v>32</v>
      </c>
      <c r="B30" s="55"/>
      <c r="C30" s="55"/>
      <c r="D30" s="55"/>
      <c r="E30" s="5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57"/>
      <c r="G30" s="57"/>
      <c r="H30" s="57"/>
    </row>
    <row r="31" spans="1:8" ht="15.75" customHeight="1" x14ac:dyDescent="0.25">
      <c r="A31" s="55" t="s">
        <v>94</v>
      </c>
      <c r="B31" s="55"/>
      <c r="C31" s="55"/>
      <c r="D31" s="55"/>
      <c r="E31" s="57" t="s">
        <v>33</v>
      </c>
      <c r="F31" s="57"/>
      <c r="G31" s="57"/>
      <c r="H31" s="57"/>
    </row>
    <row r="32" spans="1:8" s="20" customFormat="1" x14ac:dyDescent="0.25">
      <c r="A32" s="137" t="s">
        <v>95</v>
      </c>
      <c r="B32" s="137"/>
      <c r="C32" s="136" t="s">
        <v>172</v>
      </c>
      <c r="D32" s="136"/>
      <c r="E32" s="136"/>
      <c r="F32" s="136" t="s">
        <v>30</v>
      </c>
      <c r="G32" s="136"/>
      <c r="H32" s="136"/>
    </row>
    <row r="33" spans="1:8" s="20" customFormat="1" x14ac:dyDescent="0.25">
      <c r="A33" s="115" t="s">
        <v>25</v>
      </c>
      <c r="B33" s="115" t="s">
        <v>29</v>
      </c>
      <c r="C33" s="116" t="s">
        <v>189</v>
      </c>
      <c r="D33" s="116"/>
      <c r="E33" s="116"/>
      <c r="F33" s="116" t="s">
        <v>193</v>
      </c>
      <c r="G33" s="116"/>
      <c r="H33" s="116"/>
    </row>
    <row r="34" spans="1:8" x14ac:dyDescent="0.25">
      <c r="A34" s="115" t="s">
        <v>26</v>
      </c>
      <c r="B34" s="115" t="s">
        <v>29</v>
      </c>
      <c r="C34" s="116" t="s">
        <v>11</v>
      </c>
      <c r="D34" s="116"/>
      <c r="E34" s="116"/>
      <c r="F34" s="116" t="s">
        <v>11</v>
      </c>
      <c r="G34" s="116"/>
      <c r="H34" s="116"/>
    </row>
    <row r="35" spans="1:8" s="20" customFormat="1" x14ac:dyDescent="0.25">
      <c r="A35" s="115" t="s">
        <v>28</v>
      </c>
      <c r="B35" s="115" t="s">
        <v>29</v>
      </c>
      <c r="C35" s="116" t="s">
        <v>190</v>
      </c>
      <c r="D35" s="116"/>
      <c r="E35" s="116"/>
      <c r="F35" s="116" t="s">
        <v>192</v>
      </c>
      <c r="G35" s="116"/>
      <c r="H35" s="116"/>
    </row>
    <row r="36" spans="1:8" x14ac:dyDescent="0.25">
      <c r="A36" s="115" t="s">
        <v>27</v>
      </c>
      <c r="B36" s="115" t="s">
        <v>29</v>
      </c>
      <c r="C36" s="116" t="s">
        <v>191</v>
      </c>
      <c r="D36" s="116"/>
      <c r="E36" s="116"/>
      <c r="F36" s="116" t="s">
        <v>194</v>
      </c>
      <c r="G36" s="116"/>
      <c r="H36" s="116"/>
    </row>
    <row r="37" spans="1:8" x14ac:dyDescent="0.25">
      <c r="A37" s="55" t="s">
        <v>31</v>
      </c>
      <c r="B37" s="55"/>
      <c r="C37" s="55"/>
      <c r="D37" s="55"/>
      <c r="E37" s="55"/>
      <c r="F37" s="55"/>
      <c r="G37" s="55"/>
      <c r="H37" s="55"/>
    </row>
    <row r="38" spans="1:8" ht="15.75" customHeight="1" x14ac:dyDescent="0.25">
      <c r="A38" s="55" t="s">
        <v>166</v>
      </c>
      <c r="B38" s="55"/>
      <c r="C38" s="95" t="s">
        <v>183</v>
      </c>
      <c r="D38" s="95"/>
      <c r="E38" s="95"/>
      <c r="F38" s="95"/>
      <c r="G38" s="95"/>
      <c r="H38" s="95"/>
    </row>
    <row r="39" spans="1:8" x14ac:dyDescent="0.25">
      <c r="A39" s="55" t="s">
        <v>162</v>
      </c>
      <c r="B39" s="55"/>
      <c r="C39" s="56" t="s">
        <v>184</v>
      </c>
      <c r="D39" s="57"/>
      <c r="E39" s="57"/>
      <c r="F39" s="57"/>
      <c r="G39" s="57"/>
      <c r="H39" s="57"/>
    </row>
    <row r="40" spans="1:8" x14ac:dyDescent="0.25">
      <c r="A40" s="95" t="s">
        <v>34</v>
      </c>
      <c r="B40" s="95"/>
      <c r="C40" s="95"/>
      <c r="D40" s="95"/>
      <c r="E40" s="95"/>
      <c r="F40" s="95"/>
      <c r="G40" s="95"/>
      <c r="H40" s="95"/>
    </row>
    <row r="41" spans="1:8" x14ac:dyDescent="0.25">
      <c r="A41" s="55" t="s">
        <v>35</v>
      </c>
      <c r="B41" s="55"/>
      <c r="C41" s="55"/>
      <c r="D41" s="55"/>
      <c r="E41" s="117">
        <v>268.11</v>
      </c>
      <c r="F41" s="117"/>
      <c r="G41" s="117"/>
      <c r="H41" s="117"/>
    </row>
    <row r="42" spans="1:8" x14ac:dyDescent="0.25">
      <c r="A42" s="55" t="s">
        <v>36</v>
      </c>
      <c r="B42" s="55"/>
      <c r="C42" s="55"/>
      <c r="D42" s="55"/>
      <c r="E42" s="119">
        <v>1.1000000000000001</v>
      </c>
      <c r="F42" s="119"/>
      <c r="G42" s="119"/>
      <c r="H42" s="119"/>
    </row>
    <row r="43" spans="1:8" x14ac:dyDescent="0.25">
      <c r="A43" s="55" t="s">
        <v>37</v>
      </c>
      <c r="B43" s="55"/>
      <c r="C43" s="55"/>
      <c r="D43" s="55"/>
      <c r="E43" s="119">
        <f>E45/E41-E42</f>
        <v>1.1388944836074741</v>
      </c>
      <c r="F43" s="119"/>
      <c r="G43" s="119"/>
      <c r="H43" s="119"/>
    </row>
    <row r="44" spans="1:8" x14ac:dyDescent="0.25">
      <c r="A44" s="55" t="s">
        <v>38</v>
      </c>
      <c r="B44" s="55"/>
      <c r="C44" s="55"/>
      <c r="D44" s="55"/>
      <c r="E44" s="119">
        <f>E42+E43</f>
        <v>2.2388944836074742</v>
      </c>
      <c r="F44" s="119"/>
      <c r="G44" s="119"/>
      <c r="H44" s="119"/>
    </row>
    <row r="45" spans="1:8" x14ac:dyDescent="0.25">
      <c r="A45" s="55" t="s">
        <v>93</v>
      </c>
      <c r="B45" s="55"/>
      <c r="C45" s="55"/>
      <c r="D45" s="55"/>
      <c r="E45" s="120">
        <v>600.27</v>
      </c>
      <c r="F45" s="120"/>
      <c r="G45" s="120"/>
      <c r="H45" s="120"/>
    </row>
    <row r="46" spans="1:8" x14ac:dyDescent="0.25">
      <c r="A46" s="122" t="s">
        <v>39</v>
      </c>
      <c r="B46" s="122"/>
      <c r="C46" s="122"/>
      <c r="D46" s="122"/>
      <c r="E46" s="121" t="s">
        <v>121</v>
      </c>
      <c r="F46" s="121"/>
      <c r="G46" s="121"/>
      <c r="H46" s="121"/>
    </row>
    <row r="47" spans="1:8" x14ac:dyDescent="0.25">
      <c r="A47" s="95" t="s">
        <v>40</v>
      </c>
      <c r="B47" s="95"/>
      <c r="C47" s="95"/>
      <c r="D47" s="95"/>
      <c r="E47" s="95"/>
      <c r="F47" s="95"/>
      <c r="G47" s="95"/>
      <c r="H47" s="95"/>
    </row>
    <row r="48" spans="1:8" ht="33.75" customHeight="1" x14ac:dyDescent="0.25">
      <c r="A48" s="59" t="s">
        <v>151</v>
      </c>
      <c r="B48" s="60"/>
      <c r="C48" s="61" t="s">
        <v>195</v>
      </c>
      <c r="D48" s="62"/>
      <c r="E48" s="62"/>
      <c r="F48" s="62"/>
      <c r="G48" s="62"/>
      <c r="H48" s="63"/>
    </row>
    <row r="49" spans="1:14" ht="33" customHeight="1" x14ac:dyDescent="0.25">
      <c r="A49" s="59" t="s">
        <v>41</v>
      </c>
      <c r="B49" s="60"/>
      <c r="C49" s="59" t="s">
        <v>197</v>
      </c>
      <c r="D49" s="114"/>
      <c r="E49" s="60"/>
      <c r="F49" s="16" t="s">
        <v>42</v>
      </c>
      <c r="G49" s="128">
        <v>44834</v>
      </c>
      <c r="H49" s="60"/>
    </row>
    <row r="50" spans="1:14" x14ac:dyDescent="0.25">
      <c r="A50" s="59" t="s">
        <v>43</v>
      </c>
      <c r="B50" s="60"/>
      <c r="C50" s="59" t="str">
        <f>C49</f>
        <v>VS/Rekhankan/BP/M.Asangaon/T.Sahapur SS Thane /2441</v>
      </c>
      <c r="D50" s="114"/>
      <c r="E50" s="60"/>
      <c r="F50" s="16" t="s">
        <v>42</v>
      </c>
      <c r="G50" s="128">
        <f>G49</f>
        <v>44834</v>
      </c>
      <c r="H50" s="129"/>
    </row>
    <row r="51" spans="1:14" s="21" customFormat="1" ht="32.25" customHeight="1" x14ac:dyDescent="0.25">
      <c r="A51" s="130" t="s">
        <v>155</v>
      </c>
      <c r="B51" s="131"/>
      <c r="C51" s="59" t="s">
        <v>198</v>
      </c>
      <c r="D51" s="114"/>
      <c r="E51" s="60"/>
      <c r="F51" s="16" t="s">
        <v>42</v>
      </c>
      <c r="G51" s="128">
        <v>44974</v>
      </c>
      <c r="H51" s="60"/>
    </row>
    <row r="52" spans="1:14" s="21" customFormat="1" x14ac:dyDescent="0.25">
      <c r="A52" s="132"/>
      <c r="B52" s="133"/>
      <c r="C52" s="59" t="s">
        <v>199</v>
      </c>
      <c r="D52" s="114"/>
      <c r="E52" s="114"/>
      <c r="F52" s="114"/>
      <c r="G52" s="114"/>
      <c r="H52" s="60"/>
    </row>
    <row r="53" spans="1:14" x14ac:dyDescent="0.25">
      <c r="A53" s="134" t="s">
        <v>44</v>
      </c>
      <c r="B53" s="135"/>
      <c r="C53" s="134" t="s">
        <v>102</v>
      </c>
      <c r="D53" s="168"/>
      <c r="E53" s="135"/>
      <c r="F53" s="44" t="s">
        <v>42</v>
      </c>
      <c r="G53" s="150" t="s">
        <v>29</v>
      </c>
      <c r="H53" s="151"/>
    </row>
    <row r="54" spans="1:14" x14ac:dyDescent="0.25">
      <c r="A54" s="147" t="s">
        <v>46</v>
      </c>
      <c r="B54" s="147"/>
      <c r="C54" s="147"/>
      <c r="D54" s="147"/>
      <c r="E54" s="147"/>
      <c r="F54" s="147"/>
      <c r="G54" s="147"/>
      <c r="H54" s="147"/>
    </row>
    <row r="55" spans="1:14" x14ac:dyDescent="0.25">
      <c r="A55" s="73" t="s">
        <v>92</v>
      </c>
      <c r="B55" s="73"/>
      <c r="C55" s="73"/>
      <c r="D55" s="120">
        <f>E45</f>
        <v>600.27</v>
      </c>
      <c r="E55" s="55"/>
      <c r="F55" s="55"/>
      <c r="G55" s="55"/>
      <c r="H55" s="55"/>
    </row>
    <row r="56" spans="1:14" x14ac:dyDescent="0.25">
      <c r="A56" s="57" t="s">
        <v>47</v>
      </c>
      <c r="B56" s="122"/>
      <c r="C56" s="122"/>
      <c r="D56" s="122" t="s">
        <v>208</v>
      </c>
      <c r="E56" s="122"/>
      <c r="F56" s="122"/>
      <c r="G56" s="122"/>
      <c r="H56" s="122"/>
      <c r="I56" s="22"/>
    </row>
    <row r="57" spans="1:14" x14ac:dyDescent="0.25">
      <c r="A57" s="125" t="s">
        <v>48</v>
      </c>
      <c r="B57" s="126"/>
      <c r="C57" s="127"/>
      <c r="D57" s="123" t="s">
        <v>199</v>
      </c>
      <c r="E57" s="124"/>
      <c r="F57" s="124"/>
      <c r="G57" s="124"/>
      <c r="H57" s="124"/>
    </row>
    <row r="58" spans="1:14" ht="15.75" customHeight="1" x14ac:dyDescent="0.25">
      <c r="A58" s="125" t="s">
        <v>90</v>
      </c>
      <c r="B58" s="126"/>
      <c r="C58" s="126"/>
      <c r="D58" s="165" t="s">
        <v>200</v>
      </c>
      <c r="E58" s="166"/>
      <c r="F58" s="166"/>
      <c r="G58" s="166"/>
      <c r="H58" s="167"/>
    </row>
    <row r="59" spans="1:14" ht="15.75" customHeight="1" x14ac:dyDescent="0.25">
      <c r="A59" s="55" t="s">
        <v>45</v>
      </c>
      <c r="B59" s="55"/>
      <c r="C59" s="55"/>
      <c r="D59" s="73" t="s">
        <v>210</v>
      </c>
      <c r="E59" s="73"/>
      <c r="F59" s="73"/>
      <c r="G59" s="73"/>
      <c r="H59" s="73"/>
      <c r="J59" s="23"/>
      <c r="K59" s="22"/>
      <c r="N59" s="22"/>
    </row>
    <row r="60" spans="1:14" ht="15.75" customHeight="1" x14ac:dyDescent="0.25">
      <c r="A60" s="55" t="s">
        <v>88</v>
      </c>
      <c r="B60" s="55"/>
      <c r="C60" s="55"/>
      <c r="D60" s="118" t="str">
        <f>(IF(G53="NA","60 Years After Completion",IF(G53&lt;&gt;"NA",""&amp;60-ROUNDDOWN((E3-G53)/360,0)&amp;" Years"," ")))</f>
        <v>60 Years After Completion</v>
      </c>
      <c r="E60" s="118"/>
      <c r="F60" s="118"/>
      <c r="G60" s="118"/>
      <c r="H60" s="118"/>
      <c r="N60" s="22"/>
    </row>
    <row r="61" spans="1:14" ht="15.75" customHeight="1" x14ac:dyDescent="0.25">
      <c r="A61" s="55" t="s">
        <v>89</v>
      </c>
      <c r="B61" s="55"/>
      <c r="C61" s="55"/>
      <c r="D61" s="73" t="s">
        <v>24</v>
      </c>
      <c r="E61" s="73"/>
      <c r="F61" s="73"/>
      <c r="G61" s="73"/>
      <c r="H61" s="73"/>
      <c r="J61" s="24"/>
      <c r="K61" s="24"/>
    </row>
    <row r="62" spans="1:14" ht="31.5" customHeight="1" x14ac:dyDescent="0.25">
      <c r="A62" s="55" t="s">
        <v>75</v>
      </c>
      <c r="B62" s="55"/>
      <c r="C62" s="55"/>
      <c r="D62" s="57" t="s">
        <v>201</v>
      </c>
      <c r="E62" s="73"/>
      <c r="F62" s="73"/>
      <c r="G62" s="73"/>
      <c r="H62" s="73"/>
    </row>
    <row r="63" spans="1:14" x14ac:dyDescent="0.25">
      <c r="A63" s="73" t="s">
        <v>148</v>
      </c>
      <c r="B63" s="73"/>
      <c r="C63" s="73"/>
      <c r="D63" s="73" t="s">
        <v>29</v>
      </c>
      <c r="E63" s="73"/>
      <c r="F63" s="73"/>
      <c r="G63" s="73"/>
      <c r="H63" s="73"/>
      <c r="I63" s="25"/>
      <c r="J63" s="25"/>
      <c r="K63" s="25"/>
      <c r="L63" s="25"/>
      <c r="M63" s="25"/>
      <c r="N63" s="25"/>
    </row>
    <row r="64" spans="1:14" ht="15.75" customHeight="1" x14ac:dyDescent="0.25">
      <c r="A64" s="55" t="s">
        <v>87</v>
      </c>
      <c r="B64" s="55"/>
      <c r="C64" s="55"/>
      <c r="D64" s="57" t="str">
        <f ca="1">(IF(G70&gt;95%,"Nothing",IF(G70&gt;0%,"Cement, Aggregate, Steel, etc",IF(G70=0%,"Work not yet Started"))))</f>
        <v>Cement, Aggregate, Steel, etc</v>
      </c>
      <c r="E64" s="57"/>
      <c r="F64" s="57"/>
      <c r="G64" s="57"/>
      <c r="H64" s="57"/>
      <c r="J64" s="24"/>
    </row>
    <row r="65" spans="1:10" ht="33.75" customHeight="1" thickBot="1" x14ac:dyDescent="0.3">
      <c r="A65" s="73" t="s">
        <v>115</v>
      </c>
      <c r="B65" s="73"/>
      <c r="C65" s="73"/>
      <c r="D65" s="57" t="str">
        <f ca="1">(IF(D64="Nothing","Yes",IF(D64="Cement, Aggregate, Steel, etc","Under Construction",IF(D64="Work not yet Started","Work not yet Started"))))</f>
        <v>Under Construction</v>
      </c>
      <c r="E65" s="57"/>
      <c r="F65" s="57" t="str">
        <f ca="1">(IF(D64="Nothing","Yes",IF(D64="Cement, Aggregate, Steel, etc","Under Construction",IF(D64="Work not yet Started","Work not yet Started"))))</f>
        <v>Under Construction</v>
      </c>
      <c r="G65" s="57"/>
      <c r="H65" s="57"/>
    </row>
    <row r="66" spans="1:10" ht="15.75" customHeight="1" x14ac:dyDescent="0.25">
      <c r="A66" s="70" t="s">
        <v>140</v>
      </c>
      <c r="B66" s="70"/>
      <c r="C66" s="70" t="str">
        <f>D58</f>
        <v>G + 1st to 6th Floor</v>
      </c>
      <c r="D66" s="70"/>
      <c r="E66" s="70"/>
      <c r="F66" s="70"/>
      <c r="G66" s="70"/>
      <c r="H66" s="70"/>
      <c r="I66" s="53" t="str">
        <f ca="1">IF(D79=100%,"All work Completed. Possession granted to the Building.",IF(D78=100%,"All work Completed, Waiting for OC",I67&amp;""&amp;I68&amp;""&amp;J67&amp;""&amp;J66&amp;" "&amp;J68))</f>
        <v>Excavation, Plinth Completed, RCC upto 3 Slab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3 Slab</v>
      </c>
    </row>
    <row r="67" spans="1:10" x14ac:dyDescent="0.25">
      <c r="A67" s="45" t="s">
        <v>142</v>
      </c>
      <c r="B67" s="45">
        <f>IF(AND(ISNUMBER(SEARCH("1B",C66))),1,IF(AND(ISNUMBER(SEARCH("2B",C66))),2,IF(AND(ISNUMBER(SEARCH("3B",C66))),3,IF(AND(ISNUMBER(SEARCH("4B",C66))),4,IF(ISNUMBER(SEARCH("5B",C66)),5,0)))))</f>
        <v>0</v>
      </c>
      <c r="C67" s="45" t="s">
        <v>72</v>
      </c>
      <c r="D67" s="45">
        <v>1</v>
      </c>
      <c r="E67" s="45" t="s">
        <v>71</v>
      </c>
      <c r="F67" s="45">
        <v>0</v>
      </c>
      <c r="G67" s="46" t="s">
        <v>81</v>
      </c>
      <c r="H67" s="45">
        <f ca="1">--TRIM(RIGHT(SUBSTITUTE(LEFT(C66,_xlfn.AGGREGATE(16,6,FIND({0,1,2,3,4,5,6,7,8,9},C66,ROW(INDIRECT("1:"&amp;LEN(C66)))),1))," ",REPT(" ",LEN(C66))),LEN(C66)))</f>
        <v>6</v>
      </c>
      <c r="I67" s="5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8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113" t="s">
        <v>91</v>
      </c>
      <c r="B68" s="113"/>
      <c r="C68" s="143" t="str">
        <f ca="1">I66</f>
        <v>Excavation, Plinth Completed, RCC upto 3 Slab Completed</v>
      </c>
      <c r="D68" s="143"/>
      <c r="E68" s="143"/>
      <c r="F68" s="143"/>
      <c r="G68" s="143"/>
      <c r="H68" s="143"/>
      <c r="I68" s="54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25">
      <c r="A69" s="72" t="s">
        <v>49</v>
      </c>
      <c r="B69" s="72"/>
      <c r="C69" s="51" t="s">
        <v>139</v>
      </c>
      <c r="D69" s="51" t="s">
        <v>84</v>
      </c>
      <c r="E69" s="72" t="s">
        <v>86</v>
      </c>
      <c r="F69" s="72"/>
      <c r="G69" s="72" t="s">
        <v>85</v>
      </c>
      <c r="H69" s="72"/>
      <c r="I69" s="14" t="s">
        <v>141</v>
      </c>
      <c r="J69" s="26">
        <f ca="1">H67*25%</f>
        <v>1.5</v>
      </c>
    </row>
    <row r="70" spans="1:10" x14ac:dyDescent="0.25">
      <c r="A70" s="71" t="s">
        <v>128</v>
      </c>
      <c r="B70" s="72"/>
      <c r="C70" s="42">
        <v>6</v>
      </c>
      <c r="D70" s="17">
        <f ca="1">((100/H67)*C70)/100</f>
        <v>1</v>
      </c>
      <c r="E70" s="102">
        <f ca="1">(((C71/H67*10)+(40/(D67+F67+H67)*C72)+(7.5/(H67)*C73)+(7.5/(H67)*C74)+(10/H67*C75)+(10/H67*C76)+(5/H67*C77)+(5/H67*C78)+(5/H67*C79))/100)</f>
        <v>0.27142857142857141</v>
      </c>
      <c r="F70" s="103"/>
      <c r="G70" s="102">
        <f ca="1">((((C70/H67)*20)+((C71/H67)*25)+(30/(H67+F67+D67)*C72)+(5/H67*C73)+(5/H67*C74)+(5/H67*C75)+(5/H67*C76)+(0/H67*C77)+(0/H67*C78)+(5/H67*C79))/100)</f>
        <v>0.57857142857142863</v>
      </c>
      <c r="H70" s="108"/>
      <c r="I70" s="14" t="s">
        <v>97</v>
      </c>
      <c r="J70" s="27">
        <f ca="1">H67*50%</f>
        <v>3</v>
      </c>
    </row>
    <row r="71" spans="1:10" x14ac:dyDescent="0.25">
      <c r="A71" s="71" t="s">
        <v>50</v>
      </c>
      <c r="B71" s="72"/>
      <c r="C71" s="49">
        <f ca="1">J79</f>
        <v>6</v>
      </c>
      <c r="D71" s="17">
        <f ca="1">((100/H67)*C71)/100</f>
        <v>1</v>
      </c>
      <c r="E71" s="104"/>
      <c r="F71" s="105"/>
      <c r="G71" s="104"/>
      <c r="H71" s="109"/>
      <c r="I71" s="14" t="s">
        <v>98</v>
      </c>
      <c r="J71" s="27">
        <f ca="1">H67</f>
        <v>6</v>
      </c>
    </row>
    <row r="72" spans="1:10" ht="15.75" customHeight="1" x14ac:dyDescent="0.25">
      <c r="A72" s="71" t="s">
        <v>129</v>
      </c>
      <c r="B72" s="72"/>
      <c r="C72" s="42">
        <v>3</v>
      </c>
      <c r="D72" s="17">
        <f ca="1">((100/(D67+F67+H67))*C72)/100</f>
        <v>0.4285714285714286</v>
      </c>
      <c r="E72" s="104"/>
      <c r="F72" s="105"/>
      <c r="G72" s="104"/>
      <c r="H72" s="109"/>
      <c r="I72" s="14" t="s">
        <v>99</v>
      </c>
      <c r="J72" s="28">
        <f ca="1">(IF(B67&gt;1,(H67/(B67+2)),H67/4))</f>
        <v>1.5</v>
      </c>
    </row>
    <row r="73" spans="1:10" ht="15.75" customHeight="1" x14ac:dyDescent="0.25">
      <c r="A73" s="71" t="s">
        <v>136</v>
      </c>
      <c r="B73" s="72" t="s">
        <v>130</v>
      </c>
      <c r="C73" s="42">
        <v>0</v>
      </c>
      <c r="D73" s="17">
        <f ca="1">((100/H67)*C73)/100</f>
        <v>0</v>
      </c>
      <c r="E73" s="104"/>
      <c r="F73" s="105"/>
      <c r="G73" s="104"/>
      <c r="H73" s="109"/>
      <c r="I73" s="14" t="s">
        <v>100</v>
      </c>
      <c r="J73" s="28">
        <f ca="1">(IF(B67&gt;1,(H67/(B67+2)+J72),H67/4+J72))</f>
        <v>3</v>
      </c>
    </row>
    <row r="74" spans="1:10" ht="15.75" customHeight="1" x14ac:dyDescent="0.25">
      <c r="A74" s="71" t="s">
        <v>137</v>
      </c>
      <c r="B74" s="72" t="s">
        <v>130</v>
      </c>
      <c r="C74" s="42">
        <v>0</v>
      </c>
      <c r="D74" s="17">
        <f ca="1">((100/H67)*C74)/100</f>
        <v>0</v>
      </c>
      <c r="E74" s="104"/>
      <c r="F74" s="105"/>
      <c r="G74" s="104"/>
      <c r="H74" s="109"/>
      <c r="I74" s="14" t="s">
        <v>146</v>
      </c>
      <c r="J74" s="28">
        <f>(IF(B67&gt;1,(H67/(B67+2)+J73),0))</f>
        <v>0</v>
      </c>
    </row>
    <row r="75" spans="1:10" ht="15" customHeight="1" x14ac:dyDescent="0.25">
      <c r="A75" s="71" t="s">
        <v>135</v>
      </c>
      <c r="B75" s="72" t="s">
        <v>132</v>
      </c>
      <c r="C75" s="42">
        <v>0</v>
      </c>
      <c r="D75" s="17">
        <f ca="1">((100/(H67))*C75)/100</f>
        <v>0</v>
      </c>
      <c r="E75" s="104"/>
      <c r="F75" s="105"/>
      <c r="G75" s="104"/>
      <c r="H75" s="109"/>
      <c r="I75" s="14" t="s">
        <v>143</v>
      </c>
      <c r="J75" s="28">
        <f>(IF(B67&gt;2,(H67/(B67+2)+J74),0))</f>
        <v>0</v>
      </c>
    </row>
    <row r="76" spans="1:10" ht="15.75" customHeight="1" x14ac:dyDescent="0.25">
      <c r="A76" s="71" t="s">
        <v>131</v>
      </c>
      <c r="B76" s="72" t="s">
        <v>131</v>
      </c>
      <c r="C76" s="42">
        <v>0</v>
      </c>
      <c r="D76" s="17">
        <f ca="1">((100/H67)*C76)/100</f>
        <v>0</v>
      </c>
      <c r="E76" s="104"/>
      <c r="F76" s="105"/>
      <c r="G76" s="104"/>
      <c r="H76" s="109"/>
      <c r="I76" s="14" t="s">
        <v>144</v>
      </c>
      <c r="J76" s="29">
        <f>(IF(B67&gt;3,(H67/(B67+2)+J75),0))</f>
        <v>0</v>
      </c>
    </row>
    <row r="77" spans="1:10" ht="15.75" customHeight="1" x14ac:dyDescent="0.25">
      <c r="A77" s="71" t="s">
        <v>138</v>
      </c>
      <c r="B77" s="72"/>
      <c r="C77" s="42">
        <v>0</v>
      </c>
      <c r="D77" s="17">
        <f ca="1">((100/H67)*C77)/100</f>
        <v>0</v>
      </c>
      <c r="E77" s="104"/>
      <c r="F77" s="105"/>
      <c r="G77" s="104"/>
      <c r="H77" s="109"/>
      <c r="I77" s="14" t="s">
        <v>145</v>
      </c>
      <c r="J77" s="28">
        <f>(IF(B67&gt;4,(H67/(B67+2)+J76),0))</f>
        <v>0</v>
      </c>
    </row>
    <row r="78" spans="1:10" ht="15.75" customHeight="1" x14ac:dyDescent="0.25">
      <c r="A78" s="71" t="s">
        <v>133</v>
      </c>
      <c r="B78" s="72" t="s">
        <v>133</v>
      </c>
      <c r="C78" s="42">
        <v>0</v>
      </c>
      <c r="D78" s="17">
        <f ca="1">((100/(H67))*C78)/100</f>
        <v>0</v>
      </c>
      <c r="E78" s="104"/>
      <c r="F78" s="105"/>
      <c r="G78" s="104"/>
      <c r="H78" s="109"/>
      <c r="I78" s="14" t="s">
        <v>147</v>
      </c>
      <c r="J78" s="28">
        <f ca="1">(IF(B67=1,(H67/(B67+3)+J73),IF(B67=0,(H67/4+J73),IF(B67&gt;1,0))))</f>
        <v>4.5</v>
      </c>
    </row>
    <row r="79" spans="1:10" ht="16.5" thickBot="1" x14ac:dyDescent="0.3">
      <c r="A79" s="111" t="s">
        <v>134</v>
      </c>
      <c r="B79" s="112"/>
      <c r="C79" s="43">
        <v>0</v>
      </c>
      <c r="D79" s="18">
        <f ca="1">((100/(H67))*C79)/100</f>
        <v>0</v>
      </c>
      <c r="E79" s="106"/>
      <c r="F79" s="107"/>
      <c r="G79" s="106"/>
      <c r="H79" s="110"/>
      <c r="I79" s="15" t="s">
        <v>101</v>
      </c>
      <c r="J79" s="30">
        <f ca="1">(IF(B67&gt;1.5,(H67/(B67+2)+J73+MAX(0,J74-J73)+MAX(0,J75-J74)+MAX(0,J76-J75)+MAX(0,J77-J76)+MAX(0,J78-J77)),IF(B67=1,(H67/(B67+3)+J78),IF(B67=0,H67/4+J78))))</f>
        <v>6</v>
      </c>
    </row>
    <row r="80" spans="1:10" x14ac:dyDescent="0.25">
      <c r="A80" s="67" t="s">
        <v>157</v>
      </c>
      <c r="B80" s="67"/>
      <c r="C80" s="67"/>
      <c r="D80" s="67"/>
      <c r="E80" s="67"/>
      <c r="F80" s="149" t="s">
        <v>161</v>
      </c>
      <c r="G80" s="149"/>
      <c r="H80" s="149"/>
    </row>
    <row r="81" spans="1:8" x14ac:dyDescent="0.25">
      <c r="A81" s="55" t="s">
        <v>159</v>
      </c>
      <c r="B81" s="55"/>
      <c r="C81" s="55"/>
      <c r="D81" s="55"/>
      <c r="E81" s="55"/>
      <c r="F81" s="64">
        <v>3300</v>
      </c>
      <c r="G81" s="64"/>
      <c r="H81" s="64"/>
    </row>
    <row r="82" spans="1:8" hidden="1" x14ac:dyDescent="0.25">
      <c r="A82" s="55" t="s">
        <v>158</v>
      </c>
      <c r="B82" s="55"/>
      <c r="C82" s="55"/>
      <c r="D82" s="55"/>
      <c r="E82" s="55"/>
      <c r="F82" s="64"/>
      <c r="G82" s="64"/>
      <c r="H82" s="64"/>
    </row>
    <row r="83" spans="1:8" hidden="1" x14ac:dyDescent="0.25">
      <c r="A83" s="55" t="s">
        <v>160</v>
      </c>
      <c r="B83" s="55"/>
      <c r="C83" s="55"/>
      <c r="D83" s="55"/>
      <c r="E83" s="55"/>
      <c r="F83" s="64"/>
      <c r="G83" s="64"/>
      <c r="H83" s="64"/>
    </row>
    <row r="84" spans="1:8" s="31" customFormat="1" hidden="1" x14ac:dyDescent="0.25">
      <c r="A84" s="55" t="s">
        <v>174</v>
      </c>
      <c r="B84" s="55"/>
      <c r="C84" s="55"/>
      <c r="D84" s="55"/>
      <c r="E84" s="55"/>
      <c r="F84" s="64"/>
      <c r="G84" s="64"/>
      <c r="H84" s="64"/>
    </row>
    <row r="85" spans="1:8" s="31" customFormat="1" x14ac:dyDescent="0.25">
      <c r="A85" s="55" t="s">
        <v>96</v>
      </c>
      <c r="B85" s="55"/>
      <c r="C85" s="55"/>
      <c r="D85" s="55"/>
      <c r="E85" s="55"/>
      <c r="F85" s="64">
        <v>100000</v>
      </c>
      <c r="G85" s="64"/>
      <c r="H85" s="64"/>
    </row>
    <row r="86" spans="1:8" x14ac:dyDescent="0.25">
      <c r="A86" s="55" t="s">
        <v>51</v>
      </c>
      <c r="B86" s="55"/>
      <c r="C86" s="55"/>
      <c r="D86" s="55"/>
      <c r="E86" s="55"/>
      <c r="F86" s="64">
        <v>150000</v>
      </c>
      <c r="G86" s="64"/>
      <c r="H86" s="64"/>
    </row>
    <row r="87" spans="1:8" s="32" customFormat="1" x14ac:dyDescent="0.25">
      <c r="A87" s="95" t="s">
        <v>52</v>
      </c>
      <c r="B87" s="95"/>
      <c r="C87" s="95"/>
      <c r="D87" s="95"/>
      <c r="E87" s="95"/>
      <c r="F87" s="64">
        <f>F81*0.8</f>
        <v>2640</v>
      </c>
      <c r="G87" s="64"/>
      <c r="H87" s="64"/>
    </row>
    <row r="88" spans="1:8" s="33" customFormat="1" ht="15.75" hidden="1" customHeight="1" x14ac:dyDescent="0.25">
      <c r="A88" s="84" t="s">
        <v>76</v>
      </c>
      <c r="B88" s="84"/>
      <c r="C88" s="84"/>
      <c r="D88" s="84"/>
      <c r="E88" s="84"/>
      <c r="F88" s="84"/>
      <c r="G88" s="84"/>
      <c r="H88" s="84"/>
    </row>
    <row r="89" spans="1:8" s="33" customFormat="1" ht="15.75" hidden="1" customHeight="1" x14ac:dyDescent="0.25">
      <c r="A89" s="87" t="s">
        <v>53</v>
      </c>
      <c r="B89" s="87"/>
      <c r="C89" s="85" t="s">
        <v>79</v>
      </c>
      <c r="D89" s="85"/>
      <c r="E89" s="86" t="s">
        <v>54</v>
      </c>
      <c r="F89" s="86"/>
      <c r="G89" s="87" t="s">
        <v>55</v>
      </c>
      <c r="H89" s="87"/>
    </row>
    <row r="90" spans="1:8" s="33" customFormat="1" hidden="1" x14ac:dyDescent="0.25">
      <c r="A90" s="88"/>
      <c r="B90" s="88"/>
      <c r="C90" s="81"/>
      <c r="D90" s="81"/>
      <c r="E90" s="82"/>
      <c r="F90" s="82"/>
      <c r="G90" s="83"/>
      <c r="H90" s="83"/>
    </row>
    <row r="91" spans="1:8" s="33" customFormat="1" hidden="1" x14ac:dyDescent="0.25">
      <c r="A91" s="88"/>
      <c r="B91" s="88"/>
      <c r="C91" s="81"/>
      <c r="D91" s="81"/>
      <c r="E91" s="82"/>
      <c r="F91" s="82"/>
      <c r="G91" s="83"/>
      <c r="H91" s="83"/>
    </row>
    <row r="92" spans="1:8" s="33" customFormat="1" hidden="1" x14ac:dyDescent="0.25">
      <c r="A92" s="84" t="s">
        <v>150</v>
      </c>
      <c r="B92" s="84"/>
      <c r="C92" s="85"/>
      <c r="D92" s="85"/>
      <c r="E92" s="86"/>
      <c r="F92" s="86"/>
      <c r="G92" s="87"/>
      <c r="H92" s="87"/>
    </row>
    <row r="93" spans="1:8" s="33" customFormat="1" x14ac:dyDescent="0.25">
      <c r="A93" s="84" t="s">
        <v>70</v>
      </c>
      <c r="B93" s="84"/>
      <c r="C93" s="84"/>
      <c r="D93" s="84"/>
      <c r="E93" s="84"/>
      <c r="F93" s="84"/>
      <c r="G93" s="84"/>
      <c r="H93" s="84"/>
    </row>
    <row r="94" spans="1:8" s="33" customFormat="1" ht="15.75" customHeight="1" x14ac:dyDescent="0.25">
      <c r="A94" s="87" t="s">
        <v>53</v>
      </c>
      <c r="B94" s="87"/>
      <c r="C94" s="85" t="s">
        <v>79</v>
      </c>
      <c r="D94" s="85"/>
      <c r="E94" s="86" t="s">
        <v>54</v>
      </c>
      <c r="F94" s="86"/>
      <c r="G94" s="87" t="s">
        <v>55</v>
      </c>
      <c r="H94" s="87"/>
    </row>
    <row r="95" spans="1:8" s="33" customFormat="1" x14ac:dyDescent="0.25">
      <c r="A95" s="88" t="s">
        <v>207</v>
      </c>
      <c r="B95" s="88"/>
      <c r="C95" s="96">
        <f>COUNT(D113:D115)*5</f>
        <v>15</v>
      </c>
      <c r="D95" s="81"/>
      <c r="E95" s="97">
        <f>SUM(D113:D115)*5</f>
        <v>4881.7430999999997</v>
      </c>
      <c r="F95" s="82"/>
      <c r="G95" s="97">
        <f>SUM(F113:F115)*5</f>
        <v>7299.1291899999997</v>
      </c>
      <c r="H95" s="82"/>
    </row>
    <row r="96" spans="1:8" s="33" customFormat="1" hidden="1" x14ac:dyDescent="0.25">
      <c r="A96" s="88"/>
      <c r="B96" s="88"/>
      <c r="C96" s="81"/>
      <c r="D96" s="81"/>
      <c r="E96" s="82"/>
      <c r="F96" s="82"/>
      <c r="G96" s="83"/>
      <c r="H96" s="83"/>
    </row>
    <row r="97" spans="1:14" s="33" customFormat="1" ht="16.5" hidden="1" thickBot="1" x14ac:dyDescent="0.3">
      <c r="A97" s="93" t="s">
        <v>150</v>
      </c>
      <c r="B97" s="93"/>
      <c r="C97" s="89"/>
      <c r="D97" s="89"/>
      <c r="E97" s="94"/>
      <c r="F97" s="94"/>
      <c r="G97" s="80"/>
      <c r="H97" s="80"/>
    </row>
    <row r="98" spans="1:14" s="33" customFormat="1" ht="16.5" hidden="1" thickBot="1" x14ac:dyDescent="0.3">
      <c r="A98" s="159" t="s">
        <v>167</v>
      </c>
      <c r="B98" s="160"/>
      <c r="C98" s="161">
        <f>C92+C97</f>
        <v>0</v>
      </c>
      <c r="D98" s="161"/>
      <c r="E98" s="162">
        <f>E92+E97</f>
        <v>0</v>
      </c>
      <c r="F98" s="162"/>
      <c r="G98" s="163">
        <f>G92+G97</f>
        <v>0</v>
      </c>
      <c r="H98" s="164"/>
    </row>
    <row r="99" spans="1:14" s="32" customFormat="1" x14ac:dyDescent="0.25">
      <c r="A99" s="149" t="s">
        <v>56</v>
      </c>
      <c r="B99" s="149"/>
      <c r="C99" s="149"/>
      <c r="D99" s="149"/>
      <c r="E99" s="149"/>
      <c r="F99" s="149"/>
      <c r="G99" s="149"/>
      <c r="H99" s="149"/>
    </row>
    <row r="100" spans="1:14" x14ac:dyDescent="0.25">
      <c r="A100" s="141" t="s">
        <v>173</v>
      </c>
      <c r="B100" s="141"/>
      <c r="C100" s="141"/>
      <c r="D100" s="141"/>
      <c r="E100" s="141"/>
      <c r="F100" s="141"/>
      <c r="G100" s="141"/>
      <c r="H100" s="141"/>
    </row>
    <row r="101" spans="1:14" ht="47.25" hidden="1" customHeight="1" x14ac:dyDescent="0.25">
      <c r="A101" s="65" t="s">
        <v>118</v>
      </c>
      <c r="B101" s="65" t="s">
        <v>117</v>
      </c>
      <c r="C101" s="65" t="s">
        <v>57</v>
      </c>
      <c r="D101" s="65" t="s">
        <v>58</v>
      </c>
      <c r="E101" s="98" t="s">
        <v>156</v>
      </c>
      <c r="F101" s="41" t="s">
        <v>149</v>
      </c>
      <c r="G101" s="78" t="s">
        <v>60</v>
      </c>
      <c r="H101" s="100"/>
    </row>
    <row r="102" spans="1:14" s="35" customFormat="1" hidden="1" x14ac:dyDescent="0.25">
      <c r="A102" s="66"/>
      <c r="B102" s="66"/>
      <c r="C102" s="66"/>
      <c r="D102" s="66"/>
      <c r="E102" s="99"/>
      <c r="F102" s="13">
        <v>0.45</v>
      </c>
      <c r="G102" s="79"/>
      <c r="H102" s="101"/>
    </row>
    <row r="103" spans="1:14" s="35" customFormat="1" hidden="1" x14ac:dyDescent="0.25">
      <c r="A103" s="90" t="s">
        <v>116</v>
      </c>
      <c r="B103" s="91"/>
      <c r="C103" s="91"/>
      <c r="D103" s="91"/>
      <c r="E103" s="91"/>
      <c r="F103" s="91"/>
      <c r="G103" s="91"/>
      <c r="H103" s="92"/>
      <c r="J103" s="34"/>
    </row>
    <row r="104" spans="1:14" s="35" customFormat="1" hidden="1" x14ac:dyDescent="0.25">
      <c r="A104" s="75">
        <v>1</v>
      </c>
      <c r="B104" s="77"/>
      <c r="C104" s="40"/>
      <c r="D104" s="40"/>
      <c r="E104" s="40">
        <v>0</v>
      </c>
      <c r="F104" s="40">
        <f>(D104+E104)*(($F$102)+1)</f>
        <v>0</v>
      </c>
      <c r="G104" s="75" t="str">
        <f>A103</f>
        <v>Ground Floor</v>
      </c>
      <c r="H104" s="77"/>
      <c r="I104" s="34"/>
      <c r="L104" s="74"/>
      <c r="M104" s="74"/>
      <c r="N104" s="34"/>
    </row>
    <row r="105" spans="1:14" s="35" customFormat="1" hidden="1" x14ac:dyDescent="0.25">
      <c r="A105" s="75">
        <f>A104+1</f>
        <v>2</v>
      </c>
      <c r="B105" s="77"/>
      <c r="C105" s="40"/>
      <c r="D105" s="40"/>
      <c r="E105" s="40">
        <v>0</v>
      </c>
      <c r="F105" s="40">
        <f>(D105+E105)*(($F$102)+1)</f>
        <v>0</v>
      </c>
      <c r="G105" s="75" t="str">
        <f>G104</f>
        <v>Ground Floor</v>
      </c>
      <c r="H105" s="77"/>
      <c r="I105" s="34"/>
      <c r="L105" s="74"/>
      <c r="M105" s="74"/>
      <c r="N105" s="34"/>
    </row>
    <row r="106" spans="1:14" s="35" customFormat="1" hidden="1" x14ac:dyDescent="0.25">
      <c r="A106" s="75">
        <f>A105+1</f>
        <v>3</v>
      </c>
      <c r="B106" s="77"/>
      <c r="C106" s="40"/>
      <c r="D106" s="40"/>
      <c r="E106" s="40">
        <v>0</v>
      </c>
      <c r="F106" s="40">
        <f>(D106+E106)*(($F$102)+1)</f>
        <v>0</v>
      </c>
      <c r="G106" s="75" t="str">
        <f>G105</f>
        <v>Ground Floor</v>
      </c>
      <c r="H106" s="77"/>
      <c r="I106" s="34"/>
      <c r="L106" s="74"/>
      <c r="M106" s="74"/>
      <c r="N106" s="34"/>
    </row>
    <row r="107" spans="1:14" s="35" customFormat="1" hidden="1" x14ac:dyDescent="0.25">
      <c r="A107" s="75">
        <f>A106+1</f>
        <v>4</v>
      </c>
      <c r="B107" s="77"/>
      <c r="C107" s="40"/>
      <c r="D107" s="40"/>
      <c r="E107" s="40">
        <v>0</v>
      </c>
      <c r="F107" s="40">
        <f>(D107+E107)*(($F$102)+1)</f>
        <v>0</v>
      </c>
      <c r="G107" s="75" t="str">
        <f>G106</f>
        <v>Ground Floor</v>
      </c>
      <c r="H107" s="77"/>
      <c r="I107" s="34"/>
      <c r="L107" s="74"/>
      <c r="M107" s="74"/>
      <c r="N107" s="34"/>
    </row>
    <row r="108" spans="1:14" s="35" customFormat="1" hidden="1" x14ac:dyDescent="0.25">
      <c r="A108" s="75"/>
      <c r="B108" s="76"/>
      <c r="C108" s="76"/>
      <c r="D108" s="76"/>
      <c r="E108" s="76"/>
      <c r="F108" s="76"/>
      <c r="G108" s="76"/>
      <c r="H108" s="77"/>
      <c r="I108" s="34"/>
      <c r="N108" s="34"/>
    </row>
    <row r="109" spans="1:14" ht="47.25" customHeight="1" x14ac:dyDescent="0.25">
      <c r="A109" s="78" t="s">
        <v>119</v>
      </c>
      <c r="B109" s="78" t="s">
        <v>120</v>
      </c>
      <c r="C109" s="65" t="s">
        <v>57</v>
      </c>
      <c r="D109" s="65" t="s">
        <v>58</v>
      </c>
      <c r="E109" s="98" t="s">
        <v>59</v>
      </c>
      <c r="F109" s="41" t="s">
        <v>149</v>
      </c>
      <c r="G109" s="78" t="s">
        <v>60</v>
      </c>
      <c r="H109" s="100"/>
      <c r="I109" s="34"/>
    </row>
    <row r="110" spans="1:14" s="35" customFormat="1" x14ac:dyDescent="0.25">
      <c r="A110" s="79"/>
      <c r="B110" s="79"/>
      <c r="C110" s="66"/>
      <c r="D110" s="66"/>
      <c r="E110" s="99"/>
      <c r="F110" s="13">
        <v>0.45</v>
      </c>
      <c r="G110" s="79"/>
      <c r="H110" s="101"/>
      <c r="I110" s="34"/>
    </row>
    <row r="111" spans="1:14" s="35" customFormat="1" x14ac:dyDescent="0.25">
      <c r="A111" s="90" t="s">
        <v>202</v>
      </c>
      <c r="B111" s="91"/>
      <c r="C111" s="91"/>
      <c r="D111" s="91"/>
      <c r="E111" s="91"/>
      <c r="F111" s="91"/>
      <c r="G111" s="91"/>
      <c r="H111" s="92"/>
      <c r="J111" s="34"/>
    </row>
    <row r="112" spans="1:14" s="35" customFormat="1" x14ac:dyDescent="0.25">
      <c r="A112" s="146" t="s">
        <v>203</v>
      </c>
      <c r="B112" s="146"/>
      <c r="C112" s="146"/>
      <c r="D112" s="146"/>
      <c r="E112" s="146"/>
      <c r="F112" s="146"/>
      <c r="G112" s="146"/>
      <c r="H112" s="146"/>
      <c r="I112" s="34"/>
      <c r="L112" s="74"/>
      <c r="M112" s="74"/>
    </row>
    <row r="113" spans="1:14" s="35" customFormat="1" ht="15.75" customHeight="1" x14ac:dyDescent="0.25">
      <c r="A113" s="68">
        <v>1</v>
      </c>
      <c r="B113" s="68"/>
      <c r="C113" s="40" t="s">
        <v>204</v>
      </c>
      <c r="D113" s="40">
        <f>(36+0.45*2.5)*10.764</f>
        <v>399.61349999999999</v>
      </c>
      <c r="E113" s="40">
        <v>0</v>
      </c>
      <c r="F113" s="40">
        <v>590</v>
      </c>
      <c r="G113" s="153" t="str">
        <f>A112</f>
        <v>1st to 5th Floor</v>
      </c>
      <c r="H113" s="154"/>
      <c r="I113" s="50">
        <f>300/D115</f>
        <v>1.4508422719725709</v>
      </c>
      <c r="J113" s="35">
        <f>4.85*2.4+2.65*1.3+1.66*2.8+2.5*2.7+1.25*0.9+1.5*1.2+0.9*1.2+0.9*0.9</f>
        <v>31.297999999999998</v>
      </c>
      <c r="K113" s="35">
        <f>1.6*1.2+2.7*1.6</f>
        <v>6.24</v>
      </c>
      <c r="L113" s="35">
        <f>2200000/F113</f>
        <v>3728.8135593220341</v>
      </c>
      <c r="M113" s="35">
        <f>2065000/F113</f>
        <v>3500</v>
      </c>
      <c r="N113" s="34"/>
    </row>
    <row r="114" spans="1:14" s="35" customFormat="1" ht="15.75" customHeight="1" x14ac:dyDescent="0.25">
      <c r="A114" s="68">
        <v>2</v>
      </c>
      <c r="B114" s="68"/>
      <c r="C114" s="40" t="s">
        <v>204</v>
      </c>
      <c r="D114" s="40">
        <f>(30+4.37)*10.764</f>
        <v>369.95867999999996</v>
      </c>
      <c r="E114" s="40">
        <v>0</v>
      </c>
      <c r="F114" s="40">
        <v>570</v>
      </c>
      <c r="G114" s="155"/>
      <c r="H114" s="156"/>
      <c r="I114" s="50">
        <f>590/D113</f>
        <v>1.4764265971995441</v>
      </c>
      <c r="J114" s="35">
        <f>J113+K113</f>
        <v>37.537999999999997</v>
      </c>
      <c r="K114" s="35">
        <f>1750000/F114</f>
        <v>3070.1754385964914</v>
      </c>
      <c r="L114" s="35">
        <f>J114-36</f>
        <v>1.5379999999999967</v>
      </c>
      <c r="M114" s="35">
        <f>1700000/F114</f>
        <v>2982.4561403508774</v>
      </c>
      <c r="N114" s="34"/>
    </row>
    <row r="115" spans="1:14" s="35" customFormat="1" ht="15.75" customHeight="1" x14ac:dyDescent="0.25">
      <c r="A115" s="68">
        <f>A114+1</f>
        <v>3</v>
      </c>
      <c r="B115" s="68"/>
      <c r="C115" s="40" t="s">
        <v>205</v>
      </c>
      <c r="D115" s="40">
        <f>(19.21)*10.764</f>
        <v>206.77644000000001</v>
      </c>
      <c r="E115" s="40">
        <v>0</v>
      </c>
      <c r="F115" s="40">
        <f>D115*(($F$110)+1)+(IF(E115&lt;101,E115,IF(E115&lt;201,E115/2,IF(E115&lt;=301,E115/3,E115/4))))</f>
        <v>299.82583799999998</v>
      </c>
      <c r="G115" s="157"/>
      <c r="H115" s="158"/>
      <c r="I115" s="34"/>
      <c r="N115" s="34"/>
    </row>
    <row r="116" spans="1:14" s="33" customFormat="1" ht="14.25" customHeight="1" x14ac:dyDescent="0.25">
      <c r="A116" s="69" t="s">
        <v>68</v>
      </c>
      <c r="B116" s="69"/>
      <c r="C116" s="69"/>
      <c r="D116" s="69"/>
      <c r="E116" s="69"/>
      <c r="F116" s="69"/>
      <c r="G116" s="69"/>
      <c r="H116" s="69"/>
    </row>
    <row r="117" spans="1:14" s="33" customFormat="1" ht="31.5" customHeight="1" x14ac:dyDescent="0.25">
      <c r="A117" s="52" t="s">
        <v>153</v>
      </c>
      <c r="B117" s="148" t="s">
        <v>214</v>
      </c>
      <c r="C117" s="148"/>
      <c r="D117" s="148"/>
      <c r="E117" s="148"/>
      <c r="F117" s="148"/>
      <c r="G117" s="148"/>
      <c r="H117" s="148"/>
    </row>
    <row r="118" spans="1:14" s="33" customFormat="1" x14ac:dyDescent="0.25">
      <c r="A118" s="52" t="s">
        <v>153</v>
      </c>
      <c r="B118" s="148" t="str">
        <f>(IF(F109="Saleable area Loading :","We have considered Saleable area of Flats as per our Calculation.","We considered Saleable area of Flat as per Builder area Sheet."))</f>
        <v>We have considered Saleable area of Flats as per our Calculation.</v>
      </c>
      <c r="C118" s="148"/>
      <c r="D118" s="148"/>
      <c r="E118" s="148"/>
      <c r="F118" s="148"/>
      <c r="G118" s="148"/>
      <c r="H118" s="148"/>
    </row>
    <row r="119" spans="1:14" s="33" customFormat="1" x14ac:dyDescent="0.25">
      <c r="A119" s="52" t="s">
        <v>153</v>
      </c>
      <c r="B119" s="148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19" s="148"/>
      <c r="D119" s="148"/>
      <c r="E119" s="148"/>
      <c r="F119" s="148"/>
      <c r="G119" s="148"/>
      <c r="H119" s="148"/>
    </row>
    <row r="120" spans="1:14" s="33" customFormat="1" x14ac:dyDescent="0.25">
      <c r="A120" s="52" t="s">
        <v>153</v>
      </c>
      <c r="B120" s="58" t="s">
        <v>123</v>
      </c>
      <c r="C120" s="58"/>
      <c r="D120" s="58"/>
      <c r="E120" s="58"/>
      <c r="F120" s="58"/>
      <c r="G120" s="58"/>
      <c r="H120" s="58"/>
    </row>
    <row r="121" spans="1:14" s="33" customFormat="1" x14ac:dyDescent="0.25">
      <c r="A121" s="52" t="s">
        <v>153</v>
      </c>
      <c r="B121" s="58" t="s">
        <v>206</v>
      </c>
      <c r="C121" s="58"/>
      <c r="D121" s="58"/>
      <c r="E121" s="58"/>
      <c r="F121" s="58"/>
      <c r="G121" s="58"/>
      <c r="H121" s="58"/>
    </row>
    <row r="122" spans="1:14" s="33" customFormat="1" x14ac:dyDescent="0.25">
      <c r="A122" s="52" t="s">
        <v>153</v>
      </c>
      <c r="B122" s="58" t="s">
        <v>152</v>
      </c>
      <c r="C122" s="58"/>
      <c r="D122" s="58"/>
      <c r="E122" s="58"/>
      <c r="F122" s="58"/>
      <c r="G122" s="58"/>
      <c r="H122" s="58"/>
    </row>
    <row r="123" spans="1:14" s="33" customFormat="1" x14ac:dyDescent="0.25">
      <c r="A123" s="52" t="s">
        <v>153</v>
      </c>
      <c r="B123" s="58" t="s">
        <v>124</v>
      </c>
      <c r="C123" s="58"/>
      <c r="D123" s="58"/>
      <c r="E123" s="58"/>
      <c r="F123" s="58"/>
      <c r="G123" s="58"/>
      <c r="H123" s="58"/>
    </row>
    <row r="124" spans="1:14" s="33" customFormat="1" ht="31.5" customHeight="1" x14ac:dyDescent="0.25">
      <c r="A124" s="52" t="s">
        <v>153</v>
      </c>
      <c r="B124" s="58" t="s">
        <v>154</v>
      </c>
      <c r="C124" s="58"/>
      <c r="D124" s="58"/>
      <c r="E124" s="58"/>
      <c r="F124" s="58"/>
      <c r="G124" s="58"/>
      <c r="H124" s="58"/>
    </row>
    <row r="125" spans="1:14" s="33" customFormat="1" x14ac:dyDescent="0.25">
      <c r="A125" s="52" t="s">
        <v>153</v>
      </c>
      <c r="B125" s="58" t="s">
        <v>125</v>
      </c>
      <c r="C125" s="58"/>
      <c r="D125" s="58"/>
      <c r="E125" s="58"/>
      <c r="F125" s="58"/>
      <c r="G125" s="58"/>
      <c r="H125" s="58"/>
    </row>
    <row r="126" spans="1:14" s="33" customFormat="1" x14ac:dyDescent="0.25">
      <c r="A126" s="52" t="s">
        <v>153</v>
      </c>
      <c r="B126" s="58" t="s">
        <v>196</v>
      </c>
      <c r="C126" s="58"/>
      <c r="D126" s="58"/>
      <c r="E126" s="58"/>
      <c r="F126" s="58"/>
      <c r="G126" s="58"/>
      <c r="H126" s="58"/>
    </row>
    <row r="127" spans="1:14" x14ac:dyDescent="0.25">
      <c r="A127" s="147" t="s">
        <v>61</v>
      </c>
      <c r="B127" s="147"/>
      <c r="C127" s="147"/>
      <c r="D127" s="147"/>
      <c r="E127" s="147"/>
      <c r="F127" s="147"/>
      <c r="G127" s="147"/>
      <c r="H127" s="147"/>
    </row>
    <row r="128" spans="1:14" x14ac:dyDescent="0.25">
      <c r="A128" s="55" t="s">
        <v>62</v>
      </c>
      <c r="B128" s="55"/>
      <c r="C128" s="55"/>
      <c r="D128" s="55"/>
      <c r="E128" s="55"/>
      <c r="F128" s="55"/>
      <c r="G128" s="55"/>
      <c r="H128" s="55"/>
    </row>
    <row r="129" spans="1:8" ht="15.75" customHeight="1" x14ac:dyDescent="0.25">
      <c r="A129" s="152" t="s">
        <v>63</v>
      </c>
      <c r="B129" s="152"/>
      <c r="C129" s="152"/>
      <c r="D129" s="152"/>
      <c r="E129" s="152"/>
      <c r="F129" s="152"/>
      <c r="G129" s="152"/>
      <c r="H129" s="152"/>
    </row>
    <row r="130" spans="1:8" x14ac:dyDescent="0.25">
      <c r="A130" s="55" t="s">
        <v>64</v>
      </c>
      <c r="B130" s="55"/>
      <c r="C130" s="55"/>
      <c r="D130" s="55"/>
      <c r="E130" s="55"/>
      <c r="F130" s="55"/>
      <c r="G130" s="55"/>
      <c r="H130" s="55"/>
    </row>
    <row r="131" spans="1:8" x14ac:dyDescent="0.25">
      <c r="A131" s="55" t="s">
        <v>65</v>
      </c>
      <c r="B131" s="55"/>
      <c r="C131" s="55"/>
      <c r="D131" s="55"/>
      <c r="E131" s="55"/>
      <c r="F131" s="55"/>
      <c r="G131" s="55"/>
      <c r="H131" s="55"/>
    </row>
    <row r="132" spans="1:8" x14ac:dyDescent="0.25">
      <c r="A132" s="55" t="s">
        <v>126</v>
      </c>
      <c r="B132" s="55"/>
      <c r="C132" s="55"/>
      <c r="D132" s="55"/>
      <c r="E132" s="55"/>
      <c r="F132" s="55"/>
      <c r="G132" s="55"/>
      <c r="H132" s="55"/>
    </row>
    <row r="133" spans="1:8" ht="34.15" hidden="1" customHeight="1" x14ac:dyDescent="0.25">
      <c r="A133" s="73" t="s">
        <v>127</v>
      </c>
      <c r="B133" s="73"/>
      <c r="C133" s="73"/>
      <c r="D133" s="73"/>
      <c r="E133" s="73"/>
      <c r="F133" s="73"/>
      <c r="G133" s="73"/>
      <c r="H133" s="73"/>
    </row>
    <row r="134" spans="1:8" x14ac:dyDescent="0.25">
      <c r="A134" s="145" t="s">
        <v>78</v>
      </c>
      <c r="B134" s="145"/>
      <c r="C134" s="145" t="s">
        <v>211</v>
      </c>
      <c r="D134" s="145"/>
      <c r="E134" s="145" t="s">
        <v>103</v>
      </c>
      <c r="F134" s="145"/>
      <c r="G134" s="145" t="s">
        <v>213</v>
      </c>
      <c r="H134" s="145"/>
    </row>
    <row r="135" spans="1:8" x14ac:dyDescent="0.25">
      <c r="A135" s="144" t="s">
        <v>80</v>
      </c>
      <c r="B135" s="144"/>
      <c r="C135" s="144"/>
      <c r="D135" s="144"/>
      <c r="E135" s="144"/>
      <c r="F135" s="144"/>
      <c r="G135" s="144"/>
      <c r="H135" s="144"/>
    </row>
    <row r="136" spans="1:8" ht="12.75" customHeight="1" x14ac:dyDescent="0.25">
      <c r="A136" s="144"/>
      <c r="B136" s="144"/>
      <c r="C136" s="144"/>
      <c r="D136" s="144"/>
      <c r="E136" s="144"/>
      <c r="F136" s="144"/>
      <c r="G136" s="144"/>
      <c r="H136" s="144"/>
    </row>
    <row r="137" spans="1:8" x14ac:dyDescent="0.25">
      <c r="A137" s="144"/>
      <c r="B137" s="144"/>
      <c r="C137" s="144"/>
      <c r="D137" s="144"/>
      <c r="E137" s="144"/>
      <c r="F137" s="144"/>
      <c r="G137" s="144"/>
      <c r="H137" s="144"/>
    </row>
    <row r="138" spans="1:8" ht="8.25" customHeight="1" x14ac:dyDescent="0.25">
      <c r="A138" s="144"/>
      <c r="B138" s="144"/>
      <c r="C138" s="144"/>
      <c r="D138" s="144"/>
      <c r="E138" s="144"/>
      <c r="F138" s="144"/>
      <c r="G138" s="144"/>
      <c r="H138" s="144"/>
    </row>
    <row r="139" spans="1:8" x14ac:dyDescent="0.25">
      <c r="A139" s="36" t="s">
        <v>66</v>
      </c>
      <c r="B139" s="37"/>
      <c r="C139" s="37"/>
      <c r="D139" s="36" t="str">
        <f>E8</f>
        <v>Pitruchhaya Apartment</v>
      </c>
      <c r="F139" s="37"/>
      <c r="G139" s="37"/>
      <c r="H139" s="37"/>
    </row>
    <row r="140" spans="1:8" x14ac:dyDescent="0.25">
      <c r="A140" s="37"/>
      <c r="B140" s="37"/>
      <c r="C140" s="37"/>
      <c r="D140" s="37"/>
      <c r="E140" s="37"/>
      <c r="F140" s="37"/>
      <c r="G140" s="37"/>
      <c r="H140" s="37"/>
    </row>
    <row r="141" spans="1:8" x14ac:dyDescent="0.25">
      <c r="A141" s="37"/>
      <c r="B141" s="37"/>
      <c r="C141" s="37"/>
      <c r="D141" s="37"/>
      <c r="E141" s="37"/>
      <c r="F141" s="37"/>
      <c r="G141" s="37"/>
      <c r="H141" s="37"/>
    </row>
    <row r="142" spans="1:8" ht="15" customHeight="1" x14ac:dyDescent="0.25"/>
    <row r="182" spans="1:1" x14ac:dyDescent="0.25">
      <c r="A182" s="39" t="s">
        <v>164</v>
      </c>
    </row>
    <row r="222" spans="1:1" x14ac:dyDescent="0.25">
      <c r="A222" s="39" t="s">
        <v>67</v>
      </c>
    </row>
    <row r="264" hidden="1" x14ac:dyDescent="0.25"/>
  </sheetData>
  <dataConsolidate/>
  <mergeCells count="269">
    <mergeCell ref="F34:H34"/>
    <mergeCell ref="F33:H33"/>
    <mergeCell ref="A98:B98"/>
    <mergeCell ref="C98:D98"/>
    <mergeCell ref="E98:F98"/>
    <mergeCell ref="G98:H98"/>
    <mergeCell ref="E42:H42"/>
    <mergeCell ref="A42:D42"/>
    <mergeCell ref="A75:B75"/>
    <mergeCell ref="A49:B49"/>
    <mergeCell ref="C49:E49"/>
    <mergeCell ref="G49:H49"/>
    <mergeCell ref="G51:H51"/>
    <mergeCell ref="D55:H55"/>
    <mergeCell ref="C51:E51"/>
    <mergeCell ref="A58:C58"/>
    <mergeCell ref="D58:H58"/>
    <mergeCell ref="C50:E50"/>
    <mergeCell ref="C53:E53"/>
    <mergeCell ref="A50:B50"/>
    <mergeCell ref="A54:H54"/>
    <mergeCell ref="A55:C55"/>
    <mergeCell ref="A56:C56"/>
    <mergeCell ref="D56:H56"/>
    <mergeCell ref="G53:H53"/>
    <mergeCell ref="A132:H132"/>
    <mergeCell ref="A129:H129"/>
    <mergeCell ref="A94:B94"/>
    <mergeCell ref="D109:D110"/>
    <mergeCell ref="E109:E110"/>
    <mergeCell ref="G109:H110"/>
    <mergeCell ref="F81:H81"/>
    <mergeCell ref="G90:H90"/>
    <mergeCell ref="C89:D89"/>
    <mergeCell ref="A100:H100"/>
    <mergeCell ref="G89:H89"/>
    <mergeCell ref="B126:H126"/>
    <mergeCell ref="G113:H115"/>
    <mergeCell ref="B125:H125"/>
    <mergeCell ref="G106:H106"/>
    <mergeCell ref="G104:H104"/>
    <mergeCell ref="G105:H105"/>
    <mergeCell ref="G107:H107"/>
    <mergeCell ref="B123:H123"/>
    <mergeCell ref="B119:H119"/>
    <mergeCell ref="A99:H99"/>
    <mergeCell ref="C90:D90"/>
    <mergeCell ref="E90:F90"/>
    <mergeCell ref="F80:H80"/>
    <mergeCell ref="F85:H85"/>
    <mergeCell ref="A107:B107"/>
    <mergeCell ref="A106:B106"/>
    <mergeCell ref="F83:H83"/>
    <mergeCell ref="E89:F89"/>
    <mergeCell ref="A89:B89"/>
    <mergeCell ref="A91:B91"/>
    <mergeCell ref="C94:D94"/>
    <mergeCell ref="E94:F94"/>
    <mergeCell ref="A85:E85"/>
    <mergeCell ref="A135:H138"/>
    <mergeCell ref="A134:B134"/>
    <mergeCell ref="E134:F134"/>
    <mergeCell ref="C134:D134"/>
    <mergeCell ref="G134:H134"/>
    <mergeCell ref="A88:H88"/>
    <mergeCell ref="A86:E86"/>
    <mergeCell ref="F86:H86"/>
    <mergeCell ref="A87:E87"/>
    <mergeCell ref="F87:H87"/>
    <mergeCell ref="A112:H112"/>
    <mergeCell ref="A95:B95"/>
    <mergeCell ref="A90:B90"/>
    <mergeCell ref="A130:H130"/>
    <mergeCell ref="A93:H93"/>
    <mergeCell ref="A133:H133"/>
    <mergeCell ref="A131:H131"/>
    <mergeCell ref="A127:H127"/>
    <mergeCell ref="G94:H94"/>
    <mergeCell ref="C101:C102"/>
    <mergeCell ref="B109:B110"/>
    <mergeCell ref="B117:H117"/>
    <mergeCell ref="B118:H118"/>
    <mergeCell ref="A128:H128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53:B53"/>
    <mergeCell ref="A38:B38"/>
    <mergeCell ref="C38:H38"/>
    <mergeCell ref="A45:D45"/>
    <mergeCell ref="L107:M107"/>
    <mergeCell ref="L106:M106"/>
    <mergeCell ref="L105:M105"/>
    <mergeCell ref="L104:M104"/>
    <mergeCell ref="A77:B77"/>
    <mergeCell ref="C95:D95"/>
    <mergeCell ref="E95:F95"/>
    <mergeCell ref="G95:H95"/>
    <mergeCell ref="A81:E81"/>
    <mergeCell ref="A103:H103"/>
    <mergeCell ref="E101:E102"/>
    <mergeCell ref="G101:H102"/>
    <mergeCell ref="E70:F79"/>
    <mergeCell ref="G70:H79"/>
    <mergeCell ref="A78:B78"/>
    <mergeCell ref="A79:B79"/>
    <mergeCell ref="A76:B76"/>
    <mergeCell ref="A69:B69"/>
    <mergeCell ref="A72:B72"/>
    <mergeCell ref="A68:B68"/>
    <mergeCell ref="C52:H52"/>
    <mergeCell ref="L112:M112"/>
    <mergeCell ref="A108:H108"/>
    <mergeCell ref="A109:A110"/>
    <mergeCell ref="G97:H97"/>
    <mergeCell ref="C91:D91"/>
    <mergeCell ref="E91:F91"/>
    <mergeCell ref="G91:H91"/>
    <mergeCell ref="A92:B92"/>
    <mergeCell ref="C92:D92"/>
    <mergeCell ref="E92:F92"/>
    <mergeCell ref="G92:H92"/>
    <mergeCell ref="A96:B96"/>
    <mergeCell ref="C96:D96"/>
    <mergeCell ref="E96:F96"/>
    <mergeCell ref="G96:H96"/>
    <mergeCell ref="B101:B102"/>
    <mergeCell ref="A101:A102"/>
    <mergeCell ref="C109:C110"/>
    <mergeCell ref="C97:D97"/>
    <mergeCell ref="A111:H111"/>
    <mergeCell ref="A104:B104"/>
    <mergeCell ref="A105:B105"/>
    <mergeCell ref="A97:B97"/>
    <mergeCell ref="E97:F97"/>
    <mergeCell ref="A39:B39"/>
    <mergeCell ref="C39:H39"/>
    <mergeCell ref="B124:H124"/>
    <mergeCell ref="A48:B48"/>
    <mergeCell ref="C48:H48"/>
    <mergeCell ref="B122:H122"/>
    <mergeCell ref="F82:H82"/>
    <mergeCell ref="A82:E82"/>
    <mergeCell ref="D101:D102"/>
    <mergeCell ref="A84:E84"/>
    <mergeCell ref="A83:E83"/>
    <mergeCell ref="A80:E80"/>
    <mergeCell ref="F84:H84"/>
    <mergeCell ref="A114:B114"/>
    <mergeCell ref="B120:H120"/>
    <mergeCell ref="B121:H121"/>
    <mergeCell ref="A116:H116"/>
    <mergeCell ref="A115:B115"/>
    <mergeCell ref="A113:B113"/>
    <mergeCell ref="A66:B66"/>
    <mergeCell ref="C66:H66"/>
    <mergeCell ref="A74:B74"/>
    <mergeCell ref="A61:C61"/>
    <mergeCell ref="D61:H61"/>
  </mergeCells>
  <dataValidations count="8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No.,Survey No.,Plot No.,Gut No.,FP No.,"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01:E102">
      <formula1>"Attached Loft area,Attached Terrace area,Attached Mezzanine area"</formula1>
    </dataValidation>
    <dataValidation type="list" allowBlank="1" showInputMessage="1" showErrorMessage="1" sqref="F102 F110">
      <formula1>"45%,50%,55%,60%"</formula1>
    </dataValidation>
    <dataValidation type="list" allowBlank="1" showInputMessage="1" showErrorMessage="1" sqref="G134:H134">
      <formula1>"Shruti Tathare,Kunal Kadam,Shruti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86:H86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9" max="7" man="1"/>
    <brk id="138" max="16383" man="1"/>
    <brk id="181" max="16383" man="1"/>
    <brk id="22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6" sqref="B16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9" t="s">
        <v>104</v>
      </c>
      <c r="C3" s="169"/>
      <c r="D3" s="169"/>
      <c r="E3" s="169"/>
      <c r="F3" s="169"/>
      <c r="G3" s="169"/>
      <c r="H3" s="169"/>
    </row>
    <row r="4" spans="1:9" x14ac:dyDescent="0.25">
      <c r="A4" s="2"/>
      <c r="B4" s="3" t="s">
        <v>105</v>
      </c>
      <c r="C4" s="3" t="s">
        <v>106</v>
      </c>
      <c r="D4" s="3" t="s">
        <v>69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2025-08-14T06:09:05Z</cp:lastPrinted>
  <dcterms:created xsi:type="dcterms:W3CDTF">2019-07-16T09:29:46Z</dcterms:created>
  <dcterms:modified xsi:type="dcterms:W3CDTF">2025-08-14T06:10:24Z</dcterms:modified>
</cp:coreProperties>
</file>