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 tabRatio="855"/>
  </bookViews>
  <sheets>
    <sheet name="Sheet1" sheetId="1" r:id="rId1"/>
    <sheet name="1" sheetId="15" r:id="rId2"/>
    <sheet name="2" sheetId="16" r:id="rId3"/>
    <sheet name="3" sheetId="17" r:id="rId4"/>
    <sheet name="Wing A" sheetId="11" r:id="rId5"/>
    <sheet name="Wing B" sheetId="12" r:id="rId6"/>
    <sheet name="Wing C" sheetId="13" r:id="rId7"/>
  </sheets>
  <definedNames>
    <definedName name="_xlnm.Print_Area" localSheetId="0">Sheet1!$A$1:$J$283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L94" i="1" l="1"/>
  <c r="L93" i="1"/>
  <c r="L92" i="1"/>
  <c r="L91" i="1"/>
  <c r="L80" i="1"/>
  <c r="L79" i="1"/>
  <c r="L78" i="1"/>
  <c r="L77" i="1"/>
  <c r="L66" i="1"/>
  <c r="L65" i="1"/>
  <c r="L64" i="1"/>
  <c r="L63" i="1"/>
  <c r="I84" i="1"/>
  <c r="I54" i="1"/>
  <c r="I70" i="1"/>
  <c r="L89" i="1" l="1"/>
  <c r="L90" i="1" s="1"/>
  <c r="L95" i="1" s="1"/>
  <c r="L96" i="1" s="1"/>
  <c r="C88" i="1" s="1"/>
  <c r="C89" i="1"/>
  <c r="D89" i="1" s="1"/>
  <c r="L87" i="1"/>
  <c r="D96" i="1"/>
  <c r="D95" i="1"/>
  <c r="D94" i="1"/>
  <c r="D93" i="1"/>
  <c r="D92" i="1"/>
  <c r="D91" i="1"/>
  <c r="D90" i="1"/>
  <c r="L88" i="1"/>
  <c r="C87" i="1" s="1"/>
  <c r="L86" i="1"/>
  <c r="L75" i="1"/>
  <c r="L76" i="1" s="1"/>
  <c r="L81" i="1" s="1"/>
  <c r="L82" i="1" s="1"/>
  <c r="C74" i="1" s="1"/>
  <c r="C75" i="1"/>
  <c r="D75" i="1" s="1"/>
  <c r="L73" i="1"/>
  <c r="D82" i="1"/>
  <c r="D81" i="1"/>
  <c r="D80" i="1"/>
  <c r="D79" i="1"/>
  <c r="D78" i="1"/>
  <c r="D77" i="1"/>
  <c r="D76" i="1"/>
  <c r="L74" i="1"/>
  <c r="C73" i="1" s="1"/>
  <c r="L72" i="1"/>
  <c r="L61" i="1"/>
  <c r="L62" i="1" s="1"/>
  <c r="L67" i="1" s="1"/>
  <c r="L68" i="1" s="1"/>
  <c r="C60" i="1" s="1"/>
  <c r="C61" i="1"/>
  <c r="D61" i="1" s="1"/>
  <c r="L59" i="1"/>
  <c r="D68" i="1"/>
  <c r="D67" i="1"/>
  <c r="D66" i="1"/>
  <c r="D65" i="1"/>
  <c r="D64" i="1"/>
  <c r="D63" i="1"/>
  <c r="D62" i="1"/>
  <c r="L60" i="1"/>
  <c r="C59" i="1" s="1"/>
  <c r="L58" i="1"/>
  <c r="B16" i="17"/>
  <c r="O6" i="17" s="1"/>
  <c r="G19" i="17" s="1"/>
  <c r="B14" i="17"/>
  <c r="N6" i="17" s="1"/>
  <c r="G18" i="17" s="1"/>
  <c r="E9" i="17"/>
  <c r="B12" i="17"/>
  <c r="E8" i="17" s="1"/>
  <c r="B10" i="17"/>
  <c r="L7" i="17" s="1"/>
  <c r="H16" i="17" s="1"/>
  <c r="B8" i="17"/>
  <c r="K7" i="17" s="1"/>
  <c r="H15" i="17" s="1"/>
  <c r="E7" i="17"/>
  <c r="L6" i="17"/>
  <c r="G16" i="17" s="1"/>
  <c r="I6" i="17"/>
  <c r="G13" i="17" s="1"/>
  <c r="B6" i="17"/>
  <c r="E5" i="17" s="1"/>
  <c r="E4" i="17"/>
  <c r="B16" i="16"/>
  <c r="O7" i="16" s="1"/>
  <c r="H19" i="16" s="1"/>
  <c r="B14" i="16"/>
  <c r="E9" i="16" s="1"/>
  <c r="B12" i="16"/>
  <c r="M6" i="16" s="1"/>
  <c r="G17" i="16" s="1"/>
  <c r="B10" i="16"/>
  <c r="E7" i="16" s="1"/>
  <c r="B8" i="16"/>
  <c r="K7" i="16" s="1"/>
  <c r="H15" i="16" s="1"/>
  <c r="I6" i="16"/>
  <c r="G13" i="16" s="1"/>
  <c r="B6" i="16"/>
  <c r="J7" i="16" s="1"/>
  <c r="H14" i="16" s="1"/>
  <c r="E4" i="16"/>
  <c r="B16" i="15"/>
  <c r="O7" i="15" s="1"/>
  <c r="H19" i="15" s="1"/>
  <c r="B14" i="15"/>
  <c r="E9" i="15" s="1"/>
  <c r="B12" i="15"/>
  <c r="E8" i="15" s="1"/>
  <c r="B10" i="15"/>
  <c r="L7" i="15" s="1"/>
  <c r="H16" i="15" s="1"/>
  <c r="B8" i="15"/>
  <c r="K7" i="15" s="1"/>
  <c r="H15" i="15" s="1"/>
  <c r="I6" i="15"/>
  <c r="G13" i="15" s="1"/>
  <c r="B6" i="15"/>
  <c r="J6" i="15" s="1"/>
  <c r="G14" i="15" s="1"/>
  <c r="E4" i="15"/>
  <c r="D133" i="1"/>
  <c r="G133" i="1" s="1"/>
  <c r="D198" i="1"/>
  <c r="D184" i="1"/>
  <c r="G184" i="1" s="1"/>
  <c r="D183" i="1"/>
  <c r="G183" i="1" s="1"/>
  <c r="D182" i="1"/>
  <c r="G182" i="1" s="1"/>
  <c r="D181" i="1"/>
  <c r="G181" i="1" s="1"/>
  <c r="D180" i="1"/>
  <c r="G180" i="1" s="1"/>
  <c r="D179" i="1"/>
  <c r="G179" i="1" s="1"/>
  <c r="I178" i="1"/>
  <c r="D185" i="1"/>
  <c r="G185" i="1" s="1"/>
  <c r="D178" i="1"/>
  <c r="G178" i="1" s="1"/>
  <c r="D175" i="1"/>
  <c r="G175" i="1" s="1"/>
  <c r="D174" i="1"/>
  <c r="G174" i="1" s="1"/>
  <c r="D176" i="1"/>
  <c r="G176" i="1" s="1"/>
  <c r="D173" i="1"/>
  <c r="G173" i="1" s="1"/>
  <c r="D157" i="1"/>
  <c r="G157" i="1" s="1"/>
  <c r="D170" i="1"/>
  <c r="G170" i="1" s="1"/>
  <c r="D169" i="1"/>
  <c r="G169" i="1" s="1"/>
  <c r="D168" i="1"/>
  <c r="G168" i="1" s="1"/>
  <c r="D167" i="1"/>
  <c r="G167" i="1" s="1"/>
  <c r="D166" i="1"/>
  <c r="G166" i="1" s="1"/>
  <c r="D165" i="1"/>
  <c r="G165" i="1" s="1"/>
  <c r="D164" i="1"/>
  <c r="G164" i="1" s="1"/>
  <c r="D163" i="1"/>
  <c r="G163" i="1" s="1"/>
  <c r="D162" i="1"/>
  <c r="G162" i="1" s="1"/>
  <c r="D161" i="1"/>
  <c r="G161" i="1" s="1"/>
  <c r="D160" i="1"/>
  <c r="G160" i="1" s="1"/>
  <c r="D159" i="1"/>
  <c r="G159" i="1" s="1"/>
  <c r="D158" i="1"/>
  <c r="G158" i="1" s="1"/>
  <c r="I157" i="1"/>
  <c r="D155" i="1"/>
  <c r="G155" i="1" s="1"/>
  <c r="D151" i="1"/>
  <c r="G151" i="1" s="1"/>
  <c r="D150" i="1"/>
  <c r="G150" i="1" s="1"/>
  <c r="D148" i="1"/>
  <c r="G148" i="1" s="1"/>
  <c r="D149" i="1"/>
  <c r="G149" i="1" s="1"/>
  <c r="D146" i="1"/>
  <c r="G146" i="1" s="1"/>
  <c r="D154" i="1"/>
  <c r="G154" i="1" s="1"/>
  <c r="D153" i="1"/>
  <c r="G153" i="1" s="1"/>
  <c r="D152" i="1"/>
  <c r="G152" i="1" s="1"/>
  <c r="D147" i="1"/>
  <c r="G147" i="1" s="1"/>
  <c r="D143" i="1"/>
  <c r="G143" i="1" s="1"/>
  <c r="D141" i="1"/>
  <c r="G141" i="1" s="1"/>
  <c r="D142" i="1"/>
  <c r="G142" i="1" s="1"/>
  <c r="D138" i="1"/>
  <c r="G138" i="1" s="1"/>
  <c r="D134" i="1"/>
  <c r="G134" i="1" s="1"/>
  <c r="D132" i="1"/>
  <c r="G132" i="1" s="1"/>
  <c r="D130" i="1"/>
  <c r="G130" i="1" s="1"/>
  <c r="D131" i="1"/>
  <c r="G131" i="1" s="1"/>
  <c r="D135" i="1"/>
  <c r="G135" i="1" s="1"/>
  <c r="D136" i="1"/>
  <c r="G136" i="1" s="1"/>
  <c r="D137" i="1"/>
  <c r="G137" i="1" s="1"/>
  <c r="D139" i="1"/>
  <c r="G139" i="1" s="1"/>
  <c r="D140" i="1"/>
  <c r="G140" i="1" s="1"/>
  <c r="D125" i="1"/>
  <c r="G125" i="1" s="1"/>
  <c r="D124" i="1"/>
  <c r="G124" i="1" s="1"/>
  <c r="D123" i="1"/>
  <c r="G123" i="1" s="1"/>
  <c r="D126" i="1"/>
  <c r="G126" i="1" s="1"/>
  <c r="D127" i="1"/>
  <c r="G127" i="1" s="1"/>
  <c r="D128" i="1"/>
  <c r="G128" i="1" s="1"/>
  <c r="D122" i="1"/>
  <c r="G122" i="1" s="1"/>
  <c r="I130" i="1"/>
  <c r="M34" i="11"/>
  <c r="J34" i="11"/>
  <c r="F34" i="11"/>
  <c r="M33" i="11"/>
  <c r="J33" i="11"/>
  <c r="F33" i="11"/>
  <c r="M32" i="11"/>
  <c r="J32" i="11"/>
  <c r="F32" i="11"/>
  <c r="M31" i="11"/>
  <c r="J31" i="11"/>
  <c r="F31" i="11"/>
  <c r="M30" i="11"/>
  <c r="J30" i="11"/>
  <c r="F30" i="11"/>
  <c r="M29" i="11"/>
  <c r="J29" i="11"/>
  <c r="F29" i="11"/>
  <c r="M28" i="11"/>
  <c r="J28" i="11"/>
  <c r="F28" i="11"/>
  <c r="M27" i="11"/>
  <c r="J27" i="11"/>
  <c r="F27" i="11"/>
  <c r="M26" i="11"/>
  <c r="J26" i="11"/>
  <c r="F26" i="11"/>
  <c r="M25" i="11"/>
  <c r="J25" i="11"/>
  <c r="F25" i="11"/>
  <c r="M24" i="11"/>
  <c r="J24" i="11"/>
  <c r="F24" i="11"/>
  <c r="M23" i="11"/>
  <c r="J23" i="11"/>
  <c r="F23" i="11"/>
  <c r="M22" i="11"/>
  <c r="J22" i="11"/>
  <c r="F22" i="11"/>
  <c r="M21" i="11"/>
  <c r="J21" i="11"/>
  <c r="F21" i="11"/>
  <c r="M20" i="11"/>
  <c r="J20" i="11"/>
  <c r="F20" i="11"/>
  <c r="M19" i="11"/>
  <c r="J19" i="11"/>
  <c r="F19" i="11"/>
  <c r="M18" i="11"/>
  <c r="J18" i="11"/>
  <c r="F18" i="11"/>
  <c r="M17" i="11"/>
  <c r="J17" i="11"/>
  <c r="F17" i="11"/>
  <c r="M16" i="11"/>
  <c r="J16" i="11"/>
  <c r="F16" i="11"/>
  <c r="M15" i="11"/>
  <c r="J15" i="11"/>
  <c r="F15" i="11"/>
  <c r="M14" i="11"/>
  <c r="J14" i="11"/>
  <c r="F14" i="11"/>
  <c r="M13" i="11"/>
  <c r="J13" i="11"/>
  <c r="F13" i="11"/>
  <c r="M12" i="11"/>
  <c r="J12" i="11"/>
  <c r="F12" i="11"/>
  <c r="M11" i="11"/>
  <c r="J11" i="11"/>
  <c r="F11" i="11"/>
  <c r="M10" i="11"/>
  <c r="J10" i="11"/>
  <c r="F10" i="11"/>
  <c r="M9" i="11"/>
  <c r="J9" i="11"/>
  <c r="F9" i="11"/>
  <c r="M8" i="11"/>
  <c r="J8" i="11"/>
  <c r="F8" i="11"/>
  <c r="M7" i="11"/>
  <c r="J7" i="11"/>
  <c r="F7" i="11"/>
  <c r="D121" i="1"/>
  <c r="G121" i="1" s="1"/>
  <c r="D120" i="1"/>
  <c r="G120" i="1" s="1"/>
  <c r="D119" i="1"/>
  <c r="G119" i="1" s="1"/>
  <c r="D118" i="1"/>
  <c r="G118" i="1" s="1"/>
  <c r="K118" i="1" s="1"/>
  <c r="D47" i="1"/>
  <c r="H44" i="1"/>
  <c r="C44" i="1"/>
  <c r="F7" i="1"/>
  <c r="F39" i="1"/>
  <c r="F40" i="1" s="1"/>
  <c r="D49" i="1" s="1"/>
  <c r="G112" i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K7" i="13"/>
  <c r="G8" i="13"/>
  <c r="N7" i="13"/>
  <c r="G7" i="13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F11" i="12"/>
  <c r="M10" i="12"/>
  <c r="J10" i="12"/>
  <c r="F10" i="12"/>
  <c r="M9" i="12"/>
  <c r="J9" i="12"/>
  <c r="F9" i="12"/>
  <c r="M8" i="12"/>
  <c r="J8" i="12"/>
  <c r="F8" i="12"/>
  <c r="M7" i="12"/>
  <c r="J7" i="12"/>
  <c r="F7" i="12"/>
  <c r="N7" i="17"/>
  <c r="H18" i="17" s="1"/>
  <c r="N6" i="16"/>
  <c r="G18" i="16" s="1"/>
  <c r="N7" i="16"/>
  <c r="H18" i="16" s="1"/>
  <c r="I7" i="15"/>
  <c r="H13" i="15" s="1"/>
  <c r="E10" i="16" l="1"/>
  <c r="M6" i="15"/>
  <c r="G17" i="15" s="1"/>
  <c r="L7" i="16"/>
  <c r="H16" i="16" s="1"/>
  <c r="J7" i="17"/>
  <c r="H14" i="17" s="1"/>
  <c r="J6" i="17"/>
  <c r="G14" i="17" s="1"/>
  <c r="G35" i="13"/>
  <c r="F35" i="13" s="1"/>
  <c r="J35" i="11"/>
  <c r="I35" i="11" s="1"/>
  <c r="E6" i="16"/>
  <c r="K35" i="13"/>
  <c r="J35" i="13" s="1"/>
  <c r="F35" i="12"/>
  <c r="E35" i="12" s="1"/>
  <c r="M35" i="12"/>
  <c r="L35" i="12" s="1"/>
  <c r="L6" i="16"/>
  <c r="G16" i="16" s="1"/>
  <c r="J6" i="16"/>
  <c r="G14" i="16" s="1"/>
  <c r="J35" i="12"/>
  <c r="I35" i="12" s="1"/>
  <c r="E5" i="16"/>
  <c r="O7" i="17"/>
  <c r="H19" i="17" s="1"/>
  <c r="E10" i="17"/>
  <c r="E8" i="16"/>
  <c r="M7" i="17"/>
  <c r="H17" i="17" s="1"/>
  <c r="O6" i="15"/>
  <c r="G19" i="15" s="1"/>
  <c r="N35" i="13"/>
  <c r="M35" i="13" s="1"/>
  <c r="M35" i="11"/>
  <c r="L35" i="11" s="1"/>
  <c r="M7" i="16"/>
  <c r="H17" i="16" s="1"/>
  <c r="M6" i="17"/>
  <c r="G17" i="17" s="1"/>
  <c r="E10" i="15"/>
  <c r="K6" i="17"/>
  <c r="G15" i="17" s="1"/>
  <c r="I7" i="17"/>
  <c r="H13" i="17" s="1"/>
  <c r="K6" i="16"/>
  <c r="G15" i="16" s="1"/>
  <c r="F35" i="11"/>
  <c r="E6" i="17"/>
  <c r="E35" i="11"/>
  <c r="K6" i="15"/>
  <c r="G15" i="15" s="1"/>
  <c r="N7" i="15"/>
  <c r="H18" i="15" s="1"/>
  <c r="N6" i="15"/>
  <c r="G18" i="15" s="1"/>
  <c r="O6" i="16"/>
  <c r="G19" i="16" s="1"/>
  <c r="I7" i="16"/>
  <c r="H13" i="16" s="1"/>
  <c r="E5" i="15"/>
  <c r="J7" i="15"/>
  <c r="H14" i="15" s="1"/>
  <c r="E6" i="15"/>
  <c r="L6" i="15"/>
  <c r="G16" i="15" s="1"/>
  <c r="E7" i="15"/>
  <c r="M7" i="15"/>
  <c r="H17" i="15" s="1"/>
  <c r="F87" i="1"/>
  <c r="D88" i="1"/>
  <c r="H87" i="1"/>
  <c r="D87" i="1"/>
  <c r="F73" i="1"/>
  <c r="D74" i="1"/>
  <c r="H73" i="1"/>
  <c r="D73" i="1"/>
  <c r="F59" i="1"/>
  <c r="D60" i="1"/>
  <c r="H59" i="1"/>
  <c r="D59" i="1"/>
  <c r="G20" i="17" l="1"/>
  <c r="G37" i="11"/>
  <c r="G20" i="16"/>
  <c r="H20" i="17"/>
  <c r="H20" i="15"/>
  <c r="H20" i="16"/>
  <c r="G20" i="15"/>
  <c r="K83" i="1"/>
  <c r="C85" i="1" s="1"/>
  <c r="K69" i="1"/>
  <c r="C71" i="1" s="1"/>
  <c r="K53" i="1"/>
  <c r="C55" i="1" s="1"/>
</calcChain>
</file>

<file path=xl/sharedStrings.xml><?xml version="1.0" encoding="utf-8"?>
<sst xmlns="http://schemas.openxmlformats.org/spreadsheetml/2006/main" count="660" uniqueCount="230">
  <si>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</si>
  <si>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</si>
  <si>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</si>
  <si>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</si>
  <si>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</si>
  <si>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</si>
  <si>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</si>
  <si>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</si>
  <si>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</si>
  <si>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</si>
  <si>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</si>
  <si>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</si>
  <si>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</si>
  <si>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</si>
  <si>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</si>
  <si>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</si>
  <si>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</si>
  <si>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</si>
  <si>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</si>
  <si>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</si>
  <si>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</si>
  <si>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</si>
  <si>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</si>
  <si>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</si>
  <si>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</si>
  <si>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Valuation as per Government reckoners rates</t>
  </si>
  <si>
    <t>Undertaking :</t>
  </si>
  <si>
    <t>2) I/We have no direct or Indirect Interest in the property being valued</t>
  </si>
  <si>
    <t>Quality of infrastructure in vicinity</t>
  </si>
  <si>
    <t>Description</t>
  </si>
  <si>
    <t>Attached Terrace area</t>
  </si>
  <si>
    <t>PLC Y/N</t>
  </si>
  <si>
    <t>Flat No.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</si>
  <si>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</si>
  <si>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</si>
  <si>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</si>
  <si>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</si>
  <si>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</si>
  <si>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</si>
  <si>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</si>
  <si>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</si>
  <si>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</si>
  <si>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 xml:space="preserve">Latitude &amp; Longitude </t>
  </si>
  <si>
    <t>Flooring</t>
  </si>
  <si>
    <t>Finishing</t>
  </si>
  <si>
    <t xml:space="preserve">Valuation Report </t>
  </si>
  <si>
    <t xml:space="preserve">Details of Flats in Building   </t>
  </si>
  <si>
    <t>Yes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</si>
  <si>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</si>
  <si>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</si>
  <si>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</si>
  <si>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</si>
  <si>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</si>
  <si>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</si>
  <si>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No of floors at site : See Construction details</t>
  </si>
  <si>
    <t xml:space="preserve">4)  The saleable area is as per Our Calculation.  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</si>
  <si>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</si>
  <si>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</si>
  <si>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</si>
  <si>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</si>
  <si>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</si>
  <si>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</si>
  <si>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</si>
  <si>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</si>
  <si>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</si>
  <si>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</si>
  <si>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</si>
  <si>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</si>
  <si>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</si>
  <si>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>Expected Completion</t>
  </si>
  <si>
    <t>Approved no of Floors</t>
  </si>
  <si>
    <t>Floor rise rate  Per Sq. Ft.</t>
  </si>
  <si>
    <t xml:space="preserve">Commencement date of construction </t>
  </si>
  <si>
    <t>Society formation charges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</si>
  <si>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</si>
  <si>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</si>
  <si>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</si>
  <si>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</si>
  <si>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</si>
  <si>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</si>
  <si>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</si>
  <si>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</si>
  <si>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</si>
  <si>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</si>
  <si>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</si>
  <si>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</si>
  <si>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</si>
  <si>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</si>
  <si>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</si>
  <si>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</si>
  <si>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</si>
  <si>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</si>
  <si>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</si>
  <si>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</si>
  <si>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</si>
  <si>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</si>
  <si>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</si>
  <si>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</si>
  <si>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</si>
  <si>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</si>
  <si>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 xml:space="preserve">O. Certificate No.: </t>
  </si>
  <si>
    <t xml:space="preserve">Date of approval: </t>
  </si>
  <si>
    <t>Contect Details ( Name &amp; Contect No.)</t>
  </si>
  <si>
    <t>Does property have Electricity / Water / Drainage Connection</t>
  </si>
  <si>
    <t>PLC charges</t>
  </si>
  <si>
    <t>Club Charges</t>
  </si>
  <si>
    <t>Any Other amenities</t>
  </si>
  <si>
    <t>Distressed valuation of the Property</t>
  </si>
  <si>
    <t>Building details Floor Wise</t>
  </si>
  <si>
    <t>Floor</t>
  </si>
  <si>
    <t>Particulars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</si>
  <si>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</si>
  <si>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</si>
  <si>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</si>
  <si>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</si>
  <si>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</si>
  <si>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</si>
  <si>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</si>
  <si>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</si>
  <si>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</si>
  <si>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</si>
  <si>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</si>
  <si>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</si>
  <si>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</si>
  <si>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</si>
  <si>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</si>
  <si>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</si>
  <si>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</si>
  <si>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</si>
  <si>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</si>
  <si>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 xml:space="preserve">totaL floor </t>
  </si>
  <si>
    <t>Type of Structure : RCC Frame Structure</t>
  </si>
  <si>
    <t>Approved no of units</t>
  </si>
  <si>
    <t>Google Map :</t>
  </si>
  <si>
    <t>Middle Class</t>
  </si>
  <si>
    <t>Developing</t>
  </si>
  <si>
    <t>RERA No.</t>
  </si>
  <si>
    <t>Recommended rate of the flat Per Sq. Ft. ( on Saleable area)</t>
  </si>
  <si>
    <t>Gross Carpet area</t>
  </si>
  <si>
    <t xml:space="preserve">Approved Floor plan No.  </t>
  </si>
  <si>
    <t>Accessibility to the Project from the City:
(Proximity to civic amenities like school, hospital, market)</t>
  </si>
  <si>
    <t>Name / No of the Building</t>
  </si>
  <si>
    <t xml:space="preserve">PHOTOGRAPHS OF PROPERTY : 
</t>
  </si>
  <si>
    <r>
      <t xml:space="preserve">Proposed Amenities : </t>
    </r>
    <r>
      <rPr>
        <sz val="11"/>
        <rFont val="Times New Roman"/>
        <family val="1"/>
      </rPr>
      <t>1.Vitrified tiles flooring 2. Granite Kitchen Platform  3. Decorative Enternace  etc.</t>
    </r>
    <r>
      <rPr>
        <b/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</si>
  <si>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t>Saleable area</t>
  </si>
  <si>
    <t>Vrindavan City Wing A,B,C, S.No. 28/3/1,30/3, Kurgoan, Palghar.</t>
  </si>
  <si>
    <t xml:space="preserve">S No </t>
  </si>
  <si>
    <t>Kurgoan</t>
  </si>
  <si>
    <t>Palghar</t>
  </si>
  <si>
    <t>28/3/1, 30/3</t>
  </si>
  <si>
    <t>NA Cum Commencement Certificate No.</t>
  </si>
  <si>
    <t xml:space="preserve">Approved usage of the Property: Residential + Commericial
(Restrictive Covenants in regard to Land Use, if any)                                                                                                                                                </t>
  </si>
  <si>
    <t>Recommended rate of the Shop Per Sq. Ft. ( on Saleable area)</t>
  </si>
  <si>
    <t>Shop</t>
  </si>
  <si>
    <t>Ground Floor is for parking, residential &amp; Commercial</t>
  </si>
  <si>
    <t>1RK</t>
  </si>
  <si>
    <t>N</t>
  </si>
  <si>
    <t>Ground Floor.</t>
  </si>
  <si>
    <t xml:space="preserve">1st to 4th  Floor </t>
  </si>
  <si>
    <t>Ground Floor is for residential &amp; Parking</t>
  </si>
  <si>
    <t>Wing A-P99000019715
Wing B-P99000019770
Wing C-P99000019702</t>
  </si>
  <si>
    <t xml:space="preserve">3 Buildings </t>
  </si>
  <si>
    <t>Axis Goregoan</t>
  </si>
  <si>
    <t>Approved Plans, NA Cum CC</t>
  </si>
  <si>
    <t>55000/-</t>
  </si>
  <si>
    <t>95000/-</t>
  </si>
  <si>
    <t xml:space="preserve">Development charges </t>
  </si>
  <si>
    <t>M/s.SRA Project Developers Private Limited</t>
  </si>
  <si>
    <t>Viraj Shiriram centennial School</t>
  </si>
  <si>
    <t>MHSL/KS.1/T.1/NP/SR-69/2018.</t>
  </si>
  <si>
    <t>Building No.3 (Type C)</t>
  </si>
  <si>
    <t>Building No.2 (Type B)</t>
  </si>
  <si>
    <t>Building No.1 (Type A)</t>
  </si>
  <si>
    <t>Open</t>
  </si>
  <si>
    <t>S.R.A.-2</t>
  </si>
  <si>
    <t>Under Construction Building</t>
  </si>
  <si>
    <t>Boisar- Tarapur Road</t>
  </si>
  <si>
    <t>Vrindavan City (A, B, C Wings)</t>
  </si>
  <si>
    <t>MHSL/KS.1/T.1/NP/SR-69/2018.
Valid upto: Building no.1,2 &amp; 3 = G + 1st to 4th Floor</t>
  </si>
  <si>
    <t>G + 1st to 4th Floor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</si>
  <si>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</si>
  <si>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</si>
  <si>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</si>
  <si>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</si>
  <si>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</si>
  <si>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</si>
  <si>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</si>
  <si>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</si>
  <si>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</si>
  <si>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</si>
  <si>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</si>
  <si>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</si>
  <si>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</si>
  <si>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</si>
  <si>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</si>
  <si>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</si>
  <si>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</si>
  <si>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</si>
  <si>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</si>
  <si>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</si>
  <si>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</si>
  <si>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</si>
  <si>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</si>
  <si>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</si>
  <si>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</si>
  <si>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</si>
  <si>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</si>
  <si>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</si>
  <si>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</si>
  <si>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</si>
  <si>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</si>
  <si>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</si>
  <si>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</si>
  <si>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Building No.2 (Type B) = G + 1st to 4th Floor</t>
  </si>
  <si>
    <t>Building No.3 (Type C) = G + 1st to 4th Floor</t>
  </si>
  <si>
    <t>100000/-</t>
  </si>
  <si>
    <t xml:space="preserve"> Flats = 165 &amp; Shops = 04</t>
  </si>
  <si>
    <t>Location Link</t>
  </si>
  <si>
    <t>https://goo.gl/maps/JA5zuSqokdvnsURS7</t>
  </si>
  <si>
    <t>19.8392366,72.7238103</t>
  </si>
  <si>
    <t>Completed</t>
  </si>
  <si>
    <t>Projected life of the structure: 60 Years</t>
  </si>
  <si>
    <t>Material laying at Site: : Nothing</t>
  </si>
  <si>
    <t>Wheather the construction is as per approved Building plan : Yes</t>
  </si>
  <si>
    <r>
      <t xml:space="preserve">Remarks:  
1. Wing A, B &amp; C = All work Completed. Please provide OC.
2. We considered Saleable area as per our calculation.
3. We considered Carpet area as per Approved Plan.
4. . We have considered rate by verifying it from market inquire.
5. Car parking is subjected to authentic documentation.
6. Layout downloaded from rera site for update.
</t>
    </r>
    <r>
      <rPr>
        <b/>
        <sz val="11"/>
        <color rgb="FFFF0000"/>
        <rFont val="Times New Roman"/>
        <family val="1"/>
      </rPr>
      <t>7. As per RERA, completion period of project name Vrindavan City A, B, C Wing is expired on Date 28/02/2023 but still project is under construction</t>
    </r>
    <r>
      <rPr>
        <b/>
        <sz val="11"/>
        <color indexed="8"/>
        <rFont val="Times New Roman"/>
        <family val="1"/>
      </rPr>
      <t xml:space="preserve">
</t>
    </r>
  </si>
  <si>
    <t>Building No.1 (Type A) = G + 1st to 4th Floor
Building No.2 (Type B) = G + 1st to 4th Floor
Building No.3 (Type C) = G + 1st to 4th Floor</t>
  </si>
  <si>
    <t>Building No. 1 = Type A
Building No. 2 = Type B
Building No. 3 = Type C</t>
  </si>
  <si>
    <t>Office No. 1031, Wing J, Akshar Business Park, Plot No. 03 Sector 25, Near APMC Market,
Vashi, Navi Mumbai, Maharashtra 400703 TEL: 022-46090378/79/80
 E mail : vsjcapf@gmail.com. Web site : www.vsjadon.com</t>
  </si>
  <si>
    <t>6.2 Km from Boisar Railway Station</t>
  </si>
  <si>
    <t>Authorized Signatory
 Name &amp; Seal of the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</si>
</sst>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21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1"/>
    <xf numFmtId="0" fontId="3" fillId="2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12" fillId="0" borderId="2" xfId="0" applyFont="1" applyBorder="1"/>
    <xf numFmtId="0" fontId="0" fillId="0" borderId="3" xfId="0" applyBorder="1"/>
    <xf numFmtId="0" fontId="0" fillId="3" borderId="2" xfId="0" applyFill="1" applyBorder="1"/>
    <xf numFmtId="0" fontId="12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top" wrapText="1"/>
    </xf>
    <xf numFmtId="0" fontId="12" fillId="3" borderId="2" xfId="0" applyFont="1" applyFill="1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0" xfId="0" applyFont="1"/>
    <xf numFmtId="0" fontId="3" fillId="2" borderId="2" xfId="0" applyFont="1" applyFill="1" applyBorder="1" applyAlignment="1">
      <alignment horizontal="left" vertical="top"/>
    </xf>
    <xf numFmtId="0" fontId="14" fillId="0" borderId="0" xfId="0" applyFont="1"/>
    <xf numFmtId="0" fontId="16" fillId="0" borderId="19" xfId="2" applyFont="1" applyBorder="1" applyProtection="1">
      <protection hidden="1"/>
    </xf>
    <xf numFmtId="0" fontId="16" fillId="0" borderId="20" xfId="2" applyFont="1" applyBorder="1" applyProtection="1">
      <protection hidden="1"/>
    </xf>
    <xf numFmtId="0" fontId="17" fillId="0" borderId="21" xfId="2" applyFont="1" applyBorder="1" applyAlignment="1" applyProtection="1">
      <alignment horizontal="center" vertical="top"/>
      <protection locked="0"/>
    </xf>
    <xf numFmtId="0" fontId="17" fillId="0" borderId="2" xfId="2" applyFont="1" applyBorder="1" applyAlignment="1" applyProtection="1">
      <alignment horizontal="center" vertical="top"/>
      <protection locked="0"/>
    </xf>
    <xf numFmtId="0" fontId="16" fillId="0" borderId="0" xfId="2" applyFont="1" applyProtection="1">
      <protection hidden="1"/>
    </xf>
    <xf numFmtId="0" fontId="16" fillId="0" borderId="23" xfId="2" applyFont="1" applyBorder="1" applyProtection="1">
      <protection hidden="1"/>
    </xf>
    <xf numFmtId="0" fontId="19" fillId="0" borderId="0" xfId="0" applyFont="1" applyProtection="1">
      <protection hidden="1"/>
    </xf>
    <xf numFmtId="0" fontId="16" fillId="0" borderId="23" xfId="2" applyFont="1" applyBorder="1"/>
    <xf numFmtId="0" fontId="19" fillId="0" borderId="23" xfId="0" applyFont="1" applyBorder="1" applyProtection="1">
      <protection hidden="1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0" fontId="19" fillId="0" borderId="32" xfId="0" applyFont="1" applyBorder="1" applyProtection="1">
      <protection hidden="1"/>
    </xf>
    <xf numFmtId="1" fontId="0" fillId="0" borderId="33" xfId="0" applyNumberFormat="1" applyBorder="1"/>
    <xf numFmtId="0" fontId="17" fillId="0" borderId="2" xfId="2" applyFont="1" applyBorder="1" applyAlignment="1" applyProtection="1">
      <alignment horizontal="center" vertical="top" wrapText="1"/>
      <protection locked="0"/>
    </xf>
    <xf numFmtId="0" fontId="17" fillId="0" borderId="2" xfId="2" applyFont="1" applyBorder="1" applyAlignment="1" applyProtection="1">
      <alignment horizontal="center" wrapText="1"/>
      <protection locked="0"/>
    </xf>
    <xf numFmtId="1" fontId="17" fillId="0" borderId="2" xfId="2" applyNumberFormat="1" applyFont="1" applyBorder="1" applyAlignment="1" applyProtection="1">
      <alignment horizontal="center" wrapText="1"/>
      <protection locked="0"/>
    </xf>
    <xf numFmtId="0" fontId="17" fillId="0" borderId="28" xfId="2" applyFont="1" applyBorder="1" applyAlignment="1" applyProtection="1">
      <alignment horizontal="center" wrapText="1"/>
      <protection locked="0"/>
    </xf>
    <xf numFmtId="2" fontId="0" fillId="0" borderId="0" xfId="0" applyNumberFormat="1"/>
    <xf numFmtId="0" fontId="17" fillId="0" borderId="35" xfId="2" applyFont="1" applyBorder="1" applyAlignment="1" applyProtection="1">
      <alignment horizontal="center" vertical="top" wrapText="1"/>
      <protection locked="0"/>
    </xf>
    <xf numFmtId="0" fontId="16" fillId="0" borderId="0" xfId="2" applyFont="1" applyAlignment="1" applyProtection="1">
      <alignment horizontal="center" vertical="center"/>
      <protection hidden="1"/>
    </xf>
    <xf numFmtId="0" fontId="16" fillId="0" borderId="23" xfId="2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8" fillId="0" borderId="21" xfId="2" applyFont="1" applyBorder="1" applyAlignment="1" applyProtection="1">
      <alignment horizontal="center" vertical="center"/>
      <protection locked="0"/>
    </xf>
    <xf numFmtId="0" fontId="18" fillId="0" borderId="2" xfId="2" applyFont="1" applyBorder="1" applyAlignment="1" applyProtection="1">
      <alignment horizontal="center" vertical="center"/>
      <protection locked="0"/>
    </xf>
    <xf numFmtId="0" fontId="18" fillId="0" borderId="27" xfId="2" applyFont="1" applyBorder="1" applyAlignment="1" applyProtection="1">
      <alignment horizontal="center" vertical="center"/>
      <protection locked="0"/>
    </xf>
    <xf numFmtId="0" fontId="18" fillId="0" borderId="28" xfId="2" applyFont="1" applyBorder="1" applyAlignment="1" applyProtection="1">
      <alignment horizontal="center" vertical="center"/>
      <protection locked="0"/>
    </xf>
    <xf numFmtId="9" fontId="18" fillId="0" borderId="2" xfId="2" applyNumberFormat="1" applyFont="1" applyBorder="1" applyAlignment="1" applyProtection="1">
      <alignment horizontal="center" vertical="center" wrapText="1"/>
      <protection locked="0"/>
    </xf>
    <xf numFmtId="0" fontId="18" fillId="0" borderId="2" xfId="2" applyFont="1" applyBorder="1" applyAlignment="1" applyProtection="1">
      <alignment horizontal="center" vertical="center" wrapText="1"/>
      <protection locked="0"/>
    </xf>
    <xf numFmtId="0" fontId="18" fillId="0" borderId="28" xfId="2" applyFont="1" applyBorder="1" applyAlignment="1" applyProtection="1">
      <alignment horizontal="center" vertical="center" wrapText="1"/>
      <protection locked="0"/>
    </xf>
    <xf numFmtId="0" fontId="18" fillId="0" borderId="25" xfId="2" applyFont="1" applyBorder="1" applyAlignment="1" applyProtection="1">
      <alignment horizontal="center" vertical="center" wrapText="1"/>
      <protection locked="0"/>
    </xf>
    <xf numFmtId="0" fontId="18" fillId="0" borderId="37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7" fillId="0" borderId="21" xfId="2" applyFont="1" applyBorder="1" applyAlignment="1" applyProtection="1">
      <alignment horizontal="center" vertical="top" wrapText="1"/>
      <protection locked="0"/>
    </xf>
    <xf numFmtId="0" fontId="17" fillId="0" borderId="2" xfId="2" applyFont="1" applyBorder="1" applyAlignment="1" applyProtection="1">
      <alignment horizontal="center" vertical="top" wrapText="1"/>
      <protection locked="0"/>
    </xf>
    <xf numFmtId="9" fontId="17" fillId="2" borderId="1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8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2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28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5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6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26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9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0" xfId="2" applyNumberFormat="1" applyFont="1" applyFill="1" applyAlignment="1" applyProtection="1">
      <alignment horizontal="center" vertical="center" wrapText="1"/>
      <protection hidden="1"/>
    </xf>
    <xf numFmtId="9" fontId="17" fillId="2" borderId="23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31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32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33" xfId="2" applyNumberFormat="1" applyFont="1" applyFill="1" applyBorder="1" applyAlignment="1" applyProtection="1">
      <alignment horizontal="center" vertical="center" wrapText="1"/>
      <protection hidden="1"/>
    </xf>
    <xf numFmtId="0" fontId="17" fillId="0" borderId="21" xfId="2" applyFont="1" applyBorder="1" applyAlignment="1" applyProtection="1">
      <alignment horizontal="center" vertical="top"/>
      <protection locked="0"/>
    </xf>
    <xf numFmtId="0" fontId="17" fillId="0" borderId="2" xfId="2" applyFont="1" applyBorder="1" applyAlignment="1" applyProtection="1">
      <alignment horizontal="center" vertical="top"/>
      <protection locked="0"/>
    </xf>
    <xf numFmtId="0" fontId="17" fillId="0" borderId="27" xfId="2" applyFont="1" applyBorder="1" applyAlignment="1" applyProtection="1">
      <alignment horizontal="center" vertical="top" wrapText="1"/>
      <protection locked="0"/>
    </xf>
    <xf numFmtId="0" fontId="17" fillId="0" borderId="28" xfId="2" applyFont="1" applyBorder="1" applyAlignment="1" applyProtection="1">
      <alignment horizontal="center" vertical="top" wrapText="1"/>
      <protection locked="0"/>
    </xf>
    <xf numFmtId="9" fontId="17" fillId="2" borderId="29" xfId="2" applyNumberFormat="1" applyFont="1" applyFill="1" applyBorder="1" applyAlignment="1" applyProtection="1">
      <alignment horizontal="center" vertical="center" wrapText="1"/>
      <protection hidden="1"/>
    </xf>
    <xf numFmtId="9" fontId="17" fillId="2" borderId="30" xfId="2" applyNumberFormat="1" applyFont="1" applyFill="1" applyBorder="1" applyAlignment="1" applyProtection="1">
      <alignment horizontal="center" vertical="center" wrapText="1"/>
      <protection hidden="1"/>
    </xf>
    <xf numFmtId="0" fontId="18" fillId="0" borderId="14" xfId="2" applyFont="1" applyBorder="1" applyAlignment="1" applyProtection="1">
      <alignment horizontal="center" vertical="top" wrapText="1"/>
      <protection locked="0"/>
    </xf>
    <xf numFmtId="0" fontId="18" fillId="0" borderId="15" xfId="2" applyFont="1" applyBorder="1" applyAlignment="1" applyProtection="1">
      <alignment horizontal="center" vertical="top" wrapText="1"/>
      <protection locked="0"/>
    </xf>
    <xf numFmtId="0" fontId="18" fillId="0" borderId="16" xfId="2" applyFont="1" applyBorder="1" applyAlignment="1" applyProtection="1">
      <alignment horizontal="left" vertical="top" wrapText="1"/>
      <protection locked="0"/>
    </xf>
    <xf numFmtId="0" fontId="18" fillId="0" borderId="17" xfId="2" applyFont="1" applyBorder="1" applyAlignment="1" applyProtection="1">
      <alignment horizontal="left" vertical="top" wrapText="1"/>
      <protection locked="0"/>
    </xf>
    <xf numFmtId="0" fontId="18" fillId="0" borderId="18" xfId="2" applyFont="1" applyBorder="1" applyAlignment="1" applyProtection="1">
      <alignment horizontal="left" vertical="top" wrapText="1"/>
      <protection locked="0"/>
    </xf>
    <xf numFmtId="0" fontId="17" fillId="0" borderId="1" xfId="2" applyFont="1" applyBorder="1" applyAlignment="1" applyProtection="1">
      <alignment horizontal="center" vertical="top"/>
      <protection locked="0"/>
    </xf>
    <xf numFmtId="0" fontId="17" fillId="0" borderId="8" xfId="2" applyFont="1" applyBorder="1" applyAlignment="1" applyProtection="1">
      <alignment horizontal="center" vertical="top"/>
      <protection locked="0"/>
    </xf>
    <xf numFmtId="0" fontId="17" fillId="0" borderId="22" xfId="2" applyFont="1" applyBorder="1" applyAlignment="1" applyProtection="1">
      <alignment horizontal="center" vertical="top"/>
      <protection locked="0"/>
    </xf>
    <xf numFmtId="0" fontId="18" fillId="0" borderId="21" xfId="2" applyFont="1" applyBorder="1" applyAlignment="1" applyProtection="1">
      <alignment horizontal="left" vertical="top"/>
      <protection locked="0"/>
    </xf>
    <xf numFmtId="0" fontId="18" fillId="0" borderId="2" xfId="2" applyFont="1" applyBorder="1" applyAlignment="1" applyProtection="1">
      <alignment horizontal="left" vertical="top"/>
      <protection locked="0"/>
    </xf>
    <xf numFmtId="0" fontId="18" fillId="0" borderId="1" xfId="2" applyFont="1" applyBorder="1" applyAlignment="1" applyProtection="1">
      <alignment horizontal="left" vertical="top" wrapText="1"/>
      <protection locked="0"/>
    </xf>
    <xf numFmtId="0" fontId="18" fillId="0" borderId="13" xfId="2" applyFont="1" applyBorder="1" applyAlignment="1" applyProtection="1">
      <alignment horizontal="left" vertical="top" wrapText="1"/>
      <protection locked="0"/>
    </xf>
    <xf numFmtId="0" fontId="18" fillId="0" borderId="22" xfId="2" applyFont="1" applyBorder="1" applyAlignment="1" applyProtection="1">
      <alignment horizontal="left" vertical="top" wrapText="1"/>
      <protection locked="0"/>
    </xf>
    <xf numFmtId="0" fontId="17" fillId="0" borderId="24" xfId="2" applyFont="1" applyBorder="1" applyAlignment="1" applyProtection="1">
      <alignment horizontal="center" vertical="top" wrapText="1"/>
      <protection locked="0"/>
    </xf>
    <xf numFmtId="0" fontId="17" fillId="0" borderId="8" xfId="2" applyFont="1" applyBorder="1" applyAlignment="1" applyProtection="1">
      <alignment horizontal="center" vertical="top" wrapText="1"/>
      <protection locked="0"/>
    </xf>
    <xf numFmtId="0" fontId="17" fillId="0" borderId="25" xfId="2" applyFont="1" applyBorder="1" applyAlignment="1" applyProtection="1">
      <alignment horizontal="center" vertical="top" wrapText="1"/>
      <protection locked="0"/>
    </xf>
    <xf numFmtId="0" fontId="17" fillId="0" borderId="34" xfId="2" applyFont="1" applyBorder="1" applyAlignment="1" applyProtection="1">
      <alignment horizontal="center" vertical="top" wrapText="1"/>
      <protection locked="0"/>
    </xf>
    <xf numFmtId="0" fontId="17" fillId="0" borderId="12" xfId="2" applyFont="1" applyBorder="1" applyAlignment="1" applyProtection="1">
      <alignment horizontal="center" vertical="top" wrapText="1"/>
      <protection locked="0"/>
    </xf>
    <xf numFmtId="0" fontId="17" fillId="0" borderId="35" xfId="2" applyFont="1" applyBorder="1" applyAlignment="1" applyProtection="1">
      <alignment horizontal="center" vertical="top" wrapText="1"/>
      <protection locked="0"/>
    </xf>
    <xf numFmtId="0" fontId="17" fillId="0" borderId="36" xfId="2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2" borderId="13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2" fillId="0" borderId="1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2" borderId="2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1" fillId="0" borderId="1" xfId="3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14" fontId="3" fillId="0" borderId="13" xfId="0" applyNumberFormat="1" applyFont="1" applyBorder="1" applyAlignment="1">
      <alignment horizontal="left" vertical="top"/>
    </xf>
    <xf numFmtId="14" fontId="3" fillId="0" borderId="8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3" borderId="2" xfId="0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left" vertical="top"/>
    </xf>
    <xf numFmtId="14" fontId="3" fillId="0" borderId="2" xfId="0" applyNumberFormat="1" applyFont="1" applyBorder="1" applyAlignment="1">
      <alignment horizontal="center" vertical="top"/>
    </xf>
    <xf numFmtId="14" fontId="3" fillId="0" borderId="13" xfId="0" applyNumberFormat="1" applyFont="1" applyBorder="1" applyAlignment="1">
      <alignment horizontal="left" vertical="top" wrapText="1"/>
    </xf>
    <xf numFmtId="14" fontId="3" fillId="0" borderId="8" xfId="0" applyNumberFormat="1" applyFont="1" applyBorder="1" applyAlignment="1">
      <alignment horizontal="left" vertical="top" wrapText="1"/>
    </xf>
  </cellXfs>
  <cellStyles count="4">
    <cellStyle name="Excel Built-in Normal" xfId="1"/>
    <cellStyle name="Hyperlink" xfId="3" builtinId="8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243</xdr:row>
      <xdr:rowOff>866</xdr:rowOff>
    </xdr:from>
    <xdr:to>
      <xdr:col>9</xdr:col>
      <xdr:colOff>78442</xdr:colOff>
      <xdr:row>261</xdr:row>
      <xdr:rowOff>77066</xdr:rowOff>
    </xdr:to>
    <xdr:pic>
      <xdr:nvPicPr>
        <xdr:cNvPr id="1236" name="Picture 10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9580" y="42931946"/>
          <a:ext cx="5770582" cy="33680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475557</xdr:colOff>
      <xdr:row>261</xdr:row>
      <xdr:rowOff>175780</xdr:rowOff>
    </xdr:from>
    <xdr:to>
      <xdr:col>9</xdr:col>
      <xdr:colOff>127971</xdr:colOff>
      <xdr:row>281</xdr:row>
      <xdr:rowOff>175780</xdr:rowOff>
    </xdr:to>
    <xdr:pic>
      <xdr:nvPicPr>
        <xdr:cNvPr id="1237" name="Picture 11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5557" y="46398700"/>
          <a:ext cx="5794134" cy="3657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163917</xdr:colOff>
      <xdr:row>197</xdr:row>
      <xdr:rowOff>0</xdr:rowOff>
    </xdr:from>
    <xdr:to>
      <xdr:col>21</xdr:col>
      <xdr:colOff>521312</xdr:colOff>
      <xdr:row>197</xdr:row>
      <xdr:rowOff>178832</xdr:rowOff>
    </xdr:to>
    <xdr:sp macro="" textlink="">
      <xdr:nvSpPr>
        <xdr:cNvPr id="13" name="TextBox 2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10011939" y="42514630"/>
          <a:ext cx="3421960" cy="36933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11</xdr:col>
      <xdr:colOff>0</xdr:colOff>
      <xdr:row>209</xdr:row>
      <xdr:rowOff>169516</xdr:rowOff>
    </xdr:from>
    <xdr:to>
      <xdr:col>16</xdr:col>
      <xdr:colOff>512280</xdr:colOff>
      <xdr:row>211</xdr:row>
      <xdr:rowOff>157848</xdr:rowOff>
    </xdr:to>
    <xdr:sp macro="" textlink="">
      <xdr:nvSpPr>
        <xdr:cNvPr id="14" name="TextBox 2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6783457" y="45160646"/>
          <a:ext cx="3576845" cy="36933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10</xdr:col>
      <xdr:colOff>240259</xdr:colOff>
      <xdr:row>201</xdr:row>
      <xdr:rowOff>74545</xdr:rowOff>
    </xdr:from>
    <xdr:to>
      <xdr:col>11</xdr:col>
      <xdr:colOff>253780</xdr:colOff>
      <xdr:row>203</xdr:row>
      <xdr:rowOff>67686</xdr:rowOff>
    </xdr:to>
    <xdr:sp macro="" textlink="">
      <xdr:nvSpPr>
        <xdr:cNvPr id="32" name="TextBox 19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6708976" y="43541675"/>
          <a:ext cx="328261" cy="37414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11</xdr:col>
      <xdr:colOff>458919</xdr:colOff>
      <xdr:row>200</xdr:row>
      <xdr:rowOff>185531</xdr:rowOff>
    </xdr:from>
    <xdr:to>
      <xdr:col>12</xdr:col>
      <xdr:colOff>174267</xdr:colOff>
      <xdr:row>202</xdr:row>
      <xdr:rowOff>178672</xdr:rowOff>
    </xdr:to>
    <xdr:sp macro="" textlink="">
      <xdr:nvSpPr>
        <xdr:cNvPr id="33" name="TextBox 19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7242376" y="43462161"/>
          <a:ext cx="328261" cy="37414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12</xdr:col>
      <xdr:colOff>287676</xdr:colOff>
      <xdr:row>202</xdr:row>
      <xdr:rowOff>143809</xdr:rowOff>
    </xdr:from>
    <xdr:to>
      <xdr:col>13</xdr:col>
      <xdr:colOff>3024</xdr:colOff>
      <xdr:row>204</xdr:row>
      <xdr:rowOff>136950</xdr:rowOff>
    </xdr:to>
    <xdr:sp macro="" textlink="">
      <xdr:nvSpPr>
        <xdr:cNvPr id="34" name="TextBox 19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7684046" y="43801439"/>
          <a:ext cx="328261" cy="37414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ysClr val="windowText" lastClr="000000"/>
              </a:solidFill>
            </a:rPr>
            <a:t>C</a:t>
          </a:r>
        </a:p>
      </xdr:txBody>
    </xdr:sp>
    <xdr:clientData/>
  </xdr:twoCellAnchor>
  <xdr:twoCellAnchor>
    <xdr:from>
      <xdr:col>15</xdr:col>
      <xdr:colOff>102051</xdr:colOff>
      <xdr:row>307</xdr:row>
      <xdr:rowOff>60049</xdr:rowOff>
    </xdr:from>
    <xdr:to>
      <xdr:col>20</xdr:col>
      <xdr:colOff>465894</xdr:colOff>
      <xdr:row>318</xdr:row>
      <xdr:rowOff>124549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9327694" y="56230335"/>
          <a:ext cx="3425450" cy="2160000"/>
        </a:xfrm>
        <a:prstGeom prst="rect">
          <a:avLst/>
        </a:prstGeom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0</xdr:col>
      <xdr:colOff>123825</xdr:colOff>
      <xdr:row>199</xdr:row>
      <xdr:rowOff>9525</xdr:rowOff>
    </xdr:from>
    <xdr:to>
      <xdr:col>9</xdr:col>
      <xdr:colOff>410251</xdr:colOff>
      <xdr:row>235</xdr:row>
      <xdr:rowOff>131175</xdr:rowOff>
    </xdr:to>
    <xdr:grpSp>
      <xdr:nvGrpSpPr>
        <xdr:cNvPr id="3" name="Group 2"/>
        <xdr:cNvGrpSpPr/>
      </xdr:nvGrpSpPr>
      <xdr:grpSpPr>
        <a:xfrm>
          <a:off x="123825" y="34518600"/>
          <a:ext cx="6249076" cy="6979650"/>
          <a:chOff x="-85725" y="34413825"/>
          <a:chExt cx="6249076" cy="6979650"/>
        </a:xfrm>
      </xdr:grpSpPr>
      <xdr:pic>
        <xdr:nvPicPr>
          <xdr:cNvPr id="24" name="Picture 23" descr="https://vsjcllp.vsjadon.com/upload/insp-24330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28850" y="392334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43304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66675" y="34423350"/>
            <a:ext cx="3070921" cy="2305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43304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05150" y="36804600"/>
            <a:ext cx="3058201" cy="2324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3304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86100" y="34413825"/>
            <a:ext cx="3070921" cy="2305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3304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85725" y="36814125"/>
            <a:ext cx="3096301" cy="2324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A5zuSqokdvnsURS7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2"/>
  <sheetViews>
    <sheetView tabSelected="1" view="pageBreakPreview" zoomScaleNormal="100" zoomScaleSheetLayoutView="100" zoomScalePageLayoutView="85" workbookViewId="0">
      <selection activeCell="P12" sqref="P12"/>
    </sheetView>
  </sheetViews>
  <sheetFormatPr defaultRowHeight="15" x14ac:dyDescent="0.25"/>
  <cols>
    <col min="1" max="1" width="8.7109375" customWidth="1"/>
    <col min="2" max="2" width="14.5703125" customWidth="1"/>
    <col min="3" max="3" width="14.42578125" customWidth="1"/>
    <col min="4" max="4" width="7.28515625" customWidth="1"/>
    <col min="5" max="5" width="5.5703125" customWidth="1"/>
    <col min="6" max="6" width="9" customWidth="1"/>
    <col min="7" max="8" width="9.7109375" customWidth="1"/>
    <col min="9" max="9" width="10.42578125" customWidth="1"/>
    <col min="10" max="10" width="7.42578125" customWidth="1"/>
    <col min="11" max="11" width="4.7109375" customWidth="1"/>
  </cols>
  <sheetData>
    <row r="1" spans="1:10" ht="43.9" customHeight="1" x14ac:dyDescent="0.25">
      <c r="A1" s="122" t="s">
        <v>227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10" x14ac:dyDescent="0.25">
      <c r="A2" s="157" t="s">
        <v>45</v>
      </c>
      <c r="B2" s="158"/>
      <c r="C2" s="158"/>
      <c r="D2" s="158"/>
      <c r="E2" s="158"/>
      <c r="F2" s="158"/>
      <c r="G2" s="158"/>
      <c r="H2" s="158"/>
      <c r="I2" s="158"/>
      <c r="J2" s="159"/>
    </row>
    <row r="3" spans="1:10" x14ac:dyDescent="0.25">
      <c r="A3" s="136" t="s">
        <v>0</v>
      </c>
      <c r="B3" s="137"/>
      <c r="C3" s="137"/>
      <c r="D3" s="137"/>
      <c r="E3" s="138"/>
      <c r="F3" s="181" t="str">
        <f ca="1">TEXT(TODAY(),"DD/MM/YYYY")</f>
        <v>19/08/2025</v>
      </c>
      <c r="G3" s="217"/>
      <c r="H3" s="217"/>
      <c r="I3" s="217"/>
      <c r="J3" s="218"/>
    </row>
    <row r="4" spans="1:10" x14ac:dyDescent="0.25">
      <c r="A4" s="136" t="s">
        <v>1</v>
      </c>
      <c r="B4" s="137"/>
      <c r="C4" s="137"/>
      <c r="D4" s="137"/>
      <c r="E4" s="138"/>
      <c r="F4" s="51" t="s">
        <v>162</v>
      </c>
      <c r="G4" s="52"/>
      <c r="H4" s="52"/>
      <c r="I4" s="52"/>
      <c r="J4" s="53"/>
    </row>
    <row r="5" spans="1:10" x14ac:dyDescent="0.25">
      <c r="A5" s="136" t="s">
        <v>2</v>
      </c>
      <c r="B5" s="137"/>
      <c r="C5" s="137"/>
      <c r="D5" s="137"/>
      <c r="E5" s="138"/>
      <c r="F5" s="181">
        <v>45878</v>
      </c>
      <c r="G5" s="217"/>
      <c r="H5" s="217"/>
      <c r="I5" s="217"/>
      <c r="J5" s="218"/>
    </row>
    <row r="6" spans="1:10" ht="16.5" customHeight="1" x14ac:dyDescent="0.25">
      <c r="A6" s="136" t="s">
        <v>3</v>
      </c>
      <c r="B6" s="137"/>
      <c r="C6" s="137"/>
      <c r="D6" s="137"/>
      <c r="E6" s="138"/>
      <c r="F6" s="126" t="s">
        <v>167</v>
      </c>
      <c r="G6" s="129"/>
      <c r="H6" s="129"/>
      <c r="I6" s="129"/>
      <c r="J6" s="130"/>
    </row>
    <row r="7" spans="1:10" ht="15" customHeight="1" x14ac:dyDescent="0.25">
      <c r="A7" s="136" t="s">
        <v>4</v>
      </c>
      <c r="B7" s="137"/>
      <c r="C7" s="137"/>
      <c r="D7" s="137"/>
      <c r="E7" s="138"/>
      <c r="F7" s="126" t="str">
        <f>F6</f>
        <v>M/s.SRA Project Developers Private Limited</v>
      </c>
      <c r="G7" s="129"/>
      <c r="H7" s="129"/>
      <c r="I7" s="129"/>
      <c r="J7" s="130"/>
    </row>
    <row r="8" spans="1:10" x14ac:dyDescent="0.25">
      <c r="A8" s="136" t="s">
        <v>5</v>
      </c>
      <c r="B8" s="137"/>
      <c r="C8" s="137"/>
      <c r="D8" s="137"/>
      <c r="E8" s="138"/>
      <c r="F8" s="139" t="s">
        <v>177</v>
      </c>
      <c r="G8" s="140"/>
      <c r="H8" s="140"/>
      <c r="I8" s="140"/>
      <c r="J8" s="141"/>
    </row>
    <row r="9" spans="1:10" x14ac:dyDescent="0.25">
      <c r="A9" s="51" t="s">
        <v>102</v>
      </c>
      <c r="B9" s="137"/>
      <c r="C9" s="137"/>
      <c r="D9" s="137"/>
      <c r="E9" s="138"/>
      <c r="F9" s="51">
        <v>2502390516</v>
      </c>
      <c r="G9" s="52"/>
      <c r="H9" s="52"/>
      <c r="I9" s="52"/>
      <c r="J9" s="53"/>
    </row>
    <row r="10" spans="1:10" ht="46.5" customHeight="1" x14ac:dyDescent="0.25">
      <c r="A10" s="51" t="s">
        <v>141</v>
      </c>
      <c r="B10" s="52"/>
      <c r="C10" s="52"/>
      <c r="D10" s="52"/>
      <c r="E10" s="53"/>
      <c r="F10" s="126" t="s">
        <v>226</v>
      </c>
      <c r="G10" s="52"/>
      <c r="H10" s="52"/>
      <c r="I10" s="52"/>
      <c r="J10" s="53"/>
    </row>
    <row r="11" spans="1:10" x14ac:dyDescent="0.25">
      <c r="A11" s="136" t="s">
        <v>6</v>
      </c>
      <c r="B11" s="137"/>
      <c r="C11" s="137"/>
      <c r="D11" s="137"/>
      <c r="E11" s="138"/>
      <c r="F11" s="160" t="s">
        <v>163</v>
      </c>
      <c r="G11" s="161"/>
      <c r="H11" s="161"/>
      <c r="I11" s="161"/>
      <c r="J11" s="162"/>
    </row>
    <row r="12" spans="1:10" ht="46.5" customHeight="1" x14ac:dyDescent="0.25">
      <c r="A12" s="51" t="s">
        <v>136</v>
      </c>
      <c r="B12" s="52"/>
      <c r="C12" s="52"/>
      <c r="D12" s="52"/>
      <c r="E12" s="53"/>
      <c r="F12" s="126" t="s">
        <v>160</v>
      </c>
      <c r="G12" s="52"/>
      <c r="H12" s="52"/>
      <c r="I12" s="52"/>
      <c r="J12" s="53"/>
    </row>
    <row r="13" spans="1:10" x14ac:dyDescent="0.25">
      <c r="A13" s="128" t="s">
        <v>59</v>
      </c>
      <c r="B13" s="128"/>
      <c r="C13" s="126" t="s">
        <v>145</v>
      </c>
      <c r="D13" s="129"/>
      <c r="E13" s="129"/>
      <c r="F13" s="129"/>
      <c r="G13" s="129"/>
      <c r="H13" s="129"/>
      <c r="I13" s="129"/>
      <c r="J13" s="130"/>
    </row>
    <row r="14" spans="1:10" x14ac:dyDescent="0.25">
      <c r="A14" s="126" t="s">
        <v>146</v>
      </c>
      <c r="B14" s="130"/>
      <c r="C14" s="128" t="s">
        <v>149</v>
      </c>
      <c r="D14" s="128"/>
      <c r="E14" s="128"/>
      <c r="F14" s="129" t="s">
        <v>60</v>
      </c>
      <c r="G14" s="130"/>
      <c r="H14" s="126" t="s">
        <v>147</v>
      </c>
      <c r="I14" s="129"/>
      <c r="J14" s="130"/>
    </row>
    <row r="15" spans="1:10" x14ac:dyDescent="0.25">
      <c r="A15" s="126" t="s">
        <v>7</v>
      </c>
      <c r="B15" s="130"/>
      <c r="C15" s="128" t="s">
        <v>176</v>
      </c>
      <c r="D15" s="128"/>
      <c r="E15" s="128"/>
      <c r="F15" s="129" t="s">
        <v>61</v>
      </c>
      <c r="G15" s="130" t="s">
        <v>148</v>
      </c>
      <c r="H15" s="126" t="s">
        <v>148</v>
      </c>
      <c r="I15" s="129"/>
      <c r="J15" s="130"/>
    </row>
    <row r="16" spans="1:10" x14ac:dyDescent="0.25">
      <c r="A16" s="126" t="s">
        <v>8</v>
      </c>
      <c r="B16" s="130"/>
      <c r="C16" s="128" t="s">
        <v>148</v>
      </c>
      <c r="D16" s="128"/>
      <c r="E16" s="128"/>
      <c r="F16" s="129" t="s">
        <v>62</v>
      </c>
      <c r="G16" s="130">
        <v>401501</v>
      </c>
      <c r="H16" s="126">
        <v>401501</v>
      </c>
      <c r="I16" s="129"/>
      <c r="J16" s="130"/>
    </row>
    <row r="17" spans="1:10" ht="32.25" customHeight="1" x14ac:dyDescent="0.25">
      <c r="A17" s="188" t="s">
        <v>63</v>
      </c>
      <c r="B17" s="188"/>
      <c r="C17" s="192" t="s">
        <v>168</v>
      </c>
      <c r="D17" s="192"/>
      <c r="E17" s="192"/>
      <c r="F17" s="222" t="s">
        <v>52</v>
      </c>
      <c r="G17" s="222"/>
      <c r="H17" s="161" t="s">
        <v>228</v>
      </c>
      <c r="I17" s="161"/>
      <c r="J17" s="162"/>
    </row>
    <row r="18" spans="1:10" ht="15" customHeight="1" x14ac:dyDescent="0.25">
      <c r="A18" s="196" t="s">
        <v>140</v>
      </c>
      <c r="B18" s="197"/>
      <c r="C18" s="197"/>
      <c r="D18" s="197"/>
      <c r="E18" s="198"/>
      <c r="F18" s="202" t="s">
        <v>57</v>
      </c>
      <c r="G18" s="203"/>
      <c r="H18" s="203"/>
      <c r="I18" s="203"/>
      <c r="J18" s="204"/>
    </row>
    <row r="19" spans="1:10" x14ac:dyDescent="0.25">
      <c r="A19" s="199"/>
      <c r="B19" s="200"/>
      <c r="C19" s="200"/>
      <c r="D19" s="200"/>
      <c r="E19" s="201"/>
      <c r="F19" s="205"/>
      <c r="G19" s="206"/>
      <c r="H19" s="206"/>
      <c r="I19" s="206"/>
      <c r="J19" s="207"/>
    </row>
    <row r="20" spans="1:10" ht="15" customHeight="1" x14ac:dyDescent="0.25">
      <c r="A20" s="196" t="s">
        <v>103</v>
      </c>
      <c r="B20" s="209"/>
      <c r="C20" s="209"/>
      <c r="D20" s="209"/>
      <c r="E20" s="210"/>
      <c r="F20" s="196" t="s">
        <v>47</v>
      </c>
      <c r="G20" s="197"/>
      <c r="H20" s="197"/>
      <c r="I20" s="197"/>
      <c r="J20" s="198"/>
    </row>
    <row r="21" spans="1:10" x14ac:dyDescent="0.25">
      <c r="A21" s="211"/>
      <c r="B21" s="212"/>
      <c r="C21" s="212"/>
      <c r="D21" s="212"/>
      <c r="E21" s="213"/>
      <c r="F21" s="199"/>
      <c r="G21" s="200"/>
      <c r="H21" s="200"/>
      <c r="I21" s="200"/>
      <c r="J21" s="201"/>
    </row>
    <row r="22" spans="1:10" x14ac:dyDescent="0.25">
      <c r="A22" s="136" t="s">
        <v>9</v>
      </c>
      <c r="B22" s="137"/>
      <c r="C22" s="137"/>
      <c r="D22" s="137"/>
      <c r="E22" s="138"/>
      <c r="F22" s="189" t="s">
        <v>134</v>
      </c>
      <c r="G22" s="190"/>
      <c r="H22" s="190"/>
      <c r="I22" s="190"/>
      <c r="J22" s="191"/>
    </row>
    <row r="23" spans="1:10" x14ac:dyDescent="0.25">
      <c r="A23" s="136" t="s">
        <v>10</v>
      </c>
      <c r="B23" s="137"/>
      <c r="C23" s="137"/>
      <c r="D23" s="137"/>
      <c r="E23" s="138"/>
      <c r="F23" s="214" t="s">
        <v>53</v>
      </c>
      <c r="G23" s="215"/>
      <c r="H23" s="215"/>
      <c r="I23" s="215"/>
      <c r="J23" s="216"/>
    </row>
    <row r="24" spans="1:10" x14ac:dyDescent="0.25">
      <c r="A24" s="136" t="s">
        <v>11</v>
      </c>
      <c r="B24" s="137"/>
      <c r="C24" s="137"/>
      <c r="D24" s="137"/>
      <c r="E24" s="138"/>
      <c r="F24" s="189" t="s">
        <v>135</v>
      </c>
      <c r="G24" s="190"/>
      <c r="H24" s="190"/>
      <c r="I24" s="190"/>
      <c r="J24" s="191"/>
    </row>
    <row r="25" spans="1:10" x14ac:dyDescent="0.25">
      <c r="A25" s="136" t="s">
        <v>28</v>
      </c>
      <c r="B25" s="137"/>
      <c r="C25" s="137"/>
      <c r="D25" s="137"/>
      <c r="E25" s="138"/>
      <c r="F25" s="208" t="s">
        <v>64</v>
      </c>
      <c r="G25" s="164"/>
      <c r="H25" s="164"/>
      <c r="I25" s="164"/>
      <c r="J25" s="165"/>
    </row>
    <row r="26" spans="1:10" x14ac:dyDescent="0.25">
      <c r="A26" s="193" t="s">
        <v>12</v>
      </c>
      <c r="B26" s="194"/>
      <c r="C26" s="193" t="s">
        <v>13</v>
      </c>
      <c r="D26" s="194"/>
      <c r="E26" s="193" t="s">
        <v>14</v>
      </c>
      <c r="F26" s="194"/>
      <c r="G26" s="193" t="s">
        <v>51</v>
      </c>
      <c r="H26" s="194"/>
      <c r="I26" s="193" t="s">
        <v>15</v>
      </c>
      <c r="J26" s="194"/>
    </row>
    <row r="27" spans="1:10" x14ac:dyDescent="0.25">
      <c r="A27" s="193" t="s">
        <v>16</v>
      </c>
      <c r="B27" s="194"/>
      <c r="C27" s="193" t="s">
        <v>50</v>
      </c>
      <c r="D27" s="194"/>
      <c r="E27" s="193" t="s">
        <v>50</v>
      </c>
      <c r="F27" s="194"/>
      <c r="G27" s="193" t="s">
        <v>50</v>
      </c>
      <c r="H27" s="194"/>
      <c r="I27" s="193" t="s">
        <v>50</v>
      </c>
      <c r="J27" s="194"/>
    </row>
    <row r="28" spans="1:10" ht="44.25" customHeight="1" x14ac:dyDescent="0.25">
      <c r="A28" s="134" t="s">
        <v>17</v>
      </c>
      <c r="B28" s="135"/>
      <c r="C28" s="134" t="s">
        <v>173</v>
      </c>
      <c r="D28" s="135"/>
      <c r="E28" s="134" t="s">
        <v>174</v>
      </c>
      <c r="F28" s="135"/>
      <c r="G28" s="134" t="s">
        <v>173</v>
      </c>
      <c r="H28" s="135"/>
      <c r="I28" s="134" t="s">
        <v>175</v>
      </c>
      <c r="J28" s="135"/>
    </row>
    <row r="29" spans="1:10" x14ac:dyDescent="0.25">
      <c r="A29" s="160" t="s">
        <v>56</v>
      </c>
      <c r="B29" s="161"/>
      <c r="C29" s="161"/>
      <c r="D29" s="161"/>
      <c r="E29" s="161"/>
      <c r="F29" s="161"/>
      <c r="G29" s="161"/>
      <c r="H29" s="161"/>
      <c r="I29" s="161"/>
      <c r="J29" s="162"/>
    </row>
    <row r="30" spans="1:10" x14ac:dyDescent="0.25">
      <c r="A30" s="51" t="s">
        <v>131</v>
      </c>
      <c r="B30" s="52"/>
      <c r="C30" s="52"/>
      <c r="D30" s="52"/>
      <c r="E30" s="52"/>
      <c r="F30" s="52"/>
      <c r="G30" s="52"/>
      <c r="H30" s="52"/>
      <c r="I30" s="52"/>
      <c r="J30" s="53"/>
    </row>
    <row r="31" spans="1:10" x14ac:dyDescent="0.25">
      <c r="A31" s="139" t="s">
        <v>42</v>
      </c>
      <c r="B31" s="141"/>
      <c r="C31" s="131" t="s">
        <v>219</v>
      </c>
      <c r="D31" s="132"/>
      <c r="E31" s="132"/>
      <c r="F31" s="132"/>
      <c r="G31" s="132"/>
      <c r="H31" s="132"/>
      <c r="I31" s="132"/>
      <c r="J31" s="133"/>
    </row>
    <row r="32" spans="1:10" x14ac:dyDescent="0.25">
      <c r="A32" s="139" t="s">
        <v>217</v>
      </c>
      <c r="B32" s="141"/>
      <c r="C32" s="195" t="s">
        <v>218</v>
      </c>
      <c r="D32" s="132"/>
      <c r="E32" s="132"/>
      <c r="F32" s="132"/>
      <c r="G32" s="132"/>
      <c r="H32" s="132"/>
      <c r="I32" s="132"/>
      <c r="J32" s="133"/>
    </row>
    <row r="33" spans="1:10" x14ac:dyDescent="0.25">
      <c r="A33" s="139" t="s">
        <v>18</v>
      </c>
      <c r="B33" s="140"/>
      <c r="C33" s="140"/>
      <c r="D33" s="140"/>
      <c r="E33" s="140"/>
      <c r="F33" s="140"/>
      <c r="G33" s="140"/>
      <c r="H33" s="140"/>
      <c r="I33" s="140"/>
      <c r="J33" s="141"/>
    </row>
    <row r="34" spans="1:10" ht="15" customHeight="1" x14ac:dyDescent="0.25">
      <c r="A34" s="182" t="s">
        <v>151</v>
      </c>
      <c r="B34" s="183"/>
      <c r="C34" s="183"/>
      <c r="D34" s="183"/>
      <c r="E34" s="183"/>
      <c r="F34" s="183"/>
      <c r="G34" s="183"/>
      <c r="H34" s="183"/>
      <c r="I34" s="183"/>
      <c r="J34" s="184"/>
    </row>
    <row r="35" spans="1:10" x14ac:dyDescent="0.25">
      <c r="A35" s="185"/>
      <c r="B35" s="186"/>
      <c r="C35" s="186"/>
      <c r="D35" s="186"/>
      <c r="E35" s="186"/>
      <c r="F35" s="186"/>
      <c r="G35" s="186"/>
      <c r="H35" s="186"/>
      <c r="I35" s="186"/>
      <c r="J35" s="187"/>
    </row>
    <row r="36" spans="1:10" ht="16.5" customHeight="1" x14ac:dyDescent="0.25">
      <c r="A36" s="51" t="s">
        <v>65</v>
      </c>
      <c r="B36" s="137"/>
      <c r="C36" s="137"/>
      <c r="D36" s="137"/>
      <c r="E36" s="138"/>
      <c r="F36" s="126">
        <v>5475</v>
      </c>
      <c r="G36" s="129"/>
      <c r="H36" s="129"/>
      <c r="I36" s="129"/>
      <c r="J36" s="130"/>
    </row>
    <row r="37" spans="1:10" x14ac:dyDescent="0.25">
      <c r="A37" s="136" t="s">
        <v>19</v>
      </c>
      <c r="B37" s="137"/>
      <c r="C37" s="137"/>
      <c r="D37" s="137"/>
      <c r="E37" s="138"/>
      <c r="F37" s="51">
        <v>0.9</v>
      </c>
      <c r="G37" s="52"/>
      <c r="H37" s="52"/>
      <c r="I37" s="52"/>
      <c r="J37" s="53"/>
    </row>
    <row r="38" spans="1:10" x14ac:dyDescent="0.25">
      <c r="A38" s="136" t="s">
        <v>20</v>
      </c>
      <c r="B38" s="137"/>
      <c r="C38" s="137"/>
      <c r="D38" s="137"/>
      <c r="E38" s="138"/>
      <c r="F38" s="51">
        <v>0</v>
      </c>
      <c r="G38" s="52"/>
      <c r="H38" s="52"/>
      <c r="I38" s="52"/>
      <c r="J38" s="53"/>
    </row>
    <row r="39" spans="1:10" x14ac:dyDescent="0.25">
      <c r="A39" s="136" t="s">
        <v>21</v>
      </c>
      <c r="B39" s="137"/>
      <c r="C39" s="137"/>
      <c r="D39" s="137"/>
      <c r="E39" s="138"/>
      <c r="F39" s="51">
        <f>F37+F38</f>
        <v>0.9</v>
      </c>
      <c r="G39" s="52"/>
      <c r="H39" s="52"/>
      <c r="I39" s="52"/>
      <c r="J39" s="53"/>
    </row>
    <row r="40" spans="1:10" x14ac:dyDescent="0.25">
      <c r="A40" s="51" t="s">
        <v>66</v>
      </c>
      <c r="B40" s="137"/>
      <c r="C40" s="137"/>
      <c r="D40" s="137"/>
      <c r="E40" s="138"/>
      <c r="F40" s="51">
        <f>F36*F39</f>
        <v>4927.5</v>
      </c>
      <c r="G40" s="52"/>
      <c r="H40" s="52"/>
      <c r="I40" s="52"/>
      <c r="J40" s="53"/>
    </row>
    <row r="41" spans="1:10" x14ac:dyDescent="0.25">
      <c r="A41" s="136" t="s">
        <v>22</v>
      </c>
      <c r="B41" s="137"/>
      <c r="C41" s="137"/>
      <c r="D41" s="137"/>
      <c r="E41" s="138"/>
      <c r="F41" s="131" t="s">
        <v>161</v>
      </c>
      <c r="G41" s="132"/>
      <c r="H41" s="132"/>
      <c r="I41" s="132"/>
      <c r="J41" s="133"/>
    </row>
    <row r="42" spans="1:10" x14ac:dyDescent="0.25">
      <c r="A42" s="139" t="s">
        <v>68</v>
      </c>
      <c r="B42" s="140"/>
      <c r="C42" s="140"/>
      <c r="D42" s="140"/>
      <c r="E42" s="140"/>
      <c r="F42" s="140"/>
      <c r="G42" s="140"/>
      <c r="H42" s="140"/>
      <c r="I42" s="140"/>
      <c r="J42" s="141"/>
    </row>
    <row r="43" spans="1:10" x14ac:dyDescent="0.25">
      <c r="A43" s="126" t="s">
        <v>67</v>
      </c>
      <c r="B43" s="130"/>
      <c r="C43" s="54" t="s">
        <v>169</v>
      </c>
      <c r="D43" s="55"/>
      <c r="E43" s="55"/>
      <c r="F43" s="56"/>
      <c r="G43" s="18" t="s">
        <v>58</v>
      </c>
      <c r="H43" s="180">
        <v>43343</v>
      </c>
      <c r="I43" s="129"/>
      <c r="J43" s="130"/>
    </row>
    <row r="44" spans="1:10" x14ac:dyDescent="0.25">
      <c r="A44" s="126" t="s">
        <v>139</v>
      </c>
      <c r="B44" s="130"/>
      <c r="C44" s="54" t="str">
        <f>C43</f>
        <v>MHSL/KS.1/T.1/NP/SR-69/2018.</v>
      </c>
      <c r="D44" s="55"/>
      <c r="E44" s="55"/>
      <c r="F44" s="56"/>
      <c r="G44" s="18" t="s">
        <v>58</v>
      </c>
      <c r="H44" s="180">
        <f>H43</f>
        <v>43343</v>
      </c>
      <c r="I44" s="228"/>
      <c r="J44" s="229"/>
    </row>
    <row r="45" spans="1:10" ht="46.5" customHeight="1" x14ac:dyDescent="0.25">
      <c r="A45" s="126" t="s">
        <v>150</v>
      </c>
      <c r="B45" s="130"/>
      <c r="C45" s="54" t="s">
        <v>178</v>
      </c>
      <c r="D45" s="152"/>
      <c r="E45" s="152"/>
      <c r="F45" s="153"/>
      <c r="G45" s="2" t="s">
        <v>58</v>
      </c>
      <c r="H45" s="226">
        <v>43343</v>
      </c>
      <c r="I45" s="152"/>
      <c r="J45" s="153"/>
    </row>
    <row r="46" spans="1:10" ht="15" customHeight="1" x14ac:dyDescent="0.25">
      <c r="A46" s="126" t="s">
        <v>100</v>
      </c>
      <c r="B46" s="130"/>
      <c r="C46" s="54" t="s">
        <v>50</v>
      </c>
      <c r="D46" s="152"/>
      <c r="E46" s="152"/>
      <c r="F46" s="153" t="s">
        <v>101</v>
      </c>
      <c r="G46" s="2" t="s">
        <v>58</v>
      </c>
      <c r="H46" s="151" t="s">
        <v>50</v>
      </c>
      <c r="I46" s="152" t="s">
        <v>50</v>
      </c>
      <c r="J46" s="153"/>
    </row>
    <row r="47" spans="1:10" x14ac:dyDescent="0.25">
      <c r="A47" s="128" t="s">
        <v>72</v>
      </c>
      <c r="B47" s="128"/>
      <c r="C47" s="128"/>
      <c r="D47" s="227">
        <f>H45</f>
        <v>43343</v>
      </c>
      <c r="E47" s="227"/>
      <c r="F47" s="51" t="s">
        <v>69</v>
      </c>
      <c r="G47" s="125"/>
      <c r="H47" s="181" t="s">
        <v>220</v>
      </c>
      <c r="I47" s="52"/>
      <c r="J47" s="53"/>
    </row>
    <row r="48" spans="1:10" x14ac:dyDescent="0.25">
      <c r="A48" s="219" t="s">
        <v>23</v>
      </c>
      <c r="B48" s="220"/>
      <c r="C48" s="220"/>
      <c r="D48" s="220"/>
      <c r="E48" s="220"/>
      <c r="F48" s="220"/>
      <c r="G48" s="220"/>
      <c r="H48" s="220"/>
      <c r="I48" s="220"/>
      <c r="J48" s="221"/>
    </row>
    <row r="49" spans="1:12" x14ac:dyDescent="0.25">
      <c r="A49" s="51" t="s">
        <v>99</v>
      </c>
      <c r="B49" s="52"/>
      <c r="C49" s="53"/>
      <c r="D49" s="169">
        <f>F40</f>
        <v>4927.5</v>
      </c>
      <c r="E49" s="170"/>
      <c r="F49" s="177" t="s">
        <v>132</v>
      </c>
      <c r="G49" s="178"/>
      <c r="H49" s="177" t="s">
        <v>216</v>
      </c>
      <c r="I49" s="179"/>
      <c r="J49" s="178"/>
    </row>
    <row r="50" spans="1:12" x14ac:dyDescent="0.25">
      <c r="A50" s="127" t="s">
        <v>70</v>
      </c>
      <c r="B50" s="127"/>
      <c r="C50" s="127" t="s">
        <v>179</v>
      </c>
      <c r="D50" s="127"/>
      <c r="E50" s="127"/>
      <c r="F50" s="51" t="s">
        <v>54</v>
      </c>
      <c r="G50" s="52"/>
      <c r="H50" s="52"/>
      <c r="I50" s="52"/>
      <c r="J50" s="53"/>
    </row>
    <row r="51" spans="1:12" x14ac:dyDescent="0.25">
      <c r="A51" s="51" t="s">
        <v>48</v>
      </c>
      <c r="B51" s="52"/>
      <c r="C51" s="52"/>
      <c r="D51" s="126" t="s">
        <v>221</v>
      </c>
      <c r="E51" s="129"/>
      <c r="F51" s="129"/>
      <c r="G51" s="129"/>
      <c r="H51" s="129"/>
      <c r="I51" s="129"/>
      <c r="J51" s="130"/>
    </row>
    <row r="52" spans="1:12" ht="15.75" thickBot="1" x14ac:dyDescent="0.3">
      <c r="A52" s="51" t="s">
        <v>222</v>
      </c>
      <c r="B52" s="52"/>
      <c r="C52" s="52"/>
      <c r="D52" s="52"/>
      <c r="E52" s="52"/>
      <c r="F52" s="52"/>
      <c r="G52" s="52"/>
      <c r="H52" s="52"/>
      <c r="I52" s="52"/>
      <c r="J52" s="53"/>
    </row>
    <row r="53" spans="1:12" ht="51" customHeight="1" x14ac:dyDescent="0.25">
      <c r="A53" s="78" t="s">
        <v>180</v>
      </c>
      <c r="B53" s="79"/>
      <c r="C53" s="80" t="s">
        <v>225</v>
      </c>
      <c r="D53" s="81"/>
      <c r="E53" s="81"/>
      <c r="F53" s="81"/>
      <c r="G53" s="81"/>
      <c r="H53" s="81"/>
      <c r="I53" s="81"/>
      <c r="J53" s="82"/>
      <c r="K53" s="20" t="str">
        <f ca="1">(IF(F59&gt;99%,"All work completed. Please provide OC.",IF(F59&gt;89.8%,"Plinth, RCC, Brick, Plaster, Flooring, Painting work Completed. Finishing work is in process.",IF(F59&lt;94%,(IF(C59=0,"Work not yet Started.",IF(D59=25%,"Piling work in process",IF(D59=50%,"Excavation work in process",IF(D59=100%,"Excavation work Completed. ","0")))&amp;(IF(C60=0%,"",IF(C60=L61,"Footing work is process",IF(C60=L62,"Footing work Completed",IF(C60=L63,"1st Basement Completed",IF(C60=L64,"1st &amp; 2nd Basement Completed",IF(C60=L65,"1st to 3rd Basement Completed",IF(C60=L66,"1st to 4th Basement Completed",IF(C60=L67,"Plinth work is process",IF(C60=L68,"Plinth work completed","0")))))))))))&amp;(IF(C61=(D54+G54+I54),", RCC Slab",IF(C61&gt;0,", RCC upto "&amp;C61&amp;" Slab",""))&amp;(IF(C62=I54,", Brickwork",IF(C62&gt;0,", Brickwork upto "&amp;C62&amp;" Floor",""))&amp;(IF(C63=I54,", Internal Plaster",IF(C63&gt;0,", Internal Plaster upto "&amp;C63&amp;" Floor",""))&amp;(IF(C64=I54,", External Plaster",IF(C64&gt;0,", External Plaster upto "&amp;C64&amp;" Floor",""))&amp;(IF(C65=I54,", Flooring",IF(C65&gt;0,", Flooring upto "&amp;C65&amp;" Floor",""))&amp;(IF(C66=I54,", Painting",IF(C66&gt;0,", Painting upto "&amp;C66&amp;" Floor",""))&amp;(IF(C67&gt;0,", Finishing upto "&amp;C67&amp;" Floor","")&amp;(IF(C61&gt;0.5," Completed",""))))))))))))))</f>
        <v>All work completed. Please provide OC.</v>
      </c>
      <c r="L53" s="21"/>
    </row>
    <row r="54" spans="1:12" ht="15.75" x14ac:dyDescent="0.25">
      <c r="A54" s="22" t="s">
        <v>181</v>
      </c>
      <c r="B54" s="23">
        <v>0</v>
      </c>
      <c r="C54" s="23" t="s">
        <v>182</v>
      </c>
      <c r="D54" s="23">
        <v>1</v>
      </c>
      <c r="E54" s="83" t="s">
        <v>183</v>
      </c>
      <c r="F54" s="84"/>
      <c r="G54" s="23">
        <v>0</v>
      </c>
      <c r="H54" s="23" t="s">
        <v>184</v>
      </c>
      <c r="I54" s="83">
        <f ca="1">--TRIM(RIGHT(SUBSTITUTE(LEFT(C53,_xlfn.AGGREGATE(16,6,FIND({0,1,2,3,4,5,6,7,8,9},C53,ROW(INDIRECT("1:"&amp;LEN(C53)))),1))," ",REPT(" ",LEN(C53))),LEN(C53)))</f>
        <v>4</v>
      </c>
      <c r="J54" s="85"/>
      <c r="K54" s="24"/>
      <c r="L54" s="25"/>
    </row>
    <row r="55" spans="1:12" ht="15.75" x14ac:dyDescent="0.25">
      <c r="A55" s="86" t="s">
        <v>185</v>
      </c>
      <c r="B55" s="87"/>
      <c r="C55" s="88" t="str">
        <f ca="1">K53</f>
        <v>All work completed. Please provide OC.</v>
      </c>
      <c r="D55" s="89"/>
      <c r="E55" s="89"/>
      <c r="F55" s="89"/>
      <c r="G55" s="89"/>
      <c r="H55" s="89"/>
      <c r="I55" s="89"/>
      <c r="J55" s="90"/>
      <c r="K55" s="24" t="s">
        <v>186</v>
      </c>
      <c r="L55" s="25"/>
    </row>
    <row r="56" spans="1:12" s="41" customFormat="1" ht="15.75" x14ac:dyDescent="0.25">
      <c r="A56" s="42" t="s">
        <v>189</v>
      </c>
      <c r="B56" s="43"/>
      <c r="C56" s="46">
        <v>1</v>
      </c>
      <c r="D56" s="47"/>
      <c r="E56" s="47"/>
      <c r="F56" s="47" t="s">
        <v>190</v>
      </c>
      <c r="G56" s="47"/>
      <c r="H56" s="46">
        <v>1</v>
      </c>
      <c r="I56" s="47"/>
      <c r="J56" s="49"/>
      <c r="K56" s="39"/>
      <c r="L56" s="40"/>
    </row>
    <row r="57" spans="1:12" s="41" customFormat="1" ht="16.5" thickBot="1" x14ac:dyDescent="0.3">
      <c r="A57" s="44"/>
      <c r="B57" s="45"/>
      <c r="C57" s="48"/>
      <c r="D57" s="48"/>
      <c r="E57" s="48"/>
      <c r="F57" s="48"/>
      <c r="G57" s="48"/>
      <c r="H57" s="48"/>
      <c r="I57" s="48"/>
      <c r="J57" s="50"/>
      <c r="K57" s="39"/>
      <c r="L57" s="40"/>
    </row>
    <row r="58" spans="1:12" ht="15.75" hidden="1" x14ac:dyDescent="0.25">
      <c r="A58" s="94" t="s">
        <v>34</v>
      </c>
      <c r="B58" s="95"/>
      <c r="C58" s="38" t="s">
        <v>187</v>
      </c>
      <c r="D58" s="96" t="s">
        <v>188</v>
      </c>
      <c r="E58" s="96"/>
      <c r="F58" s="96" t="s">
        <v>189</v>
      </c>
      <c r="G58" s="96"/>
      <c r="H58" s="96" t="s">
        <v>190</v>
      </c>
      <c r="I58" s="96"/>
      <c r="J58" s="97"/>
      <c r="K58" s="26" t="s">
        <v>191</v>
      </c>
      <c r="L58" s="27">
        <f ca="1">I54*25%</f>
        <v>1</v>
      </c>
    </row>
    <row r="59" spans="1:12" ht="15.75" hidden="1" x14ac:dyDescent="0.25">
      <c r="A59" s="57" t="s">
        <v>192</v>
      </c>
      <c r="B59" s="58"/>
      <c r="C59" s="34">
        <f ca="1">L60</f>
        <v>4</v>
      </c>
      <c r="D59" s="59">
        <f ca="1">((100/I54)*C59)/100</f>
        <v>1</v>
      </c>
      <c r="E59" s="60"/>
      <c r="F59" s="61">
        <f ca="1">(((C60/I54*10)+(40/(D54+G54+I54)*C61)+(7.5/(I54)*C62)+(7.5/(I54)*C63)+(10/I54*C64)+(10/I54*C65)+(5/I54*C66)+(5/I54*C67)+(5/I54*C68))/100)</f>
        <v>1</v>
      </c>
      <c r="G59" s="61"/>
      <c r="H59" s="63">
        <f ca="1">((((C59/I54)*20)+((C60/I54)*25)+(30/(I54+G54+D54)*C61)+(5/I54*C62)+(5/I54*C63)+(5/I54*C64)+(5/I54*C65)+(0/I54*C66)+(0/I54*C67)+(5/I54*C68))/100)</f>
        <v>1</v>
      </c>
      <c r="I59" s="64"/>
      <c r="J59" s="65"/>
      <c r="K59" s="26" t="s">
        <v>193</v>
      </c>
      <c r="L59" s="28">
        <f ca="1">I54*50%</f>
        <v>2</v>
      </c>
    </row>
    <row r="60" spans="1:12" ht="15.75" hidden="1" x14ac:dyDescent="0.25">
      <c r="A60" s="57" t="s">
        <v>35</v>
      </c>
      <c r="B60" s="58"/>
      <c r="C60" s="35">
        <f ca="1">L68</f>
        <v>4</v>
      </c>
      <c r="D60" s="59">
        <f ca="1">((100/I54)*C60)/100</f>
        <v>1</v>
      </c>
      <c r="E60" s="60"/>
      <c r="F60" s="61"/>
      <c r="G60" s="61"/>
      <c r="H60" s="66"/>
      <c r="I60" s="67"/>
      <c r="J60" s="68"/>
      <c r="K60" s="26" t="s">
        <v>194</v>
      </c>
      <c r="L60" s="28">
        <f ca="1">I54</f>
        <v>4</v>
      </c>
    </row>
    <row r="61" spans="1:12" ht="15.75" hidden="1" x14ac:dyDescent="0.25">
      <c r="A61" s="72" t="s">
        <v>195</v>
      </c>
      <c r="B61" s="73"/>
      <c r="C61" s="35">
        <f ca="1">D54+I54</f>
        <v>5</v>
      </c>
      <c r="D61" s="59">
        <f ca="1">((100/(D54+G54+I54))*C61)/100</f>
        <v>1</v>
      </c>
      <c r="E61" s="60"/>
      <c r="F61" s="61"/>
      <c r="G61" s="61"/>
      <c r="H61" s="66"/>
      <c r="I61" s="67"/>
      <c r="J61" s="68"/>
      <c r="K61" s="26" t="s">
        <v>196</v>
      </c>
      <c r="L61" s="29">
        <f ca="1">(IF(B54&gt;1,(I54/(B54+2)),I54/4))</f>
        <v>1</v>
      </c>
    </row>
    <row r="62" spans="1:12" ht="15.75" hidden="1" x14ac:dyDescent="0.25">
      <c r="A62" s="57" t="s">
        <v>197</v>
      </c>
      <c r="B62" s="58" t="s">
        <v>198</v>
      </c>
      <c r="C62" s="34">
        <v>4</v>
      </c>
      <c r="D62" s="59">
        <f ca="1">((100/I54)*C62)/100</f>
        <v>1</v>
      </c>
      <c r="E62" s="60"/>
      <c r="F62" s="61"/>
      <c r="G62" s="61"/>
      <c r="H62" s="66"/>
      <c r="I62" s="67"/>
      <c r="J62" s="68"/>
      <c r="K62" s="26" t="s">
        <v>199</v>
      </c>
      <c r="L62" s="29">
        <f ca="1">(IF(B54&gt;1,(I54/(B54+2)+L61),I54/4+L61))</f>
        <v>2</v>
      </c>
    </row>
    <row r="63" spans="1:12" ht="15" hidden="1" customHeight="1" x14ac:dyDescent="0.25">
      <c r="A63" s="57" t="s">
        <v>200</v>
      </c>
      <c r="B63" s="58" t="s">
        <v>198</v>
      </c>
      <c r="C63" s="34">
        <v>4</v>
      </c>
      <c r="D63" s="59">
        <f ca="1">((100/I54)*C63)/100</f>
        <v>1</v>
      </c>
      <c r="E63" s="60"/>
      <c r="F63" s="61"/>
      <c r="G63" s="61"/>
      <c r="H63" s="66"/>
      <c r="I63" s="67"/>
      <c r="J63" s="68"/>
      <c r="K63" s="26" t="s">
        <v>201</v>
      </c>
      <c r="L63" s="29">
        <f>(IF(B54&gt;1,(I54/(B54+2)+L62),0))</f>
        <v>0</v>
      </c>
    </row>
    <row r="64" spans="1:12" ht="15.75" hidden="1" x14ac:dyDescent="0.25">
      <c r="A64" s="57" t="s">
        <v>202</v>
      </c>
      <c r="B64" s="58" t="s">
        <v>203</v>
      </c>
      <c r="C64" s="34">
        <v>4</v>
      </c>
      <c r="D64" s="59">
        <f ca="1">((100/(I54))*C64)/100</f>
        <v>1</v>
      </c>
      <c r="E64" s="60"/>
      <c r="F64" s="61"/>
      <c r="G64" s="61"/>
      <c r="H64" s="66"/>
      <c r="I64" s="67"/>
      <c r="J64" s="68"/>
      <c r="K64" s="26" t="s">
        <v>204</v>
      </c>
      <c r="L64" s="29">
        <f>(IF(B54&gt;2,(I54/(B54+2)+L63),0))</f>
        <v>0</v>
      </c>
    </row>
    <row r="65" spans="1:12" ht="15.75" hidden="1" x14ac:dyDescent="0.25">
      <c r="A65" s="57" t="s">
        <v>205</v>
      </c>
      <c r="B65" s="58" t="s">
        <v>205</v>
      </c>
      <c r="C65" s="34">
        <v>4</v>
      </c>
      <c r="D65" s="59">
        <f ca="1">((100/I54)*C65)/100</f>
        <v>1</v>
      </c>
      <c r="E65" s="60"/>
      <c r="F65" s="61"/>
      <c r="G65" s="61"/>
      <c r="H65" s="66"/>
      <c r="I65" s="67"/>
      <c r="J65" s="68"/>
      <c r="K65" s="26" t="s">
        <v>206</v>
      </c>
      <c r="L65" s="30">
        <f>(IF(B54&gt;3,(I54/(B54+2)+L64),0))</f>
        <v>0</v>
      </c>
    </row>
    <row r="66" spans="1:12" ht="15" hidden="1" customHeight="1" x14ac:dyDescent="0.25">
      <c r="A66" s="57" t="s">
        <v>207</v>
      </c>
      <c r="B66" s="58"/>
      <c r="C66" s="34">
        <v>4</v>
      </c>
      <c r="D66" s="59">
        <f ca="1">((100/I54)*C66)/100</f>
        <v>1</v>
      </c>
      <c r="E66" s="60"/>
      <c r="F66" s="61"/>
      <c r="G66" s="61"/>
      <c r="H66" s="66"/>
      <c r="I66" s="67"/>
      <c r="J66" s="68"/>
      <c r="K66" s="26" t="s">
        <v>208</v>
      </c>
      <c r="L66" s="29">
        <f>(IF(B54&gt;4,(I54/(B54+2)+L65),0))</f>
        <v>0</v>
      </c>
    </row>
    <row r="67" spans="1:12" ht="15.75" hidden="1" x14ac:dyDescent="0.25">
      <c r="A67" s="57" t="s">
        <v>209</v>
      </c>
      <c r="B67" s="58" t="s">
        <v>209</v>
      </c>
      <c r="C67" s="34">
        <v>4</v>
      </c>
      <c r="D67" s="59">
        <f ca="1">((100/(I54))*C67)/100</f>
        <v>1</v>
      </c>
      <c r="E67" s="60"/>
      <c r="F67" s="61"/>
      <c r="G67" s="61"/>
      <c r="H67" s="66"/>
      <c r="I67" s="67"/>
      <c r="J67" s="68"/>
      <c r="K67" s="26" t="s">
        <v>210</v>
      </c>
      <c r="L67" s="29">
        <f ca="1">(IF(B54=1,(I54/(B54+3)+L62),IF(B54=0,(I54/4+L62),IF(B54&gt;1,0))))</f>
        <v>3</v>
      </c>
    </row>
    <row r="68" spans="1:12" ht="16.5" hidden="1" thickBot="1" x14ac:dyDescent="0.3">
      <c r="A68" s="74" t="s">
        <v>211</v>
      </c>
      <c r="B68" s="75"/>
      <c r="C68" s="36">
        <v>4</v>
      </c>
      <c r="D68" s="76">
        <f ca="1">((100/(I54))*C68)/100</f>
        <v>1</v>
      </c>
      <c r="E68" s="77"/>
      <c r="F68" s="62"/>
      <c r="G68" s="62"/>
      <c r="H68" s="69"/>
      <c r="I68" s="70"/>
      <c r="J68" s="71"/>
      <c r="K68" s="31" t="s">
        <v>212</v>
      </c>
      <c r="L68" s="32">
        <f ca="1">(IF(B54&gt;1.5,(I54/(B54+2)+L62+MAX(0,L63-L62)+MAX(0,L64-L63)+MAX(0,L65-L64)+MAX(0,L66-L65)+MAX(0,L67-L66)),IF(B54=1,(I54/(B54+3)+L67),IF(B54=0,I54/4+L67))))</f>
        <v>4</v>
      </c>
    </row>
    <row r="69" spans="1:12" ht="15" hidden="1" customHeight="1" x14ac:dyDescent="0.25">
      <c r="A69" s="78" t="s">
        <v>180</v>
      </c>
      <c r="B69" s="79"/>
      <c r="C69" s="80" t="s">
        <v>213</v>
      </c>
      <c r="D69" s="81"/>
      <c r="E69" s="81"/>
      <c r="F69" s="81"/>
      <c r="G69" s="81"/>
      <c r="H69" s="81"/>
      <c r="I69" s="81"/>
      <c r="J69" s="82"/>
      <c r="K69" s="20" t="str">
        <f ca="1">(IF(F73&gt;99%,"All work completed. Please provide OC.",IF(F73&gt;89.8%,"Plinth, RCC, Brick, Plaster, Flooring, Painting work Completed. Finishing work is in process.",IF(F73&lt;94%,(IF(C73=0,"Work not yet Started.",IF(D73=25%,"Piling work in process",IF(D73=50%,"Excavation work in process",IF(D73=100%,"Excavation work Completed. ","0")))&amp;(IF(C74=0%,"",IF(C74=L75,"Footing work is process",IF(C74=L76,"Footing work Completed",IF(C74=L77,"1st Basement Completed",IF(C74=L78,"1st &amp; 2nd Basement Completed",IF(C74=L79,"1st to 3rd Basement Completed",IF(C74=L80,"1st to 4th Basement Completed",IF(C74=L81,"Plinth work is process",IF(C74=L82,"Plinth work completed","0")))))))))))&amp;(IF(C75=(D70+G70+I70),", RCC Slab",IF(C75&gt;0,", RCC upto "&amp;C75&amp;" Slab",""))&amp;(IF(C76=I70,", Brickwork",IF(C76&gt;0,", Brickwork upto "&amp;C76&amp;" Floor",""))&amp;(IF(C77=I70,", Internal Plaster",IF(C77&gt;0,", Internal Plaster upto "&amp;C77&amp;" Floor",""))&amp;(IF(C78=I70,", External Plaster",IF(C78&gt;0,", External Plaster upto "&amp;C78&amp;" Floor",""))&amp;(IF(C79=I70,", Flooring",IF(C79&gt;0,", Flooring upto "&amp;C79&amp;" Floor",""))&amp;(IF(C80=I70,", Painting",IF(C80&gt;0,", Painting upto "&amp;C80&amp;" Floor",""))&amp;(IF(C81&gt;0,", Finishing upto "&amp;C81&amp;" Floor","")&amp;(IF(C75&gt;0.5," Completed",""))))))))))))))</f>
        <v>Excavation work Completed. Plinth work completed, RCC Slab, Brickwork, Internal Plaster, External Plaster, Flooring upto 3 Floor, Painting upto 2 Floor Completed</v>
      </c>
      <c r="L69" s="21"/>
    </row>
    <row r="70" spans="1:12" ht="15.75" hidden="1" x14ac:dyDescent="0.25">
      <c r="A70" s="22" t="s">
        <v>181</v>
      </c>
      <c r="B70" s="23">
        <v>0</v>
      </c>
      <c r="C70" s="23" t="s">
        <v>182</v>
      </c>
      <c r="D70" s="23">
        <v>1</v>
      </c>
      <c r="E70" s="83" t="s">
        <v>183</v>
      </c>
      <c r="F70" s="84"/>
      <c r="G70" s="23">
        <v>0</v>
      </c>
      <c r="H70" s="23" t="s">
        <v>184</v>
      </c>
      <c r="I70" s="83">
        <f ca="1">--TRIM(RIGHT(SUBSTITUTE(LEFT(C69,_xlfn.AGGREGATE(16,6,FIND({0,1,2,3,4,5,6,7,8,9},C69,ROW(INDIRECT("1:"&amp;LEN(C69)))),1))," ",REPT(" ",LEN(C69))),LEN(C69)))</f>
        <v>4</v>
      </c>
      <c r="J70" s="85"/>
      <c r="K70" s="24"/>
      <c r="L70" s="25"/>
    </row>
    <row r="71" spans="1:12" ht="50.25" hidden="1" customHeight="1" x14ac:dyDescent="0.25">
      <c r="A71" s="86" t="s">
        <v>185</v>
      </c>
      <c r="B71" s="87"/>
      <c r="C71" s="88" t="str">
        <f ca="1">K69</f>
        <v>Excavation work Completed. Plinth work completed, RCC Slab, Brickwork, Internal Plaster, External Plaster, Flooring upto 3 Floor, Painting upto 2 Floor Completed</v>
      </c>
      <c r="D71" s="89"/>
      <c r="E71" s="89"/>
      <c r="F71" s="89"/>
      <c r="G71" s="89"/>
      <c r="H71" s="89"/>
      <c r="I71" s="89"/>
      <c r="J71" s="90"/>
      <c r="K71" s="24" t="s">
        <v>186</v>
      </c>
      <c r="L71" s="25"/>
    </row>
    <row r="72" spans="1:12" ht="15.75" hidden="1" x14ac:dyDescent="0.25">
      <c r="A72" s="91" t="s">
        <v>34</v>
      </c>
      <c r="B72" s="92"/>
      <c r="C72" s="33" t="s">
        <v>187</v>
      </c>
      <c r="D72" s="58" t="s">
        <v>188</v>
      </c>
      <c r="E72" s="58"/>
      <c r="F72" s="58" t="s">
        <v>189</v>
      </c>
      <c r="G72" s="58"/>
      <c r="H72" s="58" t="s">
        <v>190</v>
      </c>
      <c r="I72" s="58"/>
      <c r="J72" s="93"/>
      <c r="K72" s="26" t="s">
        <v>191</v>
      </c>
      <c r="L72" s="27">
        <f ca="1">I70*25%</f>
        <v>1</v>
      </c>
    </row>
    <row r="73" spans="1:12" ht="15.75" hidden="1" x14ac:dyDescent="0.25">
      <c r="A73" s="57" t="s">
        <v>192</v>
      </c>
      <c r="B73" s="58"/>
      <c r="C73" s="34">
        <f ca="1">L74</f>
        <v>4</v>
      </c>
      <c r="D73" s="59">
        <f ca="1">((100/I70)*C73)/100</f>
        <v>1</v>
      </c>
      <c r="E73" s="60"/>
      <c r="F73" s="61">
        <f ca="1">(((C74/I70*10)+(40/(D70+G70+I70)*C75)+(7.5/(I70)*C76)+(7.5/(I70)*C77)+(10/I70*C78)+(10/I70*C79)+(5/I70*C80)+(5/I70*C81)+(5/I70*C82))/100)</f>
        <v>0.85</v>
      </c>
      <c r="G73" s="61"/>
      <c r="H73" s="63">
        <f ca="1">((((C73/I70)*20)+((C74/I70)*25)+(30/(I70+G70+D70)*C75)+(5/I70*C76)+(5/I70*C77)+(5/I70*C78)+(5/I70*C79)+(0/I70*C80)+(0/I70*C81)+(5/I70*C82))/100)</f>
        <v>0.9375</v>
      </c>
      <c r="I73" s="64"/>
      <c r="J73" s="65"/>
      <c r="K73" s="26" t="s">
        <v>193</v>
      </c>
      <c r="L73" s="28">
        <f ca="1">I70*50%</f>
        <v>2</v>
      </c>
    </row>
    <row r="74" spans="1:12" ht="15.75" hidden="1" x14ac:dyDescent="0.25">
      <c r="A74" s="57" t="s">
        <v>35</v>
      </c>
      <c r="B74" s="58"/>
      <c r="C74" s="35">
        <f ca="1">L82</f>
        <v>4</v>
      </c>
      <c r="D74" s="59">
        <f ca="1">((100/I70)*C74)/100</f>
        <v>1</v>
      </c>
      <c r="E74" s="60"/>
      <c r="F74" s="61"/>
      <c r="G74" s="61"/>
      <c r="H74" s="66"/>
      <c r="I74" s="67"/>
      <c r="J74" s="68"/>
      <c r="K74" s="26" t="s">
        <v>194</v>
      </c>
      <c r="L74" s="28">
        <f ca="1">I70</f>
        <v>4</v>
      </c>
    </row>
    <row r="75" spans="1:12" ht="15.75" hidden="1" x14ac:dyDescent="0.25">
      <c r="A75" s="72" t="s">
        <v>195</v>
      </c>
      <c r="B75" s="73"/>
      <c r="C75" s="35">
        <f ca="1">D70+I70</f>
        <v>5</v>
      </c>
      <c r="D75" s="59">
        <f ca="1">((100/(D70+G70+I70))*C75)/100</f>
        <v>1</v>
      </c>
      <c r="E75" s="60"/>
      <c r="F75" s="61"/>
      <c r="G75" s="61"/>
      <c r="H75" s="66"/>
      <c r="I75" s="67"/>
      <c r="J75" s="68"/>
      <c r="K75" s="26" t="s">
        <v>196</v>
      </c>
      <c r="L75" s="29">
        <f ca="1">(IF(B70&gt;1,(I70/(B70+2)),I70/4))</f>
        <v>1</v>
      </c>
    </row>
    <row r="76" spans="1:12" ht="15.75" hidden="1" x14ac:dyDescent="0.25">
      <c r="A76" s="57" t="s">
        <v>197</v>
      </c>
      <c r="B76" s="58" t="s">
        <v>198</v>
      </c>
      <c r="C76" s="34">
        <v>4</v>
      </c>
      <c r="D76" s="59">
        <f ca="1">((100/I70)*C76)/100</f>
        <v>1</v>
      </c>
      <c r="E76" s="60"/>
      <c r="F76" s="61"/>
      <c r="G76" s="61"/>
      <c r="H76" s="66"/>
      <c r="I76" s="67"/>
      <c r="J76" s="68"/>
      <c r="K76" s="26" t="s">
        <v>199</v>
      </c>
      <c r="L76" s="29">
        <f ca="1">(IF(B70&gt;1,(I70/(B70+2)+L75),I70/4+L75))</f>
        <v>2</v>
      </c>
    </row>
    <row r="77" spans="1:12" ht="15" hidden="1" customHeight="1" x14ac:dyDescent="0.25">
      <c r="A77" s="57" t="s">
        <v>200</v>
      </c>
      <c r="B77" s="58" t="s">
        <v>198</v>
      </c>
      <c r="C77" s="34">
        <v>4</v>
      </c>
      <c r="D77" s="59">
        <f ca="1">((100/I70)*C77)/100</f>
        <v>1</v>
      </c>
      <c r="E77" s="60"/>
      <c r="F77" s="61"/>
      <c r="G77" s="61"/>
      <c r="H77" s="66"/>
      <c r="I77" s="67"/>
      <c r="J77" s="68"/>
      <c r="K77" s="26" t="s">
        <v>201</v>
      </c>
      <c r="L77" s="29">
        <f>(IF(B70&gt;1,(I70/(B70+2)+L76),0))</f>
        <v>0</v>
      </c>
    </row>
    <row r="78" spans="1:12" ht="15.75" hidden="1" x14ac:dyDescent="0.25">
      <c r="A78" s="57" t="s">
        <v>202</v>
      </c>
      <c r="B78" s="58" t="s">
        <v>203</v>
      </c>
      <c r="C78" s="34">
        <v>4</v>
      </c>
      <c r="D78" s="59">
        <f ca="1">((100/(I70))*C78)/100</f>
        <v>1</v>
      </c>
      <c r="E78" s="60"/>
      <c r="F78" s="61"/>
      <c r="G78" s="61"/>
      <c r="H78" s="66"/>
      <c r="I78" s="67"/>
      <c r="J78" s="68"/>
      <c r="K78" s="26" t="s">
        <v>204</v>
      </c>
      <c r="L78" s="29">
        <f>(IF(B70&gt;2,(I70/(B70+2)+L77),0))</f>
        <v>0</v>
      </c>
    </row>
    <row r="79" spans="1:12" ht="15.75" hidden="1" x14ac:dyDescent="0.25">
      <c r="A79" s="57" t="s">
        <v>205</v>
      </c>
      <c r="B79" s="58" t="s">
        <v>205</v>
      </c>
      <c r="C79" s="34">
        <v>3</v>
      </c>
      <c r="D79" s="59">
        <f ca="1">((100/I70)*C79)/100</f>
        <v>0.75</v>
      </c>
      <c r="E79" s="60"/>
      <c r="F79" s="61"/>
      <c r="G79" s="61"/>
      <c r="H79" s="66"/>
      <c r="I79" s="67"/>
      <c r="J79" s="68"/>
      <c r="K79" s="26" t="s">
        <v>206</v>
      </c>
      <c r="L79" s="30">
        <f>(IF(B70&gt;3,(I70/(B70+2)+L78),0))</f>
        <v>0</v>
      </c>
    </row>
    <row r="80" spans="1:12" ht="15" hidden="1" customHeight="1" x14ac:dyDescent="0.25">
      <c r="A80" s="57" t="s">
        <v>207</v>
      </c>
      <c r="B80" s="58"/>
      <c r="C80" s="34">
        <v>2</v>
      </c>
      <c r="D80" s="59">
        <f ca="1">((100/I70)*C80)/100</f>
        <v>0.5</v>
      </c>
      <c r="E80" s="60"/>
      <c r="F80" s="61"/>
      <c r="G80" s="61"/>
      <c r="H80" s="66"/>
      <c r="I80" s="67"/>
      <c r="J80" s="68"/>
      <c r="K80" s="26" t="s">
        <v>208</v>
      </c>
      <c r="L80" s="29">
        <f>(IF(B70&gt;4,(I70/(B70+2)+L79),0))</f>
        <v>0</v>
      </c>
    </row>
    <row r="81" spans="1:12" ht="15.75" hidden="1" x14ac:dyDescent="0.25">
      <c r="A81" s="57" t="s">
        <v>209</v>
      </c>
      <c r="B81" s="58" t="s">
        <v>209</v>
      </c>
      <c r="C81" s="34">
        <v>0</v>
      </c>
      <c r="D81" s="59">
        <f ca="1">((100/(I70))*C81)/100</f>
        <v>0</v>
      </c>
      <c r="E81" s="60"/>
      <c r="F81" s="61"/>
      <c r="G81" s="61"/>
      <c r="H81" s="66"/>
      <c r="I81" s="67"/>
      <c r="J81" s="68"/>
      <c r="K81" s="26" t="s">
        <v>210</v>
      </c>
      <c r="L81" s="29">
        <f ca="1">(IF(B70=1,(I70/(B70+3)+L76),IF(B70=0,(I70/4+L76),IF(B70&gt;1,0))))</f>
        <v>3</v>
      </c>
    </row>
    <row r="82" spans="1:12" ht="16.5" hidden="1" thickBot="1" x14ac:dyDescent="0.3">
      <c r="A82" s="74" t="s">
        <v>211</v>
      </c>
      <c r="B82" s="75"/>
      <c r="C82" s="36">
        <v>0</v>
      </c>
      <c r="D82" s="76">
        <f ca="1">((100/(I70))*C82)/100</f>
        <v>0</v>
      </c>
      <c r="E82" s="77"/>
      <c r="F82" s="62"/>
      <c r="G82" s="62"/>
      <c r="H82" s="69"/>
      <c r="I82" s="70"/>
      <c r="J82" s="71"/>
      <c r="K82" s="31" t="s">
        <v>212</v>
      </c>
      <c r="L82" s="32">
        <f ca="1">(IF(B70&gt;1.5,(I70/(B70+2)+L76+MAX(0,L77-L76)+MAX(0,L78-L77)+MAX(0,L79-L78)+MAX(0,L80-L79)+MAX(0,L81-L80)),IF(B70=1,(I70/(B70+3)+L81),IF(B70=0,I70/4+L81))))</f>
        <v>4</v>
      </c>
    </row>
    <row r="83" spans="1:12" ht="15" hidden="1" customHeight="1" x14ac:dyDescent="0.25">
      <c r="A83" s="78" t="s">
        <v>180</v>
      </c>
      <c r="B83" s="79"/>
      <c r="C83" s="80" t="s">
        <v>214</v>
      </c>
      <c r="D83" s="81"/>
      <c r="E83" s="81"/>
      <c r="F83" s="81"/>
      <c r="G83" s="81"/>
      <c r="H83" s="81"/>
      <c r="I83" s="81"/>
      <c r="J83" s="82"/>
      <c r="K83" s="20" t="str">
        <f ca="1">(IF(F87&gt;99%,"All work completed. Please provide OC.",IF(F87&gt;89.8%,"Plinth, RCC, Brick, Plaster, Flooring, Painting work Completed. Finishing work is in process.",IF(F87&lt;94%,(IF(C87=0,"Work not yet Started.",IF(D87=25%,"Piling work in process",IF(D87=50%,"Excavation work in process",IF(D87=100%,"Excavation work Completed. ","0")))&amp;(IF(C88=0%,"",IF(C88=L89,"Footing work is process",IF(C88=L90,"Footing work Completed",IF(C88=L91,"1st Basement Completed",IF(C88=L92,"1st &amp; 2nd Basement Completed",IF(C88=L93,"1st to 3rd Basement Completed",IF(C88=L94,"1st to 4th Basement Completed",IF(C88=L95,"Plinth work is process",IF(C88=L96,"Plinth work completed","0")))))))))))&amp;(IF(C89=(D84+G84+I84),", RCC Slab",IF(C89&gt;0,", RCC upto "&amp;C89&amp;" Slab",""))&amp;(IF(C90=I84,", Brickwork",IF(C90&gt;0,", Brickwork upto "&amp;C90&amp;" Floor",""))&amp;(IF(C91=I84,", Internal Plaster",IF(C91&gt;0,", Internal Plaster upto "&amp;C91&amp;" Floor",""))&amp;(IF(C92=I84,", External Plaster",IF(C92&gt;0,", External Plaster upto "&amp;C92&amp;" Floor",""))&amp;(IF(C93=I84,", Flooring",IF(C93&gt;0,", Flooring upto "&amp;C93&amp;" Floor",""))&amp;(IF(C94=I84,", Painting",IF(C94&gt;0,", Painting upto "&amp;C94&amp;" Floor",""))&amp;(IF(C95&gt;0,", Finishing upto "&amp;C95&amp;" Floor","")&amp;(IF(C89&gt;0.5," Completed",""))))))))))))))</f>
        <v>Plinth, RCC, Brick, Plaster, Flooring, Painting work Completed. Finishing work is in process.</v>
      </c>
      <c r="L83" s="21"/>
    </row>
    <row r="84" spans="1:12" ht="15.75" hidden="1" x14ac:dyDescent="0.25">
      <c r="A84" s="22" t="s">
        <v>181</v>
      </c>
      <c r="B84" s="23">
        <v>0</v>
      </c>
      <c r="C84" s="23" t="s">
        <v>182</v>
      </c>
      <c r="D84" s="23">
        <v>1</v>
      </c>
      <c r="E84" s="83" t="s">
        <v>183</v>
      </c>
      <c r="F84" s="84"/>
      <c r="G84" s="23">
        <v>0</v>
      </c>
      <c r="H84" s="23" t="s">
        <v>184</v>
      </c>
      <c r="I84" s="83">
        <f ca="1">--TRIM(RIGHT(SUBSTITUTE(LEFT(C83,_xlfn.AGGREGATE(16,6,FIND({0,1,2,3,4,5,6,7,8,9},C83,ROW(INDIRECT("1:"&amp;LEN(C83)))),1))," ",REPT(" ",LEN(C83))),LEN(C83)))</f>
        <v>4</v>
      </c>
      <c r="J84" s="85"/>
      <c r="K84" s="24"/>
      <c r="L84" s="25"/>
    </row>
    <row r="85" spans="1:12" ht="33" hidden="1" customHeight="1" x14ac:dyDescent="0.25">
      <c r="A85" s="86" t="s">
        <v>185</v>
      </c>
      <c r="B85" s="87"/>
      <c r="C85" s="88" t="str">
        <f ca="1">K83</f>
        <v>Plinth, RCC, Brick, Plaster, Flooring, Painting work Completed. Finishing work is in process.</v>
      </c>
      <c r="D85" s="89"/>
      <c r="E85" s="89"/>
      <c r="F85" s="89"/>
      <c r="G85" s="89"/>
      <c r="H85" s="89"/>
      <c r="I85" s="89"/>
      <c r="J85" s="90"/>
      <c r="K85" s="24" t="s">
        <v>186</v>
      </c>
      <c r="L85" s="25"/>
    </row>
    <row r="86" spans="1:12" ht="15.75" hidden="1" x14ac:dyDescent="0.25">
      <c r="A86" s="91" t="s">
        <v>34</v>
      </c>
      <c r="B86" s="92"/>
      <c r="C86" s="33" t="s">
        <v>187</v>
      </c>
      <c r="D86" s="58" t="s">
        <v>188</v>
      </c>
      <c r="E86" s="58"/>
      <c r="F86" s="58" t="s">
        <v>189</v>
      </c>
      <c r="G86" s="58"/>
      <c r="H86" s="58" t="s">
        <v>190</v>
      </c>
      <c r="I86" s="58"/>
      <c r="J86" s="93"/>
      <c r="K86" s="26" t="s">
        <v>191</v>
      </c>
      <c r="L86" s="27">
        <f ca="1">I84*25%</f>
        <v>1</v>
      </c>
    </row>
    <row r="87" spans="1:12" ht="15.75" hidden="1" x14ac:dyDescent="0.25">
      <c r="A87" s="57" t="s">
        <v>192</v>
      </c>
      <c r="B87" s="58"/>
      <c r="C87" s="34">
        <f ca="1">L88</f>
        <v>4</v>
      </c>
      <c r="D87" s="59">
        <f ca="1">((100/I84)*C87)/100</f>
        <v>1</v>
      </c>
      <c r="E87" s="60"/>
      <c r="F87" s="61">
        <f ca="1">(((C88/I84*10)+(40/(D84+G84+I84)*C89)+(7.5/(I84)*C90)+(7.5/(I84)*C91)+(10/I84*C92)+(10/I84*C93)+(5/I84*C94)+(5/I84*C95)+(5/I84*C96))/100)</f>
        <v>0.92500000000000004</v>
      </c>
      <c r="G87" s="61"/>
      <c r="H87" s="63">
        <f ca="1">((((C87/I84)*20)+((C88/I84)*25)+(30/(I84+G84+D84)*C89)+(5/I84*C90)+(5/I84*C91)+(5/I84*C92)+(5/I84*C93)+(0/I84*C94)+(0/I84*C95)+(5/I84*C96))/100)</f>
        <v>0.95</v>
      </c>
      <c r="I87" s="64"/>
      <c r="J87" s="65"/>
      <c r="K87" s="26" t="s">
        <v>193</v>
      </c>
      <c r="L87" s="28">
        <f ca="1">I84*50%</f>
        <v>2</v>
      </c>
    </row>
    <row r="88" spans="1:12" ht="15.75" hidden="1" x14ac:dyDescent="0.25">
      <c r="A88" s="57" t="s">
        <v>35</v>
      </c>
      <c r="B88" s="58"/>
      <c r="C88" s="35">
        <f ca="1">L96</f>
        <v>4</v>
      </c>
      <c r="D88" s="59">
        <f ca="1">((100/I84)*C88)/100</f>
        <v>1</v>
      </c>
      <c r="E88" s="60"/>
      <c r="F88" s="61"/>
      <c r="G88" s="61"/>
      <c r="H88" s="66"/>
      <c r="I88" s="67"/>
      <c r="J88" s="68"/>
      <c r="K88" s="26" t="s">
        <v>194</v>
      </c>
      <c r="L88" s="28">
        <f ca="1">I84</f>
        <v>4</v>
      </c>
    </row>
    <row r="89" spans="1:12" ht="15.75" hidden="1" x14ac:dyDescent="0.25">
      <c r="A89" s="72" t="s">
        <v>195</v>
      </c>
      <c r="B89" s="73"/>
      <c r="C89" s="35">
        <f ca="1">D84+I84</f>
        <v>5</v>
      </c>
      <c r="D89" s="59">
        <f ca="1">((100/(D84+G84+I84))*C89)/100</f>
        <v>1</v>
      </c>
      <c r="E89" s="60"/>
      <c r="F89" s="61"/>
      <c r="G89" s="61"/>
      <c r="H89" s="66"/>
      <c r="I89" s="67"/>
      <c r="J89" s="68"/>
      <c r="K89" s="26" t="s">
        <v>196</v>
      </c>
      <c r="L89" s="29">
        <f ca="1">(IF(B84&gt;1,(I84/(B84+2)),I84/4))</f>
        <v>1</v>
      </c>
    </row>
    <row r="90" spans="1:12" ht="15.75" hidden="1" x14ac:dyDescent="0.25">
      <c r="A90" s="57" t="s">
        <v>197</v>
      </c>
      <c r="B90" s="58" t="s">
        <v>198</v>
      </c>
      <c r="C90" s="34">
        <v>4</v>
      </c>
      <c r="D90" s="59">
        <f ca="1">((100/I84)*C90)/100</f>
        <v>1</v>
      </c>
      <c r="E90" s="60"/>
      <c r="F90" s="61"/>
      <c r="G90" s="61"/>
      <c r="H90" s="66"/>
      <c r="I90" s="67"/>
      <c r="J90" s="68"/>
      <c r="K90" s="26" t="s">
        <v>199</v>
      </c>
      <c r="L90" s="29">
        <f ca="1">(IF(B84&gt;1,(I84/(B84+2)+L89),I84/4+L89))</f>
        <v>2</v>
      </c>
    </row>
    <row r="91" spans="1:12" ht="15" hidden="1" customHeight="1" x14ac:dyDescent="0.25">
      <c r="A91" s="57" t="s">
        <v>200</v>
      </c>
      <c r="B91" s="58" t="s">
        <v>198</v>
      </c>
      <c r="C91" s="34">
        <v>4</v>
      </c>
      <c r="D91" s="59">
        <f ca="1">((100/I84)*C91)/100</f>
        <v>1</v>
      </c>
      <c r="E91" s="60"/>
      <c r="F91" s="61"/>
      <c r="G91" s="61"/>
      <c r="H91" s="66"/>
      <c r="I91" s="67"/>
      <c r="J91" s="68"/>
      <c r="K91" s="26" t="s">
        <v>201</v>
      </c>
      <c r="L91" s="29">
        <f>(IF(B84&gt;1,(I84/(B84+2)+L90),0))</f>
        <v>0</v>
      </c>
    </row>
    <row r="92" spans="1:12" ht="15.75" hidden="1" x14ac:dyDescent="0.25">
      <c r="A92" s="57" t="s">
        <v>202</v>
      </c>
      <c r="B92" s="58" t="s">
        <v>203</v>
      </c>
      <c r="C92" s="34">
        <v>4</v>
      </c>
      <c r="D92" s="59">
        <f ca="1">((100/(I84))*C92)/100</f>
        <v>1</v>
      </c>
      <c r="E92" s="60"/>
      <c r="F92" s="61"/>
      <c r="G92" s="61"/>
      <c r="H92" s="66"/>
      <c r="I92" s="67"/>
      <c r="J92" s="68"/>
      <c r="K92" s="26" t="s">
        <v>204</v>
      </c>
      <c r="L92" s="29">
        <f>(IF(B84&gt;2,(I84/(B84+2)+L91),0))</f>
        <v>0</v>
      </c>
    </row>
    <row r="93" spans="1:12" ht="15.75" hidden="1" x14ac:dyDescent="0.25">
      <c r="A93" s="57" t="s">
        <v>205</v>
      </c>
      <c r="B93" s="58" t="s">
        <v>205</v>
      </c>
      <c r="C93" s="34">
        <v>4</v>
      </c>
      <c r="D93" s="59">
        <f ca="1">((100/I84)*C93)/100</f>
        <v>1</v>
      </c>
      <c r="E93" s="60"/>
      <c r="F93" s="61"/>
      <c r="G93" s="61"/>
      <c r="H93" s="66"/>
      <c r="I93" s="67"/>
      <c r="J93" s="68"/>
      <c r="K93" s="26" t="s">
        <v>206</v>
      </c>
      <c r="L93" s="30">
        <f>(IF(B84&gt;3,(I84/(B84+2)+L92),0))</f>
        <v>0</v>
      </c>
    </row>
    <row r="94" spans="1:12" ht="15" hidden="1" customHeight="1" x14ac:dyDescent="0.25">
      <c r="A94" s="57" t="s">
        <v>207</v>
      </c>
      <c r="B94" s="58"/>
      <c r="C94" s="34">
        <v>4</v>
      </c>
      <c r="D94" s="59">
        <f ca="1">((100/I84)*C94)/100</f>
        <v>1</v>
      </c>
      <c r="E94" s="60"/>
      <c r="F94" s="61"/>
      <c r="G94" s="61"/>
      <c r="H94" s="66"/>
      <c r="I94" s="67"/>
      <c r="J94" s="68"/>
      <c r="K94" s="26" t="s">
        <v>208</v>
      </c>
      <c r="L94" s="29">
        <f>(IF(B84&gt;4,(I84/(B84+2)+L93),0))</f>
        <v>0</v>
      </c>
    </row>
    <row r="95" spans="1:12" ht="15.75" hidden="1" x14ac:dyDescent="0.25">
      <c r="A95" s="57" t="s">
        <v>209</v>
      </c>
      <c r="B95" s="58" t="s">
        <v>209</v>
      </c>
      <c r="C95" s="34">
        <v>2</v>
      </c>
      <c r="D95" s="59">
        <f ca="1">((100/(I84))*C95)/100</f>
        <v>0.5</v>
      </c>
      <c r="E95" s="60"/>
      <c r="F95" s="61"/>
      <c r="G95" s="61"/>
      <c r="H95" s="66"/>
      <c r="I95" s="67"/>
      <c r="J95" s="68"/>
      <c r="K95" s="26" t="s">
        <v>210</v>
      </c>
      <c r="L95" s="29">
        <f ca="1">(IF(B84=1,(I84/(B84+3)+L90),IF(B84=0,(I84/4+L90),IF(B84&gt;1,0))))</f>
        <v>3</v>
      </c>
    </row>
    <row r="96" spans="1:12" ht="16.5" hidden="1" thickBot="1" x14ac:dyDescent="0.3">
      <c r="A96" s="74" t="s">
        <v>211</v>
      </c>
      <c r="B96" s="75"/>
      <c r="C96" s="36">
        <v>0</v>
      </c>
      <c r="D96" s="76">
        <f ca="1">((100/(I84))*C96)/100</f>
        <v>0</v>
      </c>
      <c r="E96" s="77"/>
      <c r="F96" s="62"/>
      <c r="G96" s="62"/>
      <c r="H96" s="69"/>
      <c r="I96" s="70"/>
      <c r="J96" s="71"/>
      <c r="K96" s="31" t="s">
        <v>212</v>
      </c>
      <c r="L96" s="32">
        <f ca="1">(IF(B84&gt;1.5,(I84/(B84+2)+L90+MAX(0,L91-L90)+MAX(0,L92-L91)+MAX(0,L93-L92)+MAX(0,L94-L93)+MAX(0,L95-L94)),IF(B84=1,(I84/(B84+3)+L95),IF(B84=0,I84/4+L95))))</f>
        <v>4</v>
      </c>
    </row>
    <row r="97" spans="1:10" x14ac:dyDescent="0.25">
      <c r="A97" s="51" t="s">
        <v>223</v>
      </c>
      <c r="B97" s="52"/>
      <c r="C97" s="52"/>
      <c r="D97" s="52"/>
      <c r="E97" s="52"/>
      <c r="F97" s="52"/>
      <c r="G97" s="52"/>
      <c r="H97" s="52"/>
      <c r="I97" s="52"/>
      <c r="J97" s="53"/>
    </row>
    <row r="98" spans="1:10" x14ac:dyDescent="0.25">
      <c r="A98" s="51" t="s">
        <v>49</v>
      </c>
      <c r="B98" s="52"/>
      <c r="C98" s="52"/>
      <c r="D98" s="52"/>
      <c r="E98" s="52"/>
      <c r="F98" s="52"/>
      <c r="G98" s="52"/>
      <c r="H98" s="52"/>
      <c r="I98" s="52"/>
      <c r="J98" s="53"/>
    </row>
    <row r="99" spans="1:10" ht="15" customHeight="1" x14ac:dyDescent="0.25">
      <c r="A99" s="104" t="s">
        <v>143</v>
      </c>
      <c r="B99" s="105"/>
      <c r="C99" s="105"/>
      <c r="D99" s="105"/>
      <c r="E99" s="105"/>
      <c r="F99" s="105"/>
      <c r="G99" s="105"/>
      <c r="H99" s="105"/>
      <c r="I99" s="105"/>
      <c r="J99" s="106"/>
    </row>
    <row r="100" spans="1:10" x14ac:dyDescent="0.25">
      <c r="A100" s="107" t="s">
        <v>24</v>
      </c>
      <c r="B100" s="108"/>
      <c r="C100" s="108"/>
      <c r="D100" s="108"/>
      <c r="E100" s="108"/>
      <c r="F100" s="108"/>
      <c r="G100" s="108"/>
      <c r="H100" s="108"/>
      <c r="I100" s="108"/>
      <c r="J100" s="109"/>
    </row>
    <row r="101" spans="1:10" s="19" customFormat="1" x14ac:dyDescent="0.25">
      <c r="A101" s="131" t="s">
        <v>137</v>
      </c>
      <c r="B101" s="132"/>
      <c r="C101" s="132"/>
      <c r="D101" s="132"/>
      <c r="E101" s="132"/>
      <c r="F101" s="133"/>
      <c r="G101" s="110">
        <v>3800</v>
      </c>
      <c r="H101" s="111"/>
      <c r="I101" s="111"/>
      <c r="J101" s="112"/>
    </row>
    <row r="102" spans="1:10" s="19" customFormat="1" x14ac:dyDescent="0.25">
      <c r="A102" s="131" t="s">
        <v>152</v>
      </c>
      <c r="B102" s="132"/>
      <c r="C102" s="132"/>
      <c r="D102" s="132"/>
      <c r="E102" s="132"/>
      <c r="F102" s="133"/>
      <c r="G102" s="171">
        <v>6700</v>
      </c>
      <c r="H102" s="172"/>
      <c r="I102" s="172"/>
      <c r="J102" s="173"/>
    </row>
    <row r="103" spans="1:10" hidden="1" x14ac:dyDescent="0.25">
      <c r="A103" s="51" t="s">
        <v>71</v>
      </c>
      <c r="B103" s="137"/>
      <c r="C103" s="137"/>
      <c r="D103" s="137"/>
      <c r="E103" s="137"/>
      <c r="F103" s="138"/>
      <c r="G103" s="54" t="s">
        <v>50</v>
      </c>
      <c r="H103" s="55"/>
      <c r="I103" s="55"/>
      <c r="J103" s="56"/>
    </row>
    <row r="104" spans="1:10" hidden="1" x14ac:dyDescent="0.25">
      <c r="A104" s="51" t="s">
        <v>104</v>
      </c>
      <c r="B104" s="52"/>
      <c r="C104" s="52"/>
      <c r="D104" s="52"/>
      <c r="E104" s="52"/>
      <c r="F104" s="53"/>
      <c r="G104" s="54" t="s">
        <v>50</v>
      </c>
      <c r="H104" s="55"/>
      <c r="I104" s="55"/>
      <c r="J104" s="56"/>
    </row>
    <row r="105" spans="1:10" hidden="1" x14ac:dyDescent="0.25">
      <c r="A105" s="51" t="s">
        <v>105</v>
      </c>
      <c r="B105" s="52"/>
      <c r="C105" s="52"/>
      <c r="D105" s="52"/>
      <c r="E105" s="52"/>
      <c r="F105" s="53"/>
      <c r="G105" s="54" t="s">
        <v>50</v>
      </c>
      <c r="H105" s="55"/>
      <c r="I105" s="55"/>
      <c r="J105" s="56"/>
    </row>
    <row r="106" spans="1:10" hidden="1" x14ac:dyDescent="0.25">
      <c r="A106" s="126" t="s">
        <v>106</v>
      </c>
      <c r="B106" s="129"/>
      <c r="C106" s="129"/>
      <c r="D106" s="129"/>
      <c r="E106" s="129"/>
      <c r="F106" s="130"/>
      <c r="G106" s="54" t="s">
        <v>50</v>
      </c>
      <c r="H106" s="55"/>
      <c r="I106" s="55"/>
      <c r="J106" s="56"/>
    </row>
    <row r="107" spans="1:10" x14ac:dyDescent="0.25">
      <c r="A107" s="51" t="s">
        <v>95</v>
      </c>
      <c r="B107" s="52"/>
      <c r="C107" s="52"/>
      <c r="D107" s="52"/>
      <c r="E107" s="52"/>
      <c r="F107" s="53"/>
      <c r="G107" s="54" t="s">
        <v>215</v>
      </c>
      <c r="H107" s="55"/>
      <c r="I107" s="55"/>
      <c r="J107" s="56"/>
    </row>
    <row r="108" spans="1:10" x14ac:dyDescent="0.25">
      <c r="A108" s="51" t="s">
        <v>73</v>
      </c>
      <c r="B108" s="52"/>
      <c r="C108" s="52"/>
      <c r="D108" s="52"/>
      <c r="E108" s="52"/>
      <c r="F108" s="53"/>
      <c r="G108" s="54" t="s">
        <v>164</v>
      </c>
      <c r="H108" s="55"/>
      <c r="I108" s="55"/>
      <c r="J108" s="56"/>
    </row>
    <row r="109" spans="1:10" hidden="1" x14ac:dyDescent="0.25">
      <c r="A109" s="51" t="s">
        <v>95</v>
      </c>
      <c r="B109" s="137"/>
      <c r="C109" s="137"/>
      <c r="D109" s="137"/>
      <c r="E109" s="137"/>
      <c r="F109" s="138"/>
      <c r="G109" s="54" t="s">
        <v>50</v>
      </c>
      <c r="H109" s="55"/>
      <c r="I109" s="55"/>
      <c r="J109" s="56"/>
    </row>
    <row r="110" spans="1:10" x14ac:dyDescent="0.25">
      <c r="A110" s="51" t="s">
        <v>166</v>
      </c>
      <c r="B110" s="52"/>
      <c r="C110" s="52"/>
      <c r="D110" s="52"/>
      <c r="E110" s="52"/>
      <c r="F110" s="53"/>
      <c r="G110" s="54" t="s">
        <v>165</v>
      </c>
      <c r="H110" s="55"/>
      <c r="I110" s="55"/>
      <c r="J110" s="56"/>
    </row>
    <row r="111" spans="1:10" hidden="1" x14ac:dyDescent="0.25">
      <c r="A111" s="51" t="s">
        <v>25</v>
      </c>
      <c r="B111" s="52"/>
      <c r="C111" s="52"/>
      <c r="D111" s="52"/>
      <c r="E111" s="52"/>
      <c r="F111" s="53"/>
      <c r="G111" s="54" t="s">
        <v>50</v>
      </c>
      <c r="H111" s="55"/>
      <c r="I111" s="55"/>
      <c r="J111" s="56"/>
    </row>
    <row r="112" spans="1:10" s="1" customFormat="1" ht="14.65" customHeight="1" x14ac:dyDescent="0.25">
      <c r="A112" s="139" t="s">
        <v>107</v>
      </c>
      <c r="B112" s="108"/>
      <c r="C112" s="108"/>
      <c r="D112" s="108"/>
      <c r="E112" s="108"/>
      <c r="F112" s="109"/>
      <c r="G112" s="151">
        <f>G101*0.8</f>
        <v>3040</v>
      </c>
      <c r="H112" s="152"/>
      <c r="I112" s="152"/>
      <c r="J112" s="153"/>
    </row>
    <row r="113" spans="1:11" s="1" customFormat="1" ht="18.75" x14ac:dyDescent="0.25">
      <c r="A113" s="154" t="s">
        <v>108</v>
      </c>
      <c r="B113" s="155"/>
      <c r="C113" s="155"/>
      <c r="D113" s="155"/>
      <c r="E113" s="155"/>
      <c r="F113" s="155"/>
      <c r="G113" s="155"/>
      <c r="H113" s="155"/>
      <c r="I113" s="155"/>
      <c r="J113" s="156"/>
    </row>
    <row r="114" spans="1:11" x14ac:dyDescent="0.25">
      <c r="A114" s="157" t="s">
        <v>46</v>
      </c>
      <c r="B114" s="158"/>
      <c r="C114" s="158"/>
      <c r="D114" s="158"/>
      <c r="E114" s="158"/>
      <c r="F114" s="158"/>
      <c r="G114" s="158"/>
      <c r="H114" s="158"/>
      <c r="I114" s="158"/>
      <c r="J114" s="159"/>
    </row>
    <row r="115" spans="1:11" ht="38.25" x14ac:dyDescent="0.25">
      <c r="A115" s="100" t="s">
        <v>32</v>
      </c>
      <c r="B115" s="101"/>
      <c r="C115" s="3" t="s">
        <v>29</v>
      </c>
      <c r="D115" s="102" t="s">
        <v>138</v>
      </c>
      <c r="E115" s="103"/>
      <c r="F115" s="10" t="s">
        <v>30</v>
      </c>
      <c r="G115" s="3" t="s">
        <v>144</v>
      </c>
      <c r="H115" s="3" t="s">
        <v>31</v>
      </c>
      <c r="I115" s="100" t="s">
        <v>109</v>
      </c>
      <c r="J115" s="101"/>
    </row>
    <row r="116" spans="1:11" ht="15.75" x14ac:dyDescent="0.25">
      <c r="A116" s="113" t="s">
        <v>172</v>
      </c>
      <c r="B116" s="114"/>
      <c r="C116" s="114"/>
      <c r="D116" s="114"/>
      <c r="E116" s="114"/>
      <c r="F116" s="114"/>
      <c r="G116" s="114"/>
      <c r="H116" s="114"/>
      <c r="I116" s="114"/>
      <c r="J116" s="115"/>
    </row>
    <row r="117" spans="1:11" ht="15.75" x14ac:dyDescent="0.25">
      <c r="A117" s="113" t="s">
        <v>154</v>
      </c>
      <c r="B117" s="114"/>
      <c r="C117" s="114"/>
      <c r="D117" s="114"/>
      <c r="E117" s="114"/>
      <c r="F117" s="114"/>
      <c r="G117" s="114"/>
      <c r="H117" s="114"/>
      <c r="I117" s="114"/>
      <c r="J117" s="115"/>
    </row>
    <row r="118" spans="1:11" ht="15.75" x14ac:dyDescent="0.25">
      <c r="A118" s="98">
        <v>1</v>
      </c>
      <c r="B118" s="99"/>
      <c r="C118" s="9" t="s">
        <v>153</v>
      </c>
      <c r="D118" s="98">
        <f>31.05*10.764</f>
        <v>334.22219999999999</v>
      </c>
      <c r="E118" s="99"/>
      <c r="F118" s="9">
        <v>0</v>
      </c>
      <c r="G118" s="9">
        <f>D118*1.5</f>
        <v>501.33330000000001</v>
      </c>
      <c r="H118" s="9" t="s">
        <v>156</v>
      </c>
      <c r="I118" s="116" t="s">
        <v>157</v>
      </c>
      <c r="J118" s="117"/>
      <c r="K118" s="37">
        <f>G118/D118</f>
        <v>1.5</v>
      </c>
    </row>
    <row r="119" spans="1:11" ht="15.75" x14ac:dyDescent="0.25">
      <c r="A119" s="98">
        <v>2</v>
      </c>
      <c r="B119" s="99"/>
      <c r="C119" s="9" t="s">
        <v>153</v>
      </c>
      <c r="D119" s="98">
        <f>28.1*10.764</f>
        <v>302.46839999999997</v>
      </c>
      <c r="E119" s="99"/>
      <c r="F119" s="9">
        <v>0</v>
      </c>
      <c r="G119" s="9">
        <f>D119*1.5</f>
        <v>453.70259999999996</v>
      </c>
      <c r="H119" s="9" t="s">
        <v>156</v>
      </c>
      <c r="I119" s="118"/>
      <c r="J119" s="119"/>
    </row>
    <row r="120" spans="1:11" ht="15.75" x14ac:dyDescent="0.25">
      <c r="A120" s="98">
        <v>3</v>
      </c>
      <c r="B120" s="99"/>
      <c r="C120" s="9" t="s">
        <v>153</v>
      </c>
      <c r="D120" s="98">
        <f>28.1*10.764</f>
        <v>302.46839999999997</v>
      </c>
      <c r="E120" s="99"/>
      <c r="F120" s="9">
        <v>0</v>
      </c>
      <c r="G120" s="9">
        <f>D120*1.5</f>
        <v>453.70259999999996</v>
      </c>
      <c r="H120" s="9" t="s">
        <v>156</v>
      </c>
      <c r="I120" s="118"/>
      <c r="J120" s="119"/>
    </row>
    <row r="121" spans="1:11" ht="15.75" x14ac:dyDescent="0.25">
      <c r="A121" s="98">
        <v>4</v>
      </c>
      <c r="B121" s="99"/>
      <c r="C121" s="9" t="s">
        <v>153</v>
      </c>
      <c r="D121" s="98">
        <f>14.75*10.764</f>
        <v>158.76899999999998</v>
      </c>
      <c r="E121" s="99"/>
      <c r="F121" s="9">
        <v>0</v>
      </c>
      <c r="G121" s="9">
        <f>D121*1.5</f>
        <v>238.15349999999995</v>
      </c>
      <c r="H121" s="9" t="s">
        <v>156</v>
      </c>
      <c r="I121" s="118"/>
      <c r="J121" s="119"/>
    </row>
    <row r="122" spans="1:11" ht="15.75" x14ac:dyDescent="0.25">
      <c r="A122" s="98">
        <v>1</v>
      </c>
      <c r="B122" s="99"/>
      <c r="C122" s="9" t="s">
        <v>155</v>
      </c>
      <c r="D122" s="98">
        <f>25.53*10.764</f>
        <v>274.80491999999998</v>
      </c>
      <c r="E122" s="99"/>
      <c r="F122" s="9">
        <v>0</v>
      </c>
      <c r="G122" s="9">
        <f>D122*1.45</f>
        <v>398.46713399999999</v>
      </c>
      <c r="H122" s="9" t="s">
        <v>156</v>
      </c>
      <c r="I122" s="118"/>
      <c r="J122" s="119"/>
    </row>
    <row r="123" spans="1:11" ht="15.75" x14ac:dyDescent="0.25">
      <c r="A123" s="98">
        <v>2</v>
      </c>
      <c r="B123" s="99"/>
      <c r="C123" s="9" t="s">
        <v>155</v>
      </c>
      <c r="D123" s="98">
        <f t="shared" ref="D123:D128" si="0">25.53*10.764</f>
        <v>274.80491999999998</v>
      </c>
      <c r="E123" s="99"/>
      <c r="F123" s="9">
        <v>0</v>
      </c>
      <c r="G123" s="9">
        <f t="shared" ref="G123:G143" si="1">D123*1.45</f>
        <v>398.46713399999999</v>
      </c>
      <c r="H123" s="9" t="s">
        <v>156</v>
      </c>
      <c r="I123" s="118"/>
      <c r="J123" s="119"/>
    </row>
    <row r="124" spans="1:11" ht="15.75" x14ac:dyDescent="0.25">
      <c r="A124" s="98">
        <v>3</v>
      </c>
      <c r="B124" s="99"/>
      <c r="C124" s="9" t="s">
        <v>155</v>
      </c>
      <c r="D124" s="98">
        <f>25.68*10.764</f>
        <v>276.41951999999998</v>
      </c>
      <c r="E124" s="99"/>
      <c r="F124" s="9">
        <v>0</v>
      </c>
      <c r="G124" s="9">
        <f t="shared" si="1"/>
        <v>400.80830399999996</v>
      </c>
      <c r="H124" s="9" t="s">
        <v>156</v>
      </c>
      <c r="I124" s="118"/>
      <c r="J124" s="119"/>
    </row>
    <row r="125" spans="1:11" ht="15.75" x14ac:dyDescent="0.25">
      <c r="A125" s="98">
        <v>4</v>
      </c>
      <c r="B125" s="99"/>
      <c r="C125" s="9" t="s">
        <v>155</v>
      </c>
      <c r="D125" s="98">
        <f>25.68*10.764</f>
        <v>276.41951999999998</v>
      </c>
      <c r="E125" s="99"/>
      <c r="F125" s="9">
        <v>0</v>
      </c>
      <c r="G125" s="9">
        <f t="shared" si="1"/>
        <v>400.80830399999996</v>
      </c>
      <c r="H125" s="9" t="s">
        <v>156</v>
      </c>
      <c r="I125" s="118"/>
      <c r="J125" s="119"/>
    </row>
    <row r="126" spans="1:11" ht="15.75" x14ac:dyDescent="0.25">
      <c r="A126" s="98">
        <v>5</v>
      </c>
      <c r="B126" s="99"/>
      <c r="C126" s="9" t="s">
        <v>155</v>
      </c>
      <c r="D126" s="98">
        <f t="shared" si="0"/>
        <v>274.80491999999998</v>
      </c>
      <c r="E126" s="99"/>
      <c r="F126" s="9">
        <v>0</v>
      </c>
      <c r="G126" s="9">
        <f t="shared" si="1"/>
        <v>398.46713399999999</v>
      </c>
      <c r="H126" s="9" t="s">
        <v>156</v>
      </c>
      <c r="I126" s="118"/>
      <c r="J126" s="119"/>
    </row>
    <row r="127" spans="1:11" ht="15.75" x14ac:dyDescent="0.25">
      <c r="A127" s="98">
        <v>6</v>
      </c>
      <c r="B127" s="99"/>
      <c r="C127" s="9" t="s">
        <v>155</v>
      </c>
      <c r="D127" s="98">
        <f t="shared" si="0"/>
        <v>274.80491999999998</v>
      </c>
      <c r="E127" s="99"/>
      <c r="F127" s="9">
        <v>0</v>
      </c>
      <c r="G127" s="9">
        <f t="shared" si="1"/>
        <v>398.46713399999999</v>
      </c>
      <c r="H127" s="9" t="s">
        <v>156</v>
      </c>
      <c r="I127" s="118"/>
      <c r="J127" s="119"/>
    </row>
    <row r="128" spans="1:11" ht="15.75" x14ac:dyDescent="0.25">
      <c r="A128" s="98">
        <v>7</v>
      </c>
      <c r="B128" s="99"/>
      <c r="C128" s="9" t="s">
        <v>155</v>
      </c>
      <c r="D128" s="98">
        <f t="shared" si="0"/>
        <v>274.80491999999998</v>
      </c>
      <c r="E128" s="99"/>
      <c r="F128" s="9">
        <v>0</v>
      </c>
      <c r="G128" s="9">
        <f t="shared" si="1"/>
        <v>398.46713399999999</v>
      </c>
      <c r="H128" s="9" t="s">
        <v>156</v>
      </c>
      <c r="I128" s="120"/>
      <c r="J128" s="121"/>
    </row>
    <row r="129" spans="1:10" ht="15.75" x14ac:dyDescent="0.25">
      <c r="A129" s="174" t="s">
        <v>158</v>
      </c>
      <c r="B129" s="175"/>
      <c r="C129" s="175"/>
      <c r="D129" s="175"/>
      <c r="E129" s="175"/>
      <c r="F129" s="175"/>
      <c r="G129" s="175"/>
      <c r="H129" s="175"/>
      <c r="I129" s="175"/>
      <c r="J129" s="176"/>
    </row>
    <row r="130" spans="1:10" ht="15.75" x14ac:dyDescent="0.25">
      <c r="A130" s="98">
        <v>1</v>
      </c>
      <c r="B130" s="99"/>
      <c r="C130" s="9" t="s">
        <v>155</v>
      </c>
      <c r="D130" s="98">
        <f>25.53*10.764</f>
        <v>274.80491999999998</v>
      </c>
      <c r="E130" s="99"/>
      <c r="F130" s="9">
        <v>0</v>
      </c>
      <c r="G130" s="9">
        <f t="shared" si="1"/>
        <v>398.46713399999999</v>
      </c>
      <c r="H130" s="9" t="s">
        <v>156</v>
      </c>
      <c r="I130" s="116" t="str">
        <f>A129</f>
        <v xml:space="preserve">1st to 4th  Floor </v>
      </c>
      <c r="J130" s="117"/>
    </row>
    <row r="131" spans="1:10" ht="15.75" x14ac:dyDescent="0.25">
      <c r="A131" s="98">
        <v>2</v>
      </c>
      <c r="B131" s="99"/>
      <c r="C131" s="9" t="s">
        <v>155</v>
      </c>
      <c r="D131" s="98">
        <f t="shared" ref="D131:D142" si="2">25.53*10.764</f>
        <v>274.80491999999998</v>
      </c>
      <c r="E131" s="99"/>
      <c r="F131" s="9">
        <v>0</v>
      </c>
      <c r="G131" s="9">
        <f t="shared" si="1"/>
        <v>398.46713399999999</v>
      </c>
      <c r="H131" s="9" t="s">
        <v>156</v>
      </c>
      <c r="I131" s="118"/>
      <c r="J131" s="119"/>
    </row>
    <row r="132" spans="1:10" ht="15.75" x14ac:dyDescent="0.25">
      <c r="A132" s="98">
        <v>3</v>
      </c>
      <c r="B132" s="99"/>
      <c r="C132" s="9" t="s">
        <v>155</v>
      </c>
      <c r="D132" s="98">
        <f>25.53*10.764</f>
        <v>274.80491999999998</v>
      </c>
      <c r="E132" s="99"/>
      <c r="F132" s="9">
        <v>0</v>
      </c>
      <c r="G132" s="9">
        <f t="shared" si="1"/>
        <v>398.46713399999999</v>
      </c>
      <c r="H132" s="9" t="s">
        <v>156</v>
      </c>
      <c r="I132" s="118"/>
      <c r="J132" s="119"/>
    </row>
    <row r="133" spans="1:10" ht="15.75" x14ac:dyDescent="0.25">
      <c r="A133" s="98">
        <v>4</v>
      </c>
      <c r="B133" s="99"/>
      <c r="C133" s="9" t="s">
        <v>155</v>
      </c>
      <c r="D133" s="98">
        <f>25.68*10.764</f>
        <v>276.41951999999998</v>
      </c>
      <c r="E133" s="99"/>
      <c r="F133" s="9">
        <v>0</v>
      </c>
      <c r="G133" s="9">
        <f t="shared" si="1"/>
        <v>400.80830399999996</v>
      </c>
      <c r="H133" s="9" t="s">
        <v>156</v>
      </c>
      <c r="I133" s="118"/>
      <c r="J133" s="119"/>
    </row>
    <row r="134" spans="1:10" ht="15.75" x14ac:dyDescent="0.25">
      <c r="A134" s="98">
        <v>5</v>
      </c>
      <c r="B134" s="99"/>
      <c r="C134" s="9" t="s">
        <v>155</v>
      </c>
      <c r="D134" s="98">
        <f>25.68*10.764</f>
        <v>276.41951999999998</v>
      </c>
      <c r="E134" s="99"/>
      <c r="F134" s="9">
        <v>0</v>
      </c>
      <c r="G134" s="9">
        <f t="shared" si="1"/>
        <v>400.80830399999996</v>
      </c>
      <c r="H134" s="9" t="s">
        <v>156</v>
      </c>
      <c r="I134" s="118"/>
      <c r="J134" s="119"/>
    </row>
    <row r="135" spans="1:10" ht="15.75" x14ac:dyDescent="0.25">
      <c r="A135" s="98">
        <v>6</v>
      </c>
      <c r="B135" s="99"/>
      <c r="C135" s="9" t="s">
        <v>155</v>
      </c>
      <c r="D135" s="98">
        <f t="shared" si="2"/>
        <v>274.80491999999998</v>
      </c>
      <c r="E135" s="99"/>
      <c r="F135" s="9">
        <v>0</v>
      </c>
      <c r="G135" s="9">
        <f t="shared" si="1"/>
        <v>398.46713399999999</v>
      </c>
      <c r="H135" s="9" t="s">
        <v>156</v>
      </c>
      <c r="I135" s="118"/>
      <c r="J135" s="119"/>
    </row>
    <row r="136" spans="1:10" ht="15.75" x14ac:dyDescent="0.25">
      <c r="A136" s="98">
        <v>7</v>
      </c>
      <c r="B136" s="99"/>
      <c r="C136" s="9" t="s">
        <v>155</v>
      </c>
      <c r="D136" s="98">
        <f t="shared" si="2"/>
        <v>274.80491999999998</v>
      </c>
      <c r="E136" s="99"/>
      <c r="F136" s="9">
        <v>0</v>
      </c>
      <c r="G136" s="9">
        <f t="shared" si="1"/>
        <v>398.46713399999999</v>
      </c>
      <c r="H136" s="9" t="s">
        <v>156</v>
      </c>
      <c r="I136" s="118"/>
      <c r="J136" s="119"/>
    </row>
    <row r="137" spans="1:10" ht="15.75" x14ac:dyDescent="0.25">
      <c r="A137" s="98">
        <v>8</v>
      </c>
      <c r="B137" s="99"/>
      <c r="C137" s="9" t="s">
        <v>155</v>
      </c>
      <c r="D137" s="98">
        <f t="shared" si="2"/>
        <v>274.80491999999998</v>
      </c>
      <c r="E137" s="99"/>
      <c r="F137" s="9">
        <v>0</v>
      </c>
      <c r="G137" s="9">
        <f t="shared" si="1"/>
        <v>398.46713399999999</v>
      </c>
      <c r="H137" s="9" t="s">
        <v>156</v>
      </c>
      <c r="I137" s="118"/>
      <c r="J137" s="119"/>
    </row>
    <row r="138" spans="1:10" ht="15.75" x14ac:dyDescent="0.25">
      <c r="A138" s="98">
        <v>9</v>
      </c>
      <c r="B138" s="99"/>
      <c r="C138" s="9" t="s">
        <v>155</v>
      </c>
      <c r="D138" s="98">
        <f>25.68*10.764</f>
        <v>276.41951999999998</v>
      </c>
      <c r="E138" s="99"/>
      <c r="F138" s="9">
        <v>0</v>
      </c>
      <c r="G138" s="9">
        <f t="shared" si="1"/>
        <v>400.80830399999996</v>
      </c>
      <c r="H138" s="9" t="s">
        <v>156</v>
      </c>
      <c r="I138" s="118"/>
      <c r="J138" s="119"/>
    </row>
    <row r="139" spans="1:10" ht="15.75" x14ac:dyDescent="0.25">
      <c r="A139" s="98">
        <v>10</v>
      </c>
      <c r="B139" s="99"/>
      <c r="C139" s="9" t="s">
        <v>155</v>
      </c>
      <c r="D139" s="98">
        <f t="shared" si="2"/>
        <v>274.80491999999998</v>
      </c>
      <c r="E139" s="99"/>
      <c r="F139" s="9">
        <v>0</v>
      </c>
      <c r="G139" s="9">
        <f t="shared" si="1"/>
        <v>398.46713399999999</v>
      </c>
      <c r="H139" s="9" t="s">
        <v>156</v>
      </c>
      <c r="I139" s="118"/>
      <c r="J139" s="119"/>
    </row>
    <row r="140" spans="1:10" ht="15.75" x14ac:dyDescent="0.25">
      <c r="A140" s="98">
        <v>11</v>
      </c>
      <c r="B140" s="99"/>
      <c r="C140" s="9" t="s">
        <v>155</v>
      </c>
      <c r="D140" s="98">
        <f t="shared" si="2"/>
        <v>274.80491999999998</v>
      </c>
      <c r="E140" s="99"/>
      <c r="F140" s="9">
        <v>0</v>
      </c>
      <c r="G140" s="9">
        <f t="shared" si="1"/>
        <v>398.46713399999999</v>
      </c>
      <c r="H140" s="9" t="s">
        <v>156</v>
      </c>
      <c r="I140" s="118"/>
      <c r="J140" s="119"/>
    </row>
    <row r="141" spans="1:10" ht="15.75" x14ac:dyDescent="0.25">
      <c r="A141" s="98">
        <v>12</v>
      </c>
      <c r="B141" s="99"/>
      <c r="C141" s="9" t="s">
        <v>155</v>
      </c>
      <c r="D141" s="98">
        <f t="shared" si="2"/>
        <v>274.80491999999998</v>
      </c>
      <c r="E141" s="99"/>
      <c r="F141" s="9">
        <v>0</v>
      </c>
      <c r="G141" s="9">
        <f t="shared" si="1"/>
        <v>398.46713399999999</v>
      </c>
      <c r="H141" s="9" t="s">
        <v>156</v>
      </c>
      <c r="I141" s="118"/>
      <c r="J141" s="119"/>
    </row>
    <row r="142" spans="1:10" ht="15.75" x14ac:dyDescent="0.25">
      <c r="A142" s="98">
        <v>13</v>
      </c>
      <c r="B142" s="99"/>
      <c r="C142" s="9" t="s">
        <v>155</v>
      </c>
      <c r="D142" s="98">
        <f t="shared" si="2"/>
        <v>274.80491999999998</v>
      </c>
      <c r="E142" s="99"/>
      <c r="F142" s="9">
        <v>0</v>
      </c>
      <c r="G142" s="9">
        <f t="shared" si="1"/>
        <v>398.46713399999999</v>
      </c>
      <c r="H142" s="9" t="s">
        <v>156</v>
      </c>
      <c r="I142" s="118"/>
      <c r="J142" s="119"/>
    </row>
    <row r="143" spans="1:10" ht="15.75" x14ac:dyDescent="0.25">
      <c r="A143" s="98">
        <v>14</v>
      </c>
      <c r="B143" s="99"/>
      <c r="C143" s="9" t="s">
        <v>155</v>
      </c>
      <c r="D143" s="98">
        <f>25.68*10.764</f>
        <v>276.41951999999998</v>
      </c>
      <c r="E143" s="99"/>
      <c r="F143" s="9">
        <v>0</v>
      </c>
      <c r="G143" s="9">
        <f t="shared" si="1"/>
        <v>400.80830399999996</v>
      </c>
      <c r="H143" s="9" t="s">
        <v>156</v>
      </c>
      <c r="I143" s="120"/>
      <c r="J143" s="121"/>
    </row>
    <row r="144" spans="1:10" ht="15.75" x14ac:dyDescent="0.25">
      <c r="A144" s="113" t="s">
        <v>171</v>
      </c>
      <c r="B144" s="114"/>
      <c r="C144" s="114"/>
      <c r="D144" s="114"/>
      <c r="E144" s="114"/>
      <c r="F144" s="114"/>
      <c r="G144" s="114"/>
      <c r="H144" s="114"/>
      <c r="I144" s="114"/>
      <c r="J144" s="115"/>
    </row>
    <row r="145" spans="1:10" ht="15.75" x14ac:dyDescent="0.25">
      <c r="A145" s="113" t="s">
        <v>159</v>
      </c>
      <c r="B145" s="114"/>
      <c r="C145" s="114"/>
      <c r="D145" s="114"/>
      <c r="E145" s="114"/>
      <c r="F145" s="114"/>
      <c r="G145" s="114"/>
      <c r="H145" s="114"/>
      <c r="I145" s="114"/>
      <c r="J145" s="115"/>
    </row>
    <row r="146" spans="1:10" ht="15.75" x14ac:dyDescent="0.25">
      <c r="A146" s="98">
        <v>1</v>
      </c>
      <c r="B146" s="99"/>
      <c r="C146" s="9" t="s">
        <v>155</v>
      </c>
      <c r="D146" s="98">
        <f>25.68*10.764</f>
        <v>276.41951999999998</v>
      </c>
      <c r="E146" s="99"/>
      <c r="F146" s="9">
        <v>0</v>
      </c>
      <c r="G146" s="9">
        <f t="shared" ref="G146:G155" si="3">D146*1.45</f>
        <v>400.80830399999996</v>
      </c>
      <c r="H146" s="9" t="s">
        <v>156</v>
      </c>
      <c r="I146" s="116" t="s">
        <v>157</v>
      </c>
      <c r="J146" s="117"/>
    </row>
    <row r="147" spans="1:10" ht="15.75" x14ac:dyDescent="0.25">
      <c r="A147" s="98">
        <v>2</v>
      </c>
      <c r="B147" s="99"/>
      <c r="C147" s="9" t="s">
        <v>155</v>
      </c>
      <c r="D147" s="98">
        <f t="shared" ref="D147:D154" si="4">25.53*10.764</f>
        <v>274.80491999999998</v>
      </c>
      <c r="E147" s="99"/>
      <c r="F147" s="9">
        <v>0</v>
      </c>
      <c r="G147" s="9">
        <f t="shared" si="3"/>
        <v>398.46713399999999</v>
      </c>
      <c r="H147" s="9" t="s">
        <v>156</v>
      </c>
      <c r="I147" s="118"/>
      <c r="J147" s="119"/>
    </row>
    <row r="148" spans="1:10" ht="15.75" x14ac:dyDescent="0.25">
      <c r="A148" s="98">
        <v>3</v>
      </c>
      <c r="B148" s="99"/>
      <c r="C148" s="9" t="s">
        <v>155</v>
      </c>
      <c r="D148" s="98">
        <f t="shared" si="4"/>
        <v>274.80491999999998</v>
      </c>
      <c r="E148" s="99"/>
      <c r="F148" s="9">
        <v>0</v>
      </c>
      <c r="G148" s="9">
        <f t="shared" si="3"/>
        <v>398.46713399999999</v>
      </c>
      <c r="H148" s="9" t="s">
        <v>156</v>
      </c>
      <c r="I148" s="118"/>
      <c r="J148" s="119"/>
    </row>
    <row r="149" spans="1:10" ht="15.75" x14ac:dyDescent="0.25">
      <c r="A149" s="98">
        <v>4</v>
      </c>
      <c r="B149" s="99"/>
      <c r="C149" s="9" t="s">
        <v>155</v>
      </c>
      <c r="D149" s="98">
        <f t="shared" si="4"/>
        <v>274.80491999999998</v>
      </c>
      <c r="E149" s="99"/>
      <c r="F149" s="9">
        <v>0</v>
      </c>
      <c r="G149" s="9">
        <f t="shared" si="3"/>
        <v>398.46713399999999</v>
      </c>
      <c r="H149" s="9" t="s">
        <v>156</v>
      </c>
      <c r="I149" s="118"/>
      <c r="J149" s="119"/>
    </row>
    <row r="150" spans="1:10" ht="15.75" x14ac:dyDescent="0.25">
      <c r="A150" s="98">
        <v>5</v>
      </c>
      <c r="B150" s="99"/>
      <c r="C150" s="9" t="s">
        <v>155</v>
      </c>
      <c r="D150" s="98">
        <f>25.68*10.764</f>
        <v>276.41951999999998</v>
      </c>
      <c r="E150" s="99"/>
      <c r="F150" s="9">
        <v>0</v>
      </c>
      <c r="G150" s="9">
        <f t="shared" si="3"/>
        <v>400.80830399999996</v>
      </c>
      <c r="H150" s="9" t="s">
        <v>156</v>
      </c>
      <c r="I150" s="118"/>
      <c r="J150" s="119"/>
    </row>
    <row r="151" spans="1:10" ht="15.75" x14ac:dyDescent="0.25">
      <c r="A151" s="98">
        <v>6</v>
      </c>
      <c r="B151" s="99"/>
      <c r="C151" s="9" t="s">
        <v>155</v>
      </c>
      <c r="D151" s="98">
        <f>25.53*10.764</f>
        <v>274.80491999999998</v>
      </c>
      <c r="E151" s="99"/>
      <c r="F151" s="9">
        <v>0</v>
      </c>
      <c r="G151" s="9">
        <f t="shared" si="3"/>
        <v>398.46713399999999</v>
      </c>
      <c r="H151" s="9" t="s">
        <v>156</v>
      </c>
      <c r="I151" s="118"/>
      <c r="J151" s="119"/>
    </row>
    <row r="152" spans="1:10" ht="15.75" x14ac:dyDescent="0.25">
      <c r="A152" s="98">
        <v>7</v>
      </c>
      <c r="B152" s="99"/>
      <c r="C152" s="9" t="s">
        <v>155</v>
      </c>
      <c r="D152" s="98">
        <f t="shared" si="4"/>
        <v>274.80491999999998</v>
      </c>
      <c r="E152" s="99"/>
      <c r="F152" s="9">
        <v>0</v>
      </c>
      <c r="G152" s="9">
        <f t="shared" si="3"/>
        <v>398.46713399999999</v>
      </c>
      <c r="H152" s="9" t="s">
        <v>156</v>
      </c>
      <c r="I152" s="118"/>
      <c r="J152" s="119"/>
    </row>
    <row r="153" spans="1:10" ht="15.75" x14ac:dyDescent="0.25">
      <c r="A153" s="98">
        <v>8</v>
      </c>
      <c r="B153" s="99"/>
      <c r="C153" s="9" t="s">
        <v>155</v>
      </c>
      <c r="D153" s="98">
        <f t="shared" si="4"/>
        <v>274.80491999999998</v>
      </c>
      <c r="E153" s="99"/>
      <c r="F153" s="9">
        <v>0</v>
      </c>
      <c r="G153" s="9">
        <f t="shared" si="3"/>
        <v>398.46713399999999</v>
      </c>
      <c r="H153" s="9" t="s">
        <v>156</v>
      </c>
      <c r="I153" s="118"/>
      <c r="J153" s="119"/>
    </row>
    <row r="154" spans="1:10" ht="15.75" x14ac:dyDescent="0.25">
      <c r="A154" s="98">
        <v>9</v>
      </c>
      <c r="B154" s="99"/>
      <c r="C154" s="9" t="s">
        <v>155</v>
      </c>
      <c r="D154" s="98">
        <f t="shared" si="4"/>
        <v>274.80491999999998</v>
      </c>
      <c r="E154" s="99"/>
      <c r="F154" s="9">
        <v>0</v>
      </c>
      <c r="G154" s="9">
        <f t="shared" si="3"/>
        <v>398.46713399999999</v>
      </c>
      <c r="H154" s="9" t="s">
        <v>156</v>
      </c>
      <c r="I154" s="118"/>
      <c r="J154" s="119"/>
    </row>
    <row r="155" spans="1:10" ht="15.75" x14ac:dyDescent="0.25">
      <c r="A155" s="98">
        <v>10</v>
      </c>
      <c r="B155" s="99"/>
      <c r="C155" s="9" t="s">
        <v>155</v>
      </c>
      <c r="D155" s="98">
        <f>25.68*10.764</f>
        <v>276.41951999999998</v>
      </c>
      <c r="E155" s="99"/>
      <c r="F155" s="9">
        <v>0</v>
      </c>
      <c r="G155" s="9">
        <f t="shared" si="3"/>
        <v>400.80830399999996</v>
      </c>
      <c r="H155" s="9" t="s">
        <v>156</v>
      </c>
      <c r="I155" s="120"/>
      <c r="J155" s="121"/>
    </row>
    <row r="156" spans="1:10" ht="15.75" x14ac:dyDescent="0.25">
      <c r="A156" s="113" t="s">
        <v>158</v>
      </c>
      <c r="B156" s="114"/>
      <c r="C156" s="114"/>
      <c r="D156" s="114"/>
      <c r="E156" s="114"/>
      <c r="F156" s="114"/>
      <c r="G156" s="114"/>
      <c r="H156" s="114"/>
      <c r="I156" s="114"/>
      <c r="J156" s="115"/>
    </row>
    <row r="157" spans="1:10" ht="15.75" x14ac:dyDescent="0.25">
      <c r="A157" s="98">
        <v>1</v>
      </c>
      <c r="B157" s="99"/>
      <c r="C157" s="9" t="s">
        <v>155</v>
      </c>
      <c r="D157" s="98">
        <f>25.53*10.764</f>
        <v>274.80491999999998</v>
      </c>
      <c r="E157" s="99"/>
      <c r="F157" s="9">
        <v>0</v>
      </c>
      <c r="G157" s="9">
        <f t="shared" ref="G157:G170" si="5">D157*1.45</f>
        <v>398.46713399999999</v>
      </c>
      <c r="H157" s="9" t="s">
        <v>156</v>
      </c>
      <c r="I157" s="116" t="str">
        <f>A156</f>
        <v xml:space="preserve">1st to 4th  Floor </v>
      </c>
      <c r="J157" s="117"/>
    </row>
    <row r="158" spans="1:10" ht="15.75" x14ac:dyDescent="0.25">
      <c r="A158" s="98">
        <v>2</v>
      </c>
      <c r="B158" s="99"/>
      <c r="C158" s="9" t="s">
        <v>155</v>
      </c>
      <c r="D158" s="98">
        <f t="shared" ref="D158:D169" si="6">25.53*10.764</f>
        <v>274.80491999999998</v>
      </c>
      <c r="E158" s="99"/>
      <c r="F158" s="9">
        <v>0</v>
      </c>
      <c r="G158" s="9">
        <f t="shared" si="5"/>
        <v>398.46713399999999</v>
      </c>
      <c r="H158" s="9" t="s">
        <v>156</v>
      </c>
      <c r="I158" s="118"/>
      <c r="J158" s="119"/>
    </row>
    <row r="159" spans="1:10" ht="15.75" x14ac:dyDescent="0.25">
      <c r="A159" s="98">
        <v>3</v>
      </c>
      <c r="B159" s="99"/>
      <c r="C159" s="9" t="s">
        <v>155</v>
      </c>
      <c r="D159" s="98">
        <f>25.53*10.764</f>
        <v>274.80491999999998</v>
      </c>
      <c r="E159" s="99"/>
      <c r="F159" s="9">
        <v>0</v>
      </c>
      <c r="G159" s="9">
        <f t="shared" si="5"/>
        <v>398.46713399999999</v>
      </c>
      <c r="H159" s="9" t="s">
        <v>156</v>
      </c>
      <c r="I159" s="118"/>
      <c r="J159" s="119"/>
    </row>
    <row r="160" spans="1:10" ht="15.75" x14ac:dyDescent="0.25">
      <c r="A160" s="98">
        <v>4</v>
      </c>
      <c r="B160" s="99"/>
      <c r="C160" s="9" t="s">
        <v>155</v>
      </c>
      <c r="D160" s="98">
        <f>25.68*10.764</f>
        <v>276.41951999999998</v>
      </c>
      <c r="E160" s="99"/>
      <c r="F160" s="9">
        <v>0</v>
      </c>
      <c r="G160" s="9">
        <f t="shared" si="5"/>
        <v>400.80830399999996</v>
      </c>
      <c r="H160" s="9" t="s">
        <v>156</v>
      </c>
      <c r="I160" s="118"/>
      <c r="J160" s="119"/>
    </row>
    <row r="161" spans="1:10" ht="15.75" x14ac:dyDescent="0.25">
      <c r="A161" s="98">
        <v>5</v>
      </c>
      <c r="B161" s="99"/>
      <c r="C161" s="9" t="s">
        <v>155</v>
      </c>
      <c r="D161" s="98">
        <f>25.68*10.764</f>
        <v>276.41951999999998</v>
      </c>
      <c r="E161" s="99"/>
      <c r="F161" s="9">
        <v>0</v>
      </c>
      <c r="G161" s="9">
        <f t="shared" si="5"/>
        <v>400.80830399999996</v>
      </c>
      <c r="H161" s="9" t="s">
        <v>156</v>
      </c>
      <c r="I161" s="118"/>
      <c r="J161" s="119"/>
    </row>
    <row r="162" spans="1:10" ht="15.75" x14ac:dyDescent="0.25">
      <c r="A162" s="98">
        <v>6</v>
      </c>
      <c r="B162" s="99"/>
      <c r="C162" s="9" t="s">
        <v>155</v>
      </c>
      <c r="D162" s="98">
        <f t="shared" si="6"/>
        <v>274.80491999999998</v>
      </c>
      <c r="E162" s="99"/>
      <c r="F162" s="9">
        <v>0</v>
      </c>
      <c r="G162" s="9">
        <f t="shared" si="5"/>
        <v>398.46713399999999</v>
      </c>
      <c r="H162" s="9" t="s">
        <v>156</v>
      </c>
      <c r="I162" s="118"/>
      <c r="J162" s="119"/>
    </row>
    <row r="163" spans="1:10" ht="15.75" x14ac:dyDescent="0.25">
      <c r="A163" s="98">
        <v>7</v>
      </c>
      <c r="B163" s="99"/>
      <c r="C163" s="9" t="s">
        <v>155</v>
      </c>
      <c r="D163" s="98">
        <f t="shared" si="6"/>
        <v>274.80491999999998</v>
      </c>
      <c r="E163" s="99"/>
      <c r="F163" s="9">
        <v>0</v>
      </c>
      <c r="G163" s="9">
        <f t="shared" si="5"/>
        <v>398.46713399999999</v>
      </c>
      <c r="H163" s="9" t="s">
        <v>156</v>
      </c>
      <c r="I163" s="118"/>
      <c r="J163" s="119"/>
    </row>
    <row r="164" spans="1:10" ht="15.75" x14ac:dyDescent="0.25">
      <c r="A164" s="98">
        <v>8</v>
      </c>
      <c r="B164" s="99"/>
      <c r="C164" s="9" t="s">
        <v>155</v>
      </c>
      <c r="D164" s="98">
        <f t="shared" si="6"/>
        <v>274.80491999999998</v>
      </c>
      <c r="E164" s="99"/>
      <c r="F164" s="9">
        <v>0</v>
      </c>
      <c r="G164" s="9">
        <f t="shared" si="5"/>
        <v>398.46713399999999</v>
      </c>
      <c r="H164" s="9" t="s">
        <v>156</v>
      </c>
      <c r="I164" s="118"/>
      <c r="J164" s="119"/>
    </row>
    <row r="165" spans="1:10" ht="15.75" x14ac:dyDescent="0.25">
      <c r="A165" s="98">
        <v>9</v>
      </c>
      <c r="B165" s="99"/>
      <c r="C165" s="9" t="s">
        <v>155</v>
      </c>
      <c r="D165" s="98">
        <f>25.68*10.764</f>
        <v>276.41951999999998</v>
      </c>
      <c r="E165" s="99"/>
      <c r="F165" s="9">
        <v>0</v>
      </c>
      <c r="G165" s="9">
        <f t="shared" si="5"/>
        <v>400.80830399999996</v>
      </c>
      <c r="H165" s="9" t="s">
        <v>156</v>
      </c>
      <c r="I165" s="118"/>
      <c r="J165" s="119"/>
    </row>
    <row r="166" spans="1:10" ht="15.75" x14ac:dyDescent="0.25">
      <c r="A166" s="98">
        <v>10</v>
      </c>
      <c r="B166" s="99"/>
      <c r="C166" s="9" t="s">
        <v>155</v>
      </c>
      <c r="D166" s="98">
        <f t="shared" si="6"/>
        <v>274.80491999999998</v>
      </c>
      <c r="E166" s="99"/>
      <c r="F166" s="9">
        <v>0</v>
      </c>
      <c r="G166" s="9">
        <f t="shared" si="5"/>
        <v>398.46713399999999</v>
      </c>
      <c r="H166" s="9" t="s">
        <v>156</v>
      </c>
      <c r="I166" s="118"/>
      <c r="J166" s="119"/>
    </row>
    <row r="167" spans="1:10" ht="15.75" x14ac:dyDescent="0.25">
      <c r="A167" s="98">
        <v>11</v>
      </c>
      <c r="B167" s="99"/>
      <c r="C167" s="9" t="s">
        <v>155</v>
      </c>
      <c r="D167" s="98">
        <f t="shared" si="6"/>
        <v>274.80491999999998</v>
      </c>
      <c r="E167" s="99"/>
      <c r="F167" s="9">
        <v>0</v>
      </c>
      <c r="G167" s="9">
        <f t="shared" si="5"/>
        <v>398.46713399999999</v>
      </c>
      <c r="H167" s="9" t="s">
        <v>156</v>
      </c>
      <c r="I167" s="118"/>
      <c r="J167" s="119"/>
    </row>
    <row r="168" spans="1:10" ht="15.75" x14ac:dyDescent="0.25">
      <c r="A168" s="98">
        <v>12</v>
      </c>
      <c r="B168" s="99"/>
      <c r="C168" s="9" t="s">
        <v>155</v>
      </c>
      <c r="D168" s="98">
        <f t="shared" si="6"/>
        <v>274.80491999999998</v>
      </c>
      <c r="E168" s="99"/>
      <c r="F168" s="9">
        <v>0</v>
      </c>
      <c r="G168" s="9">
        <f t="shared" si="5"/>
        <v>398.46713399999999</v>
      </c>
      <c r="H168" s="9" t="s">
        <v>156</v>
      </c>
      <c r="I168" s="118"/>
      <c r="J168" s="119"/>
    </row>
    <row r="169" spans="1:10" ht="15.75" x14ac:dyDescent="0.25">
      <c r="A169" s="98">
        <v>13</v>
      </c>
      <c r="B169" s="99"/>
      <c r="C169" s="9" t="s">
        <v>155</v>
      </c>
      <c r="D169" s="98">
        <f t="shared" si="6"/>
        <v>274.80491999999998</v>
      </c>
      <c r="E169" s="99"/>
      <c r="F169" s="9">
        <v>0</v>
      </c>
      <c r="G169" s="9">
        <f t="shared" si="5"/>
        <v>398.46713399999999</v>
      </c>
      <c r="H169" s="9" t="s">
        <v>156</v>
      </c>
      <c r="I169" s="118"/>
      <c r="J169" s="119"/>
    </row>
    <row r="170" spans="1:10" ht="15.75" x14ac:dyDescent="0.25">
      <c r="A170" s="98">
        <v>14</v>
      </c>
      <c r="B170" s="99"/>
      <c r="C170" s="9" t="s">
        <v>155</v>
      </c>
      <c r="D170" s="98">
        <f>25.68*10.764</f>
        <v>276.41951999999998</v>
      </c>
      <c r="E170" s="99"/>
      <c r="F170" s="9">
        <v>0</v>
      </c>
      <c r="G170" s="9">
        <f t="shared" si="5"/>
        <v>400.80830399999996</v>
      </c>
      <c r="H170" s="9" t="s">
        <v>156</v>
      </c>
      <c r="I170" s="120"/>
      <c r="J170" s="121"/>
    </row>
    <row r="171" spans="1:10" ht="15.75" x14ac:dyDescent="0.25">
      <c r="A171" s="113" t="s">
        <v>170</v>
      </c>
      <c r="B171" s="114"/>
      <c r="C171" s="114"/>
      <c r="D171" s="114"/>
      <c r="E171" s="114"/>
      <c r="F171" s="114"/>
      <c r="G171" s="114"/>
      <c r="H171" s="114"/>
      <c r="I171" s="114"/>
      <c r="J171" s="115"/>
    </row>
    <row r="172" spans="1:10" ht="15.75" x14ac:dyDescent="0.25">
      <c r="A172" s="113" t="s">
        <v>159</v>
      </c>
      <c r="B172" s="114"/>
      <c r="C172" s="114"/>
      <c r="D172" s="114"/>
      <c r="E172" s="114"/>
      <c r="F172" s="114"/>
      <c r="G172" s="114"/>
      <c r="H172" s="114"/>
      <c r="I172" s="114"/>
      <c r="J172" s="115"/>
    </row>
    <row r="173" spans="1:10" ht="15.75" x14ac:dyDescent="0.25">
      <c r="A173" s="98">
        <v>1</v>
      </c>
      <c r="B173" s="99"/>
      <c r="C173" s="9" t="s">
        <v>155</v>
      </c>
      <c r="D173" s="98">
        <f>25.68*10.764</f>
        <v>276.41951999999998</v>
      </c>
      <c r="E173" s="99"/>
      <c r="F173" s="9">
        <v>0</v>
      </c>
      <c r="G173" s="9">
        <f>D173*1.45</f>
        <v>400.80830399999996</v>
      </c>
      <c r="H173" s="9" t="s">
        <v>156</v>
      </c>
      <c r="I173" s="116" t="s">
        <v>157</v>
      </c>
      <c r="J173" s="117"/>
    </row>
    <row r="174" spans="1:10" ht="15.75" x14ac:dyDescent="0.25">
      <c r="A174" s="98">
        <v>2</v>
      </c>
      <c r="B174" s="99"/>
      <c r="C174" s="9" t="s">
        <v>155</v>
      </c>
      <c r="D174" s="98">
        <f>25.53*10.764</f>
        <v>274.80491999999998</v>
      </c>
      <c r="E174" s="99"/>
      <c r="F174" s="9">
        <v>0</v>
      </c>
      <c r="G174" s="9">
        <f>D174*1.45</f>
        <v>398.46713399999999</v>
      </c>
      <c r="H174" s="9" t="s">
        <v>156</v>
      </c>
      <c r="I174" s="118"/>
      <c r="J174" s="119"/>
    </row>
    <row r="175" spans="1:10" ht="15.75" x14ac:dyDescent="0.25">
      <c r="A175" s="98">
        <v>3</v>
      </c>
      <c r="B175" s="99"/>
      <c r="C175" s="9" t="s">
        <v>155</v>
      </c>
      <c r="D175" s="98">
        <f>25.53*10.764</f>
        <v>274.80491999999998</v>
      </c>
      <c r="E175" s="99"/>
      <c r="F175" s="9">
        <v>0</v>
      </c>
      <c r="G175" s="9">
        <f>D175*1.45</f>
        <v>398.46713399999999</v>
      </c>
      <c r="H175" s="9" t="s">
        <v>156</v>
      </c>
      <c r="I175" s="118"/>
      <c r="J175" s="119"/>
    </row>
    <row r="176" spans="1:10" ht="15.75" x14ac:dyDescent="0.25">
      <c r="A176" s="98">
        <v>4</v>
      </c>
      <c r="B176" s="99"/>
      <c r="C176" s="9" t="s">
        <v>155</v>
      </c>
      <c r="D176" s="98">
        <f>25.68*10.764</f>
        <v>276.41951999999998</v>
      </c>
      <c r="E176" s="99"/>
      <c r="F176" s="9">
        <v>0</v>
      </c>
      <c r="G176" s="9">
        <f>D176*1.45</f>
        <v>400.80830399999996</v>
      </c>
      <c r="H176" s="9" t="s">
        <v>156</v>
      </c>
      <c r="I176" s="120"/>
      <c r="J176" s="121"/>
    </row>
    <row r="177" spans="1:10" ht="15.75" x14ac:dyDescent="0.25">
      <c r="A177" s="113" t="s">
        <v>158</v>
      </c>
      <c r="B177" s="114"/>
      <c r="C177" s="114"/>
      <c r="D177" s="114"/>
      <c r="E177" s="114"/>
      <c r="F177" s="114"/>
      <c r="G177" s="114"/>
      <c r="H177" s="114"/>
      <c r="I177" s="114"/>
      <c r="J177" s="115"/>
    </row>
    <row r="178" spans="1:10" ht="15.75" x14ac:dyDescent="0.25">
      <c r="A178" s="98">
        <v>1</v>
      </c>
      <c r="B178" s="99"/>
      <c r="C178" s="9" t="s">
        <v>155</v>
      </c>
      <c r="D178" s="98">
        <f>25.53*10.764</f>
        <v>274.80491999999998</v>
      </c>
      <c r="E178" s="99"/>
      <c r="F178" s="9">
        <v>0</v>
      </c>
      <c r="G178" s="9">
        <f t="shared" ref="G178:G185" si="7">D178*1.45</f>
        <v>398.46713399999999</v>
      </c>
      <c r="H178" s="9" t="s">
        <v>156</v>
      </c>
      <c r="I178" s="116" t="str">
        <f>A177</f>
        <v xml:space="preserve">1st to 4th  Floor </v>
      </c>
      <c r="J178" s="117"/>
    </row>
    <row r="179" spans="1:10" ht="15.75" x14ac:dyDescent="0.25">
      <c r="A179" s="98">
        <v>2</v>
      </c>
      <c r="B179" s="99"/>
      <c r="C179" s="9" t="s">
        <v>155</v>
      </c>
      <c r="D179" s="98">
        <f>25.68*10.764</f>
        <v>276.41951999999998</v>
      </c>
      <c r="E179" s="99"/>
      <c r="F179" s="9">
        <v>0</v>
      </c>
      <c r="G179" s="9">
        <f t="shared" si="7"/>
        <v>400.80830399999996</v>
      </c>
      <c r="H179" s="9" t="s">
        <v>156</v>
      </c>
      <c r="I179" s="118"/>
      <c r="J179" s="119"/>
    </row>
    <row r="180" spans="1:10" ht="15.75" x14ac:dyDescent="0.25">
      <c r="A180" s="98">
        <v>3</v>
      </c>
      <c r="B180" s="99"/>
      <c r="C180" s="9" t="s">
        <v>155</v>
      </c>
      <c r="D180" s="98">
        <f>25.68*10.764</f>
        <v>276.41951999999998</v>
      </c>
      <c r="E180" s="99"/>
      <c r="F180" s="9">
        <v>0</v>
      </c>
      <c r="G180" s="9">
        <f t="shared" si="7"/>
        <v>400.80830399999996</v>
      </c>
      <c r="H180" s="9" t="s">
        <v>156</v>
      </c>
      <c r="I180" s="118"/>
      <c r="J180" s="119"/>
    </row>
    <row r="181" spans="1:10" ht="15.75" x14ac:dyDescent="0.25">
      <c r="A181" s="98">
        <v>4</v>
      </c>
      <c r="B181" s="99"/>
      <c r="C181" s="9" t="s">
        <v>155</v>
      </c>
      <c r="D181" s="98">
        <f>25.53*10.764</f>
        <v>274.80491999999998</v>
      </c>
      <c r="E181" s="99"/>
      <c r="F181" s="9">
        <v>0</v>
      </c>
      <c r="G181" s="9">
        <f t="shared" si="7"/>
        <v>398.46713399999999</v>
      </c>
      <c r="H181" s="9" t="s">
        <v>156</v>
      </c>
      <c r="I181" s="118"/>
      <c r="J181" s="119"/>
    </row>
    <row r="182" spans="1:10" ht="15.75" x14ac:dyDescent="0.25">
      <c r="A182" s="98">
        <v>5</v>
      </c>
      <c r="B182" s="99"/>
      <c r="C182" s="9" t="s">
        <v>155</v>
      </c>
      <c r="D182" s="98">
        <f>25.53*10.764</f>
        <v>274.80491999999998</v>
      </c>
      <c r="E182" s="99"/>
      <c r="F182" s="9">
        <v>0</v>
      </c>
      <c r="G182" s="9">
        <f t="shared" si="7"/>
        <v>398.46713399999999</v>
      </c>
      <c r="H182" s="9" t="s">
        <v>156</v>
      </c>
      <c r="I182" s="118"/>
      <c r="J182" s="119"/>
    </row>
    <row r="183" spans="1:10" ht="15.75" x14ac:dyDescent="0.25">
      <c r="A183" s="98">
        <v>6</v>
      </c>
      <c r="B183" s="99"/>
      <c r="C183" s="9" t="s">
        <v>155</v>
      </c>
      <c r="D183" s="98">
        <f>25.68*10.764</f>
        <v>276.41951999999998</v>
      </c>
      <c r="E183" s="99"/>
      <c r="F183" s="9">
        <v>0</v>
      </c>
      <c r="G183" s="9">
        <f t="shared" si="7"/>
        <v>400.80830399999996</v>
      </c>
      <c r="H183" s="9" t="s">
        <v>156</v>
      </c>
      <c r="I183" s="118"/>
      <c r="J183" s="119"/>
    </row>
    <row r="184" spans="1:10" ht="15.75" x14ac:dyDescent="0.25">
      <c r="A184" s="98">
        <v>7</v>
      </c>
      <c r="B184" s="99"/>
      <c r="C184" s="9" t="s">
        <v>155</v>
      </c>
      <c r="D184" s="98">
        <f>25.68*10.764</f>
        <v>276.41951999999998</v>
      </c>
      <c r="E184" s="99"/>
      <c r="F184" s="9">
        <v>0</v>
      </c>
      <c r="G184" s="9">
        <f t="shared" si="7"/>
        <v>400.80830399999996</v>
      </c>
      <c r="H184" s="9" t="s">
        <v>156</v>
      </c>
      <c r="I184" s="118"/>
      <c r="J184" s="119"/>
    </row>
    <row r="185" spans="1:10" ht="15.75" x14ac:dyDescent="0.25">
      <c r="A185" s="98">
        <v>8</v>
      </c>
      <c r="B185" s="99"/>
      <c r="C185" s="9" t="s">
        <v>155</v>
      </c>
      <c r="D185" s="98">
        <f>25.53*10.764</f>
        <v>274.80491999999998</v>
      </c>
      <c r="E185" s="99"/>
      <c r="F185" s="9">
        <v>0</v>
      </c>
      <c r="G185" s="9">
        <f t="shared" si="7"/>
        <v>398.46713399999999</v>
      </c>
      <c r="H185" s="9" t="s">
        <v>156</v>
      </c>
      <c r="I185" s="120"/>
      <c r="J185" s="121"/>
    </row>
    <row r="186" spans="1:10" ht="101.65" customHeight="1" x14ac:dyDescent="0.25">
      <c r="A186" s="166" t="s">
        <v>224</v>
      </c>
      <c r="B186" s="167"/>
      <c r="C186" s="167"/>
      <c r="D186" s="167"/>
      <c r="E186" s="167"/>
      <c r="F186" s="167"/>
      <c r="G186" s="167"/>
      <c r="H186" s="167"/>
      <c r="I186" s="167"/>
      <c r="J186" s="168"/>
    </row>
    <row r="187" spans="1:10" x14ac:dyDescent="0.25">
      <c r="A187" s="163" t="s">
        <v>26</v>
      </c>
      <c r="B187" s="164"/>
      <c r="C187" s="164"/>
      <c r="D187" s="164"/>
      <c r="E187" s="164"/>
      <c r="F187" s="164"/>
      <c r="G187" s="164"/>
      <c r="H187" s="164"/>
      <c r="I187" s="164"/>
      <c r="J187" s="165"/>
    </row>
    <row r="188" spans="1:10" x14ac:dyDescent="0.25">
      <c r="A188" s="136" t="s">
        <v>33</v>
      </c>
      <c r="B188" s="137"/>
      <c r="C188" s="137"/>
      <c r="D188" s="137"/>
      <c r="E188" s="137"/>
      <c r="F188" s="137"/>
      <c r="G188" s="137"/>
      <c r="H188" s="137"/>
      <c r="I188" s="137"/>
      <c r="J188" s="138"/>
    </row>
    <row r="189" spans="1:10" x14ac:dyDescent="0.25">
      <c r="A189" s="163" t="s">
        <v>27</v>
      </c>
      <c r="B189" s="164"/>
      <c r="C189" s="164"/>
      <c r="D189" s="164"/>
      <c r="E189" s="164"/>
      <c r="F189" s="164"/>
      <c r="G189" s="164"/>
      <c r="H189" s="164"/>
      <c r="I189" s="164"/>
      <c r="J189" s="165"/>
    </row>
    <row r="190" spans="1:10" x14ac:dyDescent="0.25">
      <c r="A190" s="51" t="s">
        <v>38</v>
      </c>
      <c r="B190" s="52"/>
      <c r="C190" s="52"/>
      <c r="D190" s="52"/>
      <c r="E190" s="52"/>
      <c r="F190" s="52"/>
      <c r="G190" s="52"/>
      <c r="H190" s="52"/>
      <c r="I190" s="52"/>
      <c r="J190" s="53"/>
    </row>
    <row r="191" spans="1:10" x14ac:dyDescent="0.25">
      <c r="A191" s="160" t="s">
        <v>55</v>
      </c>
      <c r="B191" s="161"/>
      <c r="C191" s="161"/>
      <c r="D191" s="161"/>
      <c r="E191" s="161"/>
      <c r="F191" s="161"/>
      <c r="G191" s="161"/>
      <c r="H191" s="161"/>
      <c r="I191" s="161"/>
      <c r="J191" s="162"/>
    </row>
    <row r="192" spans="1:10" x14ac:dyDescent="0.25">
      <c r="A192" s="51" t="s">
        <v>39</v>
      </c>
      <c r="B192" s="52"/>
      <c r="C192" s="52"/>
      <c r="D192" s="52"/>
      <c r="E192" s="52"/>
      <c r="F192" s="52"/>
      <c r="G192" s="52"/>
      <c r="H192" s="52"/>
      <c r="I192" s="52"/>
      <c r="J192" s="53"/>
    </row>
    <row r="193" spans="1:10" x14ac:dyDescent="0.25">
      <c r="A193" s="51" t="s">
        <v>40</v>
      </c>
      <c r="B193" s="52"/>
      <c r="C193" s="52"/>
      <c r="D193" s="52"/>
      <c r="E193" s="52"/>
      <c r="F193" s="52"/>
      <c r="G193" s="52"/>
      <c r="H193" s="52"/>
      <c r="I193" s="52"/>
      <c r="J193" s="53"/>
    </row>
    <row r="194" spans="1:10" ht="30.75" customHeight="1" x14ac:dyDescent="0.25">
      <c r="A194" s="126" t="s">
        <v>41</v>
      </c>
      <c r="B194" s="129"/>
      <c r="C194" s="129"/>
      <c r="D194" s="129"/>
      <c r="E194" s="129"/>
      <c r="F194" s="129"/>
      <c r="G194" s="129"/>
      <c r="H194" s="129"/>
      <c r="I194" s="129"/>
      <c r="J194" s="130"/>
    </row>
    <row r="195" spans="1:10" ht="15" customHeight="1" x14ac:dyDescent="0.25">
      <c r="A195" s="142" t="s">
        <v>229</v>
      </c>
      <c r="B195" s="143"/>
      <c r="C195" s="143"/>
      <c r="D195" s="143"/>
      <c r="E195" s="143"/>
      <c r="F195" s="143"/>
      <c r="G195" s="143"/>
      <c r="H195" s="143"/>
      <c r="I195" s="143"/>
      <c r="J195" s="144"/>
    </row>
    <row r="196" spans="1:10" x14ac:dyDescent="0.25">
      <c r="A196" s="145"/>
      <c r="B196" s="146"/>
      <c r="C196" s="146"/>
      <c r="D196" s="146"/>
      <c r="E196" s="146"/>
      <c r="F196" s="146"/>
      <c r="G196" s="146"/>
      <c r="H196" s="146"/>
      <c r="I196" s="146"/>
      <c r="J196" s="147"/>
    </row>
    <row r="197" spans="1:10" ht="28.5" customHeight="1" x14ac:dyDescent="0.25">
      <c r="A197" s="148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5">
      <c r="A198" s="16" t="s">
        <v>142</v>
      </c>
      <c r="B198" s="15"/>
      <c r="C198" s="15"/>
      <c r="D198" s="223" t="str">
        <f>F8</f>
        <v>Vrindavan City (A, B, C Wings)</v>
      </c>
      <c r="E198" s="223"/>
      <c r="F198" s="223"/>
      <c r="G198" s="223"/>
      <c r="H198" s="15"/>
      <c r="I198" s="15"/>
      <c r="J198" s="15"/>
    </row>
    <row r="208" spans="1:10" ht="15" customHeight="1" x14ac:dyDescent="0.25">
      <c r="A208" s="16"/>
      <c r="B208" s="15"/>
      <c r="C208" s="15"/>
      <c r="D208" s="15"/>
      <c r="E208" s="15"/>
      <c r="F208" s="15"/>
      <c r="G208" s="15"/>
      <c r="H208" s="15"/>
      <c r="I208" s="15"/>
      <c r="J208" s="15"/>
    </row>
    <row r="210" spans="1:10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</row>
    <row r="211" spans="1:10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</row>
    <row r="242" spans="1:1" x14ac:dyDescent="0.25">
      <c r="A242" s="17" t="s">
        <v>133</v>
      </c>
    </row>
  </sheetData>
  <mergeCells count="396">
    <mergeCell ref="D198:G198"/>
    <mergeCell ref="A184:B184"/>
    <mergeCell ref="D184:E184"/>
    <mergeCell ref="A185:B185"/>
    <mergeCell ref="D185:E185"/>
    <mergeCell ref="I178:J185"/>
    <mergeCell ref="A182:B182"/>
    <mergeCell ref="D182:E182"/>
    <mergeCell ref="A183:B183"/>
    <mergeCell ref="D183:E183"/>
    <mergeCell ref="A180:B180"/>
    <mergeCell ref="D180:E180"/>
    <mergeCell ref="A181:B181"/>
    <mergeCell ref="D181:E181"/>
    <mergeCell ref="A178:B178"/>
    <mergeCell ref="D178:E178"/>
    <mergeCell ref="A179:B179"/>
    <mergeCell ref="D179:E179"/>
    <mergeCell ref="A11:E11"/>
    <mergeCell ref="F12:J12"/>
    <mergeCell ref="A188:J188"/>
    <mergeCell ref="A48:J48"/>
    <mergeCell ref="G103:J103"/>
    <mergeCell ref="A103:F103"/>
    <mergeCell ref="A101:F101"/>
    <mergeCell ref="A171:J171"/>
    <mergeCell ref="F17:G17"/>
    <mergeCell ref="A18:E19"/>
    <mergeCell ref="A26:B26"/>
    <mergeCell ref="C26:D26"/>
    <mergeCell ref="H17:J17"/>
    <mergeCell ref="A23:E23"/>
    <mergeCell ref="F36:J36"/>
    <mergeCell ref="A176:B176"/>
    <mergeCell ref="F11:J11"/>
    <mergeCell ref="F24:J24"/>
    <mergeCell ref="G28:H28"/>
    <mergeCell ref="E27:F27"/>
    <mergeCell ref="G27:H27"/>
    <mergeCell ref="A12:E12"/>
    <mergeCell ref="A31:B31"/>
    <mergeCell ref="A2:J2"/>
    <mergeCell ref="A3:E3"/>
    <mergeCell ref="F3:J3"/>
    <mergeCell ref="A4:E4"/>
    <mergeCell ref="F4:J4"/>
    <mergeCell ref="F9:J9"/>
    <mergeCell ref="A6:E6"/>
    <mergeCell ref="F6:J6"/>
    <mergeCell ref="A5:E5"/>
    <mergeCell ref="F5:J5"/>
    <mergeCell ref="A7:E7"/>
    <mergeCell ref="F7:J7"/>
    <mergeCell ref="A9:E9"/>
    <mergeCell ref="F8:J8"/>
    <mergeCell ref="A8:E8"/>
    <mergeCell ref="A27:B27"/>
    <mergeCell ref="F25:J25"/>
    <mergeCell ref="A20:E21"/>
    <mergeCell ref="E26:F26"/>
    <mergeCell ref="F23:J23"/>
    <mergeCell ref="F14:G14"/>
    <mergeCell ref="H14:J14"/>
    <mergeCell ref="F15:G15"/>
    <mergeCell ref="H15:J15"/>
    <mergeCell ref="F16:G16"/>
    <mergeCell ref="H16:J16"/>
    <mergeCell ref="C14:E14"/>
    <mergeCell ref="A14:B14"/>
    <mergeCell ref="A15:B15"/>
    <mergeCell ref="C15:E15"/>
    <mergeCell ref="A16:B16"/>
    <mergeCell ref="C16:E16"/>
    <mergeCell ref="A39:E39"/>
    <mergeCell ref="A34:J35"/>
    <mergeCell ref="A38:E38"/>
    <mergeCell ref="A17:B17"/>
    <mergeCell ref="F22:J22"/>
    <mergeCell ref="A24:E24"/>
    <mergeCell ref="C17:E17"/>
    <mergeCell ref="I27:J27"/>
    <mergeCell ref="A32:B32"/>
    <mergeCell ref="C32:J32"/>
    <mergeCell ref="C31:J31"/>
    <mergeCell ref="F20:J21"/>
    <mergeCell ref="F18:J19"/>
    <mergeCell ref="I26:J26"/>
    <mergeCell ref="A25:E25"/>
    <mergeCell ref="A37:E37"/>
    <mergeCell ref="F37:J37"/>
    <mergeCell ref="A22:E22"/>
    <mergeCell ref="G26:H26"/>
    <mergeCell ref="C27:D27"/>
    <mergeCell ref="A36:E36"/>
    <mergeCell ref="A30:J30"/>
    <mergeCell ref="E28:F28"/>
    <mergeCell ref="A29:J29"/>
    <mergeCell ref="E54:F54"/>
    <mergeCell ref="A134:B134"/>
    <mergeCell ref="F73:G82"/>
    <mergeCell ref="A43:B43"/>
    <mergeCell ref="D126:E126"/>
    <mergeCell ref="A127:B127"/>
    <mergeCell ref="C46:F46"/>
    <mergeCell ref="H46:J46"/>
    <mergeCell ref="A51:C51"/>
    <mergeCell ref="D51:J51"/>
    <mergeCell ref="C45:F45"/>
    <mergeCell ref="H45:J45"/>
    <mergeCell ref="C43:F43"/>
    <mergeCell ref="A44:B44"/>
    <mergeCell ref="C44:F44"/>
    <mergeCell ref="H44:J44"/>
    <mergeCell ref="A45:B45"/>
    <mergeCell ref="F49:G49"/>
    <mergeCell ref="H49:J49"/>
    <mergeCell ref="H43:J43"/>
    <mergeCell ref="I130:J143"/>
    <mergeCell ref="H47:J47"/>
    <mergeCell ref="D127:E127"/>
    <mergeCell ref="A40:E40"/>
    <mergeCell ref="A189:J189"/>
    <mergeCell ref="A186:J186"/>
    <mergeCell ref="A49:C49"/>
    <mergeCell ref="A190:J190"/>
    <mergeCell ref="A187:J187"/>
    <mergeCell ref="D68:E68"/>
    <mergeCell ref="A108:F108"/>
    <mergeCell ref="A109:F109"/>
    <mergeCell ref="G109:J109"/>
    <mergeCell ref="D49:E49"/>
    <mergeCell ref="F58:G58"/>
    <mergeCell ref="A102:F102"/>
    <mergeCell ref="G102:J102"/>
    <mergeCell ref="A117:J117"/>
    <mergeCell ref="I118:J128"/>
    <mergeCell ref="A129:J129"/>
    <mergeCell ref="G110:J110"/>
    <mergeCell ref="A106:F106"/>
    <mergeCell ref="A116:J116"/>
    <mergeCell ref="D176:E176"/>
    <mergeCell ref="I173:J176"/>
    <mergeCell ref="A177:J177"/>
    <mergeCell ref="A97:J97"/>
    <mergeCell ref="A195:J197"/>
    <mergeCell ref="A112:F112"/>
    <mergeCell ref="G112:J112"/>
    <mergeCell ref="A113:J113"/>
    <mergeCell ref="A114:J114"/>
    <mergeCell ref="A191:J191"/>
    <mergeCell ref="A192:J192"/>
    <mergeCell ref="A193:J193"/>
    <mergeCell ref="A194:J194"/>
    <mergeCell ref="A145:J145"/>
    <mergeCell ref="I115:J115"/>
    <mergeCell ref="D118:E118"/>
    <mergeCell ref="A120:B120"/>
    <mergeCell ref="A122:B122"/>
    <mergeCell ref="D122:E122"/>
    <mergeCell ref="D120:E120"/>
    <mergeCell ref="A168:B168"/>
    <mergeCell ref="A157:B157"/>
    <mergeCell ref="A172:J172"/>
    <mergeCell ref="A162:B162"/>
    <mergeCell ref="D162:E162"/>
    <mergeCell ref="A169:B169"/>
    <mergeCell ref="D168:E168"/>
    <mergeCell ref="D170:E170"/>
    <mergeCell ref="A1:J1"/>
    <mergeCell ref="F47:G47"/>
    <mergeCell ref="A10:E10"/>
    <mergeCell ref="F10:J10"/>
    <mergeCell ref="F50:J50"/>
    <mergeCell ref="D47:E47"/>
    <mergeCell ref="A13:B13"/>
    <mergeCell ref="C13:J13"/>
    <mergeCell ref="A46:B46"/>
    <mergeCell ref="F41:J41"/>
    <mergeCell ref="F40:J40"/>
    <mergeCell ref="I28:J28"/>
    <mergeCell ref="F39:J39"/>
    <mergeCell ref="C50:E50"/>
    <mergeCell ref="A50:B50"/>
    <mergeCell ref="A41:E41"/>
    <mergeCell ref="A33:J33"/>
    <mergeCell ref="A28:B28"/>
    <mergeCell ref="C28:D28"/>
    <mergeCell ref="F38:J38"/>
    <mergeCell ref="A47:C47"/>
    <mergeCell ref="I146:J155"/>
    <mergeCell ref="A42:J42"/>
    <mergeCell ref="A156:J156"/>
    <mergeCell ref="A144:J144"/>
    <mergeCell ref="I157:J170"/>
    <mergeCell ref="A160:B160"/>
    <mergeCell ref="D160:E160"/>
    <mergeCell ref="A161:B161"/>
    <mergeCell ref="D161:E161"/>
    <mergeCell ref="D166:E166"/>
    <mergeCell ref="A167:B167"/>
    <mergeCell ref="D167:E167"/>
    <mergeCell ref="D165:E165"/>
    <mergeCell ref="A166:B166"/>
    <mergeCell ref="A165:B165"/>
    <mergeCell ref="D157:E157"/>
    <mergeCell ref="A158:B158"/>
    <mergeCell ref="A164:B164"/>
    <mergeCell ref="D164:E164"/>
    <mergeCell ref="A153:B153"/>
    <mergeCell ref="D153:E153"/>
    <mergeCell ref="A154:B154"/>
    <mergeCell ref="D154:E154"/>
    <mergeCell ref="D169:E169"/>
    <mergeCell ref="A170:B170"/>
    <mergeCell ref="D158:E158"/>
    <mergeCell ref="A52:J52"/>
    <mergeCell ref="A121:B121"/>
    <mergeCell ref="D121:E121"/>
    <mergeCell ref="A119:B119"/>
    <mergeCell ref="D119:E119"/>
    <mergeCell ref="A115:B115"/>
    <mergeCell ref="D115:E115"/>
    <mergeCell ref="A118:B118"/>
    <mergeCell ref="G104:J104"/>
    <mergeCell ref="A104:F104"/>
    <mergeCell ref="A111:F111"/>
    <mergeCell ref="G111:J111"/>
    <mergeCell ref="A99:J99"/>
    <mergeCell ref="A100:J100"/>
    <mergeCell ref="G101:J101"/>
    <mergeCell ref="A105:F105"/>
    <mergeCell ref="A110:F110"/>
    <mergeCell ref="G105:J105"/>
    <mergeCell ref="G108:J108"/>
    <mergeCell ref="G106:J106"/>
    <mergeCell ref="A98:J98"/>
    <mergeCell ref="A53:B53"/>
    <mergeCell ref="C53:J53"/>
    <mergeCell ref="A67:B67"/>
    <mergeCell ref="A174:B174"/>
    <mergeCell ref="D174:E174"/>
    <mergeCell ref="A175:B175"/>
    <mergeCell ref="D175:E175"/>
    <mergeCell ref="D148:E148"/>
    <mergeCell ref="D149:E149"/>
    <mergeCell ref="A146:B146"/>
    <mergeCell ref="D146:E146"/>
    <mergeCell ref="A147:B147"/>
    <mergeCell ref="D147:E147"/>
    <mergeCell ref="A148:B148"/>
    <mergeCell ref="A149:B149"/>
    <mergeCell ref="A150:B150"/>
    <mergeCell ref="D150:E150"/>
    <mergeCell ref="A151:B151"/>
    <mergeCell ref="D151:E151"/>
    <mergeCell ref="A152:B152"/>
    <mergeCell ref="D152:E152"/>
    <mergeCell ref="A173:B173"/>
    <mergeCell ref="A155:B155"/>
    <mergeCell ref="D155:E155"/>
    <mergeCell ref="A163:B163"/>
    <mergeCell ref="D163:E163"/>
    <mergeCell ref="D173:E173"/>
    <mergeCell ref="D142:E142"/>
    <mergeCell ref="A143:B143"/>
    <mergeCell ref="D143:E143"/>
    <mergeCell ref="A130:B130"/>
    <mergeCell ref="D130:E130"/>
    <mergeCell ref="A131:B131"/>
    <mergeCell ref="D131:E131"/>
    <mergeCell ref="A132:B132"/>
    <mergeCell ref="D132:E132"/>
    <mergeCell ref="A133:B133"/>
    <mergeCell ref="D133:E133"/>
    <mergeCell ref="A140:B140"/>
    <mergeCell ref="D140:E140"/>
    <mergeCell ref="D79:E79"/>
    <mergeCell ref="A80:B80"/>
    <mergeCell ref="A82:B82"/>
    <mergeCell ref="A159:B159"/>
    <mergeCell ref="D159:E159"/>
    <mergeCell ref="A123:B123"/>
    <mergeCell ref="D123:E123"/>
    <mergeCell ref="D134:E134"/>
    <mergeCell ref="A135:B135"/>
    <mergeCell ref="D135:E135"/>
    <mergeCell ref="A136:B136"/>
    <mergeCell ref="D136:E136"/>
    <mergeCell ref="A137:B137"/>
    <mergeCell ref="D137:E137"/>
    <mergeCell ref="A138:B138"/>
    <mergeCell ref="D138:E138"/>
    <mergeCell ref="A124:B124"/>
    <mergeCell ref="D124:E124"/>
    <mergeCell ref="A125:B125"/>
    <mergeCell ref="D125:E125"/>
    <mergeCell ref="A126:B126"/>
    <mergeCell ref="A141:B141"/>
    <mergeCell ref="D141:E141"/>
    <mergeCell ref="A142:B142"/>
    <mergeCell ref="D65:E65"/>
    <mergeCell ref="A66:B66"/>
    <mergeCell ref="D66:E66"/>
    <mergeCell ref="D67:E67"/>
    <mergeCell ref="A68:B68"/>
    <mergeCell ref="A139:B139"/>
    <mergeCell ref="D139:E139"/>
    <mergeCell ref="A128:B128"/>
    <mergeCell ref="D128:E128"/>
    <mergeCell ref="A69:B69"/>
    <mergeCell ref="C69:J69"/>
    <mergeCell ref="E70:F70"/>
    <mergeCell ref="I70:J70"/>
    <mergeCell ref="A71:B71"/>
    <mergeCell ref="C71:J71"/>
    <mergeCell ref="A72:B72"/>
    <mergeCell ref="D72:E72"/>
    <mergeCell ref="F72:G72"/>
    <mergeCell ref="H72:J72"/>
    <mergeCell ref="A73:B73"/>
    <mergeCell ref="D73:E73"/>
    <mergeCell ref="A78:B78"/>
    <mergeCell ref="D78:E78"/>
    <mergeCell ref="A79:B79"/>
    <mergeCell ref="D81:E81"/>
    <mergeCell ref="D80:E80"/>
    <mergeCell ref="A81:B81"/>
    <mergeCell ref="I54:J54"/>
    <mergeCell ref="A55:B55"/>
    <mergeCell ref="C55:J55"/>
    <mergeCell ref="A58:B58"/>
    <mergeCell ref="D58:E58"/>
    <mergeCell ref="H58:J58"/>
    <mergeCell ref="D62:E62"/>
    <mergeCell ref="A63:B63"/>
    <mergeCell ref="D63:E63"/>
    <mergeCell ref="A59:B59"/>
    <mergeCell ref="D59:E59"/>
    <mergeCell ref="F59:G68"/>
    <mergeCell ref="H59:J68"/>
    <mergeCell ref="A60:B60"/>
    <mergeCell ref="D60:E60"/>
    <mergeCell ref="A61:B61"/>
    <mergeCell ref="D61:E61"/>
    <mergeCell ref="A62:B62"/>
    <mergeCell ref="A64:B64"/>
    <mergeCell ref="D64:E64"/>
    <mergeCell ref="A65:B65"/>
    <mergeCell ref="A95:B95"/>
    <mergeCell ref="D95:E95"/>
    <mergeCell ref="A96:B96"/>
    <mergeCell ref="D96:E96"/>
    <mergeCell ref="D82:E82"/>
    <mergeCell ref="A83:B83"/>
    <mergeCell ref="C83:J83"/>
    <mergeCell ref="E84:F84"/>
    <mergeCell ref="I84:J84"/>
    <mergeCell ref="A85:B85"/>
    <mergeCell ref="C85:J85"/>
    <mergeCell ref="A86:B86"/>
    <mergeCell ref="D86:E86"/>
    <mergeCell ref="F86:G86"/>
    <mergeCell ref="H86:J86"/>
    <mergeCell ref="H73:J82"/>
    <mergeCell ref="A74:B74"/>
    <mergeCell ref="D74:E74"/>
    <mergeCell ref="A75:B75"/>
    <mergeCell ref="D75:E75"/>
    <mergeCell ref="A76:B76"/>
    <mergeCell ref="D76:E76"/>
    <mergeCell ref="A77:B77"/>
    <mergeCell ref="D77:E77"/>
    <mergeCell ref="A56:B57"/>
    <mergeCell ref="C56:E57"/>
    <mergeCell ref="F56:G57"/>
    <mergeCell ref="H56:J57"/>
    <mergeCell ref="A107:F107"/>
    <mergeCell ref="G107:J107"/>
    <mergeCell ref="A87:B87"/>
    <mergeCell ref="D87:E87"/>
    <mergeCell ref="F87:G96"/>
    <mergeCell ref="H87:J96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</mergeCells>
  <phoneticPr fontId="0" type="noConversion"/>
  <hyperlinks>
    <hyperlink ref="C32" r:id="rId1"/>
  </hyperlinks>
  <pageMargins left="0.39370078740157483" right="0.39370078740157483" top="0.78740157480314965" bottom="0.78740157480314965" header="0.31496062992125984" footer="0.31496062992125984"/>
  <pageSetup fitToHeight="0" orientation="portrait" r:id="rId2"/>
  <headerFooter>
    <oddHeader>&amp;C&amp;G</oddHeader>
    <oddFooter>&amp;L&amp;"Times New Roman,Bold"Ref No: &amp;F&amp;C&amp;G&amp;R&amp;P</oddFooter>
  </headerFooter>
  <rowBreaks count="2" manualBreakCount="2">
    <brk id="197" max="9" man="1"/>
    <brk id="24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C11" sqref="C11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28515625" customWidth="1"/>
    <col min="6" max="7" width="9.28515625" customWidth="1"/>
    <col min="9" max="9" width="12.7109375" customWidth="1"/>
    <col min="10" max="10" width="15.28515625" customWidth="1"/>
    <col min="13" max="13" width="16.5703125" customWidth="1"/>
  </cols>
  <sheetData>
    <row r="2" spans="1:15" x14ac:dyDescent="0.25">
      <c r="A2" t="s">
        <v>110</v>
      </c>
      <c r="B2" s="11" t="s">
        <v>130</v>
      </c>
      <c r="C2" s="11">
        <v>4</v>
      </c>
    </row>
    <row r="3" spans="1:15" x14ac:dyDescent="0.25">
      <c r="B3" t="s">
        <v>111</v>
      </c>
      <c r="C3" t="s">
        <v>112</v>
      </c>
    </row>
    <row r="4" spans="1:15" x14ac:dyDescent="0.25">
      <c r="A4" t="s">
        <v>113</v>
      </c>
      <c r="B4" s="4">
        <v>10</v>
      </c>
      <c r="C4" s="4">
        <v>10</v>
      </c>
      <c r="E4">
        <f>(100/B4)*C4</f>
        <v>100</v>
      </c>
    </row>
    <row r="5" spans="1:15" x14ac:dyDescent="0.25">
      <c r="A5" t="s">
        <v>114</v>
      </c>
      <c r="B5" t="s">
        <v>115</v>
      </c>
      <c r="C5" t="s">
        <v>116</v>
      </c>
      <c r="E5">
        <f>(100/B6)*C6</f>
        <v>100</v>
      </c>
      <c r="I5" s="4" t="s">
        <v>117</v>
      </c>
      <c r="J5" s="4" t="s">
        <v>118</v>
      </c>
      <c r="K5" s="4" t="s">
        <v>119</v>
      </c>
      <c r="L5" s="4" t="s">
        <v>37</v>
      </c>
      <c r="M5" s="4" t="s">
        <v>43</v>
      </c>
      <c r="N5" s="4" t="s">
        <v>120</v>
      </c>
      <c r="O5" s="4" t="s">
        <v>44</v>
      </c>
    </row>
    <row r="6" spans="1:15" x14ac:dyDescent="0.25">
      <c r="B6" s="4">
        <f>C2+1</f>
        <v>5</v>
      </c>
      <c r="C6" s="4">
        <v>5</v>
      </c>
      <c r="E6">
        <f>(100/B8)*C8</f>
        <v>100</v>
      </c>
      <c r="F6" s="12" t="s">
        <v>121</v>
      </c>
      <c r="I6" s="12">
        <f>C4</f>
        <v>10</v>
      </c>
      <c r="J6" s="12">
        <f>40/B6*C6</f>
        <v>40</v>
      </c>
      <c r="K6" s="12">
        <f>15/B8*C8</f>
        <v>15</v>
      </c>
      <c r="L6" s="12">
        <f>10/B10*C10</f>
        <v>1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25">
      <c r="A7" t="s">
        <v>122</v>
      </c>
      <c r="B7" t="s">
        <v>123</v>
      </c>
      <c r="C7" t="s">
        <v>124</v>
      </c>
      <c r="E7">
        <f>(100/B10)*C10</f>
        <v>10</v>
      </c>
      <c r="F7" s="4" t="s">
        <v>125</v>
      </c>
      <c r="G7" s="4"/>
      <c r="H7" s="4"/>
      <c r="I7" s="4">
        <f>I6+20</f>
        <v>30</v>
      </c>
      <c r="J7" s="4">
        <f>30/B6*C6</f>
        <v>30</v>
      </c>
      <c r="K7" s="4">
        <f>15/B8*C8</f>
        <v>15</v>
      </c>
      <c r="L7" s="4">
        <f>10/B10*C10</f>
        <v>1</v>
      </c>
      <c r="M7" s="4">
        <f>5/B12*C12</f>
        <v>0</v>
      </c>
      <c r="N7" s="4">
        <f>5/B14*C14</f>
        <v>0</v>
      </c>
      <c r="O7" s="4">
        <f>5/B16*C16</f>
        <v>0</v>
      </c>
    </row>
    <row r="8" spans="1:15" x14ac:dyDescent="0.25">
      <c r="B8" s="4">
        <f>C2+1</f>
        <v>5</v>
      </c>
      <c r="C8" s="4">
        <v>5</v>
      </c>
      <c r="E8">
        <f>(100/B12)*C12</f>
        <v>0</v>
      </c>
    </row>
    <row r="9" spans="1:15" x14ac:dyDescent="0.25">
      <c r="A9" t="s">
        <v>126</v>
      </c>
      <c r="B9" t="s">
        <v>123</v>
      </c>
      <c r="C9" t="s">
        <v>124</v>
      </c>
      <c r="E9">
        <f>(100/B14)*C14</f>
        <v>0</v>
      </c>
    </row>
    <row r="10" spans="1:15" x14ac:dyDescent="0.25">
      <c r="B10" s="4">
        <f>C2+1</f>
        <v>5</v>
      </c>
      <c r="C10" s="4">
        <v>0.5</v>
      </c>
      <c r="E10">
        <f>(100/B16)*C16</f>
        <v>0</v>
      </c>
    </row>
    <row r="11" spans="1:15" x14ac:dyDescent="0.25">
      <c r="A11" t="s">
        <v>43</v>
      </c>
      <c r="B11" t="s">
        <v>123</v>
      </c>
      <c r="C11" t="s">
        <v>124</v>
      </c>
    </row>
    <row r="12" spans="1:15" x14ac:dyDescent="0.25">
      <c r="B12" s="4">
        <f>C2+1</f>
        <v>5</v>
      </c>
      <c r="C12" s="4">
        <v>0</v>
      </c>
      <c r="F12" s="4"/>
      <c r="G12" s="4" t="s">
        <v>121</v>
      </c>
      <c r="H12" s="4" t="s">
        <v>127</v>
      </c>
      <c r="L12" t="s">
        <v>128</v>
      </c>
    </row>
    <row r="13" spans="1:15" ht="31.5" customHeight="1" x14ac:dyDescent="0.25">
      <c r="A13" s="13" t="s">
        <v>120</v>
      </c>
      <c r="B13" t="s">
        <v>123</v>
      </c>
      <c r="C13" t="s">
        <v>124</v>
      </c>
      <c r="F13" s="4" t="s">
        <v>35</v>
      </c>
      <c r="G13" s="4">
        <f>I6</f>
        <v>10</v>
      </c>
      <c r="H13" s="4">
        <f>I7</f>
        <v>30</v>
      </c>
      <c r="L13" t="s">
        <v>128</v>
      </c>
    </row>
    <row r="14" spans="1:15" x14ac:dyDescent="0.25">
      <c r="B14" s="4">
        <f>C2+1</f>
        <v>5</v>
      </c>
      <c r="C14" s="4">
        <v>0</v>
      </c>
      <c r="F14" s="4" t="s">
        <v>36</v>
      </c>
      <c r="G14" s="4">
        <f>J6</f>
        <v>40</v>
      </c>
      <c r="H14" s="4">
        <f>J7</f>
        <v>30</v>
      </c>
    </row>
    <row r="15" spans="1:15" x14ac:dyDescent="0.25">
      <c r="A15" t="s">
        <v>44</v>
      </c>
      <c r="B15" t="s">
        <v>123</v>
      </c>
      <c r="C15" t="s">
        <v>124</v>
      </c>
      <c r="F15" s="4" t="s">
        <v>119</v>
      </c>
      <c r="G15" s="4">
        <f>K6</f>
        <v>15</v>
      </c>
      <c r="H15" s="4">
        <f>K7</f>
        <v>15</v>
      </c>
    </row>
    <row r="16" spans="1:15" x14ac:dyDescent="0.25">
      <c r="B16" s="4">
        <f>C2+1</f>
        <v>5</v>
      </c>
      <c r="C16" s="4">
        <v>0</v>
      </c>
      <c r="F16" s="4" t="s">
        <v>37</v>
      </c>
      <c r="G16" s="4">
        <f>L6</f>
        <v>1</v>
      </c>
      <c r="H16" s="4">
        <f>L7</f>
        <v>1</v>
      </c>
    </row>
    <row r="17" spans="6:8" x14ac:dyDescent="0.25">
      <c r="F17" s="4" t="s">
        <v>43</v>
      </c>
      <c r="G17" s="4">
        <f>M6</f>
        <v>0</v>
      </c>
      <c r="H17" s="4">
        <f>M7</f>
        <v>0</v>
      </c>
    </row>
    <row r="18" spans="6:8" ht="29.25" customHeight="1" x14ac:dyDescent="0.25">
      <c r="F18" s="14" t="s">
        <v>120</v>
      </c>
      <c r="G18" s="4">
        <f>N6</f>
        <v>0</v>
      </c>
      <c r="H18" s="4">
        <f>N7</f>
        <v>0</v>
      </c>
    </row>
    <row r="19" spans="6:8" x14ac:dyDescent="0.25">
      <c r="F19" s="4" t="s">
        <v>44</v>
      </c>
      <c r="G19" s="4">
        <f>O6</f>
        <v>0</v>
      </c>
      <c r="H19" s="4">
        <f>O7</f>
        <v>0</v>
      </c>
    </row>
    <row r="20" spans="6:8" x14ac:dyDescent="0.25">
      <c r="F20" s="4" t="s">
        <v>129</v>
      </c>
      <c r="G20" s="4">
        <f>G13+G14+G15+G16+G17+G18+G19</f>
        <v>66</v>
      </c>
      <c r="H20" s="4">
        <f>H13+H14+H15+H16+H17+H18+H19</f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C10" sqref="C10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28515625" customWidth="1"/>
    <col min="6" max="7" width="9.28515625" customWidth="1"/>
    <col min="9" max="9" width="12.7109375" customWidth="1"/>
    <col min="10" max="10" width="15.28515625" customWidth="1"/>
    <col min="13" max="13" width="16.5703125" customWidth="1"/>
  </cols>
  <sheetData>
    <row r="2" spans="1:15" x14ac:dyDescent="0.25">
      <c r="A2" t="s">
        <v>110</v>
      </c>
      <c r="B2" s="11" t="s">
        <v>130</v>
      </c>
      <c r="C2" s="11">
        <v>4</v>
      </c>
    </row>
    <row r="3" spans="1:15" x14ac:dyDescent="0.25">
      <c r="B3" t="s">
        <v>111</v>
      </c>
      <c r="C3" t="s">
        <v>112</v>
      </c>
    </row>
    <row r="4" spans="1:15" x14ac:dyDescent="0.25">
      <c r="A4" t="s">
        <v>113</v>
      </c>
      <c r="B4" s="4">
        <v>10</v>
      </c>
      <c r="C4" s="4">
        <v>10</v>
      </c>
      <c r="E4">
        <f>(100/B4)*C4</f>
        <v>100</v>
      </c>
    </row>
    <row r="5" spans="1:15" x14ac:dyDescent="0.25">
      <c r="A5" t="s">
        <v>114</v>
      </c>
      <c r="B5" t="s">
        <v>115</v>
      </c>
      <c r="C5" t="s">
        <v>116</v>
      </c>
      <c r="E5">
        <f>(100/B6)*C6</f>
        <v>100</v>
      </c>
      <c r="I5" s="4" t="s">
        <v>117</v>
      </c>
      <c r="J5" s="4" t="s">
        <v>118</v>
      </c>
      <c r="K5" s="4" t="s">
        <v>119</v>
      </c>
      <c r="L5" s="4" t="s">
        <v>37</v>
      </c>
      <c r="M5" s="4" t="s">
        <v>43</v>
      </c>
      <c r="N5" s="4" t="s">
        <v>120</v>
      </c>
      <c r="O5" s="4" t="s">
        <v>44</v>
      </c>
    </row>
    <row r="6" spans="1:15" x14ac:dyDescent="0.25">
      <c r="B6" s="4">
        <f>C2+1</f>
        <v>5</v>
      </c>
      <c r="C6" s="4">
        <v>5</v>
      </c>
      <c r="E6">
        <f>(100/B8)*C8</f>
        <v>100</v>
      </c>
      <c r="F6" s="12" t="s">
        <v>121</v>
      </c>
      <c r="I6" s="12">
        <f>C4</f>
        <v>10</v>
      </c>
      <c r="J6" s="12">
        <f>40/B6*C6</f>
        <v>40</v>
      </c>
      <c r="K6" s="12">
        <f>15/B8*C8</f>
        <v>15</v>
      </c>
      <c r="L6" s="12">
        <f>10/B10*C10</f>
        <v>0</v>
      </c>
      <c r="M6" s="12">
        <f>10/B12*C12</f>
        <v>0</v>
      </c>
      <c r="N6" s="12">
        <f>5/B14*C14</f>
        <v>0</v>
      </c>
      <c r="O6" s="12">
        <f>5/B16*C16</f>
        <v>0</v>
      </c>
    </row>
    <row r="7" spans="1:15" x14ac:dyDescent="0.25">
      <c r="A7" t="s">
        <v>122</v>
      </c>
      <c r="B7" t="s">
        <v>123</v>
      </c>
      <c r="C7" t="s">
        <v>124</v>
      </c>
      <c r="E7">
        <f>(100/B10)*C10</f>
        <v>0</v>
      </c>
      <c r="F7" s="4" t="s">
        <v>125</v>
      </c>
      <c r="G7" s="4"/>
      <c r="H7" s="4"/>
      <c r="I7" s="4">
        <f>I6+20</f>
        <v>30</v>
      </c>
      <c r="J7" s="4">
        <f>30/B6*C6</f>
        <v>30</v>
      </c>
      <c r="K7" s="4">
        <f>15/B8*C8</f>
        <v>15</v>
      </c>
      <c r="L7" s="4">
        <f>10/B10*C10</f>
        <v>0</v>
      </c>
      <c r="M7" s="4">
        <f>5/B12*C12</f>
        <v>0</v>
      </c>
      <c r="N7" s="4">
        <f>5/B14*C14</f>
        <v>0</v>
      </c>
      <c r="O7" s="4">
        <f>5/B16*C16</f>
        <v>0</v>
      </c>
    </row>
    <row r="8" spans="1:15" x14ac:dyDescent="0.25">
      <c r="B8" s="4">
        <f>C2+1</f>
        <v>5</v>
      </c>
      <c r="C8" s="4">
        <v>5</v>
      </c>
      <c r="E8">
        <f>(100/B12)*C12</f>
        <v>0</v>
      </c>
    </row>
    <row r="9" spans="1:15" x14ac:dyDescent="0.25">
      <c r="A9" t="s">
        <v>126</v>
      </c>
      <c r="B9" t="s">
        <v>123</v>
      </c>
      <c r="C9" t="s">
        <v>124</v>
      </c>
      <c r="E9">
        <f>(100/B14)*C14</f>
        <v>0</v>
      </c>
    </row>
    <row r="10" spans="1:15" x14ac:dyDescent="0.25">
      <c r="B10" s="4">
        <f>C2+1</f>
        <v>5</v>
      </c>
      <c r="C10" s="4">
        <v>0</v>
      </c>
      <c r="E10">
        <f>(100/B16)*C16</f>
        <v>0</v>
      </c>
    </row>
    <row r="11" spans="1:15" x14ac:dyDescent="0.25">
      <c r="A11" t="s">
        <v>43</v>
      </c>
      <c r="B11" t="s">
        <v>123</v>
      </c>
      <c r="C11" t="s">
        <v>124</v>
      </c>
    </row>
    <row r="12" spans="1:15" x14ac:dyDescent="0.25">
      <c r="B12" s="4">
        <f>C2+1</f>
        <v>5</v>
      </c>
      <c r="C12" s="4">
        <v>0</v>
      </c>
      <c r="F12" s="4"/>
      <c r="G12" s="4" t="s">
        <v>121</v>
      </c>
      <c r="H12" s="4" t="s">
        <v>127</v>
      </c>
      <c r="L12" t="s">
        <v>128</v>
      </c>
    </row>
    <row r="13" spans="1:15" ht="31.5" customHeight="1" x14ac:dyDescent="0.25">
      <c r="A13" s="13" t="s">
        <v>120</v>
      </c>
      <c r="B13" t="s">
        <v>123</v>
      </c>
      <c r="C13" t="s">
        <v>124</v>
      </c>
      <c r="F13" s="4" t="s">
        <v>35</v>
      </c>
      <c r="G13" s="4">
        <f>I6</f>
        <v>10</v>
      </c>
      <c r="H13" s="4">
        <f>I7</f>
        <v>30</v>
      </c>
      <c r="L13" t="s">
        <v>128</v>
      </c>
    </row>
    <row r="14" spans="1:15" x14ac:dyDescent="0.25">
      <c r="B14" s="4">
        <f>C2+1</f>
        <v>5</v>
      </c>
      <c r="C14" s="4">
        <v>0</v>
      </c>
      <c r="F14" s="4" t="s">
        <v>36</v>
      </c>
      <c r="G14" s="4">
        <f>J6</f>
        <v>40</v>
      </c>
      <c r="H14" s="4">
        <f>J7</f>
        <v>30</v>
      </c>
    </row>
    <row r="15" spans="1:15" x14ac:dyDescent="0.25">
      <c r="A15" t="s">
        <v>44</v>
      </c>
      <c r="B15" t="s">
        <v>123</v>
      </c>
      <c r="C15" t="s">
        <v>124</v>
      </c>
      <c r="F15" s="4" t="s">
        <v>119</v>
      </c>
      <c r="G15" s="4">
        <f>K6</f>
        <v>15</v>
      </c>
      <c r="H15" s="4">
        <f>K7</f>
        <v>15</v>
      </c>
    </row>
    <row r="16" spans="1:15" x14ac:dyDescent="0.25">
      <c r="B16" s="4">
        <f>C2+1</f>
        <v>5</v>
      </c>
      <c r="C16" s="4">
        <v>0</v>
      </c>
      <c r="F16" s="4" t="s">
        <v>37</v>
      </c>
      <c r="G16" s="4">
        <f>L6</f>
        <v>0</v>
      </c>
      <c r="H16" s="4">
        <f>L7</f>
        <v>0</v>
      </c>
    </row>
    <row r="17" spans="6:8" x14ac:dyDescent="0.25">
      <c r="F17" s="4" t="s">
        <v>43</v>
      </c>
      <c r="G17" s="4">
        <f>M6</f>
        <v>0</v>
      </c>
      <c r="H17" s="4">
        <f>M7</f>
        <v>0</v>
      </c>
    </row>
    <row r="18" spans="6:8" ht="29.25" customHeight="1" x14ac:dyDescent="0.25">
      <c r="F18" s="14" t="s">
        <v>120</v>
      </c>
      <c r="G18" s="4">
        <f>N6</f>
        <v>0</v>
      </c>
      <c r="H18" s="4">
        <f>N7</f>
        <v>0</v>
      </c>
    </row>
    <row r="19" spans="6:8" x14ac:dyDescent="0.25">
      <c r="F19" s="4" t="s">
        <v>44</v>
      </c>
      <c r="G19" s="4">
        <f>O6</f>
        <v>0</v>
      </c>
      <c r="H19" s="4">
        <f>O7</f>
        <v>0</v>
      </c>
    </row>
    <row r="20" spans="6:8" x14ac:dyDescent="0.25">
      <c r="F20" s="4" t="s">
        <v>129</v>
      </c>
      <c r="G20" s="4">
        <f>G13+G14+G15+G16+G17+G18+G19</f>
        <v>65</v>
      </c>
      <c r="H20" s="4">
        <f>H13+H14+H15+H16+H17+H18+H19</f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C19" sqref="C19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28515625" customWidth="1"/>
    <col min="6" max="7" width="9.28515625" customWidth="1"/>
    <col min="9" max="9" width="12.7109375" customWidth="1"/>
    <col min="10" max="10" width="15.28515625" customWidth="1"/>
    <col min="13" max="13" width="16.5703125" customWidth="1"/>
  </cols>
  <sheetData>
    <row r="2" spans="1:15" x14ac:dyDescent="0.25">
      <c r="A2" t="s">
        <v>110</v>
      </c>
      <c r="B2" s="11" t="s">
        <v>130</v>
      </c>
      <c r="C2" s="11">
        <v>4</v>
      </c>
    </row>
    <row r="3" spans="1:15" x14ac:dyDescent="0.25">
      <c r="B3" t="s">
        <v>111</v>
      </c>
      <c r="C3" t="s">
        <v>112</v>
      </c>
    </row>
    <row r="4" spans="1:15" x14ac:dyDescent="0.25">
      <c r="A4" t="s">
        <v>113</v>
      </c>
      <c r="B4" s="4">
        <v>10</v>
      </c>
      <c r="C4" s="4">
        <v>10</v>
      </c>
      <c r="E4">
        <f>(100/B4)*C4</f>
        <v>100</v>
      </c>
    </row>
    <row r="5" spans="1:15" x14ac:dyDescent="0.25">
      <c r="A5" t="s">
        <v>114</v>
      </c>
      <c r="B5" t="s">
        <v>115</v>
      </c>
      <c r="C5" t="s">
        <v>116</v>
      </c>
      <c r="E5">
        <f>(100/B6)*C6</f>
        <v>100</v>
      </c>
      <c r="I5" s="4" t="s">
        <v>117</v>
      </c>
      <c r="J5" s="4" t="s">
        <v>118</v>
      </c>
      <c r="K5" s="4" t="s">
        <v>119</v>
      </c>
      <c r="L5" s="4" t="s">
        <v>37</v>
      </c>
      <c r="M5" s="4" t="s">
        <v>43</v>
      </c>
      <c r="N5" s="4" t="s">
        <v>120</v>
      </c>
      <c r="O5" s="4" t="s">
        <v>44</v>
      </c>
    </row>
    <row r="6" spans="1:15" x14ac:dyDescent="0.25">
      <c r="B6" s="4">
        <f>C2+1</f>
        <v>5</v>
      </c>
      <c r="C6" s="4">
        <v>5</v>
      </c>
      <c r="E6">
        <f>(100/B8)*C8</f>
        <v>100</v>
      </c>
      <c r="F6" s="12" t="s">
        <v>121</v>
      </c>
      <c r="I6" s="12">
        <f>C4</f>
        <v>10</v>
      </c>
      <c r="J6" s="12">
        <f>40/B6*C6</f>
        <v>40</v>
      </c>
      <c r="K6" s="12">
        <f>15/B8*C8</f>
        <v>15</v>
      </c>
      <c r="L6" s="12">
        <f>10/B10*C10</f>
        <v>10</v>
      </c>
      <c r="M6" s="12">
        <f>10/B12*C12</f>
        <v>10</v>
      </c>
      <c r="N6" s="12">
        <f>5/B14*C14</f>
        <v>5</v>
      </c>
      <c r="O6" s="12">
        <f>5/B16*C16</f>
        <v>0</v>
      </c>
    </row>
    <row r="7" spans="1:15" x14ac:dyDescent="0.25">
      <c r="A7" t="s">
        <v>122</v>
      </c>
      <c r="B7" t="s">
        <v>123</v>
      </c>
      <c r="C7" t="s">
        <v>124</v>
      </c>
      <c r="E7">
        <f>(100/B10)*C10</f>
        <v>100</v>
      </c>
      <c r="F7" s="4" t="s">
        <v>125</v>
      </c>
      <c r="G7" s="4"/>
      <c r="H7" s="4"/>
      <c r="I7" s="4">
        <f>I6+20</f>
        <v>30</v>
      </c>
      <c r="J7" s="4">
        <f>30/B6*C6</f>
        <v>30</v>
      </c>
      <c r="K7" s="4">
        <f>15/B8*C8</f>
        <v>15</v>
      </c>
      <c r="L7" s="4">
        <f>10/B10*C10</f>
        <v>10</v>
      </c>
      <c r="M7" s="4">
        <f>5/B12*C12</f>
        <v>5</v>
      </c>
      <c r="N7" s="4">
        <f>5/B14*C14</f>
        <v>5</v>
      </c>
      <c r="O7" s="4">
        <f>5/B16*C16</f>
        <v>0</v>
      </c>
    </row>
    <row r="8" spans="1:15" x14ac:dyDescent="0.25">
      <c r="B8" s="4">
        <f>C2+1</f>
        <v>5</v>
      </c>
      <c r="C8" s="4">
        <v>5</v>
      </c>
      <c r="E8">
        <f>(100/B12)*C12</f>
        <v>100</v>
      </c>
    </row>
    <row r="9" spans="1:15" x14ac:dyDescent="0.25">
      <c r="A9" t="s">
        <v>126</v>
      </c>
      <c r="B9" t="s">
        <v>123</v>
      </c>
      <c r="C9" t="s">
        <v>124</v>
      </c>
      <c r="E9">
        <f>(100/B14)*C14</f>
        <v>100</v>
      </c>
    </row>
    <row r="10" spans="1:15" x14ac:dyDescent="0.25">
      <c r="B10" s="4">
        <f>C2+1</f>
        <v>5</v>
      </c>
      <c r="C10" s="4">
        <v>5</v>
      </c>
      <c r="E10">
        <f>(100/B16)*C16</f>
        <v>0</v>
      </c>
    </row>
    <row r="11" spans="1:15" x14ac:dyDescent="0.25">
      <c r="A11" t="s">
        <v>43</v>
      </c>
      <c r="B11" t="s">
        <v>123</v>
      </c>
      <c r="C11" t="s">
        <v>124</v>
      </c>
    </row>
    <row r="12" spans="1:15" x14ac:dyDescent="0.25">
      <c r="B12" s="4">
        <f>C2+1</f>
        <v>5</v>
      </c>
      <c r="C12" s="4">
        <v>5</v>
      </c>
      <c r="F12" s="4"/>
      <c r="G12" s="4" t="s">
        <v>121</v>
      </c>
      <c r="H12" s="4" t="s">
        <v>127</v>
      </c>
      <c r="L12" t="s">
        <v>128</v>
      </c>
    </row>
    <row r="13" spans="1:15" ht="31.5" customHeight="1" x14ac:dyDescent="0.25">
      <c r="A13" s="13" t="s">
        <v>120</v>
      </c>
      <c r="B13" t="s">
        <v>123</v>
      </c>
      <c r="C13" t="s">
        <v>124</v>
      </c>
      <c r="F13" s="4" t="s">
        <v>35</v>
      </c>
      <c r="G13" s="4">
        <f>I6</f>
        <v>10</v>
      </c>
      <c r="H13" s="4">
        <f>I7</f>
        <v>30</v>
      </c>
      <c r="L13" t="s">
        <v>128</v>
      </c>
    </row>
    <row r="14" spans="1:15" x14ac:dyDescent="0.25">
      <c r="B14" s="4">
        <f>C2+1</f>
        <v>5</v>
      </c>
      <c r="C14" s="4">
        <v>5</v>
      </c>
      <c r="F14" s="4" t="s">
        <v>36</v>
      </c>
      <c r="G14" s="4">
        <f>J6</f>
        <v>40</v>
      </c>
      <c r="H14" s="4">
        <f>J7</f>
        <v>30</v>
      </c>
    </row>
    <row r="15" spans="1:15" x14ac:dyDescent="0.25">
      <c r="A15" t="s">
        <v>44</v>
      </c>
      <c r="B15" t="s">
        <v>123</v>
      </c>
      <c r="C15" t="s">
        <v>124</v>
      </c>
      <c r="F15" s="4" t="s">
        <v>119</v>
      </c>
      <c r="G15" s="4">
        <f>K6</f>
        <v>15</v>
      </c>
      <c r="H15" s="4">
        <f>K7</f>
        <v>15</v>
      </c>
    </row>
    <row r="16" spans="1:15" x14ac:dyDescent="0.25">
      <c r="B16" s="4">
        <f>C2+1</f>
        <v>5</v>
      </c>
      <c r="C16" s="4">
        <v>0</v>
      </c>
      <c r="F16" s="4" t="s">
        <v>37</v>
      </c>
      <c r="G16" s="4">
        <f>L6</f>
        <v>10</v>
      </c>
      <c r="H16" s="4">
        <f>L7</f>
        <v>10</v>
      </c>
    </row>
    <row r="17" spans="6:8" x14ac:dyDescent="0.25">
      <c r="F17" s="4" t="s">
        <v>43</v>
      </c>
      <c r="G17" s="4">
        <f>M6</f>
        <v>10</v>
      </c>
      <c r="H17" s="4">
        <f>M7</f>
        <v>5</v>
      </c>
    </row>
    <row r="18" spans="6:8" ht="29.25" customHeight="1" x14ac:dyDescent="0.25">
      <c r="F18" s="14" t="s">
        <v>120</v>
      </c>
      <c r="G18" s="4">
        <f>N6</f>
        <v>5</v>
      </c>
      <c r="H18" s="4">
        <f>N7</f>
        <v>5</v>
      </c>
    </row>
    <row r="19" spans="6:8" x14ac:dyDescent="0.25">
      <c r="F19" s="4" t="s">
        <v>44</v>
      </c>
      <c r="G19" s="4">
        <f>O6</f>
        <v>0</v>
      </c>
      <c r="H19" s="4">
        <f>O7</f>
        <v>0</v>
      </c>
    </row>
    <row r="20" spans="6:8" x14ac:dyDescent="0.25">
      <c r="F20" s="4" t="s">
        <v>129</v>
      </c>
      <c r="G20" s="4">
        <f>G13+G14+G15+G16+G17+G18+G19</f>
        <v>90</v>
      </c>
      <c r="H20" s="4">
        <f>H13+H14+H15+H16+H17+H18+H19</f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7"/>
  <sheetViews>
    <sheetView topLeftCell="A16" workbookViewId="0">
      <selection activeCell="B40" sqref="B40"/>
    </sheetView>
  </sheetViews>
  <sheetFormatPr defaultRowHeight="15" x14ac:dyDescent="0.25"/>
  <sheetData>
    <row r="3" spans="2:13" x14ac:dyDescent="0.25">
      <c r="C3" s="7" t="s">
        <v>93</v>
      </c>
      <c r="D3" s="224"/>
      <c r="E3" s="224"/>
    </row>
    <row r="4" spans="2:13" x14ac:dyDescent="0.25">
      <c r="E4" s="6"/>
      <c r="F4" s="6"/>
      <c r="G4" s="6"/>
      <c r="H4" s="6"/>
      <c r="I4" s="6"/>
      <c r="J4" s="6"/>
    </row>
    <row r="5" spans="2:13" x14ac:dyDescent="0.25">
      <c r="B5" s="7" t="s">
        <v>94</v>
      </c>
      <c r="C5" s="5" t="s">
        <v>74</v>
      </c>
      <c r="D5" s="225" t="s">
        <v>75</v>
      </c>
      <c r="E5" s="225"/>
      <c r="F5" s="225"/>
      <c r="G5" s="8"/>
      <c r="H5" s="225" t="s">
        <v>76</v>
      </c>
      <c r="I5" s="225"/>
      <c r="J5" s="225"/>
      <c r="K5" s="225" t="s">
        <v>77</v>
      </c>
      <c r="L5" s="225"/>
      <c r="M5" s="225"/>
    </row>
    <row r="6" spans="2:13" x14ac:dyDescent="0.25">
      <c r="B6" s="7">
        <v>1</v>
      </c>
      <c r="C6" s="5"/>
      <c r="D6" s="5" t="s">
        <v>78</v>
      </c>
      <c r="E6" s="5" t="s">
        <v>79</v>
      </c>
      <c r="F6" s="5" t="s">
        <v>80</v>
      </c>
      <c r="G6" s="5"/>
      <c r="H6" s="5" t="s">
        <v>78</v>
      </c>
      <c r="I6" s="5" t="s">
        <v>79</v>
      </c>
      <c r="J6" s="5" t="s">
        <v>80</v>
      </c>
      <c r="K6" s="5" t="s">
        <v>78</v>
      </c>
      <c r="L6" s="5" t="s">
        <v>79</v>
      </c>
      <c r="M6" s="5" t="s">
        <v>80</v>
      </c>
    </row>
    <row r="7" spans="2:13" x14ac:dyDescent="0.25">
      <c r="C7" s="4" t="s">
        <v>81</v>
      </c>
      <c r="D7" s="4">
        <v>3.05</v>
      </c>
      <c r="E7" s="4">
        <v>4.04</v>
      </c>
      <c r="F7" s="4">
        <f>D7*E7</f>
        <v>12.321999999999999</v>
      </c>
      <c r="G7" s="4" t="s">
        <v>96</v>
      </c>
      <c r="H7" s="4">
        <v>1.98</v>
      </c>
      <c r="I7" s="4">
        <v>0.8</v>
      </c>
      <c r="J7" s="4">
        <f>H7*I7</f>
        <v>1.5840000000000001</v>
      </c>
      <c r="K7" s="4"/>
      <c r="L7" s="4"/>
      <c r="M7" s="4">
        <f>K7*L7</f>
        <v>0</v>
      </c>
    </row>
    <row r="8" spans="2:13" x14ac:dyDescent="0.25">
      <c r="C8" s="4"/>
      <c r="D8" s="4"/>
      <c r="E8" s="4"/>
      <c r="F8" s="4">
        <f t="shared" ref="F8:F34" si="0">D8*E8</f>
        <v>0</v>
      </c>
      <c r="G8" s="4" t="s">
        <v>97</v>
      </c>
      <c r="H8" s="4">
        <v>1.98</v>
      </c>
      <c r="I8" s="4">
        <v>1</v>
      </c>
      <c r="J8" s="4">
        <f t="shared" ref="J8:J34" si="1">H8*I8</f>
        <v>1.98</v>
      </c>
      <c r="K8" s="4"/>
      <c r="L8" s="4"/>
      <c r="M8" s="4">
        <f t="shared" ref="M8:M34" si="2">K8*L8</f>
        <v>0</v>
      </c>
    </row>
    <row r="9" spans="2:13" x14ac:dyDescent="0.25">
      <c r="C9" s="4"/>
      <c r="D9" s="4"/>
      <c r="E9" s="4"/>
      <c r="F9" s="4">
        <f t="shared" si="0"/>
        <v>0</v>
      </c>
      <c r="G9" s="4"/>
      <c r="H9" s="4"/>
      <c r="I9" s="4"/>
      <c r="J9" s="4">
        <f t="shared" si="1"/>
        <v>0</v>
      </c>
      <c r="K9" s="4"/>
      <c r="L9" s="4"/>
      <c r="M9" s="4">
        <f t="shared" si="2"/>
        <v>0</v>
      </c>
    </row>
    <row r="10" spans="2:13" x14ac:dyDescent="0.25">
      <c r="C10" s="4" t="s">
        <v>84</v>
      </c>
      <c r="D10" s="4">
        <v>2.44</v>
      </c>
      <c r="E10" s="4">
        <v>1.91</v>
      </c>
      <c r="F10" s="4">
        <f t="shared" si="0"/>
        <v>4.6604000000000001</v>
      </c>
      <c r="G10" s="4" t="s">
        <v>96</v>
      </c>
      <c r="H10" s="4">
        <v>2.44</v>
      </c>
      <c r="I10" s="4">
        <v>1</v>
      </c>
      <c r="J10" s="4">
        <f t="shared" si="1"/>
        <v>2.44</v>
      </c>
      <c r="K10" s="4"/>
      <c r="L10" s="4"/>
      <c r="M10" s="4">
        <f t="shared" si="2"/>
        <v>0</v>
      </c>
    </row>
    <row r="11" spans="2:13" x14ac:dyDescent="0.25">
      <c r="C11" s="4"/>
      <c r="D11" s="4"/>
      <c r="E11" s="4"/>
      <c r="F11" s="4">
        <f t="shared" si="0"/>
        <v>0</v>
      </c>
      <c r="G11" s="4" t="s">
        <v>97</v>
      </c>
      <c r="H11" s="4"/>
      <c r="I11" s="4"/>
      <c r="J11" s="4">
        <f t="shared" si="1"/>
        <v>0</v>
      </c>
      <c r="K11" s="4"/>
      <c r="L11" s="4"/>
      <c r="M11" s="4">
        <f t="shared" si="2"/>
        <v>0</v>
      </c>
    </row>
    <row r="12" spans="2:13" x14ac:dyDescent="0.25">
      <c r="C12" s="4"/>
      <c r="D12" s="4"/>
      <c r="E12" s="4"/>
      <c r="F12" s="4">
        <f t="shared" si="0"/>
        <v>0</v>
      </c>
      <c r="G12" s="4"/>
      <c r="H12" s="4"/>
      <c r="I12" s="4"/>
      <c r="J12" s="4">
        <f t="shared" si="1"/>
        <v>0</v>
      </c>
      <c r="K12" s="4"/>
      <c r="L12" s="4"/>
      <c r="M12" s="4">
        <f t="shared" si="2"/>
        <v>0</v>
      </c>
    </row>
    <row r="13" spans="2:13" x14ac:dyDescent="0.25">
      <c r="C13" s="4"/>
      <c r="D13" s="4"/>
      <c r="E13" s="4"/>
      <c r="F13" s="4">
        <f t="shared" si="0"/>
        <v>0</v>
      </c>
      <c r="G13" s="4"/>
      <c r="H13" s="4"/>
      <c r="I13" s="4"/>
      <c r="J13" s="4">
        <f t="shared" si="1"/>
        <v>0</v>
      </c>
      <c r="K13" s="4"/>
      <c r="L13" s="4"/>
      <c r="M13" s="4">
        <f t="shared" si="2"/>
        <v>0</v>
      </c>
    </row>
    <row r="14" spans="2:13" x14ac:dyDescent="0.25">
      <c r="C14" s="4" t="s">
        <v>82</v>
      </c>
      <c r="D14" s="4"/>
      <c r="E14" s="4"/>
      <c r="F14" s="4">
        <f t="shared" si="0"/>
        <v>0</v>
      </c>
      <c r="G14" s="4" t="s">
        <v>96</v>
      </c>
      <c r="H14" s="4"/>
      <c r="I14" s="4"/>
      <c r="J14" s="4">
        <f t="shared" si="1"/>
        <v>0</v>
      </c>
      <c r="K14" s="4"/>
      <c r="L14" s="4"/>
      <c r="M14" s="4">
        <f t="shared" si="2"/>
        <v>0</v>
      </c>
    </row>
    <row r="15" spans="2:13" x14ac:dyDescent="0.25">
      <c r="C15" s="4"/>
      <c r="D15" s="4"/>
      <c r="E15" s="4"/>
      <c r="F15" s="4">
        <f t="shared" si="0"/>
        <v>0</v>
      </c>
      <c r="G15" s="4" t="s">
        <v>97</v>
      </c>
      <c r="H15" s="4"/>
      <c r="I15" s="4"/>
      <c r="J15" s="4">
        <f t="shared" si="1"/>
        <v>0</v>
      </c>
      <c r="K15" s="4"/>
      <c r="L15" s="4"/>
      <c r="M15" s="4">
        <f t="shared" si="2"/>
        <v>0</v>
      </c>
    </row>
    <row r="16" spans="2:13" x14ac:dyDescent="0.25">
      <c r="C16" s="4"/>
      <c r="D16" s="4"/>
      <c r="E16" s="4"/>
      <c r="F16" s="4">
        <f t="shared" si="0"/>
        <v>0</v>
      </c>
      <c r="G16" s="4"/>
      <c r="H16" s="4"/>
      <c r="I16" s="4"/>
      <c r="J16" s="4">
        <f t="shared" si="1"/>
        <v>0</v>
      </c>
      <c r="K16" s="4"/>
      <c r="L16" s="4"/>
      <c r="M16" s="4">
        <f t="shared" si="2"/>
        <v>0</v>
      </c>
    </row>
    <row r="17" spans="3:13" x14ac:dyDescent="0.25">
      <c r="C17" s="4"/>
      <c r="D17" s="4"/>
      <c r="E17" s="4"/>
      <c r="F17" s="4">
        <f t="shared" si="0"/>
        <v>0</v>
      </c>
      <c r="G17" s="4"/>
      <c r="H17" s="4"/>
      <c r="I17" s="4"/>
      <c r="J17" s="4">
        <f t="shared" si="1"/>
        <v>0</v>
      </c>
      <c r="K17" s="4"/>
      <c r="L17" s="4"/>
      <c r="M17" s="4">
        <f t="shared" si="2"/>
        <v>0</v>
      </c>
    </row>
    <row r="18" spans="3:13" x14ac:dyDescent="0.25">
      <c r="C18" s="4" t="s">
        <v>83</v>
      </c>
      <c r="D18" s="4"/>
      <c r="E18" s="4"/>
      <c r="F18" s="4">
        <f t="shared" si="0"/>
        <v>0</v>
      </c>
      <c r="G18" s="4" t="s">
        <v>96</v>
      </c>
      <c r="H18" s="4"/>
      <c r="I18" s="4"/>
      <c r="J18" s="4">
        <f t="shared" si="1"/>
        <v>0</v>
      </c>
      <c r="K18" s="4"/>
      <c r="L18" s="4"/>
      <c r="M18" s="4">
        <f t="shared" si="2"/>
        <v>0</v>
      </c>
    </row>
    <row r="19" spans="3:13" x14ac:dyDescent="0.25">
      <c r="C19" s="4"/>
      <c r="D19" s="4"/>
      <c r="E19" s="4"/>
      <c r="F19" s="4">
        <f t="shared" si="0"/>
        <v>0</v>
      </c>
      <c r="G19" s="4" t="s">
        <v>97</v>
      </c>
      <c r="H19" s="4"/>
      <c r="I19" s="4"/>
      <c r="J19" s="4">
        <f t="shared" si="1"/>
        <v>0</v>
      </c>
      <c r="K19" s="4"/>
      <c r="L19" s="4"/>
      <c r="M19" s="4">
        <f t="shared" si="2"/>
        <v>0</v>
      </c>
    </row>
    <row r="20" spans="3:13" x14ac:dyDescent="0.25">
      <c r="C20" s="4"/>
      <c r="D20" s="4"/>
      <c r="E20" s="4"/>
      <c r="F20" s="4">
        <f t="shared" si="0"/>
        <v>0</v>
      </c>
      <c r="G20" s="4"/>
      <c r="H20" s="4"/>
      <c r="I20" s="4"/>
      <c r="J20" s="4">
        <f t="shared" si="1"/>
        <v>0</v>
      </c>
      <c r="K20" s="4"/>
      <c r="L20" s="4"/>
      <c r="M20" s="4">
        <f t="shared" si="2"/>
        <v>0</v>
      </c>
    </row>
    <row r="21" spans="3:13" x14ac:dyDescent="0.25">
      <c r="C21" s="4" t="s">
        <v>83</v>
      </c>
      <c r="D21" s="4"/>
      <c r="E21" s="4"/>
      <c r="F21" s="4">
        <f t="shared" si="0"/>
        <v>0</v>
      </c>
      <c r="G21" s="4" t="s">
        <v>96</v>
      </c>
      <c r="H21" s="4"/>
      <c r="I21" s="4"/>
      <c r="J21" s="4">
        <f t="shared" si="1"/>
        <v>0</v>
      </c>
      <c r="K21" s="4"/>
      <c r="L21" s="4"/>
      <c r="M21" s="4">
        <f t="shared" si="2"/>
        <v>0</v>
      </c>
    </row>
    <row r="22" spans="3:13" x14ac:dyDescent="0.25">
      <c r="C22" s="4"/>
      <c r="D22" s="4"/>
      <c r="E22" s="4"/>
      <c r="F22" s="4">
        <f t="shared" si="0"/>
        <v>0</v>
      </c>
      <c r="G22" s="4" t="s">
        <v>97</v>
      </c>
      <c r="H22" s="4"/>
      <c r="I22" s="4"/>
      <c r="J22" s="4">
        <f t="shared" si="1"/>
        <v>0</v>
      </c>
      <c r="K22" s="4"/>
      <c r="L22" s="4"/>
      <c r="M22" s="4">
        <f t="shared" si="2"/>
        <v>0</v>
      </c>
    </row>
    <row r="23" spans="3:13" x14ac:dyDescent="0.25">
      <c r="C23" s="4"/>
      <c r="D23" s="4"/>
      <c r="E23" s="4"/>
      <c r="F23" s="4">
        <f t="shared" si="0"/>
        <v>0</v>
      </c>
      <c r="G23" s="4"/>
      <c r="H23" s="4"/>
      <c r="I23" s="4"/>
      <c r="J23" s="4">
        <f t="shared" si="1"/>
        <v>0</v>
      </c>
      <c r="K23" s="4"/>
      <c r="L23" s="4"/>
      <c r="M23" s="4">
        <f t="shared" si="2"/>
        <v>0</v>
      </c>
    </row>
    <row r="24" spans="3:13" x14ac:dyDescent="0.25">
      <c r="C24" s="4" t="s">
        <v>89</v>
      </c>
      <c r="D24" s="4">
        <v>1.22</v>
      </c>
      <c r="E24" s="4">
        <v>1.24</v>
      </c>
      <c r="F24" s="4">
        <f t="shared" si="0"/>
        <v>1.5127999999999999</v>
      </c>
      <c r="G24" s="4" t="s">
        <v>98</v>
      </c>
      <c r="H24" s="4"/>
      <c r="I24" s="4"/>
      <c r="J24" s="4">
        <f t="shared" si="1"/>
        <v>0</v>
      </c>
      <c r="K24" s="4"/>
      <c r="L24" s="4"/>
      <c r="M24" s="4">
        <f t="shared" si="2"/>
        <v>0</v>
      </c>
    </row>
    <row r="25" spans="3:13" x14ac:dyDescent="0.25">
      <c r="C25" s="4" t="s">
        <v>90</v>
      </c>
      <c r="D25" s="4"/>
      <c r="E25" s="4"/>
      <c r="F25" s="4">
        <f t="shared" si="0"/>
        <v>0</v>
      </c>
      <c r="G25" s="4" t="s">
        <v>98</v>
      </c>
      <c r="H25" s="4"/>
      <c r="I25" s="4"/>
      <c r="J25" s="4">
        <f t="shared" si="1"/>
        <v>0</v>
      </c>
      <c r="K25" s="4"/>
      <c r="L25" s="4"/>
      <c r="M25" s="4">
        <f t="shared" si="2"/>
        <v>0</v>
      </c>
    </row>
    <row r="26" spans="3:13" x14ac:dyDescent="0.25">
      <c r="C26" s="4" t="s">
        <v>91</v>
      </c>
      <c r="D26" s="4"/>
      <c r="E26" s="4"/>
      <c r="F26" s="4">
        <f t="shared" si="0"/>
        <v>0</v>
      </c>
      <c r="G26" s="4" t="s">
        <v>98</v>
      </c>
      <c r="H26" s="4"/>
      <c r="I26" s="4"/>
      <c r="J26" s="4">
        <f t="shared" si="1"/>
        <v>0</v>
      </c>
      <c r="K26" s="4"/>
      <c r="L26" s="4"/>
      <c r="M26" s="4">
        <f t="shared" si="2"/>
        <v>0</v>
      </c>
    </row>
    <row r="27" spans="3:13" x14ac:dyDescent="0.25">
      <c r="C27" s="4"/>
      <c r="D27" s="4"/>
      <c r="E27" s="4"/>
      <c r="F27" s="4">
        <f t="shared" si="0"/>
        <v>0</v>
      </c>
      <c r="G27" s="4"/>
      <c r="H27" s="4"/>
      <c r="I27" s="4"/>
      <c r="J27" s="4">
        <f t="shared" si="1"/>
        <v>0</v>
      </c>
      <c r="K27" s="4"/>
      <c r="L27" s="4"/>
      <c r="M27" s="4">
        <f t="shared" si="2"/>
        <v>0</v>
      </c>
    </row>
    <row r="28" spans="3:13" x14ac:dyDescent="0.25">
      <c r="C28" s="4" t="s">
        <v>85</v>
      </c>
      <c r="D28" s="4"/>
      <c r="E28" s="4"/>
      <c r="F28" s="4">
        <f t="shared" si="0"/>
        <v>0</v>
      </c>
      <c r="G28" s="4"/>
      <c r="H28" s="4"/>
      <c r="I28" s="4"/>
      <c r="J28" s="4">
        <f t="shared" si="1"/>
        <v>0</v>
      </c>
      <c r="K28" s="4"/>
      <c r="L28" s="4"/>
      <c r="M28" s="4">
        <f t="shared" si="2"/>
        <v>0</v>
      </c>
    </row>
    <row r="29" spans="3:13" x14ac:dyDescent="0.25">
      <c r="C29" s="4" t="s">
        <v>86</v>
      </c>
      <c r="D29" s="4"/>
      <c r="E29" s="4"/>
      <c r="F29" s="4">
        <f t="shared" si="0"/>
        <v>0</v>
      </c>
      <c r="G29" s="4"/>
      <c r="H29" s="4"/>
      <c r="I29" s="4"/>
      <c r="J29" s="4">
        <f t="shared" si="1"/>
        <v>0</v>
      </c>
      <c r="K29" s="4"/>
      <c r="L29" s="4"/>
      <c r="M29" s="4">
        <f t="shared" si="2"/>
        <v>0</v>
      </c>
    </row>
    <row r="30" spans="3:13" x14ac:dyDescent="0.25">
      <c r="C30" s="4" t="s">
        <v>87</v>
      </c>
      <c r="D30" s="4"/>
      <c r="E30" s="4"/>
      <c r="F30" s="4">
        <f t="shared" si="0"/>
        <v>0</v>
      </c>
      <c r="G30" s="4"/>
      <c r="H30" s="4"/>
      <c r="I30" s="4"/>
      <c r="J30" s="4">
        <f t="shared" si="1"/>
        <v>0</v>
      </c>
      <c r="K30" s="4"/>
      <c r="L30" s="4"/>
      <c r="M30" s="4">
        <f t="shared" si="2"/>
        <v>0</v>
      </c>
    </row>
    <row r="31" spans="3:13" x14ac:dyDescent="0.25">
      <c r="C31" s="4" t="s">
        <v>88</v>
      </c>
      <c r="D31" s="4"/>
      <c r="E31" s="4"/>
      <c r="F31" s="4">
        <f t="shared" si="0"/>
        <v>0</v>
      </c>
      <c r="G31" s="4"/>
      <c r="H31" s="4"/>
      <c r="I31" s="4"/>
      <c r="J31" s="4">
        <f t="shared" si="1"/>
        <v>0</v>
      </c>
      <c r="K31" s="4"/>
      <c r="L31" s="4"/>
      <c r="M31" s="4">
        <f t="shared" si="2"/>
        <v>0</v>
      </c>
    </row>
    <row r="32" spans="3:13" x14ac:dyDescent="0.25">
      <c r="C32" s="4"/>
      <c r="D32" s="4"/>
      <c r="E32" s="4"/>
      <c r="F32" s="4">
        <f t="shared" si="0"/>
        <v>0</v>
      </c>
      <c r="G32" s="4"/>
      <c r="H32" s="4"/>
      <c r="I32" s="4"/>
      <c r="J32" s="4">
        <f t="shared" si="1"/>
        <v>0</v>
      </c>
      <c r="K32" s="4"/>
      <c r="L32" s="4"/>
      <c r="M32" s="4">
        <f t="shared" si="2"/>
        <v>0</v>
      </c>
    </row>
    <row r="33" spans="3:13" x14ac:dyDescent="0.25">
      <c r="C33" s="4"/>
      <c r="D33" s="4"/>
      <c r="E33" s="4"/>
      <c r="F33" s="4">
        <f t="shared" si="0"/>
        <v>0</v>
      </c>
      <c r="G33" s="4"/>
      <c r="H33" s="4"/>
      <c r="I33" s="4"/>
      <c r="J33" s="4">
        <f t="shared" si="1"/>
        <v>0</v>
      </c>
      <c r="K33" s="4"/>
      <c r="L33" s="4"/>
      <c r="M33" s="4">
        <f t="shared" si="2"/>
        <v>0</v>
      </c>
    </row>
    <row r="34" spans="3:13" x14ac:dyDescent="0.25">
      <c r="C34" s="4"/>
      <c r="D34" s="4"/>
      <c r="E34" s="4"/>
      <c r="F34" s="4">
        <f t="shared" si="0"/>
        <v>0</v>
      </c>
      <c r="G34" s="4"/>
      <c r="H34" s="4"/>
      <c r="I34" s="4"/>
      <c r="J34" s="4">
        <f t="shared" si="1"/>
        <v>0</v>
      </c>
      <c r="K34" s="4"/>
      <c r="L34" s="4"/>
      <c r="M34" s="4">
        <f t="shared" si="2"/>
        <v>0</v>
      </c>
    </row>
    <row r="35" spans="3:13" x14ac:dyDescent="0.25">
      <c r="C35" s="4" t="s">
        <v>92</v>
      </c>
      <c r="D35" s="4"/>
      <c r="E35" s="4">
        <f>F35*10.764</f>
        <v>199.08233279999996</v>
      </c>
      <c r="F35" s="4">
        <f>SUM(F7:F34)</f>
        <v>18.495199999999997</v>
      </c>
      <c r="G35" s="4"/>
      <c r="H35" s="4"/>
      <c r="I35" s="4">
        <f>J35*10.764</f>
        <v>64.627055999999996</v>
      </c>
      <c r="J35" s="4">
        <f>SUM(J7:J34)</f>
        <v>6.0039999999999996</v>
      </c>
      <c r="K35" s="4"/>
      <c r="L35" s="4">
        <f>M35*10.764</f>
        <v>0</v>
      </c>
      <c r="M35" s="4">
        <f>SUM(M7:M34)</f>
        <v>0</v>
      </c>
    </row>
    <row r="37" spans="3:13" x14ac:dyDescent="0.25">
      <c r="G37">
        <f>F35+J35</f>
        <v>24.499199999999995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5"/>
  <sheetViews>
    <sheetView workbookViewId="0">
      <selection sqref="A1:IV65536"/>
    </sheetView>
  </sheetViews>
  <sheetFormatPr defaultRowHeight="15" x14ac:dyDescent="0.25"/>
  <sheetData>
    <row r="3" spans="2:13" x14ac:dyDescent="0.25">
      <c r="C3" s="7" t="s">
        <v>93</v>
      </c>
      <c r="D3" s="224"/>
      <c r="E3" s="224"/>
    </row>
    <row r="4" spans="2:13" x14ac:dyDescent="0.25">
      <c r="E4" s="6"/>
      <c r="F4" s="6"/>
      <c r="G4" s="6"/>
      <c r="H4" s="6"/>
      <c r="I4" s="6"/>
      <c r="J4" s="6"/>
    </row>
    <row r="5" spans="2:13" x14ac:dyDescent="0.25">
      <c r="B5" s="7" t="s">
        <v>94</v>
      </c>
      <c r="C5" s="5" t="s">
        <v>74</v>
      </c>
      <c r="D5" s="225" t="s">
        <v>75</v>
      </c>
      <c r="E5" s="225"/>
      <c r="F5" s="225"/>
      <c r="G5" s="8"/>
      <c r="H5" s="225" t="s">
        <v>76</v>
      </c>
      <c r="I5" s="225"/>
      <c r="J5" s="225"/>
      <c r="K5" s="225" t="s">
        <v>77</v>
      </c>
      <c r="L5" s="225"/>
      <c r="M5" s="225"/>
    </row>
    <row r="6" spans="2:13" x14ac:dyDescent="0.25">
      <c r="B6" s="7">
        <v>1</v>
      </c>
      <c r="C6" s="5"/>
      <c r="D6" s="5" t="s">
        <v>78</v>
      </c>
      <c r="E6" s="5" t="s">
        <v>79</v>
      </c>
      <c r="F6" s="5" t="s">
        <v>80</v>
      </c>
      <c r="G6" s="5"/>
      <c r="H6" s="5" t="s">
        <v>78</v>
      </c>
      <c r="I6" s="5" t="s">
        <v>79</v>
      </c>
      <c r="J6" s="5" t="s">
        <v>80</v>
      </c>
      <c r="K6" s="5" t="s">
        <v>78</v>
      </c>
      <c r="L6" s="5" t="s">
        <v>79</v>
      </c>
      <c r="M6" s="5" t="s">
        <v>80</v>
      </c>
    </row>
    <row r="7" spans="2:13" x14ac:dyDescent="0.25">
      <c r="C7" s="4" t="s">
        <v>81</v>
      </c>
      <c r="D7" s="4"/>
      <c r="E7" s="4"/>
      <c r="F7" s="4">
        <f>D7*E7</f>
        <v>0</v>
      </c>
      <c r="G7" s="4" t="s">
        <v>96</v>
      </c>
      <c r="H7" s="4"/>
      <c r="I7" s="4"/>
      <c r="J7" s="4">
        <f>H7*I7</f>
        <v>0</v>
      </c>
      <c r="K7" s="4"/>
      <c r="L7" s="4"/>
      <c r="M7" s="4">
        <f>K7*L7</f>
        <v>0</v>
      </c>
    </row>
    <row r="8" spans="2:13" x14ac:dyDescent="0.25">
      <c r="C8" s="4"/>
      <c r="D8" s="4"/>
      <c r="E8" s="4"/>
      <c r="F8" s="4">
        <f t="shared" ref="F8:F34" si="0">D8*E8</f>
        <v>0</v>
      </c>
      <c r="G8" s="4" t="s">
        <v>97</v>
      </c>
      <c r="H8" s="4"/>
      <c r="I8" s="4"/>
      <c r="J8" s="4">
        <f t="shared" ref="J8:J34" si="1">H8*I8</f>
        <v>0</v>
      </c>
      <c r="K8" s="4"/>
      <c r="L8" s="4"/>
      <c r="M8" s="4">
        <f t="shared" ref="M8:M34" si="2">K8*L8</f>
        <v>0</v>
      </c>
    </row>
    <row r="9" spans="2:13" x14ac:dyDescent="0.25">
      <c r="C9" s="4"/>
      <c r="D9" s="4"/>
      <c r="E9" s="4"/>
      <c r="F9" s="4">
        <f t="shared" si="0"/>
        <v>0</v>
      </c>
      <c r="G9" s="4"/>
      <c r="H9" s="4"/>
      <c r="I9" s="4"/>
      <c r="J9" s="4">
        <f t="shared" si="1"/>
        <v>0</v>
      </c>
      <c r="K9" s="4"/>
      <c r="L9" s="4"/>
      <c r="M9" s="4">
        <f t="shared" si="2"/>
        <v>0</v>
      </c>
    </row>
    <row r="10" spans="2:13" x14ac:dyDescent="0.25">
      <c r="C10" s="4" t="s">
        <v>84</v>
      </c>
      <c r="D10" s="4"/>
      <c r="E10" s="4"/>
      <c r="F10" s="4">
        <f t="shared" si="0"/>
        <v>0</v>
      </c>
      <c r="G10" s="4" t="s">
        <v>96</v>
      </c>
      <c r="H10" s="4"/>
      <c r="I10" s="4"/>
      <c r="J10" s="4">
        <f t="shared" si="1"/>
        <v>0</v>
      </c>
      <c r="K10" s="4"/>
      <c r="L10" s="4"/>
      <c r="M10" s="4">
        <f t="shared" si="2"/>
        <v>0</v>
      </c>
    </row>
    <row r="11" spans="2:13" x14ac:dyDescent="0.25">
      <c r="C11" s="4"/>
      <c r="D11" s="4"/>
      <c r="E11" s="4"/>
      <c r="F11" s="4">
        <f t="shared" si="0"/>
        <v>0</v>
      </c>
      <c r="G11" s="4" t="s">
        <v>97</v>
      </c>
      <c r="H11" s="4"/>
      <c r="I11" s="4"/>
      <c r="J11" s="4">
        <f t="shared" si="1"/>
        <v>0</v>
      </c>
      <c r="K11" s="4"/>
      <c r="L11" s="4"/>
      <c r="M11" s="4">
        <f t="shared" si="2"/>
        <v>0</v>
      </c>
    </row>
    <row r="12" spans="2:13" x14ac:dyDescent="0.25">
      <c r="C12" s="4"/>
      <c r="D12" s="4"/>
      <c r="E12" s="4"/>
      <c r="F12" s="4">
        <f t="shared" si="0"/>
        <v>0</v>
      </c>
      <c r="G12" s="4"/>
      <c r="H12" s="4"/>
      <c r="I12" s="4"/>
      <c r="J12" s="4">
        <f t="shared" si="1"/>
        <v>0</v>
      </c>
      <c r="K12" s="4"/>
      <c r="L12" s="4"/>
      <c r="M12" s="4">
        <f t="shared" si="2"/>
        <v>0</v>
      </c>
    </row>
    <row r="13" spans="2:13" x14ac:dyDescent="0.25">
      <c r="C13" s="4"/>
      <c r="D13" s="4"/>
      <c r="E13" s="4"/>
      <c r="F13" s="4">
        <f t="shared" si="0"/>
        <v>0</v>
      </c>
      <c r="G13" s="4"/>
      <c r="H13" s="4"/>
      <c r="I13" s="4"/>
      <c r="J13" s="4">
        <f t="shared" si="1"/>
        <v>0</v>
      </c>
      <c r="K13" s="4"/>
      <c r="L13" s="4"/>
      <c r="M13" s="4">
        <f t="shared" si="2"/>
        <v>0</v>
      </c>
    </row>
    <row r="14" spans="2:13" x14ac:dyDescent="0.25">
      <c r="C14" s="4" t="s">
        <v>82</v>
      </c>
      <c r="D14" s="4"/>
      <c r="E14" s="4"/>
      <c r="F14" s="4">
        <f t="shared" si="0"/>
        <v>0</v>
      </c>
      <c r="G14" s="4" t="s">
        <v>96</v>
      </c>
      <c r="H14" s="4"/>
      <c r="I14" s="4"/>
      <c r="J14" s="4">
        <f t="shared" si="1"/>
        <v>0</v>
      </c>
      <c r="K14" s="4"/>
      <c r="L14" s="4"/>
      <c r="M14" s="4">
        <f t="shared" si="2"/>
        <v>0</v>
      </c>
    </row>
    <row r="15" spans="2:13" x14ac:dyDescent="0.25">
      <c r="C15" s="4"/>
      <c r="D15" s="4"/>
      <c r="E15" s="4"/>
      <c r="F15" s="4">
        <f t="shared" si="0"/>
        <v>0</v>
      </c>
      <c r="G15" s="4" t="s">
        <v>97</v>
      </c>
      <c r="H15" s="4"/>
      <c r="I15" s="4"/>
      <c r="J15" s="4">
        <f t="shared" si="1"/>
        <v>0</v>
      </c>
      <c r="K15" s="4"/>
      <c r="L15" s="4"/>
      <c r="M15" s="4">
        <f t="shared" si="2"/>
        <v>0</v>
      </c>
    </row>
    <row r="16" spans="2:13" x14ac:dyDescent="0.25">
      <c r="C16" s="4"/>
      <c r="D16" s="4"/>
      <c r="E16" s="4"/>
      <c r="F16" s="4">
        <f t="shared" si="0"/>
        <v>0</v>
      </c>
      <c r="G16" s="4"/>
      <c r="H16" s="4"/>
      <c r="I16" s="4"/>
      <c r="J16" s="4">
        <f t="shared" si="1"/>
        <v>0</v>
      </c>
      <c r="K16" s="4"/>
      <c r="L16" s="4"/>
      <c r="M16" s="4">
        <f t="shared" si="2"/>
        <v>0</v>
      </c>
    </row>
    <row r="17" spans="3:13" x14ac:dyDescent="0.25">
      <c r="C17" s="4"/>
      <c r="D17" s="4"/>
      <c r="E17" s="4"/>
      <c r="F17" s="4">
        <f t="shared" si="0"/>
        <v>0</v>
      </c>
      <c r="G17" s="4"/>
      <c r="H17" s="4"/>
      <c r="I17" s="4"/>
      <c r="J17" s="4">
        <f t="shared" si="1"/>
        <v>0</v>
      </c>
      <c r="K17" s="4"/>
      <c r="L17" s="4"/>
      <c r="M17" s="4">
        <f t="shared" si="2"/>
        <v>0</v>
      </c>
    </row>
    <row r="18" spans="3:13" x14ac:dyDescent="0.25">
      <c r="C18" s="4" t="s">
        <v>83</v>
      </c>
      <c r="D18" s="4"/>
      <c r="E18" s="4"/>
      <c r="F18" s="4">
        <f t="shared" si="0"/>
        <v>0</v>
      </c>
      <c r="G18" s="4" t="s">
        <v>96</v>
      </c>
      <c r="H18" s="4"/>
      <c r="I18" s="4"/>
      <c r="J18" s="4">
        <f t="shared" si="1"/>
        <v>0</v>
      </c>
      <c r="K18" s="4"/>
      <c r="L18" s="4"/>
      <c r="M18" s="4">
        <f t="shared" si="2"/>
        <v>0</v>
      </c>
    </row>
    <row r="19" spans="3:13" x14ac:dyDescent="0.25">
      <c r="C19" s="4"/>
      <c r="D19" s="4"/>
      <c r="E19" s="4"/>
      <c r="F19" s="4">
        <f t="shared" si="0"/>
        <v>0</v>
      </c>
      <c r="G19" s="4" t="s">
        <v>97</v>
      </c>
      <c r="H19" s="4"/>
      <c r="I19" s="4"/>
      <c r="J19" s="4">
        <f t="shared" si="1"/>
        <v>0</v>
      </c>
      <c r="K19" s="4"/>
      <c r="L19" s="4"/>
      <c r="M19" s="4">
        <f t="shared" si="2"/>
        <v>0</v>
      </c>
    </row>
    <row r="20" spans="3:13" x14ac:dyDescent="0.25">
      <c r="C20" s="4"/>
      <c r="D20" s="4"/>
      <c r="E20" s="4"/>
      <c r="F20" s="4">
        <f t="shared" si="0"/>
        <v>0</v>
      </c>
      <c r="G20" s="4"/>
      <c r="H20" s="4"/>
      <c r="I20" s="4"/>
      <c r="J20" s="4">
        <f t="shared" si="1"/>
        <v>0</v>
      </c>
      <c r="K20" s="4"/>
      <c r="L20" s="4"/>
      <c r="M20" s="4">
        <f t="shared" si="2"/>
        <v>0</v>
      </c>
    </row>
    <row r="21" spans="3:13" x14ac:dyDescent="0.25">
      <c r="C21" s="4" t="s">
        <v>83</v>
      </c>
      <c r="D21" s="4"/>
      <c r="E21" s="4"/>
      <c r="F21" s="4">
        <f t="shared" si="0"/>
        <v>0</v>
      </c>
      <c r="G21" s="4" t="s">
        <v>96</v>
      </c>
      <c r="H21" s="4"/>
      <c r="I21" s="4"/>
      <c r="J21" s="4">
        <f t="shared" si="1"/>
        <v>0</v>
      </c>
      <c r="K21" s="4"/>
      <c r="L21" s="4"/>
      <c r="M21" s="4">
        <f t="shared" si="2"/>
        <v>0</v>
      </c>
    </row>
    <row r="22" spans="3:13" x14ac:dyDescent="0.25">
      <c r="C22" s="4"/>
      <c r="D22" s="4"/>
      <c r="E22" s="4"/>
      <c r="F22" s="4">
        <f t="shared" si="0"/>
        <v>0</v>
      </c>
      <c r="G22" s="4" t="s">
        <v>97</v>
      </c>
      <c r="H22" s="4"/>
      <c r="I22" s="4"/>
      <c r="J22" s="4">
        <f t="shared" si="1"/>
        <v>0</v>
      </c>
      <c r="K22" s="4"/>
      <c r="L22" s="4"/>
      <c r="M22" s="4">
        <f t="shared" si="2"/>
        <v>0</v>
      </c>
    </row>
    <row r="23" spans="3:13" x14ac:dyDescent="0.25">
      <c r="C23" s="4"/>
      <c r="D23" s="4"/>
      <c r="E23" s="4"/>
      <c r="F23" s="4">
        <f t="shared" si="0"/>
        <v>0</v>
      </c>
      <c r="G23" s="4"/>
      <c r="H23" s="4"/>
      <c r="I23" s="4"/>
      <c r="J23" s="4">
        <f t="shared" si="1"/>
        <v>0</v>
      </c>
      <c r="K23" s="4"/>
      <c r="L23" s="4"/>
      <c r="M23" s="4">
        <f t="shared" si="2"/>
        <v>0</v>
      </c>
    </row>
    <row r="24" spans="3:13" x14ac:dyDescent="0.25">
      <c r="C24" s="4" t="s">
        <v>89</v>
      </c>
      <c r="D24" s="4"/>
      <c r="E24" s="4"/>
      <c r="F24" s="4">
        <f t="shared" si="0"/>
        <v>0</v>
      </c>
      <c r="G24" s="4" t="s">
        <v>98</v>
      </c>
      <c r="H24" s="4"/>
      <c r="I24" s="4"/>
      <c r="J24" s="4">
        <f t="shared" si="1"/>
        <v>0</v>
      </c>
      <c r="K24" s="4"/>
      <c r="L24" s="4"/>
      <c r="M24" s="4">
        <f t="shared" si="2"/>
        <v>0</v>
      </c>
    </row>
    <row r="25" spans="3:13" x14ac:dyDescent="0.25">
      <c r="C25" s="4" t="s">
        <v>90</v>
      </c>
      <c r="D25" s="4"/>
      <c r="E25" s="4"/>
      <c r="F25" s="4">
        <f t="shared" si="0"/>
        <v>0</v>
      </c>
      <c r="G25" s="4" t="s">
        <v>98</v>
      </c>
      <c r="H25" s="4"/>
      <c r="I25" s="4"/>
      <c r="J25" s="4">
        <f t="shared" si="1"/>
        <v>0</v>
      </c>
      <c r="K25" s="4"/>
      <c r="L25" s="4"/>
      <c r="M25" s="4">
        <f t="shared" si="2"/>
        <v>0</v>
      </c>
    </row>
    <row r="26" spans="3:13" x14ac:dyDescent="0.25">
      <c r="C26" s="4" t="s">
        <v>91</v>
      </c>
      <c r="D26" s="4"/>
      <c r="E26" s="4"/>
      <c r="F26" s="4">
        <f t="shared" si="0"/>
        <v>0</v>
      </c>
      <c r="G26" s="4" t="s">
        <v>98</v>
      </c>
      <c r="H26" s="4"/>
      <c r="I26" s="4"/>
      <c r="J26" s="4">
        <f t="shared" si="1"/>
        <v>0</v>
      </c>
      <c r="K26" s="4"/>
      <c r="L26" s="4"/>
      <c r="M26" s="4">
        <f t="shared" si="2"/>
        <v>0</v>
      </c>
    </row>
    <row r="27" spans="3:13" x14ac:dyDescent="0.25">
      <c r="C27" s="4"/>
      <c r="D27" s="4"/>
      <c r="E27" s="4"/>
      <c r="F27" s="4">
        <f t="shared" si="0"/>
        <v>0</v>
      </c>
      <c r="G27" s="4"/>
      <c r="H27" s="4"/>
      <c r="I27" s="4"/>
      <c r="J27" s="4">
        <f t="shared" si="1"/>
        <v>0</v>
      </c>
      <c r="K27" s="4"/>
      <c r="L27" s="4"/>
      <c r="M27" s="4">
        <f t="shared" si="2"/>
        <v>0</v>
      </c>
    </row>
    <row r="28" spans="3:13" x14ac:dyDescent="0.25">
      <c r="C28" s="4" t="s">
        <v>85</v>
      </c>
      <c r="D28" s="4"/>
      <c r="E28" s="4"/>
      <c r="F28" s="4">
        <f t="shared" si="0"/>
        <v>0</v>
      </c>
      <c r="G28" s="4"/>
      <c r="H28" s="4"/>
      <c r="I28" s="4"/>
      <c r="J28" s="4">
        <f t="shared" si="1"/>
        <v>0</v>
      </c>
      <c r="K28" s="4"/>
      <c r="L28" s="4"/>
      <c r="M28" s="4">
        <f t="shared" si="2"/>
        <v>0</v>
      </c>
    </row>
    <row r="29" spans="3:13" x14ac:dyDescent="0.25">
      <c r="C29" s="4" t="s">
        <v>86</v>
      </c>
      <c r="D29" s="4"/>
      <c r="E29" s="4"/>
      <c r="F29" s="4">
        <f t="shared" si="0"/>
        <v>0</v>
      </c>
      <c r="G29" s="4"/>
      <c r="H29" s="4"/>
      <c r="I29" s="4"/>
      <c r="J29" s="4">
        <f t="shared" si="1"/>
        <v>0</v>
      </c>
      <c r="K29" s="4"/>
      <c r="L29" s="4"/>
      <c r="M29" s="4">
        <f t="shared" si="2"/>
        <v>0</v>
      </c>
    </row>
    <row r="30" spans="3:13" x14ac:dyDescent="0.25">
      <c r="C30" s="4" t="s">
        <v>87</v>
      </c>
      <c r="D30" s="4"/>
      <c r="E30" s="4"/>
      <c r="F30" s="4">
        <f t="shared" si="0"/>
        <v>0</v>
      </c>
      <c r="G30" s="4"/>
      <c r="H30" s="4"/>
      <c r="I30" s="4"/>
      <c r="J30" s="4">
        <f t="shared" si="1"/>
        <v>0</v>
      </c>
      <c r="K30" s="4"/>
      <c r="L30" s="4"/>
      <c r="M30" s="4">
        <f t="shared" si="2"/>
        <v>0</v>
      </c>
    </row>
    <row r="31" spans="3:13" x14ac:dyDescent="0.25">
      <c r="C31" s="4" t="s">
        <v>88</v>
      </c>
      <c r="D31" s="4"/>
      <c r="E31" s="4"/>
      <c r="F31" s="4">
        <f t="shared" si="0"/>
        <v>0</v>
      </c>
      <c r="G31" s="4"/>
      <c r="H31" s="4"/>
      <c r="I31" s="4"/>
      <c r="J31" s="4">
        <f t="shared" si="1"/>
        <v>0</v>
      </c>
      <c r="K31" s="4"/>
      <c r="L31" s="4"/>
      <c r="M31" s="4">
        <f t="shared" si="2"/>
        <v>0</v>
      </c>
    </row>
    <row r="32" spans="3:13" x14ac:dyDescent="0.25">
      <c r="C32" s="4"/>
      <c r="D32" s="4"/>
      <c r="E32" s="4"/>
      <c r="F32" s="4">
        <f t="shared" si="0"/>
        <v>0</v>
      </c>
      <c r="G32" s="4"/>
      <c r="H32" s="4"/>
      <c r="I32" s="4"/>
      <c r="J32" s="4">
        <f t="shared" si="1"/>
        <v>0</v>
      </c>
      <c r="K32" s="4"/>
      <c r="L32" s="4"/>
      <c r="M32" s="4">
        <f t="shared" si="2"/>
        <v>0</v>
      </c>
    </row>
    <row r="33" spans="3:13" x14ac:dyDescent="0.25">
      <c r="C33" s="4"/>
      <c r="D33" s="4"/>
      <c r="E33" s="4"/>
      <c r="F33" s="4">
        <f t="shared" si="0"/>
        <v>0</v>
      </c>
      <c r="G33" s="4"/>
      <c r="H33" s="4"/>
      <c r="I33" s="4"/>
      <c r="J33" s="4">
        <f t="shared" si="1"/>
        <v>0</v>
      </c>
      <c r="K33" s="4"/>
      <c r="L33" s="4"/>
      <c r="M33" s="4">
        <f t="shared" si="2"/>
        <v>0</v>
      </c>
    </row>
    <row r="34" spans="3:13" x14ac:dyDescent="0.25">
      <c r="C34" s="4"/>
      <c r="D34" s="4"/>
      <c r="E34" s="4"/>
      <c r="F34" s="4">
        <f t="shared" si="0"/>
        <v>0</v>
      </c>
      <c r="G34" s="4"/>
      <c r="H34" s="4"/>
      <c r="I34" s="4"/>
      <c r="J34" s="4">
        <f t="shared" si="1"/>
        <v>0</v>
      </c>
      <c r="K34" s="4"/>
      <c r="L34" s="4"/>
      <c r="M34" s="4">
        <f t="shared" si="2"/>
        <v>0</v>
      </c>
    </row>
    <row r="35" spans="3:13" x14ac:dyDescent="0.25">
      <c r="C35" s="4" t="s">
        <v>92</v>
      </c>
      <c r="D35" s="4"/>
      <c r="E35" s="4">
        <f>F35*10.764</f>
        <v>0</v>
      </c>
      <c r="F35" s="4">
        <f>SUM(F7:F34)</f>
        <v>0</v>
      </c>
      <c r="G35" s="4"/>
      <c r="H35" s="4"/>
      <c r="I35" s="4">
        <f>J35*10.764</f>
        <v>0</v>
      </c>
      <c r="J35" s="4">
        <f>SUM(J7:J34)</f>
        <v>0</v>
      </c>
      <c r="K35" s="4"/>
      <c r="L35" s="4">
        <f>M35*10.764</f>
        <v>0</v>
      </c>
      <c r="M35" s="4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H7" sqref="H7:H8"/>
    </sheetView>
  </sheetViews>
  <sheetFormatPr defaultRowHeight="15" x14ac:dyDescent="0.25"/>
  <sheetData>
    <row r="3" spans="3:14" x14ac:dyDescent="0.25">
      <c r="D3" s="7" t="s">
        <v>93</v>
      </c>
      <c r="E3" s="224"/>
      <c r="F3" s="224"/>
    </row>
    <row r="4" spans="3:14" x14ac:dyDescent="0.25">
      <c r="F4" s="6"/>
      <c r="G4" s="6"/>
      <c r="H4" s="6"/>
      <c r="I4" s="6"/>
      <c r="J4" s="6"/>
      <c r="K4" s="6"/>
    </row>
    <row r="5" spans="3:14" x14ac:dyDescent="0.25">
      <c r="C5" s="7" t="s">
        <v>94</v>
      </c>
      <c r="D5" s="5" t="s">
        <v>74</v>
      </c>
      <c r="E5" s="225" t="s">
        <v>75</v>
      </c>
      <c r="F5" s="225"/>
      <c r="G5" s="225"/>
      <c r="H5" s="8"/>
      <c r="I5" s="225" t="s">
        <v>76</v>
      </c>
      <c r="J5" s="225"/>
      <c r="K5" s="225"/>
      <c r="L5" s="225" t="s">
        <v>77</v>
      </c>
      <c r="M5" s="225"/>
      <c r="N5" s="225"/>
    </row>
    <row r="6" spans="3:14" x14ac:dyDescent="0.25">
      <c r="C6" s="7">
        <v>1</v>
      </c>
      <c r="D6" s="5"/>
      <c r="E6" s="5" t="s">
        <v>78</v>
      </c>
      <c r="F6" s="5" t="s">
        <v>79</v>
      </c>
      <c r="G6" s="5" t="s">
        <v>80</v>
      </c>
      <c r="H6" s="5"/>
      <c r="I6" s="5" t="s">
        <v>78</v>
      </c>
      <c r="J6" s="5" t="s">
        <v>79</v>
      </c>
      <c r="K6" s="5" t="s">
        <v>80</v>
      </c>
      <c r="L6" s="5" t="s">
        <v>78</v>
      </c>
      <c r="M6" s="5" t="s">
        <v>79</v>
      </c>
      <c r="N6" s="5" t="s">
        <v>80</v>
      </c>
    </row>
    <row r="7" spans="3:14" x14ac:dyDescent="0.25">
      <c r="D7" s="4" t="s">
        <v>81</v>
      </c>
      <c r="E7" s="4"/>
      <c r="F7" s="4"/>
      <c r="G7" s="4">
        <f>E7*F7</f>
        <v>0</v>
      </c>
      <c r="H7" s="4" t="s">
        <v>96</v>
      </c>
      <c r="I7" s="4"/>
      <c r="J7" s="4"/>
      <c r="K7" s="4">
        <f>I7*J7</f>
        <v>0</v>
      </c>
      <c r="L7" s="4"/>
      <c r="M7" s="4"/>
      <c r="N7" s="4">
        <f>L7*M7</f>
        <v>0</v>
      </c>
    </row>
    <row r="8" spans="3:14" x14ac:dyDescent="0.25">
      <c r="D8" s="4"/>
      <c r="E8" s="4"/>
      <c r="F8" s="4"/>
      <c r="G8" s="4">
        <f t="shared" ref="G8:G34" si="0">E8*F8</f>
        <v>0</v>
      </c>
      <c r="H8" s="4" t="s">
        <v>97</v>
      </c>
      <c r="I8" s="4"/>
      <c r="J8" s="4"/>
      <c r="K8" s="4">
        <f t="shared" ref="K8:K34" si="1">I8*J8</f>
        <v>0</v>
      </c>
      <c r="L8" s="4"/>
      <c r="M8" s="4"/>
      <c r="N8" s="4">
        <f t="shared" ref="N8:N34" si="2">L8*M8</f>
        <v>0</v>
      </c>
    </row>
    <row r="9" spans="3:14" x14ac:dyDescent="0.25">
      <c r="D9" s="4"/>
      <c r="E9" s="4"/>
      <c r="F9" s="4"/>
      <c r="G9" s="4">
        <f t="shared" si="0"/>
        <v>0</v>
      </c>
      <c r="H9" s="4"/>
      <c r="I9" s="4"/>
      <c r="J9" s="4"/>
      <c r="K9" s="4">
        <f t="shared" si="1"/>
        <v>0</v>
      </c>
      <c r="L9" s="4"/>
      <c r="M9" s="4"/>
      <c r="N9" s="4">
        <f t="shared" si="2"/>
        <v>0</v>
      </c>
    </row>
    <row r="10" spans="3:14" x14ac:dyDescent="0.25">
      <c r="D10" s="4" t="s">
        <v>84</v>
      </c>
      <c r="E10" s="4"/>
      <c r="F10" s="4"/>
      <c r="G10" s="4">
        <f t="shared" si="0"/>
        <v>0</v>
      </c>
      <c r="H10" s="4" t="s">
        <v>96</v>
      </c>
      <c r="I10" s="4"/>
      <c r="J10" s="4"/>
      <c r="K10" s="4">
        <f t="shared" si="1"/>
        <v>0</v>
      </c>
      <c r="L10" s="4"/>
      <c r="M10" s="4"/>
      <c r="N10" s="4">
        <f t="shared" si="2"/>
        <v>0</v>
      </c>
    </row>
    <row r="11" spans="3:14" x14ac:dyDescent="0.25">
      <c r="D11" s="4"/>
      <c r="E11" s="4"/>
      <c r="F11" s="4"/>
      <c r="G11" s="4">
        <f t="shared" si="0"/>
        <v>0</v>
      </c>
      <c r="H11" s="4" t="s">
        <v>97</v>
      </c>
      <c r="I11" s="4"/>
      <c r="J11" s="4"/>
      <c r="K11" s="4">
        <f t="shared" si="1"/>
        <v>0</v>
      </c>
      <c r="L11" s="4"/>
      <c r="M11" s="4"/>
      <c r="N11" s="4">
        <f t="shared" si="2"/>
        <v>0</v>
      </c>
    </row>
    <row r="12" spans="3:14" x14ac:dyDescent="0.25">
      <c r="D12" s="4"/>
      <c r="E12" s="4"/>
      <c r="F12" s="4"/>
      <c r="G12" s="4">
        <f t="shared" si="0"/>
        <v>0</v>
      </c>
      <c r="H12" s="4"/>
      <c r="I12" s="4"/>
      <c r="J12" s="4"/>
      <c r="K12" s="4">
        <f t="shared" si="1"/>
        <v>0</v>
      </c>
      <c r="L12" s="4"/>
      <c r="M12" s="4"/>
      <c r="N12" s="4">
        <f t="shared" si="2"/>
        <v>0</v>
      </c>
    </row>
    <row r="13" spans="3:14" x14ac:dyDescent="0.25">
      <c r="D13" s="4"/>
      <c r="E13" s="4"/>
      <c r="F13" s="4"/>
      <c r="G13" s="4">
        <f t="shared" si="0"/>
        <v>0</v>
      </c>
      <c r="H13" s="4"/>
      <c r="I13" s="4"/>
      <c r="J13" s="4"/>
      <c r="K13" s="4">
        <f t="shared" si="1"/>
        <v>0</v>
      </c>
      <c r="L13" s="4"/>
      <c r="M13" s="4"/>
      <c r="N13" s="4">
        <f t="shared" si="2"/>
        <v>0</v>
      </c>
    </row>
    <row r="14" spans="3:14" x14ac:dyDescent="0.25">
      <c r="D14" s="4" t="s">
        <v>82</v>
      </c>
      <c r="E14" s="4"/>
      <c r="F14" s="4"/>
      <c r="G14" s="4">
        <f t="shared" si="0"/>
        <v>0</v>
      </c>
      <c r="H14" s="4" t="s">
        <v>96</v>
      </c>
      <c r="I14" s="4"/>
      <c r="J14" s="4"/>
      <c r="K14" s="4">
        <f t="shared" si="1"/>
        <v>0</v>
      </c>
      <c r="L14" s="4"/>
      <c r="M14" s="4"/>
      <c r="N14" s="4">
        <f t="shared" si="2"/>
        <v>0</v>
      </c>
    </row>
    <row r="15" spans="3:14" x14ac:dyDescent="0.25">
      <c r="D15" s="4"/>
      <c r="E15" s="4"/>
      <c r="F15" s="4"/>
      <c r="G15" s="4">
        <f t="shared" si="0"/>
        <v>0</v>
      </c>
      <c r="H15" s="4" t="s">
        <v>97</v>
      </c>
      <c r="I15" s="4"/>
      <c r="J15" s="4"/>
      <c r="K15" s="4">
        <f t="shared" si="1"/>
        <v>0</v>
      </c>
      <c r="L15" s="4"/>
      <c r="M15" s="4"/>
      <c r="N15" s="4">
        <f t="shared" si="2"/>
        <v>0</v>
      </c>
    </row>
    <row r="16" spans="3:14" x14ac:dyDescent="0.25">
      <c r="D16" s="4"/>
      <c r="E16" s="4"/>
      <c r="F16" s="4"/>
      <c r="G16" s="4">
        <f t="shared" si="0"/>
        <v>0</v>
      </c>
      <c r="H16" s="4"/>
      <c r="I16" s="4"/>
      <c r="J16" s="4"/>
      <c r="K16" s="4">
        <f t="shared" si="1"/>
        <v>0</v>
      </c>
      <c r="L16" s="4"/>
      <c r="M16" s="4"/>
      <c r="N16" s="4">
        <f t="shared" si="2"/>
        <v>0</v>
      </c>
    </row>
    <row r="17" spans="4:14" x14ac:dyDescent="0.25">
      <c r="D17" s="4"/>
      <c r="E17" s="4"/>
      <c r="F17" s="4"/>
      <c r="G17" s="4">
        <f t="shared" si="0"/>
        <v>0</v>
      </c>
      <c r="H17" s="4"/>
      <c r="I17" s="4"/>
      <c r="J17" s="4"/>
      <c r="K17" s="4">
        <f t="shared" si="1"/>
        <v>0</v>
      </c>
      <c r="L17" s="4"/>
      <c r="M17" s="4"/>
      <c r="N17" s="4">
        <f t="shared" si="2"/>
        <v>0</v>
      </c>
    </row>
    <row r="18" spans="4:14" x14ac:dyDescent="0.25">
      <c r="D18" s="4" t="s">
        <v>83</v>
      </c>
      <c r="E18" s="4"/>
      <c r="F18" s="4"/>
      <c r="G18" s="4">
        <f t="shared" si="0"/>
        <v>0</v>
      </c>
      <c r="H18" s="4" t="s">
        <v>96</v>
      </c>
      <c r="I18" s="4"/>
      <c r="J18" s="4"/>
      <c r="K18" s="4">
        <f t="shared" si="1"/>
        <v>0</v>
      </c>
      <c r="L18" s="4"/>
      <c r="M18" s="4"/>
      <c r="N18" s="4">
        <f t="shared" si="2"/>
        <v>0</v>
      </c>
    </row>
    <row r="19" spans="4:14" x14ac:dyDescent="0.25">
      <c r="D19" s="4"/>
      <c r="E19" s="4"/>
      <c r="F19" s="4"/>
      <c r="G19" s="4">
        <f t="shared" si="0"/>
        <v>0</v>
      </c>
      <c r="H19" s="4" t="s">
        <v>97</v>
      </c>
      <c r="I19" s="4"/>
      <c r="J19" s="4"/>
      <c r="K19" s="4">
        <f t="shared" si="1"/>
        <v>0</v>
      </c>
      <c r="L19" s="4"/>
      <c r="M19" s="4"/>
      <c r="N19" s="4">
        <f t="shared" si="2"/>
        <v>0</v>
      </c>
    </row>
    <row r="20" spans="4:14" x14ac:dyDescent="0.25">
      <c r="D20" s="4"/>
      <c r="E20" s="4"/>
      <c r="F20" s="4"/>
      <c r="G20" s="4">
        <f t="shared" si="0"/>
        <v>0</v>
      </c>
      <c r="H20" s="4"/>
      <c r="I20" s="4"/>
      <c r="J20" s="4"/>
      <c r="K20" s="4">
        <f t="shared" si="1"/>
        <v>0</v>
      </c>
      <c r="L20" s="4"/>
      <c r="M20" s="4"/>
      <c r="N20" s="4">
        <f t="shared" si="2"/>
        <v>0</v>
      </c>
    </row>
    <row r="21" spans="4:14" x14ac:dyDescent="0.25">
      <c r="D21" s="4" t="s">
        <v>83</v>
      </c>
      <c r="E21" s="4"/>
      <c r="F21" s="4"/>
      <c r="G21" s="4">
        <f t="shared" si="0"/>
        <v>0</v>
      </c>
      <c r="H21" s="4" t="s">
        <v>96</v>
      </c>
      <c r="I21" s="4"/>
      <c r="J21" s="4"/>
      <c r="K21" s="4">
        <f t="shared" si="1"/>
        <v>0</v>
      </c>
      <c r="L21" s="4"/>
      <c r="M21" s="4"/>
      <c r="N21" s="4">
        <f t="shared" si="2"/>
        <v>0</v>
      </c>
    </row>
    <row r="22" spans="4:14" x14ac:dyDescent="0.25">
      <c r="D22" s="4"/>
      <c r="E22" s="4"/>
      <c r="F22" s="4"/>
      <c r="G22" s="4">
        <f t="shared" si="0"/>
        <v>0</v>
      </c>
      <c r="H22" s="4" t="s">
        <v>97</v>
      </c>
      <c r="I22" s="4"/>
      <c r="J22" s="4"/>
      <c r="K22" s="4">
        <f t="shared" si="1"/>
        <v>0</v>
      </c>
      <c r="L22" s="4"/>
      <c r="M22" s="4"/>
      <c r="N22" s="4">
        <f t="shared" si="2"/>
        <v>0</v>
      </c>
    </row>
    <row r="23" spans="4:14" x14ac:dyDescent="0.25">
      <c r="D23" s="4"/>
      <c r="E23" s="4"/>
      <c r="F23" s="4"/>
      <c r="G23" s="4">
        <f t="shared" si="0"/>
        <v>0</v>
      </c>
      <c r="H23" s="4"/>
      <c r="I23" s="4"/>
      <c r="J23" s="4"/>
      <c r="K23" s="4">
        <f t="shared" si="1"/>
        <v>0</v>
      </c>
      <c r="L23" s="4"/>
      <c r="M23" s="4"/>
      <c r="N23" s="4">
        <f t="shared" si="2"/>
        <v>0</v>
      </c>
    </row>
    <row r="24" spans="4:14" x14ac:dyDescent="0.25">
      <c r="D24" s="4" t="s">
        <v>89</v>
      </c>
      <c r="E24" s="4"/>
      <c r="F24" s="4"/>
      <c r="G24" s="4">
        <f t="shared" si="0"/>
        <v>0</v>
      </c>
      <c r="H24" s="4" t="s">
        <v>98</v>
      </c>
      <c r="I24" s="4"/>
      <c r="J24" s="4"/>
      <c r="K24" s="4">
        <f t="shared" si="1"/>
        <v>0</v>
      </c>
      <c r="L24" s="4"/>
      <c r="M24" s="4"/>
      <c r="N24" s="4">
        <f t="shared" si="2"/>
        <v>0</v>
      </c>
    </row>
    <row r="25" spans="4:14" x14ac:dyDescent="0.25">
      <c r="D25" s="4" t="s">
        <v>90</v>
      </c>
      <c r="E25" s="4"/>
      <c r="F25" s="4"/>
      <c r="G25" s="4">
        <f t="shared" si="0"/>
        <v>0</v>
      </c>
      <c r="H25" s="4" t="s">
        <v>98</v>
      </c>
      <c r="I25" s="4"/>
      <c r="J25" s="4"/>
      <c r="K25" s="4">
        <f t="shared" si="1"/>
        <v>0</v>
      </c>
      <c r="L25" s="4"/>
      <c r="M25" s="4"/>
      <c r="N25" s="4">
        <f t="shared" si="2"/>
        <v>0</v>
      </c>
    </row>
    <row r="26" spans="4:14" x14ac:dyDescent="0.25">
      <c r="D26" s="4" t="s">
        <v>91</v>
      </c>
      <c r="E26" s="4"/>
      <c r="F26" s="4"/>
      <c r="G26" s="4">
        <f t="shared" si="0"/>
        <v>0</v>
      </c>
      <c r="H26" s="4" t="s">
        <v>98</v>
      </c>
      <c r="I26" s="4"/>
      <c r="J26" s="4"/>
      <c r="K26" s="4">
        <f t="shared" si="1"/>
        <v>0</v>
      </c>
      <c r="L26" s="4"/>
      <c r="M26" s="4"/>
      <c r="N26" s="4">
        <f t="shared" si="2"/>
        <v>0</v>
      </c>
    </row>
    <row r="27" spans="4:14" x14ac:dyDescent="0.25">
      <c r="D27" s="4"/>
      <c r="E27" s="4"/>
      <c r="F27" s="4"/>
      <c r="G27" s="4">
        <f t="shared" si="0"/>
        <v>0</v>
      </c>
      <c r="H27" s="4"/>
      <c r="I27" s="4"/>
      <c r="J27" s="4"/>
      <c r="K27" s="4">
        <f t="shared" si="1"/>
        <v>0</v>
      </c>
      <c r="L27" s="4"/>
      <c r="M27" s="4"/>
      <c r="N27" s="4">
        <f t="shared" si="2"/>
        <v>0</v>
      </c>
    </row>
    <row r="28" spans="4:14" x14ac:dyDescent="0.25">
      <c r="D28" s="4" t="s">
        <v>85</v>
      </c>
      <c r="E28" s="4"/>
      <c r="F28" s="4"/>
      <c r="G28" s="4">
        <f t="shared" si="0"/>
        <v>0</v>
      </c>
      <c r="H28" s="4"/>
      <c r="I28" s="4"/>
      <c r="J28" s="4"/>
      <c r="K28" s="4">
        <f t="shared" si="1"/>
        <v>0</v>
      </c>
      <c r="L28" s="4"/>
      <c r="M28" s="4"/>
      <c r="N28" s="4">
        <f t="shared" si="2"/>
        <v>0</v>
      </c>
    </row>
    <row r="29" spans="4:14" x14ac:dyDescent="0.25">
      <c r="D29" s="4" t="s">
        <v>86</v>
      </c>
      <c r="E29" s="4"/>
      <c r="F29" s="4"/>
      <c r="G29" s="4">
        <f t="shared" si="0"/>
        <v>0</v>
      </c>
      <c r="H29" s="4"/>
      <c r="I29" s="4"/>
      <c r="J29" s="4"/>
      <c r="K29" s="4">
        <f t="shared" si="1"/>
        <v>0</v>
      </c>
      <c r="L29" s="4"/>
      <c r="M29" s="4"/>
      <c r="N29" s="4">
        <f t="shared" si="2"/>
        <v>0</v>
      </c>
    </row>
    <row r="30" spans="4:14" x14ac:dyDescent="0.25">
      <c r="D30" s="4" t="s">
        <v>87</v>
      </c>
      <c r="E30" s="4"/>
      <c r="F30" s="4"/>
      <c r="G30" s="4">
        <f t="shared" si="0"/>
        <v>0</v>
      </c>
      <c r="H30" s="4"/>
      <c r="I30" s="4"/>
      <c r="J30" s="4"/>
      <c r="K30" s="4">
        <f t="shared" si="1"/>
        <v>0</v>
      </c>
      <c r="L30" s="4"/>
      <c r="M30" s="4"/>
      <c r="N30" s="4">
        <f t="shared" si="2"/>
        <v>0</v>
      </c>
    </row>
    <row r="31" spans="4:14" x14ac:dyDescent="0.25">
      <c r="D31" s="4" t="s">
        <v>88</v>
      </c>
      <c r="E31" s="4"/>
      <c r="F31" s="4"/>
      <c r="G31" s="4">
        <f t="shared" si="0"/>
        <v>0</v>
      </c>
      <c r="H31" s="4"/>
      <c r="I31" s="4"/>
      <c r="J31" s="4"/>
      <c r="K31" s="4">
        <f t="shared" si="1"/>
        <v>0</v>
      </c>
      <c r="L31" s="4"/>
      <c r="M31" s="4"/>
      <c r="N31" s="4">
        <f t="shared" si="2"/>
        <v>0</v>
      </c>
    </row>
    <row r="32" spans="4:14" x14ac:dyDescent="0.25">
      <c r="D32" s="4"/>
      <c r="E32" s="4"/>
      <c r="F32" s="4"/>
      <c r="G32" s="4">
        <f t="shared" si="0"/>
        <v>0</v>
      </c>
      <c r="H32" s="4"/>
      <c r="I32" s="4"/>
      <c r="J32" s="4"/>
      <c r="K32" s="4">
        <f t="shared" si="1"/>
        <v>0</v>
      </c>
      <c r="L32" s="4"/>
      <c r="M32" s="4"/>
      <c r="N32" s="4">
        <f t="shared" si="2"/>
        <v>0</v>
      </c>
    </row>
    <row r="33" spans="4:14" x14ac:dyDescent="0.25">
      <c r="D33" s="4"/>
      <c r="E33" s="4"/>
      <c r="F33" s="4"/>
      <c r="G33" s="4">
        <f t="shared" si="0"/>
        <v>0</v>
      </c>
      <c r="H33" s="4"/>
      <c r="I33" s="4"/>
      <c r="J33" s="4"/>
      <c r="K33" s="4">
        <f t="shared" si="1"/>
        <v>0</v>
      </c>
      <c r="L33" s="4"/>
      <c r="M33" s="4"/>
      <c r="N33" s="4">
        <f t="shared" si="2"/>
        <v>0</v>
      </c>
    </row>
    <row r="34" spans="4:14" x14ac:dyDescent="0.25">
      <c r="D34" s="4"/>
      <c r="E34" s="4"/>
      <c r="F34" s="4"/>
      <c r="G34" s="4">
        <f t="shared" si="0"/>
        <v>0</v>
      </c>
      <c r="H34" s="4"/>
      <c r="I34" s="4"/>
      <c r="J34" s="4"/>
      <c r="K34" s="4">
        <f t="shared" si="1"/>
        <v>0</v>
      </c>
      <c r="L34" s="4"/>
      <c r="M34" s="4"/>
      <c r="N34" s="4">
        <f t="shared" si="2"/>
        <v>0</v>
      </c>
    </row>
    <row r="35" spans="4:14" x14ac:dyDescent="0.25">
      <c r="D35" s="4" t="s">
        <v>92</v>
      </c>
      <c r="E35" s="4"/>
      <c r="F35" s="4">
        <f>G35*10.764</f>
        <v>0</v>
      </c>
      <c r="G35" s="4">
        <f>SUM(G7:G34)</f>
        <v>0</v>
      </c>
      <c r="H35" s="4"/>
      <c r="I35" s="4"/>
      <c r="J35" s="4">
        <f>K35*10.764</f>
        <v>0</v>
      </c>
      <c r="K35" s="4">
        <f>SUM(K7:K34)</f>
        <v>0</v>
      </c>
      <c r="L35" s="4"/>
      <c r="M35" s="4">
        <f>N35*10.764</f>
        <v>0</v>
      </c>
      <c r="N35" s="4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Sheet1</vt:lpstr>
      <vt:lpstr>1</vt:lpstr>
      <vt:lpstr>2</vt:lpstr>
      <vt:lpstr>3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Welcome</cp:lastModifiedBy>
  <cp:lastPrinted>2025-05-15T13:15:20Z</cp:lastPrinted>
  <dcterms:created xsi:type="dcterms:W3CDTF">2013-11-23T05:32:33Z</dcterms:created>
  <dcterms:modified xsi:type="dcterms:W3CDTF">2025-08-19T06:42:00Z</dcterms:modified>
</cp:coreProperties>
</file>