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200" windowHeight="6645"/>
  </bookViews>
  <sheets>
    <sheet name="Report (2)" sheetId="1" r:id="rId1"/>
    <sheet name="C%" sheetId="2" r:id="rId2"/>
    <sheet name="Flat detail" sheetId="3" r:id="rId3"/>
  </sheets>
  <definedNames>
    <definedName name="_xlnm.Print_Area" localSheetId="0">'Report (2)'!$A$1:$J$222</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80" i="1" l="1"/>
  <c r="M79" i="1"/>
  <c r="M78" i="1"/>
  <c r="M77" i="1"/>
  <c r="F3" i="1"/>
  <c r="I70" i="1"/>
  <c r="M75" i="1" l="1"/>
  <c r="M76" i="1" s="1"/>
  <c r="M81" i="1" s="1"/>
  <c r="M82" i="1" s="1"/>
  <c r="C74" i="1" s="1"/>
  <c r="D74" i="1" s="1"/>
  <c r="D81" i="1"/>
  <c r="D79" i="1"/>
  <c r="D77" i="1"/>
  <c r="C75" i="1"/>
  <c r="D75" i="1" s="1"/>
  <c r="M73" i="1"/>
  <c r="D82" i="1"/>
  <c r="D80" i="1"/>
  <c r="D78" i="1"/>
  <c r="D76" i="1"/>
  <c r="M74" i="1"/>
  <c r="C73" i="1" s="1"/>
  <c r="M72" i="1"/>
  <c r="M66" i="1"/>
  <c r="M65" i="1"/>
  <c r="M64" i="1"/>
  <c r="M63" i="1"/>
  <c r="I56" i="1"/>
  <c r="H73" i="1" l="1"/>
  <c r="D73" i="1"/>
  <c r="K69" i="1" s="1"/>
  <c r="C71" i="1" s="1"/>
  <c r="F73" i="1" s="1"/>
  <c r="C61" i="1"/>
  <c r="D61" i="1" s="1"/>
  <c r="M59" i="1"/>
  <c r="D67" i="1"/>
  <c r="D63" i="1"/>
  <c r="D68" i="1"/>
  <c r="D66" i="1"/>
  <c r="D64" i="1"/>
  <c r="D62" i="1"/>
  <c r="M60" i="1"/>
  <c r="C59" i="1" s="1"/>
  <c r="M58" i="1"/>
  <c r="M61" i="1"/>
  <c r="M62" i="1" s="1"/>
  <c r="M67" i="1" s="1"/>
  <c r="M68" i="1" s="1"/>
  <c r="C60" i="1" s="1"/>
  <c r="D60" i="1" s="1"/>
  <c r="D65" i="1"/>
  <c r="D134" i="1"/>
  <c r="D133" i="1"/>
  <c r="D132" i="1"/>
  <c r="I131" i="1"/>
  <c r="D131" i="1"/>
  <c r="D129" i="1"/>
  <c r="D128" i="1"/>
  <c r="D127" i="1"/>
  <c r="G127" i="1" s="1"/>
  <c r="D126" i="1"/>
  <c r="G126" i="1" s="1"/>
  <c r="D125" i="1"/>
  <c r="G125" i="1" s="1"/>
  <c r="D124" i="1"/>
  <c r="G124" i="1" s="1"/>
  <c r="D123" i="1"/>
  <c r="G123" i="1" s="1"/>
  <c r="I122" i="1"/>
  <c r="D122" i="1"/>
  <c r="G122" i="1" s="1"/>
  <c r="H59" i="1" l="1"/>
  <c r="D59" i="1"/>
  <c r="K55" i="1" s="1"/>
  <c r="C57" i="1" s="1"/>
  <c r="F59" i="1" s="1"/>
  <c r="D117" i="1"/>
  <c r="D118" i="1"/>
  <c r="D119" i="1"/>
  <c r="D116" i="1"/>
  <c r="D108" i="1"/>
  <c r="G108" i="1" s="1"/>
  <c r="D51" i="1"/>
  <c r="H47" i="1"/>
  <c r="C13" i="1"/>
  <c r="I116" i="1" l="1"/>
  <c r="I107" i="1"/>
  <c r="D114" i="1" l="1"/>
  <c r="D113" i="1"/>
  <c r="D112" i="1"/>
  <c r="G112" i="1" s="1"/>
  <c r="D111" i="1"/>
  <c r="G111" i="1" s="1"/>
  <c r="D110" i="1"/>
  <c r="G110" i="1" s="1"/>
  <c r="D109" i="1"/>
  <c r="G109" i="1" s="1"/>
  <c r="D107" i="1"/>
  <c r="G107" i="1" s="1"/>
  <c r="D100" i="1" l="1"/>
  <c r="C100" i="1"/>
  <c r="G100" i="1"/>
  <c r="G99" i="1"/>
  <c r="C99" i="1"/>
  <c r="D99" i="1"/>
  <c r="D94" i="1"/>
  <c r="C94" i="1"/>
  <c r="G95" i="1"/>
  <c r="G94" i="1"/>
  <c r="C95" i="1"/>
  <c r="D95" i="1"/>
  <c r="C46" i="1"/>
  <c r="B7" i="2" l="1"/>
  <c r="G15" i="2" l="1"/>
  <c r="G16" i="2" s="1"/>
  <c r="C15" i="2" s="1"/>
  <c r="H15" i="2"/>
  <c r="B16" i="2" s="1"/>
  <c r="D6" i="2"/>
  <c r="C5" i="2"/>
  <c r="B12" i="2" s="1"/>
  <c r="G101" i="1"/>
  <c r="D101" i="1"/>
  <c r="C101" i="1"/>
  <c r="G96" i="1"/>
  <c r="D96" i="1"/>
  <c r="C96" i="1"/>
  <c r="G91" i="1"/>
  <c r="H46" i="1"/>
  <c r="D49" i="1" s="1"/>
  <c r="F41" i="1"/>
  <c r="F42" i="1" s="1"/>
  <c r="F7" i="1"/>
  <c r="B15" i="2" l="1"/>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<sst xmlns="http://schemas.openxmlformats.org/spreadsheetml/2006/main" count="400" uniqueCount="253">
  <si>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</si>
  <si>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</si>
  <si>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</si>
  <si>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</si>
  <si>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</si>
  <si>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</si>
  <si>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</si>
  <si>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</si>
  <si>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</si>
  <si>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</si>
  <si>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</si>
  <si>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</si>
  <si>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</si>
  <si>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</si>
  <si>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</si>
  <si>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</si>
  <si>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</si>
  <si>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</si>
  <si>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</si>
  <si>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</si>
  <si>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</si>
  <si>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</si>
  <si>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</si>
  <si>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</si>
  <si>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</si>
  <si>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</si>
  <si>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</si>
  <si>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</si>
  <si>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</si>
  <si>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</si>
  <si>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</si>
  <si>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</si>
  <si>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</si>
  <si>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</si>
  <si>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</si>
  <si>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</si>
  <si>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</si>
  <si>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</si>
  <si>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</si>
  <si>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</si>
  <si>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</si>
  <si>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</si>
  <si>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</si>
  <si>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</si>
  <si>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</si>
  <si>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</si>
  <si>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</si>
  <si>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</si>
  <si>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</si>
  <si>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</si>
  <si>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</si>
  <si>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</si>
  <si>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</si>
  <si>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</si>
  <si>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</si>
  <si>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</si>
  <si>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</si>
  <si>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</si>
  <si>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</si>
  <si>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</si>
  <si>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</si>
  <si>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</si>
  <si>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</si>
  <si>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</si>
  <si>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</si>
  <si>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</si>
  <si>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</si>
  <si>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</si>
  <si>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</si>
  <si>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</si>
  <si>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</si>
  <si>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</si>
  <si>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</si>
  <si>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</si>
  <si>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</si>
  <si>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</si>
  <si>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</si>
  <si>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</si>
  <si>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</si>
  <si>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</si>
  <si>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</si>
  <si>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C</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</si>
  <si>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</si>
  <si>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</si>
  <si>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</si>
  <si>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</si>
  <si>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</si>
  <si>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</si>
  <si>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</si>
  <si>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</si>
  <si>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</si>
  <si>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</si>
  <si>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</si>
  <si>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</si>
  <si>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</si>
  <si>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</si>
  <si>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</si>
  <si>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</si>
  <si>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</si>
  <si>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</si>
  <si>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</si>
  <si>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</si>
  <si>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</si>
  <si>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</si>
  <si>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</si>
  <si>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</si>
  <si>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</si>
  <si>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</si>
  <si>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</si>
  <si>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</si>
  <si>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</si>
  <si>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</si>
  <si>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</si>
  <si>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</si>
  <si>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</si>
  <si>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</si>
  <si>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</si>
  <si>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</si>
  <si>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</si>
  <si>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</si>
  <si>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</si>
  <si>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</si>
  <si>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</si>
  <si>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</si>
  <si>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</si>
  <si>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</si>
  <si>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</si>
  <si>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</si>
  <si>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</si>
  <si>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</si>
  <si>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</si>
  <si>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</si>
  <si>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</si>
  <si>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</si>
  <si>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</si>
  <si>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</si>
  <si>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</si>
  <si>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</si>
  <si>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</si>
  <si>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</si>
  <si>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</si>
  <si>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</si>
  <si>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</si>
  <si>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</si>
  <si>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</si>
  <si>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</si>
  <si>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</si>
  <si>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</si>
  <si>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</si>
  <si>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</si>
  <si>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</si>
  <si>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</si>
  <si>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</si>
  <si>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Recommended rate of the Shop Per Sq. Ft. ( on Saleable area)</t>
  </si>
  <si>
    <t>Commercial Area Details :</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</si>
  <si>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</si>
  <si>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</si>
  <si>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</si>
  <si>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</si>
  <si>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</si>
  <si>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</si>
  <si>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</si>
  <si>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</si>
  <si>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</si>
  <si>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</si>
  <si>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</si>
  <si>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</si>
  <si>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</si>
  <si>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</si>
  <si>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</si>
  <si>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</si>
  <si>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</si>
  <si>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</si>
  <si>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</si>
  <si>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</si>
  <si>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</si>
  <si>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</si>
  <si>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</si>
  <si>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</si>
  <si>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</si>
  <si>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</si>
  <si>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Axis Goregaon</t>
  </si>
  <si>
    <t xml:space="preserve">M/s.Aditi Builders &amp; Developers
</t>
  </si>
  <si>
    <t>Rukmini Enclave</t>
  </si>
  <si>
    <t>9970699816/9665844495</t>
  </si>
  <si>
    <t>Gut No</t>
  </si>
  <si>
    <t>Betegaon</t>
  </si>
  <si>
    <t>Residential + Commercial</t>
  </si>
  <si>
    <t>JK/PGP/GP/PD/405</t>
  </si>
  <si>
    <t>26/06/2018.</t>
  </si>
  <si>
    <t>C - Wing</t>
  </si>
  <si>
    <t>Shop</t>
  </si>
  <si>
    <t>1BHK</t>
  </si>
  <si>
    <t>1RK</t>
  </si>
  <si>
    <t>1st To 4th Floor</t>
  </si>
  <si>
    <t>D - Wing</t>
  </si>
  <si>
    <t>D</t>
  </si>
  <si>
    <t>Ground Floor for Commercial &amp; Residential</t>
  </si>
  <si>
    <t xml:space="preserve">Wheather the construction is as per approved Building plan : Under Construction </t>
  </si>
  <si>
    <t xml:space="preserve">Material laying at Site: Bricks, Cement &amp; Steel etc. </t>
  </si>
  <si>
    <t>Boisar</t>
  </si>
  <si>
    <t>Development Charges</t>
  </si>
  <si>
    <t>65000/-</t>
  </si>
  <si>
    <t>108,111,112,113,115,116 and 118</t>
  </si>
  <si>
    <t>Tata Housing Road</t>
  </si>
  <si>
    <t>Jupiter Complex</t>
  </si>
  <si>
    <t>SS2, tata housing</t>
  </si>
  <si>
    <t>Open Space</t>
  </si>
  <si>
    <t>SS2, tata housing &amp; Jupiter Complex</t>
  </si>
  <si>
    <t>P99000021813</t>
  </si>
  <si>
    <t>Sector II = Building No.4 (C &amp; D Wing)</t>
  </si>
  <si>
    <t>01 Building (02 Wings)</t>
  </si>
  <si>
    <t>About 5.2 Km from Boisar Railway Station</t>
  </si>
  <si>
    <t>JK/PGP/GP/PD/405
Valid Up to: G + 1st to 4th Floor</t>
  </si>
  <si>
    <t>G + 1st to 4th Floor</t>
  </si>
  <si>
    <t>Construction details:</t>
  </si>
  <si>
    <t>Floors</t>
  </si>
  <si>
    <t>All work Completed. Provide OC.</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</si>
  <si>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</si>
  <si>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</si>
  <si>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</si>
  <si>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</si>
  <si>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</si>
  <si>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</si>
  <si>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</si>
  <si>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</si>
  <si>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</si>
  <si>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</si>
  <si>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</si>
  <si>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</si>
  <si>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</si>
  <si>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</si>
  <si>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</si>
  <si>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</si>
  <si>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</si>
  <si>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</si>
  <si>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</si>
  <si>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</si>
  <si>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</si>
  <si>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</si>
  <si>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Flats = 36 &amp; shop = 12</t>
  </si>
  <si>
    <t>Sector II - Building No.4 - C Wing = G + 1st to 4th Floor</t>
  </si>
  <si>
    <t>Sector II - Building No.4 - D Wing = G + 1st to 4th Floor</t>
  </si>
  <si>
    <t>Location Link</t>
  </si>
  <si>
    <t>https://goo.gl/maps/Gk46N7hSDL2VTqUM9?coh=178572&amp;entry=tt</t>
  </si>
  <si>
    <t>Office No. 1031, Wing J, Akshar Business Park, Plot No. 03 Sector 25, Near APMC Market,
 Vashi, Navi Mumbai, Maharashtra 400703 TEL: 022-46090378/79/80                                                                      
 E mail : vsjcapf@gmail.com. Web site : www.vsjadon.com</t>
  </si>
  <si>
    <t>Contact Details ( Name &amp; Contact No.)</t>
  </si>
  <si>
    <t>19.789799,72.784805</t>
  </si>
  <si>
    <t>1. Few flats in C &amp; D Wing are occupied by tenents But Lift work is pending. Work is same as last visit (06/02/2025).
2. We considered Saleable area of Flat as per Builder area sheet &amp; Shop area as per our calculation.
3. We considered Carpet area as per Approved Plan.
4. We considered Gross carpet area = Net carpet + Enclose balcony + C.B Area.
5. We have considered rate by verifying it from market inquire.
6. We have considered Other charges from cost sheet.
7. Recommended rate should be considered as all inclusive rate if other charges are not mentioned. (Excluding GST &amp; other government Taxes).
8. Car parking is subjected to authentic documentation.
9. Since The project has received first CC on 26/06/2018, But construction work is not yet Completed. 
8. On site, we meet Mr.Ajit Singh (Builder) - 9970699816.</t>
  </si>
  <si>
    <t>09/08/2025.</t>
  </si>
  <si>
    <t>31/12/2026.</t>
  </si>
  <si>
    <t>Shruti Tathare</t>
  </si>
  <si>
    <t>Yadnesh Patil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</si>
</sst>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color theme="1"/>
      <name val="Times New Roman"/>
      <family val="1"/>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0" fontId="2" fillId="0" borderId="0"/>
    <xf numFmtId="0" fontId="5" fillId="0" borderId="0"/>
    <xf numFmtId="0" fontId="1" fillId="0" borderId="0"/>
    <xf numFmtId="9" fontId="1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7" fillId="0" borderId="0" xfId="0" applyFont="1" applyAlignment="1">
      <alignment horizontal="center" vertical="center"/>
    </xf>
    <xf numFmtId="1" fontId="8" fillId="0" borderId="4" xfId="1" applyNumberFormat="1" applyFont="1" applyFill="1" applyBorder="1" applyAlignment="1">
      <alignment horizontal="center" vertical="top" wrapText="1"/>
    </xf>
    <xf numFmtId="0" fontId="7" fillId="0" borderId="0" xfId="1" applyFont="1" applyAlignment="1">
      <alignment horizontal="center" vertical="center"/>
    </xf>
    <xf numFmtId="1" fontId="6" fillId="0" borderId="4" xfId="1" applyNumberFormat="1" applyFont="1" applyFill="1" applyBorder="1" applyAlignment="1">
      <alignment horizontal="center" vertical="center" wrapText="1"/>
    </xf>
    <xf numFmtId="0" fontId="0" fillId="3" borderId="4" xfId="0" applyFill="1" applyBorder="1"/>
    <xf numFmtId="0" fontId="0" fillId="0" borderId="9" xfId="0" applyBorder="1" applyAlignment="1"/>
    <xf numFmtId="0" fontId="9" fillId="0" borderId="4" xfId="0" applyFont="1" applyBorder="1"/>
    <xf numFmtId="0" fontId="9" fillId="0" borderId="4" xfId="0" applyFont="1" applyBorder="1" applyAlignment="1">
      <alignment horizontal="center"/>
    </xf>
    <xf numFmtId="0" fontId="0" fillId="0" borderId="4" xfId="0" applyBorder="1"/>
    <xf numFmtId="0" fontId="10" fillId="0" borderId="4" xfId="0" applyFont="1" applyBorder="1" applyAlignment="1">
      <alignment horizontal="center" vertical="center"/>
    </xf>
    <xf numFmtId="0" fontId="7" fillId="0" borderId="4" xfId="0" applyFont="1" applyBorder="1" applyAlignment="1">
      <alignment horizontal="center" vertical="center"/>
    </xf>
    <xf numFmtId="0" fontId="7" fillId="0" borderId="0" xfId="1" applyFont="1"/>
    <xf numFmtId="0" fontId="6" fillId="2" borderId="4" xfId="1" applyFont="1" applyFill="1" applyBorder="1" applyAlignment="1">
      <alignment vertical="top"/>
    </xf>
    <xf numFmtId="0" fontId="6" fillId="0" borderId="0" xfId="2" applyFont="1"/>
    <xf numFmtId="1" fontId="3" fillId="0" borderId="4" xfId="1" applyNumberFormat="1" applyFont="1" applyFill="1" applyBorder="1" applyAlignment="1">
      <alignment horizontal="center" vertical="top" wrapText="1"/>
    </xf>
    <xf numFmtId="0" fontId="7" fillId="0" borderId="0" xfId="0" applyFont="1"/>
    <xf numFmtId="0" fontId="8" fillId="0" borderId="0" xfId="1" applyFont="1" applyBorder="1" applyAlignment="1">
      <alignment vertical="top"/>
    </xf>
    <xf numFmtId="0" fontId="8" fillId="0" borderId="0" xfId="1" applyFont="1" applyBorder="1" applyAlignment="1">
      <alignment vertical="top" wrapText="1"/>
    </xf>
    <xf numFmtId="0" fontId="10" fillId="0" borderId="0" xfId="1" applyFont="1"/>
    <xf numFmtId="0" fontId="6" fillId="2" borderId="4" xfId="1" applyFont="1" applyFill="1" applyBorder="1" applyAlignment="1">
      <alignment horizontal="left" vertical="top"/>
    </xf>
    <xf numFmtId="0" fontId="16" fillId="0" borderId="0" xfId="0" applyFont="1"/>
    <xf numFmtId="0" fontId="16" fillId="0" borderId="4" xfId="0" applyFont="1" applyBorder="1"/>
    <xf numFmtId="0" fontId="17" fillId="0" borderId="4" xfId="0" applyFont="1" applyFill="1" applyBorder="1" applyAlignment="1">
      <alignment horizontal="center"/>
    </xf>
    <xf numFmtId="0" fontId="17" fillId="0" borderId="0" xfId="0" applyFont="1" applyFill="1" applyBorder="1" applyAlignment="1">
      <alignment horizontal="center"/>
    </xf>
    <xf numFmtId="0" fontId="16" fillId="3" borderId="4" xfId="0" applyFont="1" applyFill="1" applyBorder="1"/>
    <xf numFmtId="0" fontId="16" fillId="0" borderId="4" xfId="0" applyFont="1" applyBorder="1" applyAlignment="1">
      <alignment horizontal="center"/>
    </xf>
    <xf numFmtId="0" fontId="16" fillId="3" borderId="4" xfId="0" applyFont="1" applyFill="1" applyBorder="1" applyAlignment="1">
      <alignment horizontal="center"/>
    </xf>
    <xf numFmtId="9" fontId="16" fillId="0" borderId="0" xfId="4" applyFont="1" applyBorder="1"/>
    <xf numFmtId="0" fontId="16" fillId="0" borderId="0" xfId="0" applyFont="1" applyBorder="1"/>
    <xf numFmtId="0" fontId="15" fillId="0" borderId="4" xfId="0" applyFont="1" applyBorder="1" applyAlignment="1">
      <alignment horizontal="center"/>
    </xf>
    <xf numFmtId="0" fontId="16" fillId="0" borderId="0" xfId="0" applyFont="1" applyAlignment="1">
      <alignment wrapText="1"/>
    </xf>
    <xf numFmtId="0" fontId="16" fillId="0" borderId="13" xfId="0" applyFont="1" applyBorder="1"/>
    <xf numFmtId="0" fontId="16" fillId="0" borderId="4" xfId="0" applyFont="1" applyBorder="1" applyAlignment="1">
      <alignment wrapText="1"/>
    </xf>
    <xf numFmtId="9" fontId="16" fillId="0" borderId="4" xfId="4" applyFont="1" applyBorder="1"/>
    <xf numFmtId="0" fontId="16" fillId="0" borderId="0" xfId="0" applyFont="1" applyFill="1" applyBorder="1"/>
    <xf numFmtId="9" fontId="16" fillId="0" borderId="0" xfId="0" applyNumberFormat="1" applyFont="1"/>
    <xf numFmtId="0" fontId="16" fillId="0" borderId="0" xfId="0" applyFont="1" applyBorder="1" applyAlignment="1">
      <alignment horizontal="right"/>
    </xf>
    <xf numFmtId="1" fontId="6" fillId="0" borderId="4" xfId="1" applyNumberFormat="1" applyFont="1" applyFill="1" applyBorder="1" applyAlignment="1">
      <alignment horizontal="center" vertical="center" wrapText="1"/>
    </xf>
    <xf numFmtId="1" fontId="7" fillId="0" borderId="4" xfId="0" applyNumberFormat="1" applyFont="1" applyBorder="1" applyAlignment="1">
      <alignment horizontal="center" vertical="center"/>
    </xf>
    <xf numFmtId="1" fontId="6" fillId="0" borderId="0" xfId="1" applyNumberFormat="1" applyFont="1" applyFill="1" applyBorder="1" applyAlignment="1">
      <alignment vertical="center" wrapText="1"/>
    </xf>
    <xf numFmtId="1" fontId="6" fillId="0" borderId="0" xfId="1" applyNumberFormat="1" applyFont="1" applyFill="1" applyBorder="1" applyAlignment="1">
      <alignment horizontal="center" vertical="center" wrapText="1"/>
    </xf>
    <xf numFmtId="0" fontId="7" fillId="0" borderId="17" xfId="1" applyFont="1" applyFill="1" applyBorder="1" applyProtection="1">
      <protection hidden="1"/>
    </xf>
    <xf numFmtId="0" fontId="7" fillId="0" borderId="17" xfId="1" applyFont="1" applyBorder="1" applyProtection="1">
      <protection hidden="1"/>
    </xf>
    <xf numFmtId="0" fontId="7" fillId="0" borderId="18" xfId="1" applyFont="1" applyBorder="1" applyProtection="1">
      <protection hidden="1"/>
    </xf>
    <xf numFmtId="0" fontId="13" fillId="0" borderId="19" xfId="1" applyFont="1" applyFill="1" applyBorder="1" applyAlignment="1" applyProtection="1">
      <alignment horizontal="center" vertical="top"/>
      <protection locked="0"/>
    </xf>
    <xf numFmtId="0" fontId="13" fillId="0" borderId="4" xfId="1" applyFont="1" applyFill="1" applyBorder="1" applyAlignment="1" applyProtection="1">
      <alignment horizontal="center" vertical="top"/>
      <protection locked="0"/>
    </xf>
    <xf numFmtId="0" fontId="7" fillId="0" borderId="0" xfId="1" applyFont="1" applyFill="1" applyBorder="1" applyProtection="1">
      <protection hidden="1"/>
    </xf>
    <xf numFmtId="0" fontId="7" fillId="0" borderId="0" xfId="1" applyFont="1" applyBorder="1" applyProtection="1">
      <protection hidden="1"/>
    </xf>
    <xf numFmtId="0" fontId="7" fillId="0" borderId="21" xfId="1" applyFont="1" applyBorder="1" applyProtection="1">
      <protection hidden="1"/>
    </xf>
    <xf numFmtId="0" fontId="16" fillId="0" borderId="0" xfId="0" applyFont="1" applyFill="1" applyBorder="1" applyProtection="1">
      <protection hidden="1"/>
    </xf>
    <xf numFmtId="0" fontId="7" fillId="0" borderId="0" xfId="1" applyFont="1" applyBorder="1"/>
    <xf numFmtId="0" fontId="7" fillId="0" borderId="21" xfId="1" applyFont="1" applyBorder="1"/>
    <xf numFmtId="9" fontId="16" fillId="0" borderId="0" xfId="0" applyNumberFormat="1" applyFont="1" applyBorder="1" applyProtection="1">
      <protection hidden="1"/>
    </xf>
    <xf numFmtId="0" fontId="16" fillId="0" borderId="21" xfId="0" applyNumberFormat="1" applyFont="1" applyBorder="1" applyProtection="1">
      <protection hidden="1"/>
    </xf>
    <xf numFmtId="1" fontId="0" fillId="0" borderId="21" xfId="0" applyNumberFormat="1" applyBorder="1"/>
    <xf numFmtId="1" fontId="0" fillId="0" borderId="0" xfId="0" applyNumberFormat="1" applyBorder="1"/>
    <xf numFmtId="164" fontId="0" fillId="0" borderId="0" xfId="0" applyNumberFormat="1" applyBorder="1"/>
    <xf numFmtId="1" fontId="0" fillId="0" borderId="21" xfId="0" applyNumberFormat="1" applyBorder="1" applyAlignment="1">
      <alignment horizontal="right"/>
    </xf>
    <xf numFmtId="0" fontId="0" fillId="0" borderId="0" xfId="0" applyBorder="1"/>
    <xf numFmtId="0" fontId="0" fillId="0" borderId="21" xfId="0" applyBorder="1"/>
    <xf numFmtId="0" fontId="16" fillId="0" borderId="25" xfId="0" applyFont="1" applyFill="1" applyBorder="1" applyProtection="1">
      <protection hidden="1"/>
    </xf>
    <xf numFmtId="9" fontId="16" fillId="0" borderId="25" xfId="0" applyNumberFormat="1" applyFont="1" applyBorder="1" applyProtection="1">
      <protection hidden="1"/>
    </xf>
    <xf numFmtId="1" fontId="0" fillId="0" borderId="26" xfId="0" applyNumberFormat="1" applyBorder="1"/>
    <xf numFmtId="0" fontId="13" fillId="0" borderId="4" xfId="1" applyFont="1" applyBorder="1" applyAlignment="1" applyProtection="1">
      <alignment horizontal="center" vertical="top" wrapText="1"/>
      <protection locked="0"/>
    </xf>
    <xf numFmtId="0" fontId="13" fillId="0" borderId="4" xfId="1" applyFont="1" applyBorder="1" applyAlignment="1" applyProtection="1">
      <alignment horizontal="center" wrapText="1"/>
      <protection locked="0"/>
    </xf>
    <xf numFmtId="1" fontId="13" fillId="0" borderId="4" xfId="1" applyNumberFormat="1" applyFont="1" applyBorder="1" applyAlignment="1" applyProtection="1">
      <alignment horizontal="center" wrapText="1"/>
      <protection locked="0"/>
    </xf>
    <xf numFmtId="0" fontId="13" fillId="0" borderId="23" xfId="1" applyFont="1" applyBorder="1" applyAlignment="1" applyProtection="1">
      <alignment horizontal="center" wrapText="1"/>
      <protection locked="0"/>
    </xf>
    <xf numFmtId="0" fontId="6" fillId="0" borderId="3" xfId="1" applyFont="1" applyFill="1" applyBorder="1" applyAlignment="1">
      <alignment horizontal="left" vertical="top"/>
    </xf>
    <xf numFmtId="14" fontId="7" fillId="0" borderId="0" xfId="1" applyNumberFormat="1" applyFont="1"/>
    <xf numFmtId="0" fontId="13" fillId="0" borderId="4" xfId="1" applyFont="1" applyFill="1" applyBorder="1" applyAlignment="1" applyProtection="1">
      <alignment horizontal="center" vertical="top"/>
      <protection locked="0"/>
    </xf>
    <xf numFmtId="0" fontId="13" fillId="0" borderId="22" xfId="1" applyFont="1" applyFill="1" applyBorder="1" applyAlignment="1" applyProtection="1">
      <alignment horizontal="center" vertical="top" wrapText="1"/>
      <protection locked="0"/>
    </xf>
    <xf numFmtId="0" fontId="13" fillId="0" borderId="23" xfId="1" applyFont="1" applyFill="1" applyBorder="1" applyAlignment="1" applyProtection="1">
      <alignment horizontal="center" vertical="top" wrapText="1"/>
      <protection locked="0"/>
    </xf>
    <xf numFmtId="9" fontId="13" fillId="2" borderId="4" xfId="1" applyNumberFormat="1" applyFont="1" applyFill="1" applyBorder="1" applyAlignment="1" applyProtection="1">
      <alignment horizontal="center" vertical="center" wrapText="1"/>
      <protection hidden="1"/>
    </xf>
    <xf numFmtId="0" fontId="13" fillId="0" borderId="19" xfId="1" applyFont="1" applyFill="1" applyBorder="1" applyAlignment="1" applyProtection="1">
      <alignment horizontal="center" vertical="top"/>
      <protection locked="0"/>
    </xf>
    <xf numFmtId="0" fontId="13" fillId="0" borderId="4" xfId="1" applyFont="1" applyFill="1" applyBorder="1" applyAlignment="1" applyProtection="1">
      <alignment horizontal="center" vertical="top"/>
      <protection locked="0"/>
    </xf>
    <xf numFmtId="0" fontId="13" fillId="0" borderId="19" xfId="1" applyFont="1" applyFill="1" applyBorder="1" applyAlignment="1" applyProtection="1">
      <alignment horizontal="center" vertical="top" wrapText="1"/>
      <protection locked="0"/>
    </xf>
    <xf numFmtId="0" fontId="13" fillId="0" borderId="4" xfId="1" applyFont="1" applyFill="1" applyBorder="1" applyAlignment="1" applyProtection="1">
      <alignment horizontal="center" vertical="top" wrapText="1"/>
      <protection locked="0"/>
    </xf>
    <xf numFmtId="1" fontId="6" fillId="0" borderId="1" xfId="1" applyNumberFormat="1" applyFont="1" applyFill="1" applyBorder="1" applyAlignment="1">
      <alignment horizontal="center" vertical="center" wrapText="1"/>
    </xf>
    <xf numFmtId="1" fontId="6" fillId="0" borderId="3" xfId="1" applyNumberFormat="1" applyFont="1" applyFill="1" applyBorder="1" applyAlignment="1">
      <alignment horizontal="center" vertical="center" wrapText="1"/>
    </xf>
    <xf numFmtId="1" fontId="6" fillId="0" borderId="5" xfId="1" applyNumberFormat="1" applyFont="1" applyFill="1" applyBorder="1" applyAlignment="1">
      <alignment horizontal="center" vertical="center" wrapText="1"/>
    </xf>
    <xf numFmtId="1" fontId="6" fillId="0" borderId="7" xfId="1" applyNumberFormat="1" applyFont="1" applyFill="1" applyBorder="1" applyAlignment="1">
      <alignment horizontal="center" vertical="center" wrapText="1"/>
    </xf>
    <xf numFmtId="1" fontId="6" fillId="0" borderId="11" xfId="1" applyNumberFormat="1" applyFont="1" applyFill="1" applyBorder="1" applyAlignment="1">
      <alignment horizontal="center" vertical="center" wrapText="1"/>
    </xf>
    <xf numFmtId="1" fontId="6" fillId="0" borderId="12" xfId="1" applyNumberFormat="1" applyFont="1" applyFill="1" applyBorder="1" applyAlignment="1">
      <alignment horizontal="center" vertical="center" wrapText="1"/>
    </xf>
    <xf numFmtId="1" fontId="6" fillId="0" borderId="8" xfId="1" applyNumberFormat="1" applyFont="1" applyFill="1" applyBorder="1" applyAlignment="1">
      <alignment horizontal="center" vertical="center" wrapText="1"/>
    </xf>
    <xf numFmtId="1" fontId="6" fillId="0" borderId="10" xfId="1" applyNumberFormat="1" applyFont="1" applyFill="1" applyBorder="1" applyAlignment="1">
      <alignment horizontal="center" vertical="center" wrapText="1"/>
    </xf>
    <xf numFmtId="9" fontId="13" fillId="2" borderId="23" xfId="1" applyNumberFormat="1" applyFont="1" applyFill="1" applyBorder="1" applyAlignment="1" applyProtection="1">
      <alignment horizontal="center" vertical="center" wrapText="1"/>
      <protection hidden="1"/>
    </xf>
    <xf numFmtId="0" fontId="14" fillId="0" borderId="4" xfId="1" applyFont="1" applyFill="1" applyBorder="1" applyAlignment="1" applyProtection="1">
      <alignment horizontal="center" vertical="top" wrapText="1"/>
      <protection locked="0"/>
    </xf>
    <xf numFmtId="0" fontId="14" fillId="0" borderId="4" xfId="1" applyFont="1" applyFill="1" applyBorder="1" applyAlignment="1" applyProtection="1">
      <alignment horizontal="left" vertical="top" wrapText="1"/>
      <protection locked="0"/>
    </xf>
    <xf numFmtId="0" fontId="14" fillId="0" borderId="4" xfId="1" applyFont="1" applyFill="1" applyBorder="1" applyAlignment="1" applyProtection="1">
      <alignment horizontal="left" vertical="top"/>
      <protection locked="0"/>
    </xf>
    <xf numFmtId="0" fontId="13" fillId="0" borderId="20" xfId="1" applyFont="1" applyFill="1" applyBorder="1" applyAlignment="1" applyProtection="1">
      <alignment horizontal="center" vertical="top" wrapText="1"/>
      <protection locked="0"/>
    </xf>
    <xf numFmtId="9" fontId="13" fillId="2" borderId="20" xfId="1" applyNumberFormat="1" applyFont="1" applyFill="1" applyBorder="1" applyAlignment="1" applyProtection="1">
      <alignment horizontal="center" vertical="center" wrapText="1"/>
      <protection hidden="1"/>
    </xf>
    <xf numFmtId="9" fontId="13" fillId="2" borderId="24" xfId="1" applyNumberFormat="1" applyFont="1" applyFill="1" applyBorder="1" applyAlignment="1" applyProtection="1">
      <alignment horizontal="center" vertical="center" wrapText="1"/>
      <protection hidden="1"/>
    </xf>
    <xf numFmtId="1" fontId="6" fillId="0" borderId="4" xfId="1" applyNumberFormat="1" applyFont="1" applyFill="1" applyBorder="1" applyAlignment="1">
      <alignment horizontal="center" vertical="center" wrapText="1"/>
    </xf>
    <xf numFmtId="1" fontId="8" fillId="0" borderId="1" xfId="1" applyNumberFormat="1" applyFont="1" applyFill="1" applyBorder="1" applyAlignment="1">
      <alignment horizontal="center" vertical="center" wrapText="1"/>
    </xf>
    <xf numFmtId="1" fontId="8" fillId="0" borderId="2" xfId="1" applyNumberFormat="1" applyFont="1" applyFill="1" applyBorder="1" applyAlignment="1">
      <alignment horizontal="center" vertical="center" wrapText="1"/>
    </xf>
    <xf numFmtId="1" fontId="8" fillId="0" borderId="3" xfId="1" applyNumberFormat="1" applyFont="1" applyFill="1" applyBorder="1" applyAlignment="1">
      <alignment horizontal="center" vertical="center"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6" fillId="0" borderId="1" xfId="0" applyNumberFormat="1" applyFont="1" applyFill="1" applyBorder="1" applyAlignment="1">
      <alignment horizontal="center" vertical="top" wrapText="1"/>
    </xf>
    <xf numFmtId="1" fontId="6" fillId="0" borderId="2" xfId="0" applyNumberFormat="1" applyFont="1" applyFill="1" applyBorder="1" applyAlignment="1">
      <alignment horizontal="center" vertical="top" wrapText="1"/>
    </xf>
    <xf numFmtId="1" fontId="6" fillId="0" borderId="3" xfId="0" applyNumberFormat="1" applyFont="1" applyFill="1" applyBorder="1" applyAlignment="1">
      <alignment horizontal="center" vertical="top" wrapText="1"/>
    </xf>
    <xf numFmtId="1" fontId="8" fillId="0" borderId="4" xfId="1" applyNumberFormat="1" applyFont="1" applyFill="1" applyBorder="1" applyAlignment="1">
      <alignment horizontal="center" vertical="center" wrapText="1"/>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1" fontId="6" fillId="0" borderId="0" xfId="1" applyNumberFormat="1" applyFont="1" applyFill="1" applyBorder="1" applyAlignment="1">
      <alignment horizontal="center" vertical="center" wrapText="1"/>
    </xf>
    <xf numFmtId="0" fontId="6" fillId="0" borderId="1" xfId="1" applyFont="1" applyFill="1" applyBorder="1" applyAlignment="1">
      <alignment horizontal="left" vertical="top"/>
    </xf>
    <xf numFmtId="0" fontId="6" fillId="0" borderId="2" xfId="1" applyFont="1" applyFill="1" applyBorder="1" applyAlignment="1">
      <alignment horizontal="left" vertical="top"/>
    </xf>
    <xf numFmtId="0" fontId="6" fillId="0" borderId="3" xfId="1" applyFont="1" applyFill="1" applyBorder="1" applyAlignment="1">
      <alignment horizontal="left" vertical="top"/>
    </xf>
    <xf numFmtId="0" fontId="13" fillId="0" borderId="1" xfId="1" applyFont="1" applyFill="1" applyBorder="1" applyAlignment="1">
      <alignment horizontal="left" vertical="top"/>
    </xf>
    <xf numFmtId="0" fontId="13" fillId="0" borderId="2" xfId="1" applyFont="1" applyFill="1" applyBorder="1" applyAlignment="1">
      <alignment horizontal="left" vertical="top"/>
    </xf>
    <xf numFmtId="0" fontId="13" fillId="0" borderId="3" xfId="1" applyFont="1" applyFill="1" applyBorder="1" applyAlignment="1">
      <alignment horizontal="left" vertical="top"/>
    </xf>
    <xf numFmtId="0" fontId="8" fillId="0" borderId="1" xfId="1" applyFont="1" applyFill="1" applyBorder="1" applyAlignment="1">
      <alignment horizontal="left" vertical="top"/>
    </xf>
    <xf numFmtId="0" fontId="8" fillId="0" borderId="2" xfId="1" applyFont="1" applyFill="1" applyBorder="1" applyAlignment="1">
      <alignment horizontal="left" vertical="top"/>
    </xf>
    <xf numFmtId="0" fontId="8" fillId="0" borderId="3" xfId="1" applyFont="1" applyFill="1" applyBorder="1" applyAlignment="1">
      <alignment horizontal="left" vertical="top"/>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1" fontId="6" fillId="0" borderId="1" xfId="0" applyNumberFormat="1" applyFont="1" applyFill="1" applyBorder="1" applyAlignment="1">
      <alignment horizontal="center" vertical="center" wrapText="1"/>
    </xf>
    <xf numFmtId="1" fontId="6" fillId="0" borderId="3" xfId="0" applyNumberFormat="1" applyFont="1" applyFill="1" applyBorder="1" applyAlignment="1">
      <alignment horizontal="center" vertical="center" wrapText="1"/>
    </xf>
    <xf numFmtId="0" fontId="8" fillId="0" borderId="1" xfId="1" applyFont="1" applyFill="1" applyBorder="1" applyAlignment="1">
      <alignment horizontal="center" vertical="top"/>
    </xf>
    <xf numFmtId="0" fontId="8" fillId="0" borderId="2" xfId="1" applyFont="1" applyFill="1" applyBorder="1" applyAlignment="1">
      <alignment horizontal="center" vertical="top"/>
    </xf>
    <xf numFmtId="0" fontId="8" fillId="0" borderId="3" xfId="1" applyFont="1" applyFill="1" applyBorder="1" applyAlignment="1">
      <alignment horizontal="center" vertical="top"/>
    </xf>
    <xf numFmtId="1" fontId="8" fillId="0" borderId="1" xfId="1" applyNumberFormat="1" applyFont="1" applyFill="1" applyBorder="1" applyAlignment="1">
      <alignment horizontal="center" vertical="top" wrapText="1"/>
    </xf>
    <xf numFmtId="1" fontId="8" fillId="0" borderId="3" xfId="1" applyNumberFormat="1" applyFont="1" applyFill="1" applyBorder="1" applyAlignment="1">
      <alignment horizontal="center" vertical="top" wrapText="1"/>
    </xf>
    <xf numFmtId="0" fontId="8" fillId="0" borderId="5" xfId="1" applyFont="1" applyBorder="1" applyAlignment="1">
      <alignment horizontal="center" vertical="top" wrapText="1"/>
    </xf>
    <xf numFmtId="0" fontId="8" fillId="0" borderId="6" xfId="1" applyFont="1" applyBorder="1" applyAlignment="1">
      <alignment horizontal="center" vertical="top" wrapText="1"/>
    </xf>
    <xf numFmtId="0" fontId="8" fillId="0" borderId="7" xfId="1" applyFont="1" applyBorder="1" applyAlignment="1">
      <alignment horizontal="center" vertical="top" wrapText="1"/>
    </xf>
    <xf numFmtId="0" fontId="8" fillId="0" borderId="11" xfId="1" applyFont="1" applyBorder="1" applyAlignment="1">
      <alignment horizontal="center" vertical="top" wrapText="1"/>
    </xf>
    <xf numFmtId="0" fontId="8" fillId="0" borderId="0" xfId="1" applyFont="1" applyBorder="1" applyAlignment="1">
      <alignment horizontal="center" vertical="top" wrapText="1"/>
    </xf>
    <xf numFmtId="0" fontId="8" fillId="0" borderId="12" xfId="1" applyFont="1" applyBorder="1" applyAlignment="1">
      <alignment horizontal="center" vertical="top" wrapText="1"/>
    </xf>
    <xf numFmtId="0" fontId="8" fillId="0" borderId="8" xfId="1" applyFont="1" applyBorder="1" applyAlignment="1">
      <alignment horizontal="center" vertical="top" wrapText="1"/>
    </xf>
    <xf numFmtId="0" fontId="8" fillId="0" borderId="9" xfId="1" applyFont="1" applyBorder="1" applyAlignment="1">
      <alignment horizontal="center" vertical="top" wrapText="1"/>
    </xf>
    <xf numFmtId="0" fontId="8" fillId="0" borderId="10" xfId="1" applyFont="1" applyBorder="1" applyAlignment="1">
      <alignment horizontal="center" vertical="top" wrapText="1"/>
    </xf>
    <xf numFmtId="0" fontId="4" fillId="0" borderId="4" xfId="1" applyFont="1" applyBorder="1" applyAlignment="1">
      <alignment horizontal="center" vertical="top" wrapText="1"/>
    </xf>
    <xf numFmtId="0" fontId="18" fillId="0" borderId="4" xfId="1" applyFont="1" applyBorder="1" applyAlignment="1">
      <alignment horizontal="center" vertical="top" wrapText="1"/>
    </xf>
    <xf numFmtId="1" fontId="8" fillId="0" borderId="4" xfId="0" applyNumberFormat="1" applyFont="1" applyFill="1" applyBorder="1" applyAlignment="1">
      <alignment horizontal="left" vertical="top" wrapText="1"/>
    </xf>
    <xf numFmtId="0" fontId="14" fillId="0" borderId="4" xfId="2" applyFont="1" applyBorder="1" applyAlignment="1">
      <alignment horizontal="left" vertical="top" wrapText="1"/>
    </xf>
    <xf numFmtId="1" fontId="8" fillId="0" borderId="1" xfId="0" applyNumberFormat="1" applyFont="1" applyFill="1" applyBorder="1" applyAlignment="1">
      <alignment horizontal="center" vertical="center" wrapText="1"/>
    </xf>
    <xf numFmtId="1" fontId="8" fillId="0" borderId="2" xfId="0" applyNumberFormat="1" applyFont="1" applyFill="1" applyBorder="1" applyAlignment="1">
      <alignment horizontal="center" vertical="center" wrapText="1"/>
    </xf>
    <xf numFmtId="1" fontId="14" fillId="0" borderId="1" xfId="0" applyNumberFormat="1" applyFont="1" applyBorder="1" applyAlignment="1">
      <alignment horizontal="center" vertical="top" wrapText="1"/>
    </xf>
    <xf numFmtId="1" fontId="14" fillId="0" borderId="2" xfId="0" applyNumberFormat="1" applyFont="1" applyBorder="1" applyAlignment="1">
      <alignment horizontal="center" vertical="top" wrapText="1"/>
    </xf>
    <xf numFmtId="1" fontId="14" fillId="0" borderId="3" xfId="0" applyNumberFormat="1" applyFont="1" applyBorder="1" applyAlignment="1">
      <alignment horizontal="center" vertical="top" wrapText="1"/>
    </xf>
    <xf numFmtId="1" fontId="8" fillId="0" borderId="1" xfId="0" applyNumberFormat="1" applyFont="1" applyFill="1" applyBorder="1" applyAlignment="1">
      <alignment horizontal="center" vertical="top" wrapText="1"/>
    </xf>
    <xf numFmtId="1" fontId="8" fillId="0" borderId="2" xfId="0" applyNumberFormat="1" applyFont="1" applyFill="1" applyBorder="1" applyAlignment="1">
      <alignment horizontal="center" vertical="top" wrapText="1"/>
    </xf>
    <xf numFmtId="1" fontId="8" fillId="0" borderId="3" xfId="0" applyNumberFormat="1" applyFont="1" applyFill="1" applyBorder="1" applyAlignment="1">
      <alignment horizontal="center" vertical="top" wrapText="1"/>
    </xf>
    <xf numFmtId="0" fontId="6" fillId="2" borderId="1" xfId="1" applyFont="1" applyFill="1" applyBorder="1" applyAlignment="1">
      <alignment horizontal="left" vertical="top" wrapText="1"/>
    </xf>
    <xf numFmtId="0" fontId="6" fillId="2" borderId="2" xfId="1" applyFont="1" applyFill="1" applyBorder="1" applyAlignment="1">
      <alignment horizontal="left" vertical="top" wrapText="1"/>
    </xf>
    <xf numFmtId="0" fontId="6" fillId="2" borderId="3" xfId="1" applyFont="1" applyFill="1" applyBorder="1" applyAlignment="1">
      <alignment horizontal="left" vertical="top" wrapText="1"/>
    </xf>
    <xf numFmtId="0" fontId="6" fillId="2" borderId="1" xfId="1" applyFont="1" applyFill="1" applyBorder="1" applyAlignment="1">
      <alignment horizontal="left" vertical="top"/>
    </xf>
    <xf numFmtId="0" fontId="6" fillId="2" borderId="2" xfId="1" applyFont="1" applyFill="1" applyBorder="1" applyAlignment="1">
      <alignment horizontal="left" vertical="top"/>
    </xf>
    <xf numFmtId="0" fontId="6" fillId="2" borderId="3" xfId="1" applyFont="1" applyFill="1" applyBorder="1" applyAlignment="1">
      <alignment horizontal="left" vertical="top"/>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1" fontId="8" fillId="0" borderId="3" xfId="0" applyNumberFormat="1" applyFont="1" applyFill="1" applyBorder="1" applyAlignment="1">
      <alignment horizontal="center" vertical="center" wrapText="1"/>
    </xf>
    <xf numFmtId="0" fontId="13" fillId="2" borderId="1" xfId="1" applyFont="1" applyFill="1" applyBorder="1" applyAlignment="1">
      <alignment horizontal="left" vertical="top"/>
    </xf>
    <xf numFmtId="0" fontId="13" fillId="2" borderId="2" xfId="1" applyFont="1" applyFill="1" applyBorder="1" applyAlignment="1">
      <alignment horizontal="left" vertical="top"/>
    </xf>
    <xf numFmtId="0" fontId="13" fillId="2" borderId="3" xfId="1" applyFont="1" applyFill="1" applyBorder="1" applyAlignment="1">
      <alignment horizontal="left" vertical="top"/>
    </xf>
    <xf numFmtId="0" fontId="14" fillId="2" borderId="1" xfId="1" applyFont="1" applyFill="1" applyBorder="1" applyAlignment="1">
      <alignment horizontal="left" vertical="top"/>
    </xf>
    <xf numFmtId="0" fontId="14" fillId="2" borderId="2" xfId="1" applyFont="1" applyFill="1" applyBorder="1" applyAlignment="1">
      <alignment horizontal="left" vertical="top"/>
    </xf>
    <xf numFmtId="0" fontId="14" fillId="2" borderId="3" xfId="1" applyFont="1" applyFill="1" applyBorder="1" applyAlignment="1">
      <alignment horizontal="left" vertical="top"/>
    </xf>
    <xf numFmtId="0" fontId="14" fillId="0" borderId="1" xfId="1" applyFont="1" applyFill="1" applyBorder="1" applyAlignment="1">
      <alignment horizontal="left" vertical="top"/>
    </xf>
    <xf numFmtId="0" fontId="14" fillId="0" borderId="3" xfId="1" applyFont="1" applyFill="1" applyBorder="1" applyAlignment="1">
      <alignment horizontal="left" vertical="top"/>
    </xf>
    <xf numFmtId="0" fontId="14" fillId="0" borderId="1" xfId="1" applyFont="1" applyFill="1" applyBorder="1" applyAlignment="1">
      <alignment horizontal="left" vertical="top" wrapText="1"/>
    </xf>
    <xf numFmtId="0" fontId="14" fillId="0" borderId="2" xfId="1" applyFont="1" applyFill="1" applyBorder="1" applyAlignment="1">
      <alignment horizontal="left" vertical="top" wrapText="1"/>
    </xf>
    <xf numFmtId="0" fontId="14" fillId="0" borderId="3" xfId="1" applyFont="1" applyFill="1" applyBorder="1" applyAlignment="1">
      <alignment horizontal="left" vertical="top" wrapText="1"/>
    </xf>
    <xf numFmtId="0" fontId="7" fillId="0" borderId="1" xfId="1" applyFont="1" applyFill="1" applyBorder="1" applyAlignment="1">
      <alignment horizontal="left" vertical="top"/>
    </xf>
    <xf numFmtId="0" fontId="7" fillId="0" borderId="2" xfId="1" applyFont="1" applyFill="1" applyBorder="1" applyAlignment="1">
      <alignment horizontal="left" vertical="top"/>
    </xf>
    <xf numFmtId="0" fontId="7" fillId="0" borderId="3" xfId="1" applyFont="1" applyFill="1" applyBorder="1" applyAlignment="1">
      <alignment horizontal="left" vertical="top"/>
    </xf>
    <xf numFmtId="0" fontId="14" fillId="0" borderId="14" xfId="1" applyFont="1" applyFill="1" applyBorder="1" applyAlignment="1" applyProtection="1">
      <alignment horizontal="center" vertical="top" wrapText="1"/>
      <protection locked="0"/>
    </xf>
    <xf numFmtId="0" fontId="14" fillId="0" borderId="15" xfId="1" applyFont="1" applyFill="1" applyBorder="1" applyAlignment="1" applyProtection="1">
      <alignment horizontal="center" vertical="top" wrapText="1"/>
      <protection locked="0"/>
    </xf>
    <xf numFmtId="0" fontId="14" fillId="0" borderId="15" xfId="1" applyFont="1" applyFill="1" applyBorder="1" applyAlignment="1" applyProtection="1">
      <alignment horizontal="left" vertical="top" wrapText="1"/>
      <protection locked="0"/>
    </xf>
    <xf numFmtId="0" fontId="14" fillId="0" borderId="16" xfId="1" applyFont="1" applyFill="1" applyBorder="1" applyAlignment="1" applyProtection="1">
      <alignment horizontal="left" vertical="top" wrapText="1"/>
      <protection locked="0"/>
    </xf>
    <xf numFmtId="0" fontId="13" fillId="0" borderId="20" xfId="1" applyFont="1" applyFill="1" applyBorder="1" applyAlignment="1" applyProtection="1">
      <alignment horizontal="center" vertical="top"/>
      <protection locked="0"/>
    </xf>
    <xf numFmtId="0" fontId="14" fillId="0" borderId="19" xfId="1" applyFont="1" applyFill="1" applyBorder="1" applyAlignment="1" applyProtection="1">
      <alignment horizontal="left" vertical="top"/>
      <protection locked="0"/>
    </xf>
    <xf numFmtId="0" fontId="14" fillId="0" borderId="20" xfId="1" applyFont="1" applyFill="1" applyBorder="1" applyAlignment="1" applyProtection="1">
      <alignment horizontal="left" vertical="top" wrapText="1"/>
      <protection locked="0"/>
    </xf>
    <xf numFmtId="164" fontId="6" fillId="0" borderId="1" xfId="1" applyNumberFormat="1" applyFont="1" applyFill="1" applyBorder="1" applyAlignment="1">
      <alignment horizontal="left" vertical="top" wrapText="1"/>
    </xf>
    <xf numFmtId="164" fontId="6" fillId="0" borderId="2" xfId="1" applyNumberFormat="1" applyFont="1" applyFill="1" applyBorder="1" applyAlignment="1">
      <alignment horizontal="left" vertical="top" wrapText="1"/>
    </xf>
    <xf numFmtId="164" fontId="6" fillId="0" borderId="3" xfId="1" applyNumberFormat="1"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3" xfId="1" applyFont="1" applyFill="1" applyBorder="1" applyAlignment="1">
      <alignment horizontal="left" vertical="top" wrapText="1"/>
    </xf>
    <xf numFmtId="164" fontId="6" fillId="0" borderId="1" xfId="1" applyNumberFormat="1" applyFont="1" applyFill="1" applyBorder="1" applyAlignment="1">
      <alignment horizontal="left" vertical="top"/>
    </xf>
    <xf numFmtId="164" fontId="6" fillId="0" borderId="2" xfId="1" applyNumberFormat="1" applyFont="1" applyFill="1" applyBorder="1" applyAlignment="1">
      <alignment horizontal="left" vertical="top"/>
    </xf>
    <xf numFmtId="164" fontId="6" fillId="0" borderId="3" xfId="1" applyNumberFormat="1" applyFont="1" applyFill="1" applyBorder="1" applyAlignment="1">
      <alignment horizontal="left" vertical="top"/>
    </xf>
    <xf numFmtId="0" fontId="13" fillId="0" borderId="4" xfId="1" applyFont="1" applyFill="1" applyBorder="1" applyAlignment="1">
      <alignment horizontal="left" vertical="top"/>
    </xf>
    <xf numFmtId="0" fontId="6" fillId="0" borderId="5" xfId="1" applyFont="1" applyFill="1" applyBorder="1" applyAlignment="1">
      <alignment horizontal="left" vertical="top" wrapText="1"/>
    </xf>
    <xf numFmtId="0" fontId="6" fillId="0" borderId="7" xfId="1" applyFont="1" applyFill="1" applyBorder="1" applyAlignment="1">
      <alignment horizontal="left" vertical="top" wrapText="1"/>
    </xf>
    <xf numFmtId="0" fontId="13" fillId="0" borderId="1" xfId="1" applyFont="1" applyFill="1" applyBorder="1" applyAlignment="1">
      <alignment horizontal="left" vertical="top" wrapText="1"/>
    </xf>
    <xf numFmtId="0" fontId="13" fillId="0" borderId="2" xfId="1" applyFont="1" applyFill="1" applyBorder="1" applyAlignment="1">
      <alignment horizontal="left" vertical="top" wrapText="1"/>
    </xf>
    <xf numFmtId="0" fontId="13" fillId="0" borderId="3" xfId="1" applyFont="1" applyFill="1" applyBorder="1" applyAlignment="1">
      <alignment horizontal="left" vertical="top" wrapText="1"/>
    </xf>
    <xf numFmtId="0" fontId="7" fillId="0" borderId="1" xfId="1" applyFont="1" applyFill="1" applyBorder="1" applyAlignment="1" applyProtection="1">
      <alignment horizontal="left" vertical="center" wrapText="1"/>
      <protection locked="0"/>
    </xf>
    <xf numFmtId="0" fontId="7" fillId="0" borderId="2" xfId="1" applyFont="1" applyFill="1" applyBorder="1" applyAlignment="1" applyProtection="1">
      <alignment horizontal="left" vertical="center" wrapText="1"/>
      <protection locked="0"/>
    </xf>
    <xf numFmtId="0" fontId="7" fillId="0" borderId="3" xfId="1" applyFont="1" applyFill="1" applyBorder="1" applyAlignment="1" applyProtection="1">
      <alignment horizontal="left" vertical="center" wrapText="1"/>
      <protection locked="0"/>
    </xf>
    <xf numFmtId="0" fontId="6" fillId="0" borderId="4" xfId="1" applyFont="1" applyFill="1" applyBorder="1" applyAlignment="1">
      <alignment horizontal="left" vertical="top"/>
    </xf>
    <xf numFmtId="0" fontId="13" fillId="0" borderId="4" xfId="1" applyFont="1" applyBorder="1" applyAlignment="1">
      <alignment horizontal="left"/>
    </xf>
    <xf numFmtId="0" fontId="6" fillId="2" borderId="4" xfId="1" applyFont="1" applyFill="1" applyBorder="1" applyAlignment="1">
      <alignment horizontal="left" vertical="top" wrapText="1"/>
    </xf>
    <xf numFmtId="0" fontId="6" fillId="0" borderId="4" xfId="1" applyFont="1" applyFill="1" applyBorder="1" applyAlignment="1">
      <alignment horizontal="left" vertical="top" wrapText="1"/>
    </xf>
    <xf numFmtId="0" fontId="7" fillId="0" borderId="2" xfId="1" applyFont="1" applyFill="1" applyBorder="1" applyAlignment="1">
      <alignment horizontal="left" vertical="top" wrapText="1"/>
    </xf>
    <xf numFmtId="0" fontId="7" fillId="0" borderId="3"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8" xfId="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10" xfId="1" applyFont="1" applyFill="1" applyBorder="1" applyAlignment="1">
      <alignment horizontal="left" vertical="top" wrapText="1"/>
    </xf>
    <xf numFmtId="0" fontId="6" fillId="0" borderId="5" xfId="1" applyFont="1" applyFill="1" applyBorder="1" applyAlignment="1">
      <alignment horizontal="left" vertical="top"/>
    </xf>
    <xf numFmtId="0" fontId="6" fillId="0" borderId="6" xfId="1" applyFont="1" applyFill="1" applyBorder="1" applyAlignment="1">
      <alignment horizontal="left" vertical="top"/>
    </xf>
    <xf numFmtId="0" fontId="6" fillId="0" borderId="7" xfId="1" applyFont="1" applyFill="1" applyBorder="1" applyAlignment="1">
      <alignment horizontal="left" vertical="top"/>
    </xf>
    <xf numFmtId="0" fontId="6" fillId="0" borderId="8" xfId="1" applyFont="1" applyFill="1" applyBorder="1" applyAlignment="1">
      <alignment horizontal="left" vertical="top"/>
    </xf>
    <xf numFmtId="0" fontId="6" fillId="0" borderId="9" xfId="1" applyFont="1" applyFill="1" applyBorder="1" applyAlignment="1">
      <alignment horizontal="left" vertical="top"/>
    </xf>
    <xf numFmtId="0" fontId="6" fillId="0" borderId="10" xfId="1" applyFont="1" applyFill="1" applyBorder="1" applyAlignment="1">
      <alignment horizontal="left" vertical="top"/>
    </xf>
    <xf numFmtId="0" fontId="13" fillId="0" borderId="1" xfId="1" applyFont="1" applyBorder="1" applyAlignment="1">
      <alignment horizontal="left" vertical="top"/>
    </xf>
    <xf numFmtId="0" fontId="13" fillId="0" borderId="2" xfId="1" applyFont="1" applyBorder="1" applyAlignment="1">
      <alignment horizontal="left" vertical="top"/>
    </xf>
    <xf numFmtId="0" fontId="13" fillId="0" borderId="3" xfId="1" applyFont="1" applyBorder="1" applyAlignment="1">
      <alignment horizontal="left" vertical="top"/>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6" fillId="0" borderId="4" xfId="1" applyFont="1" applyBorder="1" applyAlignment="1">
      <alignment horizontal="left" vertical="top" wrapText="1"/>
    </xf>
    <xf numFmtId="0" fontId="12" fillId="0" borderId="1" xfId="1" applyFont="1" applyBorder="1" applyAlignment="1">
      <alignment horizontal="center" vertical="top" wrapText="1"/>
    </xf>
    <xf numFmtId="0" fontId="12" fillId="0" borderId="2" xfId="1" applyFont="1" applyBorder="1" applyAlignment="1">
      <alignment horizontal="center" vertical="top" wrapText="1"/>
    </xf>
    <xf numFmtId="0" fontId="12" fillId="0" borderId="3" xfId="1" applyFont="1" applyBorder="1" applyAlignment="1">
      <alignment horizontal="center" vertical="top" wrapText="1"/>
    </xf>
    <xf numFmtId="0" fontId="8" fillId="0" borderId="1" xfId="1" applyFont="1" applyBorder="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vertical="top"/>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7" fillId="0" borderId="1" xfId="1" applyFont="1" applyFill="1" applyBorder="1" applyAlignment="1">
      <alignment horizontal="center" vertical="top"/>
    </xf>
    <xf numFmtId="0" fontId="7" fillId="0" borderId="3" xfId="1" applyFont="1" applyFill="1" applyBorder="1" applyAlignment="1">
      <alignment horizontal="center" vertical="top"/>
    </xf>
    <xf numFmtId="0" fontId="6" fillId="0" borderId="1" xfId="1" applyFont="1" applyFill="1" applyBorder="1" applyAlignment="1">
      <alignment horizontal="center" vertical="top"/>
    </xf>
    <xf numFmtId="0" fontId="6" fillId="0" borderId="3" xfId="1" applyFont="1" applyFill="1" applyBorder="1" applyAlignment="1">
      <alignment horizontal="center" vertical="top"/>
    </xf>
    <xf numFmtId="0" fontId="6" fillId="0" borderId="1" xfId="1" applyFont="1" applyFill="1" applyBorder="1" applyAlignment="1">
      <alignment horizontal="center" vertical="top" wrapText="1"/>
    </xf>
    <xf numFmtId="0" fontId="6" fillId="0" borderId="3" xfId="1" applyFont="1" applyFill="1" applyBorder="1" applyAlignment="1">
      <alignment horizontal="center" vertical="top" wrapText="1"/>
    </xf>
    <xf numFmtId="0" fontId="19" fillId="0" borderId="1" xfId="5" applyFill="1" applyBorder="1" applyAlignment="1">
      <alignment horizontal="left" vertical="top"/>
    </xf>
    <xf numFmtId="0" fontId="8" fillId="0" borderId="1" xfId="1" applyFont="1" applyFill="1" applyBorder="1" applyAlignment="1">
      <alignment vertical="top"/>
    </xf>
    <xf numFmtId="0" fontId="8" fillId="0" borderId="2" xfId="1" applyFont="1" applyFill="1" applyBorder="1" applyAlignment="1">
      <alignment vertical="top"/>
    </xf>
    <xf numFmtId="0" fontId="8" fillId="0" borderId="3" xfId="1" applyFont="1" applyFill="1" applyBorder="1" applyAlignment="1">
      <alignment vertical="top"/>
    </xf>
    <xf numFmtId="0" fontId="7" fillId="0" borderId="1" xfId="1" applyFont="1" applyFill="1" applyBorder="1" applyAlignment="1">
      <alignment horizontal="center" vertical="top" wrapText="1"/>
    </xf>
    <xf numFmtId="0" fontId="7" fillId="0" borderId="3" xfId="1" applyFont="1" applyFill="1" applyBorder="1" applyAlignment="1">
      <alignment horizontal="center" vertical="top" wrapText="1"/>
    </xf>
    <xf numFmtId="0" fontId="7" fillId="0" borderId="2" xfId="1" applyFont="1" applyFill="1" applyBorder="1" applyAlignment="1">
      <alignment horizontal="center" vertical="top" wrapText="1"/>
    </xf>
    <xf numFmtId="0" fontId="6" fillId="0" borderId="4" xfId="1" applyFont="1" applyFill="1" applyBorder="1" applyAlignment="1">
      <alignment horizontal="center" vertical="top"/>
    </xf>
    <xf numFmtId="0" fontId="7" fillId="0" borderId="3" xfId="1" applyFont="1" applyBorder="1" applyAlignment="1">
      <alignment horizontal="left"/>
    </xf>
    <xf numFmtId="14" fontId="7" fillId="0" borderId="1" xfId="1" applyNumberFormat="1" applyFont="1" applyFill="1" applyBorder="1" applyAlignment="1">
      <alignment horizontal="left" vertical="top"/>
    </xf>
    <xf numFmtId="0" fontId="16" fillId="0" borderId="4" xfId="0" applyFont="1" applyBorder="1" applyAlignment="1">
      <alignment horizontal="center"/>
    </xf>
    <xf numFmtId="0" fontId="16" fillId="3" borderId="4" xfId="0" applyFont="1" applyFill="1" applyBorder="1" applyAlignment="1">
      <alignment horizontal="center"/>
    </xf>
    <xf numFmtId="0" fontId="16" fillId="0" borderId="4" xfId="0" applyFont="1" applyBorder="1" applyAlignment="1">
      <alignment horizontal="left"/>
    </xf>
    <xf numFmtId="0" fontId="15" fillId="0" borderId="4" xfId="0" applyFont="1" applyBorder="1" applyAlignment="1">
      <alignment horizontal="center"/>
    </xf>
    <xf numFmtId="0" fontId="0" fillId="3" borderId="4" xfId="0" applyFill="1" applyBorder="1" applyAlignment="1">
      <alignment horizontal="center" wrapText="1"/>
    </xf>
    <xf numFmtId="0" fontId="9" fillId="0" borderId="4" xfId="0" applyFont="1" applyBorder="1" applyAlignment="1">
      <alignment horizontal="center"/>
    </xf>
  </cellXfs>
  <cellStyles count="6">
    <cellStyle name="Excel Built-in Normal" xfId="2"/>
    <cellStyle name="Hyperlink" xfId="5" builtinId="8"/>
    <cellStyle name="Normal" xfId="0" builtinId="0"/>
    <cellStyle name="Normal 2" xfId="3"/>
    <cellStyle name="Normal 3" xfId="1"/>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2.jpeg"/><Relationship Id="rId1" Type="http://schemas.openxmlformats.org/officeDocument/2006/relationships/image" Target="../media/image2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151816</xdr:colOff>
      <xdr:row>190</xdr:row>
      <xdr:rowOff>125605</xdr:rowOff>
    </xdr:from>
    <xdr:to>
      <xdr:col>7</xdr:col>
      <xdr:colOff>544287</xdr:colOff>
      <xdr:row>205</xdr:row>
      <xdr:rowOff>22502</xdr:rowOff>
    </xdr:to>
    <xdr:pic>
      <xdr:nvPicPr>
        <xdr:cNvPr id="8" name="Picture 7">
          <a:extLst>
            <a:ext uri="{FF2B5EF4-FFF2-40B4-BE49-F238E27FC236}">
              <a16:creationId xmlns:a16="http://schemas.microsoft.com/office/drawing/2014/main" xmlns="" id="{00000000-0008-0000-0000-000008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24169" y="42483840"/>
          <a:ext cx="4684324" cy="2922485"/>
        </a:xfrm>
        <a:prstGeom prst="rect">
          <a:avLst/>
        </a:prstGeom>
        <a:ln>
          <a:solidFill>
            <a:schemeClr val="tx1"/>
          </a:solidFill>
        </a:ln>
      </xdr:spPr>
    </xdr:pic>
    <xdr:clientData/>
  </xdr:twoCellAnchor>
  <xdr:twoCellAnchor editAs="oneCell">
    <xdr:from>
      <xdr:col>1</xdr:col>
      <xdr:colOff>147918</xdr:colOff>
      <xdr:row>206</xdr:row>
      <xdr:rowOff>14337</xdr:rowOff>
    </xdr:from>
    <xdr:to>
      <xdr:col>7</xdr:col>
      <xdr:colOff>539006</xdr:colOff>
      <xdr:row>220</xdr:row>
      <xdr:rowOff>110105</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820271" y="45599866"/>
          <a:ext cx="4682941" cy="2919650"/>
        </a:xfrm>
        <a:prstGeom prst="rect">
          <a:avLst/>
        </a:prstGeom>
        <a:ln>
          <a:solidFill>
            <a:schemeClr val="tx1"/>
          </a:solidFill>
        </a:ln>
      </xdr:spPr>
    </xdr:pic>
    <xdr:clientData/>
  </xdr:twoCellAnchor>
  <xdr:twoCellAnchor>
    <xdr:from>
      <xdr:col>11</xdr:col>
      <xdr:colOff>111501</xdr:colOff>
      <xdr:row>149</xdr:row>
      <xdr:rowOff>66488</xdr:rowOff>
    </xdr:from>
    <xdr:to>
      <xdr:col>20</xdr:col>
      <xdr:colOff>519207</xdr:colOff>
      <xdr:row>186</xdr:row>
      <xdr:rowOff>150135</xdr:rowOff>
    </xdr:to>
    <xdr:grpSp>
      <xdr:nvGrpSpPr>
        <xdr:cNvPr id="2" name="Group 1"/>
        <xdr:cNvGrpSpPr/>
      </xdr:nvGrpSpPr>
      <xdr:grpSpPr>
        <a:xfrm>
          <a:off x="6550401" y="34918463"/>
          <a:ext cx="6046506" cy="7484572"/>
          <a:chOff x="44826" y="34252647"/>
          <a:chExt cx="6305175" cy="7270353"/>
        </a:xfrm>
      </xdr:grpSpPr>
      <xdr:pic>
        <xdr:nvPicPr>
          <xdr:cNvPr id="29" name="Picture 28"/>
          <xdr:cNvPicPr>
            <a:picLocks noChangeAspect="1"/>
          </xdr:cNvPicPr>
        </xdr:nvPicPr>
        <xdr:blipFill>
          <a:blip xmlns:r="http://schemas.openxmlformats.org/officeDocument/2006/relationships" r:embed="rId3"/>
          <a:stretch>
            <a:fillRect/>
          </a:stretch>
        </xdr:blipFill>
        <xdr:spPr>
          <a:xfrm>
            <a:off x="805960" y="39363000"/>
            <a:ext cx="4796536" cy="216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1134097" y="37047941"/>
            <a:ext cx="970313" cy="216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770330" y="34252647"/>
            <a:ext cx="1403367" cy="270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31052" y="34252647"/>
            <a:ext cx="1403367" cy="270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341584" y="34252647"/>
            <a:ext cx="1403367" cy="270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912838" y="34252647"/>
            <a:ext cx="1403367" cy="270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4826" y="37047941"/>
            <a:ext cx="970313" cy="2160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0"/>
          <a:stretch>
            <a:fillRect/>
          </a:stretch>
        </xdr:blipFill>
        <xdr:spPr>
          <a:xfrm>
            <a:off x="2223369" y="37047941"/>
            <a:ext cx="4126632" cy="2160000"/>
          </a:xfrm>
          <a:prstGeom prst="rect">
            <a:avLst/>
          </a:prstGeom>
          <a:ln>
            <a:solidFill>
              <a:schemeClr val="tx1"/>
            </a:solidFill>
          </a:ln>
        </xdr:spPr>
      </xdr:pic>
    </xdr:grpSp>
    <xdr:clientData/>
  </xdr:twoCellAnchor>
  <xdr:twoCellAnchor>
    <xdr:from>
      <xdr:col>0</xdr:col>
      <xdr:colOff>66675</xdr:colOff>
      <xdr:row>149</xdr:row>
      <xdr:rowOff>95250</xdr:rowOff>
    </xdr:from>
    <xdr:to>
      <xdr:col>8</xdr:col>
      <xdr:colOff>721668</xdr:colOff>
      <xdr:row>186</xdr:row>
      <xdr:rowOff>131174</xdr:rowOff>
    </xdr:to>
    <xdr:grpSp>
      <xdr:nvGrpSpPr>
        <xdr:cNvPr id="3" name="Group 2"/>
        <xdr:cNvGrpSpPr/>
      </xdr:nvGrpSpPr>
      <xdr:grpSpPr>
        <a:xfrm>
          <a:off x="66675" y="34947225"/>
          <a:ext cx="6036618" cy="7436849"/>
          <a:chOff x="66675" y="34947225"/>
          <a:chExt cx="6036618" cy="7436849"/>
        </a:xfrm>
      </xdr:grpSpPr>
      <xdr:pic>
        <xdr:nvPicPr>
          <xdr:cNvPr id="13" name="Picture 12" descr="https://vsjcllp.vsjadon.com/upload/insp-243349-1525.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4448176" y="40405049"/>
            <a:ext cx="1468450" cy="19599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descr="https://vsjcllp.vsjadon.com/upload/insp-243349-847.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4086225" y="37899975"/>
            <a:ext cx="1812623" cy="2419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descr="https://vsjcllp.vsjadon.com/upload/insp-243349-85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47650" y="37909500"/>
            <a:ext cx="1812623" cy="2419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43349-861.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66675" y="34947225"/>
            <a:ext cx="3806926" cy="28575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243349-862.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2171700" y="37909500"/>
            <a:ext cx="1812623" cy="2419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43349-860.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3962400" y="34947225"/>
            <a:ext cx="2140893" cy="28575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43349-871.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1762126" y="40414574"/>
            <a:ext cx="2611192" cy="19599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43349-880.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209551" y="40424099"/>
            <a:ext cx="1468450" cy="19599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25</xdr:row>
      <xdr:rowOff>0</xdr:rowOff>
    </xdr:from>
    <xdr:to>
      <xdr:col>9</xdr:col>
      <xdr:colOff>589612</xdr:colOff>
      <xdr:row>36</xdr:row>
      <xdr:rowOff>64500</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67425" y="3048000"/>
          <a:ext cx="1618312" cy="2160000"/>
        </a:xfrm>
        <a:prstGeom prst="rect">
          <a:avLst/>
        </a:prstGeom>
        <a:ln>
          <a:solidFill>
            <a:schemeClr val="tx1"/>
          </a:solidFill>
        </a:ln>
      </xdr:spPr>
    </xdr:pic>
    <xdr:clientData/>
  </xdr:twoCellAnchor>
  <xdr:twoCellAnchor editAs="oneCell">
    <xdr:from>
      <xdr:col>10</xdr:col>
      <xdr:colOff>266700</xdr:colOff>
      <xdr:row>25</xdr:row>
      <xdr:rowOff>0</xdr:rowOff>
    </xdr:from>
    <xdr:to>
      <xdr:col>13</xdr:col>
      <xdr:colOff>56212</xdr:colOff>
      <xdr:row>36</xdr:row>
      <xdr:rowOff>64500</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72425" y="3048000"/>
          <a:ext cx="1618312" cy="21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Gk46N7hSDL2VTqUM9?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2"/>
  <sheetViews>
    <sheetView tabSelected="1" view="pageBreakPreview" zoomScaleNormal="100" zoomScaleSheetLayoutView="100" zoomScalePageLayoutView="85" workbookViewId="0">
      <selection activeCell="M17" sqref="M17"/>
    </sheetView>
  </sheetViews>
  <sheetFormatPr defaultRowHeight="15.75" x14ac:dyDescent="0.25"/>
  <cols>
    <col min="1" max="1" width="9.42578125" style="12" customWidth="1"/>
    <col min="2" max="2" width="13.42578125" style="12" customWidth="1"/>
    <col min="3" max="3" width="14.5703125" style="12" customWidth="1"/>
    <col min="4" max="4" width="7.42578125" style="12" customWidth="1"/>
    <col min="5" max="5" width="5.5703125" style="12" customWidth="1"/>
    <col min="6" max="6" width="9.85546875" style="12" customWidth="1"/>
    <col min="7" max="7" width="9" style="12" customWidth="1"/>
    <col min="8" max="8" width="11.42578125" style="12" customWidth="1"/>
    <col min="9" max="9" width="11.140625" style="12" customWidth="1"/>
    <col min="10" max="10" width="1.140625" style="12" customWidth="1"/>
    <col min="11" max="11" width="3.5703125" style="12" customWidth="1"/>
    <col min="12" max="14" width="9.140625" style="12"/>
    <col min="15" max="15" width="11.42578125" style="12" bestFit="1" customWidth="1"/>
    <col min="16" max="256" width="9.140625" style="12"/>
    <col min="257" max="257" width="8.5703125" style="12" customWidth="1"/>
    <col min="258" max="258" width="9.85546875" style="12" customWidth="1"/>
    <col min="259" max="259" width="14.42578125" style="12" customWidth="1"/>
    <col min="260" max="260" width="7.42578125" style="12" customWidth="1"/>
    <col min="261" max="261" width="5.5703125" style="12" customWidth="1"/>
    <col min="262" max="262" width="9" style="12" customWidth="1"/>
    <col min="263" max="264" width="9.85546875" style="12" customWidth="1"/>
    <col min="265" max="265" width="11.140625" style="12" customWidth="1"/>
    <col min="266" max="266" width="2.85546875" style="12" customWidth="1"/>
    <col min="267" max="267" width="3.5703125" style="12" customWidth="1"/>
    <col min="268" max="512" width="9.140625" style="12"/>
    <col min="513" max="513" width="8.5703125" style="12" customWidth="1"/>
    <col min="514" max="514" width="9.85546875" style="12" customWidth="1"/>
    <col min="515" max="515" width="14.42578125" style="12" customWidth="1"/>
    <col min="516" max="516" width="7.42578125" style="12" customWidth="1"/>
    <col min="517" max="517" width="5.5703125" style="12" customWidth="1"/>
    <col min="518" max="518" width="9" style="12" customWidth="1"/>
    <col min="519" max="520" width="9.85546875" style="12" customWidth="1"/>
    <col min="521" max="521" width="11.140625" style="12" customWidth="1"/>
    <col min="522" max="522" width="2.85546875" style="12" customWidth="1"/>
    <col min="523" max="523" width="3.5703125" style="12" customWidth="1"/>
    <col min="524" max="768" width="9.140625" style="12"/>
    <col min="769" max="769" width="8.5703125" style="12" customWidth="1"/>
    <col min="770" max="770" width="9.85546875" style="12" customWidth="1"/>
    <col min="771" max="771" width="14.42578125" style="12" customWidth="1"/>
    <col min="772" max="772" width="7.42578125" style="12" customWidth="1"/>
    <col min="773" max="773" width="5.5703125" style="12" customWidth="1"/>
    <col min="774" max="774" width="9" style="12" customWidth="1"/>
    <col min="775" max="776" width="9.85546875" style="12" customWidth="1"/>
    <col min="777" max="777" width="11.140625" style="12" customWidth="1"/>
    <col min="778" max="778" width="2.85546875" style="12" customWidth="1"/>
    <col min="779" max="779" width="3.5703125" style="12" customWidth="1"/>
    <col min="780" max="1024" width="9.140625" style="12"/>
    <col min="1025" max="1025" width="8.5703125" style="12" customWidth="1"/>
    <col min="1026" max="1026" width="9.85546875" style="12" customWidth="1"/>
    <col min="1027" max="1027" width="14.42578125" style="12" customWidth="1"/>
    <col min="1028" max="1028" width="7.42578125" style="12" customWidth="1"/>
    <col min="1029" max="1029" width="5.5703125" style="12" customWidth="1"/>
    <col min="1030" max="1030" width="9" style="12" customWidth="1"/>
    <col min="1031" max="1032" width="9.85546875" style="12" customWidth="1"/>
    <col min="1033" max="1033" width="11.140625" style="12" customWidth="1"/>
    <col min="1034" max="1034" width="2.85546875" style="12" customWidth="1"/>
    <col min="1035" max="1035" width="3.5703125" style="12" customWidth="1"/>
    <col min="1036" max="1280" width="9.140625" style="12"/>
    <col min="1281" max="1281" width="8.5703125" style="12" customWidth="1"/>
    <col min="1282" max="1282" width="9.85546875" style="12" customWidth="1"/>
    <col min="1283" max="1283" width="14.42578125" style="12" customWidth="1"/>
    <col min="1284" max="1284" width="7.42578125" style="12" customWidth="1"/>
    <col min="1285" max="1285" width="5.5703125" style="12" customWidth="1"/>
    <col min="1286" max="1286" width="9" style="12" customWidth="1"/>
    <col min="1287" max="1288" width="9.85546875" style="12" customWidth="1"/>
    <col min="1289" max="1289" width="11.140625" style="12" customWidth="1"/>
    <col min="1290" max="1290" width="2.85546875" style="12" customWidth="1"/>
    <col min="1291" max="1291" width="3.5703125" style="12" customWidth="1"/>
    <col min="1292" max="1536" width="9.140625" style="12"/>
    <col min="1537" max="1537" width="8.5703125" style="12" customWidth="1"/>
    <col min="1538" max="1538" width="9.85546875" style="12" customWidth="1"/>
    <col min="1539" max="1539" width="14.42578125" style="12" customWidth="1"/>
    <col min="1540" max="1540" width="7.42578125" style="12" customWidth="1"/>
    <col min="1541" max="1541" width="5.5703125" style="12" customWidth="1"/>
    <col min="1542" max="1542" width="9" style="12" customWidth="1"/>
    <col min="1543" max="1544" width="9.85546875" style="12" customWidth="1"/>
    <col min="1545" max="1545" width="11.140625" style="12" customWidth="1"/>
    <col min="1546" max="1546" width="2.85546875" style="12" customWidth="1"/>
    <col min="1547" max="1547" width="3.5703125" style="12" customWidth="1"/>
    <col min="1548" max="1792" width="9.140625" style="12"/>
    <col min="1793" max="1793" width="8.5703125" style="12" customWidth="1"/>
    <col min="1794" max="1794" width="9.85546875" style="12" customWidth="1"/>
    <col min="1795" max="1795" width="14.42578125" style="12" customWidth="1"/>
    <col min="1796" max="1796" width="7.42578125" style="12" customWidth="1"/>
    <col min="1797" max="1797" width="5.5703125" style="12" customWidth="1"/>
    <col min="1798" max="1798" width="9" style="12" customWidth="1"/>
    <col min="1799" max="1800" width="9.85546875" style="12" customWidth="1"/>
    <col min="1801" max="1801" width="11.140625" style="12" customWidth="1"/>
    <col min="1802" max="1802" width="2.85546875" style="12" customWidth="1"/>
    <col min="1803" max="1803" width="3.5703125" style="12" customWidth="1"/>
    <col min="1804" max="2048" width="9.140625" style="12"/>
    <col min="2049" max="2049" width="8.5703125" style="12" customWidth="1"/>
    <col min="2050" max="2050" width="9.85546875" style="12" customWidth="1"/>
    <col min="2051" max="2051" width="14.42578125" style="12" customWidth="1"/>
    <col min="2052" max="2052" width="7.42578125" style="12" customWidth="1"/>
    <col min="2053" max="2053" width="5.5703125" style="12" customWidth="1"/>
    <col min="2054" max="2054" width="9" style="12" customWidth="1"/>
    <col min="2055" max="2056" width="9.85546875" style="12" customWidth="1"/>
    <col min="2057" max="2057" width="11.140625" style="12" customWidth="1"/>
    <col min="2058" max="2058" width="2.85546875" style="12" customWidth="1"/>
    <col min="2059" max="2059" width="3.5703125" style="12" customWidth="1"/>
    <col min="2060" max="2304" width="9.140625" style="12"/>
    <col min="2305" max="2305" width="8.5703125" style="12" customWidth="1"/>
    <col min="2306" max="2306" width="9.85546875" style="12" customWidth="1"/>
    <col min="2307" max="2307" width="14.42578125" style="12" customWidth="1"/>
    <col min="2308" max="2308" width="7.42578125" style="12" customWidth="1"/>
    <col min="2309" max="2309" width="5.5703125" style="12" customWidth="1"/>
    <col min="2310" max="2310" width="9" style="12" customWidth="1"/>
    <col min="2311" max="2312" width="9.85546875" style="12" customWidth="1"/>
    <col min="2313" max="2313" width="11.140625" style="12" customWidth="1"/>
    <col min="2314" max="2314" width="2.85546875" style="12" customWidth="1"/>
    <col min="2315" max="2315" width="3.5703125" style="12" customWidth="1"/>
    <col min="2316" max="2560" width="9.140625" style="12"/>
    <col min="2561" max="2561" width="8.5703125" style="12" customWidth="1"/>
    <col min="2562" max="2562" width="9.85546875" style="12" customWidth="1"/>
    <col min="2563" max="2563" width="14.42578125" style="12" customWidth="1"/>
    <col min="2564" max="2564" width="7.42578125" style="12" customWidth="1"/>
    <col min="2565" max="2565" width="5.5703125" style="12" customWidth="1"/>
    <col min="2566" max="2566" width="9" style="12" customWidth="1"/>
    <col min="2567" max="2568" width="9.85546875" style="12" customWidth="1"/>
    <col min="2569" max="2569" width="11.140625" style="12" customWidth="1"/>
    <col min="2570" max="2570" width="2.85546875" style="12" customWidth="1"/>
    <col min="2571" max="2571" width="3.5703125" style="12" customWidth="1"/>
    <col min="2572" max="2816" width="9.140625" style="12"/>
    <col min="2817" max="2817" width="8.5703125" style="12" customWidth="1"/>
    <col min="2818" max="2818" width="9.85546875" style="12" customWidth="1"/>
    <col min="2819" max="2819" width="14.42578125" style="12" customWidth="1"/>
    <col min="2820" max="2820" width="7.42578125" style="12" customWidth="1"/>
    <col min="2821" max="2821" width="5.5703125" style="12" customWidth="1"/>
    <col min="2822" max="2822" width="9" style="12" customWidth="1"/>
    <col min="2823" max="2824" width="9.85546875" style="12" customWidth="1"/>
    <col min="2825" max="2825" width="11.140625" style="12" customWidth="1"/>
    <col min="2826" max="2826" width="2.85546875" style="12" customWidth="1"/>
    <col min="2827" max="2827" width="3.5703125" style="12" customWidth="1"/>
    <col min="2828" max="3072" width="9.140625" style="12"/>
    <col min="3073" max="3073" width="8.5703125" style="12" customWidth="1"/>
    <col min="3074" max="3074" width="9.85546875" style="12" customWidth="1"/>
    <col min="3075" max="3075" width="14.42578125" style="12" customWidth="1"/>
    <col min="3076" max="3076" width="7.42578125" style="12" customWidth="1"/>
    <col min="3077" max="3077" width="5.5703125" style="12" customWidth="1"/>
    <col min="3078" max="3078" width="9" style="12" customWidth="1"/>
    <col min="3079" max="3080" width="9.85546875" style="12" customWidth="1"/>
    <col min="3081" max="3081" width="11.140625" style="12" customWidth="1"/>
    <col min="3082" max="3082" width="2.85546875" style="12" customWidth="1"/>
    <col min="3083" max="3083" width="3.5703125" style="12" customWidth="1"/>
    <col min="3084" max="3328" width="9.140625" style="12"/>
    <col min="3329" max="3329" width="8.5703125" style="12" customWidth="1"/>
    <col min="3330" max="3330" width="9.85546875" style="12" customWidth="1"/>
    <col min="3331" max="3331" width="14.42578125" style="12" customWidth="1"/>
    <col min="3332" max="3332" width="7.42578125" style="12" customWidth="1"/>
    <col min="3333" max="3333" width="5.5703125" style="12" customWidth="1"/>
    <col min="3334" max="3334" width="9" style="12" customWidth="1"/>
    <col min="3335" max="3336" width="9.85546875" style="12" customWidth="1"/>
    <col min="3337" max="3337" width="11.140625" style="12" customWidth="1"/>
    <col min="3338" max="3338" width="2.85546875" style="12" customWidth="1"/>
    <col min="3339" max="3339" width="3.5703125" style="12" customWidth="1"/>
    <col min="3340" max="3584" width="9.140625" style="12"/>
    <col min="3585" max="3585" width="8.5703125" style="12" customWidth="1"/>
    <col min="3586" max="3586" width="9.85546875" style="12" customWidth="1"/>
    <col min="3587" max="3587" width="14.42578125" style="12" customWidth="1"/>
    <col min="3588" max="3588" width="7.42578125" style="12" customWidth="1"/>
    <col min="3589" max="3589" width="5.5703125" style="12" customWidth="1"/>
    <col min="3590" max="3590" width="9" style="12" customWidth="1"/>
    <col min="3591" max="3592" width="9.85546875" style="12" customWidth="1"/>
    <col min="3593" max="3593" width="11.140625" style="12" customWidth="1"/>
    <col min="3594" max="3594" width="2.85546875" style="12" customWidth="1"/>
    <col min="3595" max="3595" width="3.5703125" style="12" customWidth="1"/>
    <col min="3596" max="3840" width="9.140625" style="12"/>
    <col min="3841" max="3841" width="8.5703125" style="12" customWidth="1"/>
    <col min="3842" max="3842" width="9.85546875" style="12" customWidth="1"/>
    <col min="3843" max="3843" width="14.42578125" style="12" customWidth="1"/>
    <col min="3844" max="3844" width="7.42578125" style="12" customWidth="1"/>
    <col min="3845" max="3845" width="5.5703125" style="12" customWidth="1"/>
    <col min="3846" max="3846" width="9" style="12" customWidth="1"/>
    <col min="3847" max="3848" width="9.85546875" style="12" customWidth="1"/>
    <col min="3849" max="3849" width="11.140625" style="12" customWidth="1"/>
    <col min="3850" max="3850" width="2.85546875" style="12" customWidth="1"/>
    <col min="3851" max="3851" width="3.5703125" style="12" customWidth="1"/>
    <col min="3852" max="4096" width="9.140625" style="12"/>
    <col min="4097" max="4097" width="8.5703125" style="12" customWidth="1"/>
    <col min="4098" max="4098" width="9.85546875" style="12" customWidth="1"/>
    <col min="4099" max="4099" width="14.42578125" style="12" customWidth="1"/>
    <col min="4100" max="4100" width="7.42578125" style="12" customWidth="1"/>
    <col min="4101" max="4101" width="5.5703125" style="12" customWidth="1"/>
    <col min="4102" max="4102" width="9" style="12" customWidth="1"/>
    <col min="4103" max="4104" width="9.85546875" style="12" customWidth="1"/>
    <col min="4105" max="4105" width="11.140625" style="12" customWidth="1"/>
    <col min="4106" max="4106" width="2.85546875" style="12" customWidth="1"/>
    <col min="4107" max="4107" width="3.5703125" style="12" customWidth="1"/>
    <col min="4108" max="4352" width="9.140625" style="12"/>
    <col min="4353" max="4353" width="8.5703125" style="12" customWidth="1"/>
    <col min="4354" max="4354" width="9.85546875" style="12" customWidth="1"/>
    <col min="4355" max="4355" width="14.42578125" style="12" customWidth="1"/>
    <col min="4356" max="4356" width="7.42578125" style="12" customWidth="1"/>
    <col min="4357" max="4357" width="5.5703125" style="12" customWidth="1"/>
    <col min="4358" max="4358" width="9" style="12" customWidth="1"/>
    <col min="4359" max="4360" width="9.85546875" style="12" customWidth="1"/>
    <col min="4361" max="4361" width="11.140625" style="12" customWidth="1"/>
    <col min="4362" max="4362" width="2.85546875" style="12" customWidth="1"/>
    <col min="4363" max="4363" width="3.5703125" style="12" customWidth="1"/>
    <col min="4364" max="4608" width="9.140625" style="12"/>
    <col min="4609" max="4609" width="8.5703125" style="12" customWidth="1"/>
    <col min="4610" max="4610" width="9.85546875" style="12" customWidth="1"/>
    <col min="4611" max="4611" width="14.42578125" style="12" customWidth="1"/>
    <col min="4612" max="4612" width="7.42578125" style="12" customWidth="1"/>
    <col min="4613" max="4613" width="5.5703125" style="12" customWidth="1"/>
    <col min="4614" max="4614" width="9" style="12" customWidth="1"/>
    <col min="4615" max="4616" width="9.85546875" style="12" customWidth="1"/>
    <col min="4617" max="4617" width="11.140625" style="12" customWidth="1"/>
    <col min="4618" max="4618" width="2.85546875" style="12" customWidth="1"/>
    <col min="4619" max="4619" width="3.5703125" style="12" customWidth="1"/>
    <col min="4620" max="4864" width="9.140625" style="12"/>
    <col min="4865" max="4865" width="8.5703125" style="12" customWidth="1"/>
    <col min="4866" max="4866" width="9.85546875" style="12" customWidth="1"/>
    <col min="4867" max="4867" width="14.42578125" style="12" customWidth="1"/>
    <col min="4868" max="4868" width="7.42578125" style="12" customWidth="1"/>
    <col min="4869" max="4869" width="5.5703125" style="12" customWidth="1"/>
    <col min="4870" max="4870" width="9" style="12" customWidth="1"/>
    <col min="4871" max="4872" width="9.85546875" style="12" customWidth="1"/>
    <col min="4873" max="4873" width="11.140625" style="12" customWidth="1"/>
    <col min="4874" max="4874" width="2.85546875" style="12" customWidth="1"/>
    <col min="4875" max="4875" width="3.5703125" style="12" customWidth="1"/>
    <col min="4876" max="5120" width="9.140625" style="12"/>
    <col min="5121" max="5121" width="8.5703125" style="12" customWidth="1"/>
    <col min="5122" max="5122" width="9.85546875" style="12" customWidth="1"/>
    <col min="5123" max="5123" width="14.42578125" style="12" customWidth="1"/>
    <col min="5124" max="5124" width="7.42578125" style="12" customWidth="1"/>
    <col min="5125" max="5125" width="5.5703125" style="12" customWidth="1"/>
    <col min="5126" max="5126" width="9" style="12" customWidth="1"/>
    <col min="5127" max="5128" width="9.85546875" style="12" customWidth="1"/>
    <col min="5129" max="5129" width="11.140625" style="12" customWidth="1"/>
    <col min="5130" max="5130" width="2.85546875" style="12" customWidth="1"/>
    <col min="5131" max="5131" width="3.5703125" style="12" customWidth="1"/>
    <col min="5132" max="5376" width="9.140625" style="12"/>
    <col min="5377" max="5377" width="8.5703125" style="12" customWidth="1"/>
    <col min="5378" max="5378" width="9.85546875" style="12" customWidth="1"/>
    <col min="5379" max="5379" width="14.42578125" style="12" customWidth="1"/>
    <col min="5380" max="5380" width="7.42578125" style="12" customWidth="1"/>
    <col min="5381" max="5381" width="5.5703125" style="12" customWidth="1"/>
    <col min="5382" max="5382" width="9" style="12" customWidth="1"/>
    <col min="5383" max="5384" width="9.85546875" style="12" customWidth="1"/>
    <col min="5385" max="5385" width="11.140625" style="12" customWidth="1"/>
    <col min="5386" max="5386" width="2.85546875" style="12" customWidth="1"/>
    <col min="5387" max="5387" width="3.5703125" style="12" customWidth="1"/>
    <col min="5388" max="5632" width="9.140625" style="12"/>
    <col min="5633" max="5633" width="8.5703125" style="12" customWidth="1"/>
    <col min="5634" max="5634" width="9.85546875" style="12" customWidth="1"/>
    <col min="5635" max="5635" width="14.42578125" style="12" customWidth="1"/>
    <col min="5636" max="5636" width="7.42578125" style="12" customWidth="1"/>
    <col min="5637" max="5637" width="5.5703125" style="12" customWidth="1"/>
    <col min="5638" max="5638" width="9" style="12" customWidth="1"/>
    <col min="5639" max="5640" width="9.85546875" style="12" customWidth="1"/>
    <col min="5641" max="5641" width="11.140625" style="12" customWidth="1"/>
    <col min="5642" max="5642" width="2.85546875" style="12" customWidth="1"/>
    <col min="5643" max="5643" width="3.5703125" style="12" customWidth="1"/>
    <col min="5644" max="5888" width="9.140625" style="12"/>
    <col min="5889" max="5889" width="8.5703125" style="12" customWidth="1"/>
    <col min="5890" max="5890" width="9.85546875" style="12" customWidth="1"/>
    <col min="5891" max="5891" width="14.42578125" style="12" customWidth="1"/>
    <col min="5892" max="5892" width="7.42578125" style="12" customWidth="1"/>
    <col min="5893" max="5893" width="5.5703125" style="12" customWidth="1"/>
    <col min="5894" max="5894" width="9" style="12" customWidth="1"/>
    <col min="5895" max="5896" width="9.85546875" style="12" customWidth="1"/>
    <col min="5897" max="5897" width="11.140625" style="12" customWidth="1"/>
    <col min="5898" max="5898" width="2.85546875" style="12" customWidth="1"/>
    <col min="5899" max="5899" width="3.5703125" style="12" customWidth="1"/>
    <col min="5900" max="6144" width="9.140625" style="12"/>
    <col min="6145" max="6145" width="8.5703125" style="12" customWidth="1"/>
    <col min="6146" max="6146" width="9.85546875" style="12" customWidth="1"/>
    <col min="6147" max="6147" width="14.42578125" style="12" customWidth="1"/>
    <col min="6148" max="6148" width="7.42578125" style="12" customWidth="1"/>
    <col min="6149" max="6149" width="5.5703125" style="12" customWidth="1"/>
    <col min="6150" max="6150" width="9" style="12" customWidth="1"/>
    <col min="6151" max="6152" width="9.85546875" style="12" customWidth="1"/>
    <col min="6153" max="6153" width="11.140625" style="12" customWidth="1"/>
    <col min="6154" max="6154" width="2.85546875" style="12" customWidth="1"/>
    <col min="6155" max="6155" width="3.5703125" style="12" customWidth="1"/>
    <col min="6156" max="6400" width="9.140625" style="12"/>
    <col min="6401" max="6401" width="8.5703125" style="12" customWidth="1"/>
    <col min="6402" max="6402" width="9.85546875" style="12" customWidth="1"/>
    <col min="6403" max="6403" width="14.42578125" style="12" customWidth="1"/>
    <col min="6404" max="6404" width="7.42578125" style="12" customWidth="1"/>
    <col min="6405" max="6405" width="5.5703125" style="12" customWidth="1"/>
    <col min="6406" max="6406" width="9" style="12" customWidth="1"/>
    <col min="6407" max="6408" width="9.85546875" style="12" customWidth="1"/>
    <col min="6409" max="6409" width="11.140625" style="12" customWidth="1"/>
    <col min="6410" max="6410" width="2.85546875" style="12" customWidth="1"/>
    <col min="6411" max="6411" width="3.5703125" style="12" customWidth="1"/>
    <col min="6412" max="6656" width="9.140625" style="12"/>
    <col min="6657" max="6657" width="8.5703125" style="12" customWidth="1"/>
    <col min="6658" max="6658" width="9.85546875" style="12" customWidth="1"/>
    <col min="6659" max="6659" width="14.42578125" style="12" customWidth="1"/>
    <col min="6660" max="6660" width="7.42578125" style="12" customWidth="1"/>
    <col min="6661" max="6661" width="5.5703125" style="12" customWidth="1"/>
    <col min="6662" max="6662" width="9" style="12" customWidth="1"/>
    <col min="6663" max="6664" width="9.85546875" style="12" customWidth="1"/>
    <col min="6665" max="6665" width="11.140625" style="12" customWidth="1"/>
    <col min="6666" max="6666" width="2.85546875" style="12" customWidth="1"/>
    <col min="6667" max="6667" width="3.5703125" style="12" customWidth="1"/>
    <col min="6668" max="6912" width="9.140625" style="12"/>
    <col min="6913" max="6913" width="8.5703125" style="12" customWidth="1"/>
    <col min="6914" max="6914" width="9.85546875" style="12" customWidth="1"/>
    <col min="6915" max="6915" width="14.42578125" style="12" customWidth="1"/>
    <col min="6916" max="6916" width="7.42578125" style="12" customWidth="1"/>
    <col min="6917" max="6917" width="5.5703125" style="12" customWidth="1"/>
    <col min="6918" max="6918" width="9" style="12" customWidth="1"/>
    <col min="6919" max="6920" width="9.85546875" style="12" customWidth="1"/>
    <col min="6921" max="6921" width="11.140625" style="12" customWidth="1"/>
    <col min="6922" max="6922" width="2.85546875" style="12" customWidth="1"/>
    <col min="6923" max="6923" width="3.5703125" style="12" customWidth="1"/>
    <col min="6924" max="7168" width="9.140625" style="12"/>
    <col min="7169" max="7169" width="8.5703125" style="12" customWidth="1"/>
    <col min="7170" max="7170" width="9.85546875" style="12" customWidth="1"/>
    <col min="7171" max="7171" width="14.42578125" style="12" customWidth="1"/>
    <col min="7172" max="7172" width="7.42578125" style="12" customWidth="1"/>
    <col min="7173" max="7173" width="5.5703125" style="12" customWidth="1"/>
    <col min="7174" max="7174" width="9" style="12" customWidth="1"/>
    <col min="7175" max="7176" width="9.85546875" style="12" customWidth="1"/>
    <col min="7177" max="7177" width="11.140625" style="12" customWidth="1"/>
    <col min="7178" max="7178" width="2.85546875" style="12" customWidth="1"/>
    <col min="7179" max="7179" width="3.5703125" style="12" customWidth="1"/>
    <col min="7180" max="7424" width="9.140625" style="12"/>
    <col min="7425" max="7425" width="8.5703125" style="12" customWidth="1"/>
    <col min="7426" max="7426" width="9.85546875" style="12" customWidth="1"/>
    <col min="7427" max="7427" width="14.42578125" style="12" customWidth="1"/>
    <col min="7428" max="7428" width="7.42578125" style="12" customWidth="1"/>
    <col min="7429" max="7429" width="5.5703125" style="12" customWidth="1"/>
    <col min="7430" max="7430" width="9" style="12" customWidth="1"/>
    <col min="7431" max="7432" width="9.85546875" style="12" customWidth="1"/>
    <col min="7433" max="7433" width="11.140625" style="12" customWidth="1"/>
    <col min="7434" max="7434" width="2.85546875" style="12" customWidth="1"/>
    <col min="7435" max="7435" width="3.5703125" style="12" customWidth="1"/>
    <col min="7436" max="7680" width="9.140625" style="12"/>
    <col min="7681" max="7681" width="8.5703125" style="12" customWidth="1"/>
    <col min="7682" max="7682" width="9.85546875" style="12" customWidth="1"/>
    <col min="7683" max="7683" width="14.42578125" style="12" customWidth="1"/>
    <col min="7684" max="7684" width="7.42578125" style="12" customWidth="1"/>
    <col min="7685" max="7685" width="5.5703125" style="12" customWidth="1"/>
    <col min="7686" max="7686" width="9" style="12" customWidth="1"/>
    <col min="7687" max="7688" width="9.85546875" style="12" customWidth="1"/>
    <col min="7689" max="7689" width="11.140625" style="12" customWidth="1"/>
    <col min="7690" max="7690" width="2.85546875" style="12" customWidth="1"/>
    <col min="7691" max="7691" width="3.5703125" style="12" customWidth="1"/>
    <col min="7692" max="7936" width="9.140625" style="12"/>
    <col min="7937" max="7937" width="8.5703125" style="12" customWidth="1"/>
    <col min="7938" max="7938" width="9.85546875" style="12" customWidth="1"/>
    <col min="7939" max="7939" width="14.42578125" style="12" customWidth="1"/>
    <col min="7940" max="7940" width="7.42578125" style="12" customWidth="1"/>
    <col min="7941" max="7941" width="5.5703125" style="12" customWidth="1"/>
    <col min="7942" max="7942" width="9" style="12" customWidth="1"/>
    <col min="7943" max="7944" width="9.85546875" style="12" customWidth="1"/>
    <col min="7945" max="7945" width="11.140625" style="12" customWidth="1"/>
    <col min="7946" max="7946" width="2.85546875" style="12" customWidth="1"/>
    <col min="7947" max="7947" width="3.5703125" style="12" customWidth="1"/>
    <col min="7948" max="8192" width="9.140625" style="12"/>
    <col min="8193" max="8193" width="8.5703125" style="12" customWidth="1"/>
    <col min="8194" max="8194" width="9.85546875" style="12" customWidth="1"/>
    <col min="8195" max="8195" width="14.42578125" style="12" customWidth="1"/>
    <col min="8196" max="8196" width="7.42578125" style="12" customWidth="1"/>
    <col min="8197" max="8197" width="5.5703125" style="12" customWidth="1"/>
    <col min="8198" max="8198" width="9" style="12" customWidth="1"/>
    <col min="8199" max="8200" width="9.85546875" style="12" customWidth="1"/>
    <col min="8201" max="8201" width="11.140625" style="12" customWidth="1"/>
    <col min="8202" max="8202" width="2.85546875" style="12" customWidth="1"/>
    <col min="8203" max="8203" width="3.5703125" style="12" customWidth="1"/>
    <col min="8204" max="8448" width="9.140625" style="12"/>
    <col min="8449" max="8449" width="8.5703125" style="12" customWidth="1"/>
    <col min="8450" max="8450" width="9.85546875" style="12" customWidth="1"/>
    <col min="8451" max="8451" width="14.42578125" style="12" customWidth="1"/>
    <col min="8452" max="8452" width="7.42578125" style="12" customWidth="1"/>
    <col min="8453" max="8453" width="5.5703125" style="12" customWidth="1"/>
    <col min="8454" max="8454" width="9" style="12" customWidth="1"/>
    <col min="8455" max="8456" width="9.85546875" style="12" customWidth="1"/>
    <col min="8457" max="8457" width="11.140625" style="12" customWidth="1"/>
    <col min="8458" max="8458" width="2.85546875" style="12" customWidth="1"/>
    <col min="8459" max="8459" width="3.5703125" style="12" customWidth="1"/>
    <col min="8460" max="8704" width="9.140625" style="12"/>
    <col min="8705" max="8705" width="8.5703125" style="12" customWidth="1"/>
    <col min="8706" max="8706" width="9.85546875" style="12" customWidth="1"/>
    <col min="8707" max="8707" width="14.42578125" style="12" customWidth="1"/>
    <col min="8708" max="8708" width="7.42578125" style="12" customWidth="1"/>
    <col min="8709" max="8709" width="5.5703125" style="12" customWidth="1"/>
    <col min="8710" max="8710" width="9" style="12" customWidth="1"/>
    <col min="8711" max="8712" width="9.85546875" style="12" customWidth="1"/>
    <col min="8713" max="8713" width="11.140625" style="12" customWidth="1"/>
    <col min="8714" max="8714" width="2.85546875" style="12" customWidth="1"/>
    <col min="8715" max="8715" width="3.5703125" style="12" customWidth="1"/>
    <col min="8716" max="8960" width="9.140625" style="12"/>
    <col min="8961" max="8961" width="8.5703125" style="12" customWidth="1"/>
    <col min="8962" max="8962" width="9.85546875" style="12" customWidth="1"/>
    <col min="8963" max="8963" width="14.42578125" style="12" customWidth="1"/>
    <col min="8964" max="8964" width="7.42578125" style="12" customWidth="1"/>
    <col min="8965" max="8965" width="5.5703125" style="12" customWidth="1"/>
    <col min="8966" max="8966" width="9" style="12" customWidth="1"/>
    <col min="8967" max="8968" width="9.85546875" style="12" customWidth="1"/>
    <col min="8969" max="8969" width="11.140625" style="12" customWidth="1"/>
    <col min="8970" max="8970" width="2.85546875" style="12" customWidth="1"/>
    <col min="8971" max="8971" width="3.5703125" style="12" customWidth="1"/>
    <col min="8972" max="9216" width="9.140625" style="12"/>
    <col min="9217" max="9217" width="8.5703125" style="12" customWidth="1"/>
    <col min="9218" max="9218" width="9.85546875" style="12" customWidth="1"/>
    <col min="9219" max="9219" width="14.42578125" style="12" customWidth="1"/>
    <col min="9220" max="9220" width="7.42578125" style="12" customWidth="1"/>
    <col min="9221" max="9221" width="5.5703125" style="12" customWidth="1"/>
    <col min="9222" max="9222" width="9" style="12" customWidth="1"/>
    <col min="9223" max="9224" width="9.85546875" style="12" customWidth="1"/>
    <col min="9225" max="9225" width="11.140625" style="12" customWidth="1"/>
    <col min="9226" max="9226" width="2.85546875" style="12" customWidth="1"/>
    <col min="9227" max="9227" width="3.5703125" style="12" customWidth="1"/>
    <col min="9228" max="9472" width="9.140625" style="12"/>
    <col min="9473" max="9473" width="8.5703125" style="12" customWidth="1"/>
    <col min="9474" max="9474" width="9.85546875" style="12" customWidth="1"/>
    <col min="9475" max="9475" width="14.42578125" style="12" customWidth="1"/>
    <col min="9476" max="9476" width="7.42578125" style="12" customWidth="1"/>
    <col min="9477" max="9477" width="5.5703125" style="12" customWidth="1"/>
    <col min="9478" max="9478" width="9" style="12" customWidth="1"/>
    <col min="9479" max="9480" width="9.85546875" style="12" customWidth="1"/>
    <col min="9481" max="9481" width="11.140625" style="12" customWidth="1"/>
    <col min="9482" max="9482" width="2.85546875" style="12" customWidth="1"/>
    <col min="9483" max="9483" width="3.5703125" style="12" customWidth="1"/>
    <col min="9484" max="9728" width="9.140625" style="12"/>
    <col min="9729" max="9729" width="8.5703125" style="12" customWidth="1"/>
    <col min="9730" max="9730" width="9.85546875" style="12" customWidth="1"/>
    <col min="9731" max="9731" width="14.42578125" style="12" customWidth="1"/>
    <col min="9732" max="9732" width="7.42578125" style="12" customWidth="1"/>
    <col min="9733" max="9733" width="5.5703125" style="12" customWidth="1"/>
    <col min="9734" max="9734" width="9" style="12" customWidth="1"/>
    <col min="9735" max="9736" width="9.85546875" style="12" customWidth="1"/>
    <col min="9737" max="9737" width="11.140625" style="12" customWidth="1"/>
    <col min="9738" max="9738" width="2.85546875" style="12" customWidth="1"/>
    <col min="9739" max="9739" width="3.5703125" style="12" customWidth="1"/>
    <col min="9740" max="9984" width="9.140625" style="12"/>
    <col min="9985" max="9985" width="8.5703125" style="12" customWidth="1"/>
    <col min="9986" max="9986" width="9.85546875" style="12" customWidth="1"/>
    <col min="9987" max="9987" width="14.42578125" style="12" customWidth="1"/>
    <col min="9988" max="9988" width="7.42578125" style="12" customWidth="1"/>
    <col min="9989" max="9989" width="5.5703125" style="12" customWidth="1"/>
    <col min="9990" max="9990" width="9" style="12" customWidth="1"/>
    <col min="9991" max="9992" width="9.85546875" style="12" customWidth="1"/>
    <col min="9993" max="9993" width="11.140625" style="12" customWidth="1"/>
    <col min="9994" max="9994" width="2.85546875" style="12" customWidth="1"/>
    <col min="9995" max="9995" width="3.5703125" style="12" customWidth="1"/>
    <col min="9996" max="10240" width="9.140625" style="12"/>
    <col min="10241" max="10241" width="8.5703125" style="12" customWidth="1"/>
    <col min="10242" max="10242" width="9.85546875" style="12" customWidth="1"/>
    <col min="10243" max="10243" width="14.42578125" style="12" customWidth="1"/>
    <col min="10244" max="10244" width="7.42578125" style="12" customWidth="1"/>
    <col min="10245" max="10245" width="5.5703125" style="12" customWidth="1"/>
    <col min="10246" max="10246" width="9" style="12" customWidth="1"/>
    <col min="10247" max="10248" width="9.85546875" style="12" customWidth="1"/>
    <col min="10249" max="10249" width="11.140625" style="12" customWidth="1"/>
    <col min="10250" max="10250" width="2.85546875" style="12" customWidth="1"/>
    <col min="10251" max="10251" width="3.5703125" style="12" customWidth="1"/>
    <col min="10252" max="10496" width="9.140625" style="12"/>
    <col min="10497" max="10497" width="8.5703125" style="12" customWidth="1"/>
    <col min="10498" max="10498" width="9.85546875" style="12" customWidth="1"/>
    <col min="10499" max="10499" width="14.42578125" style="12" customWidth="1"/>
    <col min="10500" max="10500" width="7.42578125" style="12" customWidth="1"/>
    <col min="10501" max="10501" width="5.5703125" style="12" customWidth="1"/>
    <col min="10502" max="10502" width="9" style="12" customWidth="1"/>
    <col min="10503" max="10504" width="9.85546875" style="12" customWidth="1"/>
    <col min="10505" max="10505" width="11.140625" style="12" customWidth="1"/>
    <col min="10506" max="10506" width="2.85546875" style="12" customWidth="1"/>
    <col min="10507" max="10507" width="3.5703125" style="12" customWidth="1"/>
    <col min="10508" max="10752" width="9.140625" style="12"/>
    <col min="10753" max="10753" width="8.5703125" style="12" customWidth="1"/>
    <col min="10754" max="10754" width="9.85546875" style="12" customWidth="1"/>
    <col min="10755" max="10755" width="14.42578125" style="12" customWidth="1"/>
    <col min="10756" max="10756" width="7.42578125" style="12" customWidth="1"/>
    <col min="10757" max="10757" width="5.5703125" style="12" customWidth="1"/>
    <col min="10758" max="10758" width="9" style="12" customWidth="1"/>
    <col min="10759" max="10760" width="9.85546875" style="12" customWidth="1"/>
    <col min="10761" max="10761" width="11.140625" style="12" customWidth="1"/>
    <col min="10762" max="10762" width="2.85546875" style="12" customWidth="1"/>
    <col min="10763" max="10763" width="3.5703125" style="12" customWidth="1"/>
    <col min="10764" max="11008" width="9.140625" style="12"/>
    <col min="11009" max="11009" width="8.5703125" style="12" customWidth="1"/>
    <col min="11010" max="11010" width="9.85546875" style="12" customWidth="1"/>
    <col min="11011" max="11011" width="14.42578125" style="12" customWidth="1"/>
    <col min="11012" max="11012" width="7.42578125" style="12" customWidth="1"/>
    <col min="11013" max="11013" width="5.5703125" style="12" customWidth="1"/>
    <col min="11014" max="11014" width="9" style="12" customWidth="1"/>
    <col min="11015" max="11016" width="9.85546875" style="12" customWidth="1"/>
    <col min="11017" max="11017" width="11.140625" style="12" customWidth="1"/>
    <col min="11018" max="11018" width="2.85546875" style="12" customWidth="1"/>
    <col min="11019" max="11019" width="3.5703125" style="12" customWidth="1"/>
    <col min="11020" max="11264" width="9.140625" style="12"/>
    <col min="11265" max="11265" width="8.5703125" style="12" customWidth="1"/>
    <col min="11266" max="11266" width="9.85546875" style="12" customWidth="1"/>
    <col min="11267" max="11267" width="14.42578125" style="12" customWidth="1"/>
    <col min="11268" max="11268" width="7.42578125" style="12" customWidth="1"/>
    <col min="11269" max="11269" width="5.5703125" style="12" customWidth="1"/>
    <col min="11270" max="11270" width="9" style="12" customWidth="1"/>
    <col min="11271" max="11272" width="9.85546875" style="12" customWidth="1"/>
    <col min="11273" max="11273" width="11.140625" style="12" customWidth="1"/>
    <col min="11274" max="11274" width="2.85546875" style="12" customWidth="1"/>
    <col min="11275" max="11275" width="3.5703125" style="12" customWidth="1"/>
    <col min="11276" max="11520" width="9.140625" style="12"/>
    <col min="11521" max="11521" width="8.5703125" style="12" customWidth="1"/>
    <col min="11522" max="11522" width="9.85546875" style="12" customWidth="1"/>
    <col min="11523" max="11523" width="14.42578125" style="12" customWidth="1"/>
    <col min="11524" max="11524" width="7.42578125" style="12" customWidth="1"/>
    <col min="11525" max="11525" width="5.5703125" style="12" customWidth="1"/>
    <col min="11526" max="11526" width="9" style="12" customWidth="1"/>
    <col min="11527" max="11528" width="9.85546875" style="12" customWidth="1"/>
    <col min="11529" max="11529" width="11.140625" style="12" customWidth="1"/>
    <col min="11530" max="11530" width="2.85546875" style="12" customWidth="1"/>
    <col min="11531" max="11531" width="3.5703125" style="12" customWidth="1"/>
    <col min="11532" max="11776" width="9.140625" style="12"/>
    <col min="11777" max="11777" width="8.5703125" style="12" customWidth="1"/>
    <col min="11778" max="11778" width="9.85546875" style="12" customWidth="1"/>
    <col min="11779" max="11779" width="14.42578125" style="12" customWidth="1"/>
    <col min="11780" max="11780" width="7.42578125" style="12" customWidth="1"/>
    <col min="11781" max="11781" width="5.5703125" style="12" customWidth="1"/>
    <col min="11782" max="11782" width="9" style="12" customWidth="1"/>
    <col min="11783" max="11784" width="9.85546875" style="12" customWidth="1"/>
    <col min="11785" max="11785" width="11.140625" style="12" customWidth="1"/>
    <col min="11786" max="11786" width="2.85546875" style="12" customWidth="1"/>
    <col min="11787" max="11787" width="3.5703125" style="12" customWidth="1"/>
    <col min="11788" max="12032" width="9.140625" style="12"/>
    <col min="12033" max="12033" width="8.5703125" style="12" customWidth="1"/>
    <col min="12034" max="12034" width="9.85546875" style="12" customWidth="1"/>
    <col min="12035" max="12035" width="14.42578125" style="12" customWidth="1"/>
    <col min="12036" max="12036" width="7.42578125" style="12" customWidth="1"/>
    <col min="12037" max="12037" width="5.5703125" style="12" customWidth="1"/>
    <col min="12038" max="12038" width="9" style="12" customWidth="1"/>
    <col min="12039" max="12040" width="9.85546875" style="12" customWidth="1"/>
    <col min="12041" max="12041" width="11.140625" style="12" customWidth="1"/>
    <col min="12042" max="12042" width="2.85546875" style="12" customWidth="1"/>
    <col min="12043" max="12043" width="3.5703125" style="12" customWidth="1"/>
    <col min="12044" max="12288" width="9.140625" style="12"/>
    <col min="12289" max="12289" width="8.5703125" style="12" customWidth="1"/>
    <col min="12290" max="12290" width="9.85546875" style="12" customWidth="1"/>
    <col min="12291" max="12291" width="14.42578125" style="12" customWidth="1"/>
    <col min="12292" max="12292" width="7.42578125" style="12" customWidth="1"/>
    <col min="12293" max="12293" width="5.5703125" style="12" customWidth="1"/>
    <col min="12294" max="12294" width="9" style="12" customWidth="1"/>
    <col min="12295" max="12296" width="9.85546875" style="12" customWidth="1"/>
    <col min="12297" max="12297" width="11.140625" style="12" customWidth="1"/>
    <col min="12298" max="12298" width="2.85546875" style="12" customWidth="1"/>
    <col min="12299" max="12299" width="3.5703125" style="12" customWidth="1"/>
    <col min="12300" max="12544" width="9.140625" style="12"/>
    <col min="12545" max="12545" width="8.5703125" style="12" customWidth="1"/>
    <col min="12546" max="12546" width="9.85546875" style="12" customWidth="1"/>
    <col min="12547" max="12547" width="14.42578125" style="12" customWidth="1"/>
    <col min="12548" max="12548" width="7.42578125" style="12" customWidth="1"/>
    <col min="12549" max="12549" width="5.5703125" style="12" customWidth="1"/>
    <col min="12550" max="12550" width="9" style="12" customWidth="1"/>
    <col min="12551" max="12552" width="9.85546875" style="12" customWidth="1"/>
    <col min="12553" max="12553" width="11.140625" style="12" customWidth="1"/>
    <col min="12554" max="12554" width="2.85546875" style="12" customWidth="1"/>
    <col min="12555" max="12555" width="3.5703125" style="12" customWidth="1"/>
    <col min="12556" max="12800" width="9.140625" style="12"/>
    <col min="12801" max="12801" width="8.5703125" style="12" customWidth="1"/>
    <col min="12802" max="12802" width="9.85546875" style="12" customWidth="1"/>
    <col min="12803" max="12803" width="14.42578125" style="12" customWidth="1"/>
    <col min="12804" max="12804" width="7.42578125" style="12" customWidth="1"/>
    <col min="12805" max="12805" width="5.5703125" style="12" customWidth="1"/>
    <col min="12806" max="12806" width="9" style="12" customWidth="1"/>
    <col min="12807" max="12808" width="9.85546875" style="12" customWidth="1"/>
    <col min="12809" max="12809" width="11.140625" style="12" customWidth="1"/>
    <col min="12810" max="12810" width="2.85546875" style="12" customWidth="1"/>
    <col min="12811" max="12811" width="3.5703125" style="12" customWidth="1"/>
    <col min="12812" max="13056" width="9.140625" style="12"/>
    <col min="13057" max="13057" width="8.5703125" style="12" customWidth="1"/>
    <col min="13058" max="13058" width="9.85546875" style="12" customWidth="1"/>
    <col min="13059" max="13059" width="14.42578125" style="12" customWidth="1"/>
    <col min="13060" max="13060" width="7.42578125" style="12" customWidth="1"/>
    <col min="13061" max="13061" width="5.5703125" style="12" customWidth="1"/>
    <col min="13062" max="13062" width="9" style="12" customWidth="1"/>
    <col min="13063" max="13064" width="9.85546875" style="12" customWidth="1"/>
    <col min="13065" max="13065" width="11.140625" style="12" customWidth="1"/>
    <col min="13066" max="13066" width="2.85546875" style="12" customWidth="1"/>
    <col min="13067" max="13067" width="3.5703125" style="12" customWidth="1"/>
    <col min="13068" max="13312" width="9.140625" style="12"/>
    <col min="13313" max="13313" width="8.5703125" style="12" customWidth="1"/>
    <col min="13314" max="13314" width="9.85546875" style="12" customWidth="1"/>
    <col min="13315" max="13315" width="14.42578125" style="12" customWidth="1"/>
    <col min="13316" max="13316" width="7.42578125" style="12" customWidth="1"/>
    <col min="13317" max="13317" width="5.5703125" style="12" customWidth="1"/>
    <col min="13318" max="13318" width="9" style="12" customWidth="1"/>
    <col min="13319" max="13320" width="9.85546875" style="12" customWidth="1"/>
    <col min="13321" max="13321" width="11.140625" style="12" customWidth="1"/>
    <col min="13322" max="13322" width="2.85546875" style="12" customWidth="1"/>
    <col min="13323" max="13323" width="3.5703125" style="12" customWidth="1"/>
    <col min="13324" max="13568" width="9.140625" style="12"/>
    <col min="13569" max="13569" width="8.5703125" style="12" customWidth="1"/>
    <col min="13570" max="13570" width="9.85546875" style="12" customWidth="1"/>
    <col min="13571" max="13571" width="14.42578125" style="12" customWidth="1"/>
    <col min="13572" max="13572" width="7.42578125" style="12" customWidth="1"/>
    <col min="13573" max="13573" width="5.5703125" style="12" customWidth="1"/>
    <col min="13574" max="13574" width="9" style="12" customWidth="1"/>
    <col min="13575" max="13576" width="9.85546875" style="12" customWidth="1"/>
    <col min="13577" max="13577" width="11.140625" style="12" customWidth="1"/>
    <col min="13578" max="13578" width="2.85546875" style="12" customWidth="1"/>
    <col min="13579" max="13579" width="3.5703125" style="12" customWidth="1"/>
    <col min="13580" max="13824" width="9.140625" style="12"/>
    <col min="13825" max="13825" width="8.5703125" style="12" customWidth="1"/>
    <col min="13826" max="13826" width="9.85546875" style="12" customWidth="1"/>
    <col min="13827" max="13827" width="14.42578125" style="12" customWidth="1"/>
    <col min="13828" max="13828" width="7.42578125" style="12" customWidth="1"/>
    <col min="13829" max="13829" width="5.5703125" style="12" customWidth="1"/>
    <col min="13830" max="13830" width="9" style="12" customWidth="1"/>
    <col min="13831" max="13832" width="9.85546875" style="12" customWidth="1"/>
    <col min="13833" max="13833" width="11.140625" style="12" customWidth="1"/>
    <col min="13834" max="13834" width="2.85546875" style="12" customWidth="1"/>
    <col min="13835" max="13835" width="3.5703125" style="12" customWidth="1"/>
    <col min="13836" max="14080" width="9.140625" style="12"/>
    <col min="14081" max="14081" width="8.5703125" style="12" customWidth="1"/>
    <col min="14082" max="14082" width="9.85546875" style="12" customWidth="1"/>
    <col min="14083" max="14083" width="14.42578125" style="12" customWidth="1"/>
    <col min="14084" max="14084" width="7.42578125" style="12" customWidth="1"/>
    <col min="14085" max="14085" width="5.5703125" style="12" customWidth="1"/>
    <col min="14086" max="14086" width="9" style="12" customWidth="1"/>
    <col min="14087" max="14088" width="9.85546875" style="12" customWidth="1"/>
    <col min="14089" max="14089" width="11.140625" style="12" customWidth="1"/>
    <col min="14090" max="14090" width="2.85546875" style="12" customWidth="1"/>
    <col min="14091" max="14091" width="3.5703125" style="12" customWidth="1"/>
    <col min="14092" max="14336" width="9.140625" style="12"/>
    <col min="14337" max="14337" width="8.5703125" style="12" customWidth="1"/>
    <col min="14338" max="14338" width="9.85546875" style="12" customWidth="1"/>
    <col min="14339" max="14339" width="14.42578125" style="12" customWidth="1"/>
    <col min="14340" max="14340" width="7.42578125" style="12" customWidth="1"/>
    <col min="14341" max="14341" width="5.5703125" style="12" customWidth="1"/>
    <col min="14342" max="14342" width="9" style="12" customWidth="1"/>
    <col min="14343" max="14344" width="9.85546875" style="12" customWidth="1"/>
    <col min="14345" max="14345" width="11.140625" style="12" customWidth="1"/>
    <col min="14346" max="14346" width="2.85546875" style="12" customWidth="1"/>
    <col min="14347" max="14347" width="3.5703125" style="12" customWidth="1"/>
    <col min="14348" max="14592" width="9.140625" style="12"/>
    <col min="14593" max="14593" width="8.5703125" style="12" customWidth="1"/>
    <col min="14594" max="14594" width="9.85546875" style="12" customWidth="1"/>
    <col min="14595" max="14595" width="14.42578125" style="12" customWidth="1"/>
    <col min="14596" max="14596" width="7.42578125" style="12" customWidth="1"/>
    <col min="14597" max="14597" width="5.5703125" style="12" customWidth="1"/>
    <col min="14598" max="14598" width="9" style="12" customWidth="1"/>
    <col min="14599" max="14600" width="9.85546875" style="12" customWidth="1"/>
    <col min="14601" max="14601" width="11.140625" style="12" customWidth="1"/>
    <col min="14602" max="14602" width="2.85546875" style="12" customWidth="1"/>
    <col min="14603" max="14603" width="3.5703125" style="12" customWidth="1"/>
    <col min="14604" max="14848" width="9.140625" style="12"/>
    <col min="14849" max="14849" width="8.5703125" style="12" customWidth="1"/>
    <col min="14850" max="14850" width="9.85546875" style="12" customWidth="1"/>
    <col min="14851" max="14851" width="14.42578125" style="12" customWidth="1"/>
    <col min="14852" max="14852" width="7.42578125" style="12" customWidth="1"/>
    <col min="14853" max="14853" width="5.5703125" style="12" customWidth="1"/>
    <col min="14854" max="14854" width="9" style="12" customWidth="1"/>
    <col min="14855" max="14856" width="9.85546875" style="12" customWidth="1"/>
    <col min="14857" max="14857" width="11.140625" style="12" customWidth="1"/>
    <col min="14858" max="14858" width="2.85546875" style="12" customWidth="1"/>
    <col min="14859" max="14859" width="3.5703125" style="12" customWidth="1"/>
    <col min="14860" max="15104" width="9.140625" style="12"/>
    <col min="15105" max="15105" width="8.5703125" style="12" customWidth="1"/>
    <col min="15106" max="15106" width="9.85546875" style="12" customWidth="1"/>
    <col min="15107" max="15107" width="14.42578125" style="12" customWidth="1"/>
    <col min="15108" max="15108" width="7.42578125" style="12" customWidth="1"/>
    <col min="15109" max="15109" width="5.5703125" style="12" customWidth="1"/>
    <col min="15110" max="15110" width="9" style="12" customWidth="1"/>
    <col min="15111" max="15112" width="9.85546875" style="12" customWidth="1"/>
    <col min="15113" max="15113" width="11.140625" style="12" customWidth="1"/>
    <col min="15114" max="15114" width="2.85546875" style="12" customWidth="1"/>
    <col min="15115" max="15115" width="3.5703125" style="12" customWidth="1"/>
    <col min="15116" max="15360" width="9.140625" style="12"/>
    <col min="15361" max="15361" width="8.5703125" style="12" customWidth="1"/>
    <col min="15362" max="15362" width="9.85546875" style="12" customWidth="1"/>
    <col min="15363" max="15363" width="14.42578125" style="12" customWidth="1"/>
    <col min="15364" max="15364" width="7.42578125" style="12" customWidth="1"/>
    <col min="15365" max="15365" width="5.5703125" style="12" customWidth="1"/>
    <col min="15366" max="15366" width="9" style="12" customWidth="1"/>
    <col min="15367" max="15368" width="9.85546875" style="12" customWidth="1"/>
    <col min="15369" max="15369" width="11.140625" style="12" customWidth="1"/>
    <col min="15370" max="15370" width="2.85546875" style="12" customWidth="1"/>
    <col min="15371" max="15371" width="3.5703125" style="12" customWidth="1"/>
    <col min="15372" max="15616" width="9.140625" style="12"/>
    <col min="15617" max="15617" width="8.5703125" style="12" customWidth="1"/>
    <col min="15618" max="15618" width="9.85546875" style="12" customWidth="1"/>
    <col min="15619" max="15619" width="14.42578125" style="12" customWidth="1"/>
    <col min="15620" max="15620" width="7.42578125" style="12" customWidth="1"/>
    <col min="15621" max="15621" width="5.5703125" style="12" customWidth="1"/>
    <col min="15622" max="15622" width="9" style="12" customWidth="1"/>
    <col min="15623" max="15624" width="9.85546875" style="12" customWidth="1"/>
    <col min="15625" max="15625" width="11.140625" style="12" customWidth="1"/>
    <col min="15626" max="15626" width="2.85546875" style="12" customWidth="1"/>
    <col min="15627" max="15627" width="3.5703125" style="12" customWidth="1"/>
    <col min="15628" max="15872" width="9.140625" style="12"/>
    <col min="15873" max="15873" width="8.5703125" style="12" customWidth="1"/>
    <col min="15874" max="15874" width="9.85546875" style="12" customWidth="1"/>
    <col min="15875" max="15875" width="14.42578125" style="12" customWidth="1"/>
    <col min="15876" max="15876" width="7.42578125" style="12" customWidth="1"/>
    <col min="15877" max="15877" width="5.5703125" style="12" customWidth="1"/>
    <col min="15878" max="15878" width="9" style="12" customWidth="1"/>
    <col min="15879" max="15880" width="9.85546875" style="12" customWidth="1"/>
    <col min="15881" max="15881" width="11.140625" style="12" customWidth="1"/>
    <col min="15882" max="15882" width="2.85546875" style="12" customWidth="1"/>
    <col min="15883" max="15883" width="3.5703125" style="12" customWidth="1"/>
    <col min="15884" max="16128" width="9.140625" style="12"/>
    <col min="16129" max="16129" width="8.5703125" style="12" customWidth="1"/>
    <col min="16130" max="16130" width="9.85546875" style="12" customWidth="1"/>
    <col min="16131" max="16131" width="14.42578125" style="12" customWidth="1"/>
    <col min="16132" max="16132" width="7.42578125" style="12" customWidth="1"/>
    <col min="16133" max="16133" width="5.5703125" style="12" customWidth="1"/>
    <col min="16134" max="16134" width="9" style="12" customWidth="1"/>
    <col min="16135" max="16136" width="9.85546875" style="12" customWidth="1"/>
    <col min="16137" max="16137" width="11.140625" style="12" customWidth="1"/>
    <col min="16138" max="16138" width="2.85546875" style="12" customWidth="1"/>
    <col min="16139" max="16139" width="3.5703125" style="12" customWidth="1"/>
    <col min="16140" max="16384" width="9.140625" style="12"/>
  </cols>
  <sheetData>
    <row r="1" spans="1:15" ht="46.5" customHeight="1" x14ac:dyDescent="0.25">
      <c r="A1" s="226" t="s">
        <v>245</v>
      </c>
      <c r="B1" s="227"/>
      <c r="C1" s="227"/>
      <c r="D1" s="227"/>
      <c r="E1" s="227"/>
      <c r="F1" s="227"/>
      <c r="G1" s="227"/>
      <c r="H1" s="227"/>
      <c r="I1" s="227"/>
      <c r="J1" s="228"/>
    </row>
    <row r="2" spans="1:15" ht="16.5" customHeight="1" x14ac:dyDescent="0.25">
      <c r="A2" s="229" t="s">
        <v>0</v>
      </c>
      <c r="B2" s="230"/>
      <c r="C2" s="230"/>
      <c r="D2" s="230"/>
      <c r="E2" s="230"/>
      <c r="F2" s="230"/>
      <c r="G2" s="230"/>
      <c r="H2" s="230"/>
      <c r="I2" s="230"/>
      <c r="J2" s="231"/>
    </row>
    <row r="3" spans="1:15" x14ac:dyDescent="0.25">
      <c r="A3" s="104" t="s">
        <v>1</v>
      </c>
      <c r="B3" s="105"/>
      <c r="C3" s="105"/>
      <c r="D3" s="105"/>
      <c r="E3" s="106"/>
      <c r="F3" s="219" t="str">
        <f ca="1">TEXT(TODAY(),"DD/MM/YYYY")</f>
        <v>09/08/2025</v>
      </c>
      <c r="G3" s="220"/>
      <c r="H3" s="220"/>
      <c r="I3" s="220"/>
      <c r="J3" s="221"/>
    </row>
    <row r="4" spans="1:15" ht="15" customHeight="1" x14ac:dyDescent="0.25">
      <c r="A4" s="104" t="s">
        <v>2</v>
      </c>
      <c r="B4" s="105"/>
      <c r="C4" s="105"/>
      <c r="D4" s="105"/>
      <c r="E4" s="106"/>
      <c r="F4" s="197" t="s">
        <v>181</v>
      </c>
      <c r="G4" s="198"/>
      <c r="H4" s="198"/>
      <c r="I4" s="198"/>
      <c r="J4" s="199"/>
    </row>
    <row r="5" spans="1:15" x14ac:dyDescent="0.25">
      <c r="A5" s="104" t="s">
        <v>3</v>
      </c>
      <c r="B5" s="105"/>
      <c r="C5" s="105"/>
      <c r="D5" s="105"/>
      <c r="E5" s="106"/>
      <c r="F5" s="219" t="s">
        <v>249</v>
      </c>
      <c r="G5" s="220"/>
      <c r="H5" s="220"/>
      <c r="I5" s="220"/>
      <c r="J5" s="221"/>
    </row>
    <row r="6" spans="1:15" ht="16.5" customHeight="1" x14ac:dyDescent="0.25">
      <c r="A6" s="104" t="s">
        <v>4</v>
      </c>
      <c r="B6" s="105"/>
      <c r="C6" s="105"/>
      <c r="D6" s="105"/>
      <c r="E6" s="106"/>
      <c r="F6" s="107" t="s">
        <v>182</v>
      </c>
      <c r="G6" s="108"/>
      <c r="H6" s="108"/>
      <c r="I6" s="108"/>
      <c r="J6" s="109"/>
    </row>
    <row r="7" spans="1:15" ht="15" customHeight="1" x14ac:dyDescent="0.25">
      <c r="A7" s="104" t="s">
        <v>5</v>
      </c>
      <c r="B7" s="105"/>
      <c r="C7" s="105"/>
      <c r="D7" s="105"/>
      <c r="E7" s="106"/>
      <c r="F7" s="107" t="str">
        <f>F6</f>
        <v xml:space="preserve">M/s.Aditi Builders &amp; Developers
</v>
      </c>
      <c r="G7" s="108"/>
      <c r="H7" s="108"/>
      <c r="I7" s="108"/>
      <c r="J7" s="109"/>
    </row>
    <row r="8" spans="1:15" x14ac:dyDescent="0.25">
      <c r="A8" s="104" t="s">
        <v>6</v>
      </c>
      <c r="B8" s="105"/>
      <c r="C8" s="105"/>
      <c r="D8" s="105"/>
      <c r="E8" s="106"/>
      <c r="F8" s="232" t="s">
        <v>183</v>
      </c>
      <c r="G8" s="233"/>
      <c r="H8" s="233"/>
      <c r="I8" s="233"/>
      <c r="J8" s="234"/>
    </row>
    <row r="9" spans="1:15" x14ac:dyDescent="0.25">
      <c r="A9" s="104" t="s">
        <v>246</v>
      </c>
      <c r="B9" s="105"/>
      <c r="C9" s="105"/>
      <c r="D9" s="105"/>
      <c r="E9" s="106"/>
      <c r="F9" s="104" t="s">
        <v>184</v>
      </c>
      <c r="G9" s="105"/>
      <c r="H9" s="105"/>
      <c r="I9" s="105"/>
      <c r="J9" s="106"/>
    </row>
    <row r="10" spans="1:15" x14ac:dyDescent="0.25">
      <c r="A10" s="104" t="s">
        <v>7</v>
      </c>
      <c r="B10" s="105"/>
      <c r="C10" s="105"/>
      <c r="D10" s="105"/>
      <c r="E10" s="106"/>
      <c r="F10" s="216" t="s">
        <v>210</v>
      </c>
      <c r="G10" s="217"/>
      <c r="H10" s="217"/>
      <c r="I10" s="217"/>
      <c r="J10" s="218"/>
    </row>
    <row r="11" spans="1:15" ht="16.5" customHeight="1" x14ac:dyDescent="0.25">
      <c r="A11" s="104" t="s">
        <v>8</v>
      </c>
      <c r="B11" s="105"/>
      <c r="C11" s="105"/>
      <c r="D11" s="105"/>
      <c r="E11" s="106"/>
      <c r="F11" s="222" t="s">
        <v>9</v>
      </c>
      <c r="G11" s="223"/>
      <c r="H11" s="223"/>
      <c r="I11" s="223"/>
      <c r="J11" s="224"/>
    </row>
    <row r="12" spans="1:15" x14ac:dyDescent="0.25">
      <c r="A12" s="104" t="s">
        <v>10</v>
      </c>
      <c r="B12" s="105"/>
      <c r="C12" s="105"/>
      <c r="D12" s="105"/>
      <c r="E12" s="106"/>
      <c r="F12" s="104" t="s">
        <v>209</v>
      </c>
      <c r="G12" s="105"/>
      <c r="H12" s="105"/>
      <c r="I12" s="105"/>
      <c r="J12" s="106"/>
    </row>
    <row r="13" spans="1:15" ht="31.5" customHeight="1" x14ac:dyDescent="0.25">
      <c r="A13" s="225" t="s">
        <v>11</v>
      </c>
      <c r="B13" s="225"/>
      <c r="C13" s="107" t="str">
        <f>CONCATENATE((IF(OR(F8="",F8="NA"),"",F8)),", ",(IF(OR(A14="",A14="NA"),"",A14)),".",(IF(OR(C14="",C14="NA"),"",C14)),", ",(IF(OR(C15="",C15="NA"),"",C15)),", ",(IF(OR(H15="",H15="NA"),"",H15)),", ",(IF(OR(C16="",C16="NA"),"",C16)),", ",(IF(OR(H16="",H16="NA"),"",H16)),".")</f>
        <v>Rukmini Enclave, Gut No.108,111,112,113,115,116 and 118, Tata Housing Road, Betegaon, Boisar, Palghar.</v>
      </c>
      <c r="D13" s="108"/>
      <c r="E13" s="108"/>
      <c r="F13" s="108"/>
      <c r="G13" s="108"/>
      <c r="H13" s="108"/>
      <c r="I13" s="108"/>
      <c r="J13" s="109"/>
      <c r="O13" s="69">
        <v>45618</v>
      </c>
    </row>
    <row r="14" spans="1:15" ht="15.75" customHeight="1" x14ac:dyDescent="0.25">
      <c r="A14" s="185" t="s">
        <v>185</v>
      </c>
      <c r="B14" s="187"/>
      <c r="C14" s="194" t="s">
        <v>203</v>
      </c>
      <c r="D14" s="195"/>
      <c r="E14" s="195"/>
      <c r="F14" s="195"/>
      <c r="G14" s="195"/>
      <c r="H14" s="195"/>
      <c r="I14" s="195"/>
      <c r="J14" s="196"/>
    </row>
    <row r="15" spans="1:15" ht="15.75" customHeight="1" x14ac:dyDescent="0.25">
      <c r="A15" s="185" t="s">
        <v>12</v>
      </c>
      <c r="B15" s="187"/>
      <c r="C15" s="191" t="s">
        <v>204</v>
      </c>
      <c r="D15" s="191"/>
      <c r="E15" s="191"/>
      <c r="F15" s="192" t="s">
        <v>141</v>
      </c>
      <c r="G15" s="193"/>
      <c r="H15" s="194" t="s">
        <v>186</v>
      </c>
      <c r="I15" s="195"/>
      <c r="J15" s="196"/>
    </row>
    <row r="16" spans="1:15" x14ac:dyDescent="0.25">
      <c r="A16" s="200" t="s">
        <v>14</v>
      </c>
      <c r="B16" s="200"/>
      <c r="C16" s="191" t="s">
        <v>200</v>
      </c>
      <c r="D16" s="191"/>
      <c r="E16" s="191"/>
      <c r="F16" s="192" t="s">
        <v>13</v>
      </c>
      <c r="G16" s="193"/>
      <c r="H16" s="201" t="s">
        <v>160</v>
      </c>
      <c r="I16" s="201"/>
      <c r="J16" s="201"/>
    </row>
    <row r="17" spans="1:10" x14ac:dyDescent="0.25">
      <c r="A17" s="200" t="s">
        <v>142</v>
      </c>
      <c r="B17" s="200"/>
      <c r="C17" s="201" t="s">
        <v>160</v>
      </c>
      <c r="D17" s="201"/>
      <c r="E17" s="201"/>
      <c r="F17" s="192" t="s">
        <v>15</v>
      </c>
      <c r="G17" s="193"/>
      <c r="H17" s="194">
        <v>401208</v>
      </c>
      <c r="I17" s="195"/>
      <c r="J17" s="196"/>
    </row>
    <row r="18" spans="1:10" ht="32.25" customHeight="1" x14ac:dyDescent="0.25">
      <c r="A18" s="200" t="s">
        <v>16</v>
      </c>
      <c r="B18" s="200"/>
      <c r="C18" s="202" t="s">
        <v>208</v>
      </c>
      <c r="D18" s="202"/>
      <c r="E18" s="202"/>
      <c r="F18" s="203" t="s">
        <v>17</v>
      </c>
      <c r="G18" s="203"/>
      <c r="H18" s="204" t="s">
        <v>212</v>
      </c>
      <c r="I18" s="204"/>
      <c r="J18" s="205"/>
    </row>
    <row r="19" spans="1:10" ht="15" customHeight="1" x14ac:dyDescent="0.25">
      <c r="A19" s="192" t="s">
        <v>156</v>
      </c>
      <c r="B19" s="206"/>
      <c r="C19" s="206"/>
      <c r="D19" s="206"/>
      <c r="E19" s="193"/>
      <c r="F19" s="210" t="s">
        <v>18</v>
      </c>
      <c r="G19" s="211"/>
      <c r="H19" s="211"/>
      <c r="I19" s="211"/>
      <c r="J19" s="212"/>
    </row>
    <row r="20" spans="1:10" ht="18.75" customHeight="1" x14ac:dyDescent="0.25">
      <c r="A20" s="207"/>
      <c r="B20" s="208"/>
      <c r="C20" s="208"/>
      <c r="D20" s="208"/>
      <c r="E20" s="209"/>
      <c r="F20" s="213"/>
      <c r="G20" s="214"/>
      <c r="H20" s="214"/>
      <c r="I20" s="214"/>
      <c r="J20" s="215"/>
    </row>
    <row r="21" spans="1:10" ht="15" customHeight="1" x14ac:dyDescent="0.25">
      <c r="A21" s="192" t="s">
        <v>19</v>
      </c>
      <c r="B21" s="206"/>
      <c r="C21" s="206"/>
      <c r="D21" s="206"/>
      <c r="E21" s="193"/>
      <c r="F21" s="192" t="s">
        <v>20</v>
      </c>
      <c r="G21" s="206"/>
      <c r="H21" s="206"/>
      <c r="I21" s="206"/>
      <c r="J21" s="193"/>
    </row>
    <row r="22" spans="1:10" x14ac:dyDescent="0.25">
      <c r="A22" s="207"/>
      <c r="B22" s="208"/>
      <c r="C22" s="208"/>
      <c r="D22" s="208"/>
      <c r="E22" s="209"/>
      <c r="F22" s="207"/>
      <c r="G22" s="208"/>
      <c r="H22" s="208"/>
      <c r="I22" s="208"/>
      <c r="J22" s="209"/>
    </row>
    <row r="23" spans="1:10" ht="15" customHeight="1" x14ac:dyDescent="0.25">
      <c r="A23" s="111" t="s">
        <v>21</v>
      </c>
      <c r="B23" s="112"/>
      <c r="C23" s="112"/>
      <c r="D23" s="112"/>
      <c r="E23" s="113"/>
      <c r="F23" s="197" t="s">
        <v>22</v>
      </c>
      <c r="G23" s="198"/>
      <c r="H23" s="198"/>
      <c r="I23" s="198"/>
      <c r="J23" s="199"/>
    </row>
    <row r="24" spans="1:10" x14ac:dyDescent="0.25">
      <c r="A24" s="111" t="s">
        <v>23</v>
      </c>
      <c r="B24" s="112"/>
      <c r="C24" s="112"/>
      <c r="D24" s="112"/>
      <c r="E24" s="113"/>
      <c r="F24" s="197" t="s">
        <v>24</v>
      </c>
      <c r="G24" s="198"/>
      <c r="H24" s="198"/>
      <c r="I24" s="198"/>
      <c r="J24" s="199"/>
    </row>
    <row r="25" spans="1:10" ht="15" customHeight="1" x14ac:dyDescent="0.25">
      <c r="A25" s="111" t="s">
        <v>25</v>
      </c>
      <c r="B25" s="112"/>
      <c r="C25" s="112"/>
      <c r="D25" s="112"/>
      <c r="E25" s="113"/>
      <c r="F25" s="197" t="s">
        <v>26</v>
      </c>
      <c r="G25" s="198"/>
      <c r="H25" s="198"/>
      <c r="I25" s="198"/>
      <c r="J25" s="199"/>
    </row>
    <row r="26" spans="1:10" x14ac:dyDescent="0.25">
      <c r="A26" s="111" t="s">
        <v>27</v>
      </c>
      <c r="B26" s="112"/>
      <c r="C26" s="112"/>
      <c r="D26" s="112"/>
      <c r="E26" s="113"/>
      <c r="F26" s="197" t="s">
        <v>28</v>
      </c>
      <c r="G26" s="198"/>
      <c r="H26" s="198"/>
      <c r="I26" s="198"/>
      <c r="J26" s="199"/>
    </row>
    <row r="27" spans="1:10" x14ac:dyDescent="0.25">
      <c r="A27" s="235" t="s">
        <v>29</v>
      </c>
      <c r="B27" s="236"/>
      <c r="C27" s="235" t="s">
        <v>30</v>
      </c>
      <c r="D27" s="236"/>
      <c r="E27" s="235" t="s">
        <v>31</v>
      </c>
      <c r="F27" s="236"/>
      <c r="G27" s="235" t="s">
        <v>33</v>
      </c>
      <c r="H27" s="236"/>
      <c r="I27" s="235" t="s">
        <v>32</v>
      </c>
      <c r="J27" s="236"/>
    </row>
    <row r="28" spans="1:10" x14ac:dyDescent="0.25">
      <c r="A28" s="237" t="s">
        <v>34</v>
      </c>
      <c r="B28" s="238"/>
      <c r="C28" s="237" t="s">
        <v>35</v>
      </c>
      <c r="D28" s="238"/>
      <c r="E28" s="237" t="s">
        <v>35</v>
      </c>
      <c r="F28" s="238"/>
      <c r="G28" s="237" t="s">
        <v>35</v>
      </c>
      <c r="H28" s="238"/>
      <c r="I28" s="237" t="s">
        <v>35</v>
      </c>
      <c r="J28" s="238"/>
    </row>
    <row r="29" spans="1:10" x14ac:dyDescent="0.25">
      <c r="A29" s="237" t="s">
        <v>36</v>
      </c>
      <c r="B29" s="238"/>
      <c r="C29" s="237" t="s">
        <v>206</v>
      </c>
      <c r="D29" s="238"/>
      <c r="E29" s="237" t="s">
        <v>205</v>
      </c>
      <c r="F29" s="238"/>
      <c r="G29" s="239" t="s">
        <v>204</v>
      </c>
      <c r="H29" s="240"/>
      <c r="I29" s="239" t="s">
        <v>207</v>
      </c>
      <c r="J29" s="240"/>
    </row>
    <row r="30" spans="1:10" x14ac:dyDescent="0.25">
      <c r="A30" s="111" t="s">
        <v>37</v>
      </c>
      <c r="B30" s="112"/>
      <c r="C30" s="112"/>
      <c r="D30" s="112"/>
      <c r="E30" s="112"/>
      <c r="F30" s="112"/>
      <c r="G30" s="112"/>
      <c r="H30" s="112"/>
      <c r="I30" s="112"/>
      <c r="J30" s="113"/>
    </row>
    <row r="31" spans="1:10" x14ac:dyDescent="0.25">
      <c r="A31" s="111" t="s">
        <v>38</v>
      </c>
      <c r="B31" s="112"/>
      <c r="C31" s="112"/>
      <c r="D31" s="112"/>
      <c r="E31" s="112"/>
      <c r="F31" s="112"/>
      <c r="G31" s="112"/>
      <c r="H31" s="112"/>
      <c r="I31" s="112"/>
      <c r="J31" s="113"/>
    </row>
    <row r="32" spans="1:10" x14ac:dyDescent="0.25">
      <c r="A32" s="111" t="s">
        <v>39</v>
      </c>
      <c r="B32" s="113"/>
      <c r="C32" s="117" t="s">
        <v>247</v>
      </c>
      <c r="D32" s="118"/>
      <c r="E32" s="118"/>
      <c r="F32" s="118"/>
      <c r="G32" s="118"/>
      <c r="H32" s="118"/>
      <c r="I32" s="118"/>
      <c r="J32" s="68"/>
    </row>
    <row r="33" spans="1:10" x14ac:dyDescent="0.25">
      <c r="A33" s="111" t="s">
        <v>243</v>
      </c>
      <c r="B33" s="113"/>
      <c r="C33" s="241" t="s">
        <v>244</v>
      </c>
      <c r="D33" s="112"/>
      <c r="E33" s="112"/>
      <c r="F33" s="112"/>
      <c r="G33" s="112"/>
      <c r="H33" s="112"/>
      <c r="I33" s="112"/>
      <c r="J33" s="113"/>
    </row>
    <row r="34" spans="1:10" x14ac:dyDescent="0.25">
      <c r="A34" s="117" t="s">
        <v>40</v>
      </c>
      <c r="B34" s="118"/>
      <c r="C34" s="118"/>
      <c r="D34" s="118"/>
      <c r="E34" s="118"/>
      <c r="F34" s="118"/>
      <c r="G34" s="118"/>
      <c r="H34" s="118"/>
      <c r="I34" s="118"/>
      <c r="J34" s="119"/>
    </row>
    <row r="35" spans="1:10" ht="15" customHeight="1" x14ac:dyDescent="0.25">
      <c r="A35" s="185" t="s">
        <v>41</v>
      </c>
      <c r="B35" s="186"/>
      <c r="C35" s="186"/>
      <c r="D35" s="186"/>
      <c r="E35" s="187"/>
      <c r="F35" s="197" t="s">
        <v>187</v>
      </c>
      <c r="G35" s="198"/>
      <c r="H35" s="198"/>
      <c r="I35" s="198"/>
      <c r="J35" s="199"/>
    </row>
    <row r="36" spans="1:10" ht="15" customHeight="1" x14ac:dyDescent="0.25">
      <c r="A36" s="207" t="s">
        <v>42</v>
      </c>
      <c r="B36" s="208"/>
      <c r="C36" s="208"/>
      <c r="D36" s="208"/>
      <c r="E36" s="208"/>
      <c r="F36" s="185" t="s">
        <v>43</v>
      </c>
      <c r="G36" s="186"/>
      <c r="H36" s="186"/>
      <c r="I36" s="186"/>
      <c r="J36" s="187"/>
    </row>
    <row r="37" spans="1:10" x14ac:dyDescent="0.25">
      <c r="A37" s="117" t="s">
        <v>44</v>
      </c>
      <c r="B37" s="118"/>
      <c r="C37" s="118"/>
      <c r="D37" s="118"/>
      <c r="E37" s="118"/>
      <c r="F37" s="118"/>
      <c r="G37" s="118"/>
      <c r="H37" s="118"/>
      <c r="I37" s="118"/>
      <c r="J37" s="119"/>
    </row>
    <row r="38" spans="1:10" x14ac:dyDescent="0.25">
      <c r="A38" s="111" t="s">
        <v>45</v>
      </c>
      <c r="B38" s="112"/>
      <c r="C38" s="112"/>
      <c r="D38" s="112"/>
      <c r="E38" s="113"/>
      <c r="F38" s="182">
        <v>119390.77</v>
      </c>
      <c r="G38" s="183"/>
      <c r="H38" s="183"/>
      <c r="I38" s="183"/>
      <c r="J38" s="184"/>
    </row>
    <row r="39" spans="1:10" x14ac:dyDescent="0.25">
      <c r="A39" s="111" t="s">
        <v>46</v>
      </c>
      <c r="B39" s="112"/>
      <c r="C39" s="112"/>
      <c r="D39" s="112"/>
      <c r="E39" s="113"/>
      <c r="F39" s="188">
        <v>0.9</v>
      </c>
      <c r="G39" s="189"/>
      <c r="H39" s="189"/>
      <c r="I39" s="189"/>
      <c r="J39" s="190"/>
    </row>
    <row r="40" spans="1:10" x14ac:dyDescent="0.25">
      <c r="A40" s="111" t="s">
        <v>47</v>
      </c>
      <c r="B40" s="112"/>
      <c r="C40" s="112"/>
      <c r="D40" s="112"/>
      <c r="E40" s="113"/>
      <c r="F40" s="188">
        <v>0</v>
      </c>
      <c r="G40" s="189"/>
      <c r="H40" s="189"/>
      <c r="I40" s="189"/>
      <c r="J40" s="190"/>
    </row>
    <row r="41" spans="1:10" x14ac:dyDescent="0.25">
      <c r="A41" s="111" t="s">
        <v>48</v>
      </c>
      <c r="B41" s="112"/>
      <c r="C41" s="112"/>
      <c r="D41" s="112"/>
      <c r="E41" s="113"/>
      <c r="F41" s="188">
        <f>F39+F40</f>
        <v>0.9</v>
      </c>
      <c r="G41" s="189"/>
      <c r="H41" s="189"/>
      <c r="I41" s="189"/>
      <c r="J41" s="190"/>
    </row>
    <row r="42" spans="1:10" x14ac:dyDescent="0.25">
      <c r="A42" s="111" t="s">
        <v>49</v>
      </c>
      <c r="B42" s="112"/>
      <c r="C42" s="112"/>
      <c r="D42" s="112"/>
      <c r="E42" s="113"/>
      <c r="F42" s="188">
        <f>F38*F41</f>
        <v>107451.693</v>
      </c>
      <c r="G42" s="189"/>
      <c r="H42" s="189"/>
      <c r="I42" s="189"/>
      <c r="J42" s="190"/>
    </row>
    <row r="43" spans="1:10" x14ac:dyDescent="0.25">
      <c r="A43" s="111" t="s">
        <v>50</v>
      </c>
      <c r="B43" s="112"/>
      <c r="C43" s="112"/>
      <c r="D43" s="112"/>
      <c r="E43" s="113"/>
      <c r="F43" s="114" t="s">
        <v>211</v>
      </c>
      <c r="G43" s="115"/>
      <c r="H43" s="115"/>
      <c r="I43" s="115"/>
      <c r="J43" s="116"/>
    </row>
    <row r="44" spans="1:10" x14ac:dyDescent="0.25">
      <c r="A44" s="117" t="s">
        <v>51</v>
      </c>
      <c r="B44" s="118"/>
      <c r="C44" s="118"/>
      <c r="D44" s="118"/>
      <c r="E44" s="118"/>
      <c r="F44" s="118"/>
      <c r="G44" s="118"/>
      <c r="H44" s="118"/>
      <c r="I44" s="118"/>
      <c r="J44" s="119"/>
    </row>
    <row r="45" spans="1:10" ht="30.75" customHeight="1" x14ac:dyDescent="0.25">
      <c r="A45" s="185" t="s">
        <v>52</v>
      </c>
      <c r="B45" s="187"/>
      <c r="C45" s="151" t="s">
        <v>188</v>
      </c>
      <c r="D45" s="152"/>
      <c r="E45" s="152"/>
      <c r="F45" s="153"/>
      <c r="G45" s="20" t="s">
        <v>53</v>
      </c>
      <c r="H45" s="185" t="s">
        <v>189</v>
      </c>
      <c r="I45" s="186"/>
      <c r="J45" s="187"/>
    </row>
    <row r="46" spans="1:10" ht="31.5" customHeight="1" x14ac:dyDescent="0.25">
      <c r="A46" s="185" t="s">
        <v>54</v>
      </c>
      <c r="B46" s="187"/>
      <c r="C46" s="151" t="str">
        <f>C45</f>
        <v>JK/PGP/GP/PD/405</v>
      </c>
      <c r="D46" s="152"/>
      <c r="E46" s="152"/>
      <c r="F46" s="153"/>
      <c r="G46" s="20" t="s">
        <v>53</v>
      </c>
      <c r="H46" s="185" t="str">
        <f>H45</f>
        <v>26/06/2018.</v>
      </c>
      <c r="I46" s="186"/>
      <c r="J46" s="187"/>
    </row>
    <row r="47" spans="1:10" ht="34.5" customHeight="1" x14ac:dyDescent="0.25">
      <c r="A47" s="185" t="s">
        <v>55</v>
      </c>
      <c r="B47" s="187"/>
      <c r="C47" s="151" t="s">
        <v>213</v>
      </c>
      <c r="D47" s="155"/>
      <c r="E47" s="155"/>
      <c r="F47" s="156"/>
      <c r="G47" s="13" t="s">
        <v>53</v>
      </c>
      <c r="H47" s="154" t="str">
        <f>H45</f>
        <v>26/06/2018.</v>
      </c>
      <c r="I47" s="155"/>
      <c r="J47" s="156"/>
    </row>
    <row r="48" spans="1:10" ht="15" customHeight="1" x14ac:dyDescent="0.25">
      <c r="A48" s="185" t="s">
        <v>56</v>
      </c>
      <c r="B48" s="187"/>
      <c r="C48" s="151" t="s">
        <v>151</v>
      </c>
      <c r="D48" s="155"/>
      <c r="E48" s="155"/>
      <c r="F48" s="156" t="s">
        <v>57</v>
      </c>
      <c r="G48" s="20" t="s">
        <v>53</v>
      </c>
      <c r="H48" s="185" t="s">
        <v>35</v>
      </c>
      <c r="I48" s="186" t="s">
        <v>35</v>
      </c>
      <c r="J48" s="187"/>
    </row>
    <row r="49" spans="1:18" x14ac:dyDescent="0.25">
      <c r="A49" s="200" t="s">
        <v>58</v>
      </c>
      <c r="B49" s="200"/>
      <c r="C49" s="200"/>
      <c r="D49" s="248" t="str">
        <f>H47</f>
        <v>26/06/2018.</v>
      </c>
      <c r="E49" s="248"/>
      <c r="F49" s="111" t="s">
        <v>59</v>
      </c>
      <c r="G49" s="249"/>
      <c r="H49" s="250" t="s">
        <v>250</v>
      </c>
      <c r="I49" s="173"/>
      <c r="J49" s="174"/>
    </row>
    <row r="50" spans="1:18" x14ac:dyDescent="0.25">
      <c r="A50" s="242" t="s">
        <v>60</v>
      </c>
      <c r="B50" s="243"/>
      <c r="C50" s="243"/>
      <c r="D50" s="243"/>
      <c r="E50" s="243"/>
      <c r="F50" s="243"/>
      <c r="G50" s="243"/>
      <c r="H50" s="243"/>
      <c r="I50" s="243"/>
      <c r="J50" s="244"/>
    </row>
    <row r="51" spans="1:18" ht="15.75" customHeight="1" x14ac:dyDescent="0.25">
      <c r="A51" s="111" t="s">
        <v>61</v>
      </c>
      <c r="B51" s="112"/>
      <c r="C51" s="113"/>
      <c r="D51" s="237">
        <f>764.18*2</f>
        <v>1528.36</v>
      </c>
      <c r="E51" s="238"/>
      <c r="F51" s="245" t="s">
        <v>62</v>
      </c>
      <c r="G51" s="246"/>
      <c r="H51" s="245" t="s">
        <v>240</v>
      </c>
      <c r="I51" s="247"/>
      <c r="J51" s="246"/>
    </row>
    <row r="52" spans="1:18" x14ac:dyDescent="0.25">
      <c r="A52" s="114" t="s">
        <v>63</v>
      </c>
      <c r="B52" s="115"/>
      <c r="C52" s="114" t="s">
        <v>214</v>
      </c>
      <c r="D52" s="115"/>
      <c r="E52" s="116"/>
      <c r="F52" s="111" t="s">
        <v>64</v>
      </c>
      <c r="G52" s="112"/>
      <c r="H52" s="112"/>
      <c r="I52" s="112"/>
      <c r="J52" s="113"/>
    </row>
    <row r="53" spans="1:18" ht="15.75" customHeight="1" x14ac:dyDescent="0.25">
      <c r="A53" s="111" t="s">
        <v>65</v>
      </c>
      <c r="B53" s="112"/>
      <c r="C53" s="112"/>
      <c r="D53" s="185" t="s">
        <v>66</v>
      </c>
      <c r="E53" s="186"/>
      <c r="F53" s="186"/>
      <c r="G53" s="186"/>
      <c r="H53" s="186"/>
      <c r="I53" s="186"/>
      <c r="J53" s="187"/>
    </row>
    <row r="54" spans="1:18" ht="16.5" thickBot="1" x14ac:dyDescent="0.3">
      <c r="A54" s="172" t="s">
        <v>199</v>
      </c>
      <c r="B54" s="173"/>
      <c r="C54" s="173"/>
      <c r="D54" s="173"/>
      <c r="E54" s="173"/>
      <c r="F54" s="173"/>
      <c r="G54" s="173"/>
      <c r="H54" s="173"/>
      <c r="I54" s="173"/>
      <c r="J54" s="174"/>
    </row>
    <row r="55" spans="1:18" x14ac:dyDescent="0.25">
      <c r="A55" s="175" t="s">
        <v>215</v>
      </c>
      <c r="B55" s="176"/>
      <c r="C55" s="177" t="s">
        <v>241</v>
      </c>
      <c r="D55" s="177"/>
      <c r="E55" s="177"/>
      <c r="F55" s="177"/>
      <c r="G55" s="177"/>
      <c r="H55" s="177"/>
      <c r="I55" s="177"/>
      <c r="J55" s="178"/>
      <c r="K55" s="42" t="str">
        <f ca="1">(IF(C59=0,"Work not yet Started.",IF(D59=25%,"Piling work in process",IF(D59=50%,"Excavation work in process",IF(D59=100%,"Excavation work completed, ","0")))&amp;(IF(C60=0%,"",IF(C60=M61,"Footing work is process",IF(C60=M62,"Footing work Completed",IF(C60=M63,"1st Basement Completed",IF(C60=M64,"1st &amp; 2nd Basement Completed",IF(C60=M65,"1st to 3rd Basement Completed",IF(C60=M66,"1st to 4th Basement Completed",IF(C60=M67,"Plinth work is process",IF(C60=M68,"Plinth work completed","0")))))))))))&amp;(IF(C61&gt;0,", RCC upto "&amp;C61&amp;" Slab completed",""))&amp;(IF(C62&gt;0,", Brickwork upto "&amp;C62&amp;" Floor completed"," "))&amp;(IF(C63&gt;0,", Internal Plaster upto "&amp;C63&amp;" Floor completed"," "))&amp;(IF(C64&gt;0,", External Plaster upto "&amp;C64&amp;" Floor completed"," "))&amp;(IF(C65&gt;0,", Flooring upto "&amp;C65&amp;" Floor completed"," "))&amp;(IF(C66&gt;0,", Painting upto "&amp;C66&amp;" Floor completed"," "))&amp;(IF(C67&gt;0,", Finishing upto "&amp;C67&amp;" Floor completed"," ")))</f>
        <v>Excavation work completed, Plinth work completed, RCC upto 5 Slab completed, Brickwork upto 4 Floor completed, Internal Plaster upto 4 Floor completed, External Plaster upto 4 Floor completed, Flooring upto 4 Floor completed, Painting upto 4 Floor completed, Finishing upto 3 Floor completed</v>
      </c>
      <c r="L55" s="43"/>
      <c r="M55" s="44"/>
      <c r="N55"/>
      <c r="O55"/>
      <c r="P55"/>
      <c r="Q55"/>
      <c r="R55"/>
    </row>
    <row r="56" spans="1:18" x14ac:dyDescent="0.25">
      <c r="A56" s="45" t="s">
        <v>137</v>
      </c>
      <c r="B56" s="46">
        <v>0</v>
      </c>
      <c r="C56" s="46" t="s">
        <v>139</v>
      </c>
      <c r="D56" s="46">
        <v>1</v>
      </c>
      <c r="E56" s="46" t="s">
        <v>138</v>
      </c>
      <c r="F56" s="75">
        <v>0</v>
      </c>
      <c r="G56" s="75"/>
      <c r="H56" s="46" t="s">
        <v>216</v>
      </c>
      <c r="I56" s="75">
        <f ca="1">--TRIM(RIGHT(SUBSTITUTE(LEFT(C55,_xlfn.AGGREGATE(16,6,FIND({0,1,2,3,4,5,6,7,8,9},C55,ROW(INDIRECT("1:"&amp;LEN(C55)))),1))," ",REPT(" ",LEN(C55))),LEN(C55)))</f>
        <v>4</v>
      </c>
      <c r="J56" s="179"/>
      <c r="K56" s="47" t="s">
        <v>217</v>
      </c>
      <c r="L56" s="48"/>
      <c r="M56" s="49"/>
      <c r="N56"/>
      <c r="O56"/>
      <c r="P56"/>
      <c r="Q56"/>
      <c r="R56"/>
    </row>
    <row r="57" spans="1:18" ht="65.099999999999994" customHeight="1" x14ac:dyDescent="0.25">
      <c r="A57" s="180" t="s">
        <v>218</v>
      </c>
      <c r="B57" s="89"/>
      <c r="C57" s="88" t="str">
        <f ca="1">K55</f>
        <v>Excavation work completed, Plinth work completed, RCC upto 5 Slab completed, Brickwork upto 4 Floor completed, Internal Plaster upto 4 Floor completed, External Plaster upto 4 Floor completed, Flooring upto 4 Floor completed, Painting upto 4 Floor completed, Finishing upto 3 Floor completed</v>
      </c>
      <c r="D57" s="88"/>
      <c r="E57" s="88"/>
      <c r="F57" s="88"/>
      <c r="G57" s="88"/>
      <c r="H57" s="88"/>
      <c r="I57" s="88"/>
      <c r="J57" s="181"/>
      <c r="K57" s="47" t="s">
        <v>219</v>
      </c>
      <c r="L57" s="48"/>
      <c r="M57" s="49"/>
      <c r="N57"/>
      <c r="O57"/>
      <c r="P57"/>
      <c r="Q57"/>
      <c r="R57"/>
    </row>
    <row r="58" spans="1:18" x14ac:dyDescent="0.25">
      <c r="A58" s="76" t="s">
        <v>67</v>
      </c>
      <c r="B58" s="77"/>
      <c r="C58" s="64" t="s">
        <v>220</v>
      </c>
      <c r="D58" s="77" t="s">
        <v>221</v>
      </c>
      <c r="E58" s="77"/>
      <c r="F58" s="77" t="s">
        <v>222</v>
      </c>
      <c r="G58" s="77"/>
      <c r="H58" s="77" t="s">
        <v>223</v>
      </c>
      <c r="I58" s="77"/>
      <c r="J58" s="90"/>
      <c r="K58" s="50" t="s">
        <v>224</v>
      </c>
      <c r="L58" s="51"/>
      <c r="M58" s="52">
        <f ca="1">I56*25%</f>
        <v>1</v>
      </c>
      <c r="N58"/>
      <c r="O58"/>
      <c r="P58"/>
      <c r="Q58"/>
      <c r="R58"/>
    </row>
    <row r="59" spans="1:18" x14ac:dyDescent="0.25">
      <c r="A59" s="77" t="s">
        <v>225</v>
      </c>
      <c r="B59" s="77"/>
      <c r="C59" s="65">
        <f ca="1">M60</f>
        <v>4</v>
      </c>
      <c r="D59" s="73">
        <f ca="1">((100/I56)*C59)/100</f>
        <v>1</v>
      </c>
      <c r="E59" s="73"/>
      <c r="F59" s="73">
        <f ca="1">(IF(C57=K56,"100%",IF(C57=K57,"100%",(((C60/I56*10)+(40/(D56+F56+I56)*C61)+(7.5/(I56)*C62)+(7.5/(I56)*C63)+(10/I56*C64)+(10/I56*C65)+(5/I56*C66)+(5/I56*C67)+(5/I56*C68))/100))))</f>
        <v>0.9375</v>
      </c>
      <c r="G59" s="73"/>
      <c r="H59" s="73">
        <f ca="1">((((C59/I56)*20)+((C60/I56)*25)+(30/(I56+F56+D56)*C61)+(5/I56*C62)+(5/I56*C63)+(5/I56*C64)+(5/I56*C65)+(0/I56*C66)+(0/I56*C67)+(5/I56*C68))/100)</f>
        <v>0.95</v>
      </c>
      <c r="I59" s="73"/>
      <c r="J59" s="73"/>
      <c r="K59" s="50" t="s">
        <v>145</v>
      </c>
      <c r="L59" s="53"/>
      <c r="M59" s="54">
        <f ca="1">I56*50%</f>
        <v>2</v>
      </c>
      <c r="N59"/>
      <c r="O59"/>
      <c r="P59"/>
      <c r="Q59"/>
      <c r="R59"/>
    </row>
    <row r="60" spans="1:18" x14ac:dyDescent="0.25">
      <c r="A60" s="77" t="s">
        <v>68</v>
      </c>
      <c r="B60" s="77"/>
      <c r="C60" s="66">
        <f ca="1">M68</f>
        <v>4</v>
      </c>
      <c r="D60" s="73">
        <f ca="1">((100/I56)*C60)/100</f>
        <v>1</v>
      </c>
      <c r="E60" s="73"/>
      <c r="F60" s="73"/>
      <c r="G60" s="73"/>
      <c r="H60" s="73"/>
      <c r="I60" s="73"/>
      <c r="J60" s="73"/>
      <c r="K60" s="50" t="s">
        <v>146</v>
      </c>
      <c r="L60" s="53"/>
      <c r="M60" s="54">
        <f ca="1">I56</f>
        <v>4</v>
      </c>
      <c r="N60"/>
      <c r="O60"/>
      <c r="P60"/>
      <c r="Q60"/>
      <c r="R60"/>
    </row>
    <row r="61" spans="1:18" x14ac:dyDescent="0.25">
      <c r="A61" s="75" t="s">
        <v>226</v>
      </c>
      <c r="B61" s="75"/>
      <c r="C61" s="66">
        <f ca="1">D56+F56+I56</f>
        <v>5</v>
      </c>
      <c r="D61" s="73">
        <f ca="1">((100/(D56+F56+I56))*C61)/100</f>
        <v>1</v>
      </c>
      <c r="E61" s="73"/>
      <c r="F61" s="73"/>
      <c r="G61" s="73"/>
      <c r="H61" s="73"/>
      <c r="I61" s="73"/>
      <c r="J61" s="73"/>
      <c r="K61" s="50" t="s">
        <v>147</v>
      </c>
      <c r="L61" s="53"/>
      <c r="M61" s="55">
        <f ca="1">(IF(B56=0,I56/4,(I56/(B56+4))))</f>
        <v>1</v>
      </c>
      <c r="N61"/>
      <c r="O61"/>
      <c r="P61"/>
      <c r="Q61"/>
      <c r="R61"/>
    </row>
    <row r="62" spans="1:18" x14ac:dyDescent="0.25">
      <c r="A62" s="77" t="s">
        <v>227</v>
      </c>
      <c r="B62" s="77" t="s">
        <v>228</v>
      </c>
      <c r="C62" s="65">
        <v>4</v>
      </c>
      <c r="D62" s="73">
        <f ca="1">((100/I56)*C62)/100</f>
        <v>1</v>
      </c>
      <c r="E62" s="73"/>
      <c r="F62" s="73"/>
      <c r="G62" s="73"/>
      <c r="H62" s="73"/>
      <c r="I62" s="73"/>
      <c r="J62" s="73"/>
      <c r="K62" s="50" t="s">
        <v>148</v>
      </c>
      <c r="L62" s="53"/>
      <c r="M62" s="55">
        <f ca="1">(IF(B56=0,I56/4+M61,(I56/(B56+4)+M61)))</f>
        <v>2</v>
      </c>
      <c r="N62"/>
      <c r="O62"/>
      <c r="P62"/>
      <c r="Q62"/>
      <c r="R62"/>
    </row>
    <row r="63" spans="1:18" s="14" customFormat="1" ht="14.45" customHeight="1" x14ac:dyDescent="0.25">
      <c r="A63" s="77" t="s">
        <v>229</v>
      </c>
      <c r="B63" s="77" t="s">
        <v>228</v>
      </c>
      <c r="C63" s="65">
        <v>4</v>
      </c>
      <c r="D63" s="73">
        <f ca="1">((100/I56)*C63)/100</f>
        <v>1</v>
      </c>
      <c r="E63" s="73"/>
      <c r="F63" s="73"/>
      <c r="G63" s="73"/>
      <c r="H63" s="73"/>
      <c r="I63" s="73"/>
      <c r="J63" s="73"/>
      <c r="K63" s="50" t="s">
        <v>230</v>
      </c>
      <c r="L63" s="56"/>
      <c r="M63" s="55">
        <f>(IF(B56=0,0,(I56/(B56+4)+M62)))</f>
        <v>0</v>
      </c>
      <c r="N63"/>
      <c r="O63"/>
      <c r="P63"/>
      <c r="Q63"/>
      <c r="R63"/>
    </row>
    <row r="64" spans="1:18" s="1" customFormat="1" ht="15.75" customHeight="1" x14ac:dyDescent="0.25">
      <c r="A64" s="75" t="s">
        <v>231</v>
      </c>
      <c r="B64" s="75" t="s">
        <v>232</v>
      </c>
      <c r="C64" s="66">
        <v>4</v>
      </c>
      <c r="D64" s="73">
        <f ca="1">((100/(I56))*C64)/100</f>
        <v>1</v>
      </c>
      <c r="E64" s="73"/>
      <c r="F64" s="73"/>
      <c r="G64" s="73"/>
      <c r="H64" s="73"/>
      <c r="I64" s="73"/>
      <c r="J64" s="73"/>
      <c r="K64" s="50" t="s">
        <v>233</v>
      </c>
      <c r="L64" s="56"/>
      <c r="M64" s="55">
        <f>(IF(B56&gt;1,(I56/(B56+4)+M63),0))</f>
        <v>0</v>
      </c>
      <c r="N64"/>
      <c r="O64"/>
      <c r="P64"/>
      <c r="Q64"/>
      <c r="R64"/>
    </row>
    <row r="65" spans="1:18" s="1" customFormat="1" ht="15.75" customHeight="1" x14ac:dyDescent="0.25">
      <c r="A65" s="77" t="s">
        <v>234</v>
      </c>
      <c r="B65" s="77" t="s">
        <v>234</v>
      </c>
      <c r="C65" s="65">
        <v>4</v>
      </c>
      <c r="D65" s="73">
        <f ca="1">((100/I56)*C65)/100</f>
        <v>1</v>
      </c>
      <c r="E65" s="73"/>
      <c r="F65" s="73"/>
      <c r="G65" s="73"/>
      <c r="H65" s="73"/>
      <c r="I65" s="73"/>
      <c r="J65" s="73"/>
      <c r="K65" s="50" t="s">
        <v>235</v>
      </c>
      <c r="L65" s="57"/>
      <c r="M65" s="58">
        <f>(IF(B56&gt;2,(I56/(B56+4)+M64),0))</f>
        <v>0</v>
      </c>
      <c r="N65"/>
      <c r="O65"/>
      <c r="P65"/>
      <c r="Q65"/>
      <c r="R65"/>
    </row>
    <row r="66" spans="1:18" s="1" customFormat="1" x14ac:dyDescent="0.25">
      <c r="A66" s="77" t="s">
        <v>236</v>
      </c>
      <c r="B66" s="77"/>
      <c r="C66" s="65">
        <v>4</v>
      </c>
      <c r="D66" s="73">
        <f ca="1">((100/I56)*C66)/100</f>
        <v>1</v>
      </c>
      <c r="E66" s="73"/>
      <c r="F66" s="73"/>
      <c r="G66" s="73"/>
      <c r="H66" s="73"/>
      <c r="I66" s="73"/>
      <c r="J66" s="73"/>
      <c r="K66" s="50" t="s">
        <v>237</v>
      </c>
      <c r="L66" s="59"/>
      <c r="M66" s="60">
        <f>(IF(B56&gt;3,(I56/(B56+4)+M65),0))</f>
        <v>0</v>
      </c>
      <c r="N66"/>
      <c r="O66"/>
      <c r="P66"/>
      <c r="Q66"/>
      <c r="R66"/>
    </row>
    <row r="67" spans="1:18" s="1" customFormat="1" x14ac:dyDescent="0.25">
      <c r="A67" s="77" t="s">
        <v>238</v>
      </c>
      <c r="B67" s="77" t="s">
        <v>238</v>
      </c>
      <c r="C67" s="65">
        <v>3</v>
      </c>
      <c r="D67" s="73">
        <f ca="1">((100/(I56))*C67)/100</f>
        <v>0.75</v>
      </c>
      <c r="E67" s="73"/>
      <c r="F67" s="73"/>
      <c r="G67" s="73"/>
      <c r="H67" s="73"/>
      <c r="I67" s="73"/>
      <c r="J67" s="73"/>
      <c r="K67" s="50" t="s">
        <v>149</v>
      </c>
      <c r="L67" s="53"/>
      <c r="M67" s="55">
        <f ca="1">(IF(B56=0,I56/4+M62,(I56/(B56+4)+M62+MAX(0,M63-M62)+MAX(0,M64-M63)+MAX(0,M65-M64)+MAX(0,M66-M65))))</f>
        <v>3</v>
      </c>
      <c r="N67"/>
      <c r="O67"/>
      <c r="P67"/>
      <c r="Q67"/>
      <c r="R67"/>
    </row>
    <row r="68" spans="1:18" s="1" customFormat="1" ht="16.5" thickBot="1" x14ac:dyDescent="0.3">
      <c r="A68" s="77" t="s">
        <v>239</v>
      </c>
      <c r="B68" s="77"/>
      <c r="C68" s="65">
        <v>0</v>
      </c>
      <c r="D68" s="73">
        <f ca="1">((100/(I56))*C68)/100</f>
        <v>0</v>
      </c>
      <c r="E68" s="73"/>
      <c r="F68" s="73"/>
      <c r="G68" s="73"/>
      <c r="H68" s="73"/>
      <c r="I68" s="73"/>
      <c r="J68" s="73"/>
      <c r="K68" s="61" t="s">
        <v>150</v>
      </c>
      <c r="L68" s="62"/>
      <c r="M68" s="63">
        <f ca="1">(IF(B56=0,I56/4+M67,(I56/(B56+4)+M67)))</f>
        <v>4</v>
      </c>
      <c r="N68"/>
      <c r="O68"/>
      <c r="P68"/>
      <c r="Q68"/>
      <c r="R68"/>
    </row>
    <row r="69" spans="1:18" x14ac:dyDescent="0.25">
      <c r="A69" s="87" t="s">
        <v>215</v>
      </c>
      <c r="B69" s="87"/>
      <c r="C69" s="88" t="s">
        <v>242</v>
      </c>
      <c r="D69" s="88"/>
      <c r="E69" s="88"/>
      <c r="F69" s="88"/>
      <c r="G69" s="88"/>
      <c r="H69" s="88"/>
      <c r="I69" s="88"/>
      <c r="J69" s="88"/>
      <c r="K69" s="42" t="str">
        <f ca="1">(IF(C73=0,"Work not yet Started.",IF(D73=25%,"Piling work in process",IF(D73=50%,"Excavation work in process",IF(D73=100%,"Excavation work completed, ","0")))&amp;(IF(C74=0%,"",IF(C74=M75,"Footing work is process",IF(C74=M76,"Footing work Completed",IF(C74=M77,"1st Basement Completed",IF(C74=M78,"1st &amp; 2nd Basement Completed",IF(C74=M79,"1st to 3rd Basement Completed",IF(C74=M80,"1st to 4th Basement Completed",IF(C74=M81,"Plinth work is process",IF(C74=M82,"Plinth work completed","0")))))))))))&amp;(IF(C75&gt;0,", RCC upto "&amp;C75&amp;" Slab completed",""))&amp;(IF(C76&gt;0,", Brickwork upto "&amp;C76&amp;" Floor completed"," "))&amp;(IF(C77&gt;0,", Internal Plaster upto "&amp;C77&amp;" Floor completed"," "))&amp;(IF(C78&gt;0,", External Plaster upto "&amp;C78&amp;" Floor completed"," "))&amp;(IF(C79&gt;0,", Flooring upto "&amp;C79&amp;" Floor completed"," "))&amp;(IF(C80&gt;0,", Painting upto "&amp;C80&amp;" Floor completed"," "))&amp;(IF(C81&gt;0,", Finishing upto "&amp;C81&amp;" Floor completed"," ")))</f>
        <v>Excavation work completed, Plinth work completed, RCC upto 5 Slab completed, Brickwork upto 4 Floor completed, Internal Plaster upto 4 Floor completed, External Plaster upto 4 Floor completed, Flooring upto 4 Floor completed, Painting upto 4 Floor completed, Finishing upto 3 Floor completed</v>
      </c>
      <c r="L69" s="43"/>
      <c r="M69" s="44"/>
      <c r="N69"/>
      <c r="O69"/>
      <c r="P69"/>
      <c r="Q69"/>
      <c r="R69"/>
    </row>
    <row r="70" spans="1:18" x14ac:dyDescent="0.25">
      <c r="A70" s="70" t="s">
        <v>137</v>
      </c>
      <c r="B70" s="70">
        <v>0</v>
      </c>
      <c r="C70" s="70" t="s">
        <v>139</v>
      </c>
      <c r="D70" s="70">
        <v>1</v>
      </c>
      <c r="E70" s="70" t="s">
        <v>138</v>
      </c>
      <c r="F70" s="75">
        <v>0</v>
      </c>
      <c r="G70" s="75"/>
      <c r="H70" s="70" t="s">
        <v>216</v>
      </c>
      <c r="I70" s="75">
        <f ca="1">--TRIM(RIGHT(SUBSTITUTE(LEFT(C69,_xlfn.AGGREGATE(16,6,FIND({0,1,2,3,4,5,6,7,8,9},C69,ROW(INDIRECT("1:"&amp;LEN(C69)))),1))," ",REPT(" ",LEN(C69))),LEN(C69)))</f>
        <v>4</v>
      </c>
      <c r="J70" s="75"/>
      <c r="K70" s="47" t="s">
        <v>217</v>
      </c>
      <c r="L70" s="48"/>
      <c r="M70" s="49"/>
      <c r="N70"/>
      <c r="O70"/>
      <c r="P70"/>
      <c r="Q70"/>
      <c r="R70"/>
    </row>
    <row r="71" spans="1:18" ht="66" customHeight="1" x14ac:dyDescent="0.25">
      <c r="A71" s="89" t="s">
        <v>218</v>
      </c>
      <c r="B71" s="89"/>
      <c r="C71" s="88" t="str">
        <f ca="1">K69</f>
        <v>Excavation work completed, Plinth work completed, RCC upto 5 Slab completed, Brickwork upto 4 Floor completed, Internal Plaster upto 4 Floor completed, External Plaster upto 4 Floor completed, Flooring upto 4 Floor completed, Painting upto 4 Floor completed, Finishing upto 3 Floor completed</v>
      </c>
      <c r="D71" s="88"/>
      <c r="E71" s="88"/>
      <c r="F71" s="88"/>
      <c r="G71" s="88"/>
      <c r="H71" s="88"/>
      <c r="I71" s="88"/>
      <c r="J71" s="88"/>
      <c r="K71" s="47" t="s">
        <v>219</v>
      </c>
      <c r="L71" s="48"/>
      <c r="M71" s="49"/>
      <c r="N71"/>
      <c r="O71"/>
      <c r="P71"/>
      <c r="Q71"/>
      <c r="R71"/>
    </row>
    <row r="72" spans="1:18" x14ac:dyDescent="0.25">
      <c r="A72" s="76" t="s">
        <v>67</v>
      </c>
      <c r="B72" s="77"/>
      <c r="C72" s="64" t="s">
        <v>220</v>
      </c>
      <c r="D72" s="77" t="s">
        <v>221</v>
      </c>
      <c r="E72" s="77"/>
      <c r="F72" s="77" t="s">
        <v>222</v>
      </c>
      <c r="G72" s="77"/>
      <c r="H72" s="77" t="s">
        <v>223</v>
      </c>
      <c r="I72" s="77"/>
      <c r="J72" s="90"/>
      <c r="K72" s="50" t="s">
        <v>224</v>
      </c>
      <c r="L72" s="51"/>
      <c r="M72" s="52">
        <f ca="1">I70*25%</f>
        <v>1</v>
      </c>
      <c r="N72"/>
      <c r="O72"/>
      <c r="P72"/>
      <c r="Q72"/>
      <c r="R72"/>
    </row>
    <row r="73" spans="1:18" x14ac:dyDescent="0.25">
      <c r="A73" s="76" t="s">
        <v>225</v>
      </c>
      <c r="B73" s="77"/>
      <c r="C73" s="65">
        <f ca="1">M74</f>
        <v>4</v>
      </c>
      <c r="D73" s="73">
        <f ca="1">((100/I70)*C73)/100</f>
        <v>1</v>
      </c>
      <c r="E73" s="73"/>
      <c r="F73" s="73">
        <f ca="1">(IF(C71=K70,"100%",IF(C71=K71,"100%",(((C74/I70*10)+(40/(D70+F70+I70)*C75)+(7.5/(I70)*C76)+(7.5/(I70)*C77)+(10/I70*C78)+(10/I70*C79)+(5/I70*C80)+(5/I70*C81)+(5/I70*C82))/100))))</f>
        <v>0.9375</v>
      </c>
      <c r="G73" s="73"/>
      <c r="H73" s="73">
        <f ca="1">((((C73/I70)*20)+((C74/I70)*25)+(30/(I70+F70+D70)*C75)+(5/I70*C76)+(5/I70*C77)+(5/I70*C78)+(5/I70*C79)+(0/I70*C80)+(0/I70*C81)+(5/I70*C82))/100)</f>
        <v>0.95</v>
      </c>
      <c r="I73" s="73"/>
      <c r="J73" s="91"/>
      <c r="K73" s="50" t="s">
        <v>145</v>
      </c>
      <c r="L73" s="53"/>
      <c r="M73" s="54">
        <f ca="1">I70*50%</f>
        <v>2</v>
      </c>
      <c r="N73"/>
      <c r="O73"/>
      <c r="P73"/>
      <c r="Q73"/>
      <c r="R73"/>
    </row>
    <row r="74" spans="1:18" x14ac:dyDescent="0.25">
      <c r="A74" s="76" t="s">
        <v>68</v>
      </c>
      <c r="B74" s="77"/>
      <c r="C74" s="66">
        <f ca="1">M82</f>
        <v>4</v>
      </c>
      <c r="D74" s="73">
        <f ca="1">((100/I70)*C74)/100</f>
        <v>1</v>
      </c>
      <c r="E74" s="73"/>
      <c r="F74" s="73"/>
      <c r="G74" s="73"/>
      <c r="H74" s="73"/>
      <c r="I74" s="73"/>
      <c r="J74" s="91"/>
      <c r="K74" s="50" t="s">
        <v>146</v>
      </c>
      <c r="L74" s="53"/>
      <c r="M74" s="54">
        <f ca="1">I70</f>
        <v>4</v>
      </c>
      <c r="N74"/>
      <c r="O74"/>
      <c r="P74"/>
      <c r="Q74"/>
      <c r="R74"/>
    </row>
    <row r="75" spans="1:18" x14ac:dyDescent="0.25">
      <c r="A75" s="74" t="s">
        <v>226</v>
      </c>
      <c r="B75" s="75"/>
      <c r="C75" s="66">
        <f ca="1">D70+F70+I70</f>
        <v>5</v>
      </c>
      <c r="D75" s="73">
        <f ca="1">((100/(D70+F70+I70))*C75)/100</f>
        <v>1</v>
      </c>
      <c r="E75" s="73"/>
      <c r="F75" s="73"/>
      <c r="G75" s="73"/>
      <c r="H75" s="73"/>
      <c r="I75" s="73"/>
      <c r="J75" s="91"/>
      <c r="K75" s="50" t="s">
        <v>147</v>
      </c>
      <c r="L75" s="53"/>
      <c r="M75" s="55">
        <f ca="1">(IF(B70=0,I70/4,(I70/(B70+4))))</f>
        <v>1</v>
      </c>
      <c r="N75"/>
      <c r="O75"/>
      <c r="P75"/>
      <c r="Q75"/>
      <c r="R75"/>
    </row>
    <row r="76" spans="1:18" x14ac:dyDescent="0.25">
      <c r="A76" s="76" t="s">
        <v>227</v>
      </c>
      <c r="B76" s="77" t="s">
        <v>228</v>
      </c>
      <c r="C76" s="65">
        <v>4</v>
      </c>
      <c r="D76" s="73">
        <f ca="1">((100/I70)*C76)/100</f>
        <v>1</v>
      </c>
      <c r="E76" s="73"/>
      <c r="F76" s="73"/>
      <c r="G76" s="73"/>
      <c r="H76" s="73"/>
      <c r="I76" s="73"/>
      <c r="J76" s="91"/>
      <c r="K76" s="50" t="s">
        <v>148</v>
      </c>
      <c r="L76" s="53"/>
      <c r="M76" s="55">
        <f ca="1">(IF(B70=0,I70/4+M75,(I70/(B70+4)+M75)))</f>
        <v>2</v>
      </c>
      <c r="N76"/>
      <c r="O76"/>
      <c r="P76"/>
      <c r="Q76"/>
      <c r="R76"/>
    </row>
    <row r="77" spans="1:18" s="14" customFormat="1" ht="14.45" customHeight="1" x14ac:dyDescent="0.25">
      <c r="A77" s="76" t="s">
        <v>229</v>
      </c>
      <c r="B77" s="77" t="s">
        <v>228</v>
      </c>
      <c r="C77" s="65">
        <v>4</v>
      </c>
      <c r="D77" s="73">
        <f ca="1">((100/I70)*C77)/100</f>
        <v>1</v>
      </c>
      <c r="E77" s="73"/>
      <c r="F77" s="73"/>
      <c r="G77" s="73"/>
      <c r="H77" s="73"/>
      <c r="I77" s="73"/>
      <c r="J77" s="91"/>
      <c r="K77" s="50" t="s">
        <v>230</v>
      </c>
      <c r="L77" s="56"/>
      <c r="M77" s="55">
        <f>(IF(B70=0,0,(I70/(B70+4)+M76)))</f>
        <v>0</v>
      </c>
      <c r="N77"/>
      <c r="O77"/>
      <c r="P77"/>
      <c r="Q77"/>
      <c r="R77"/>
    </row>
    <row r="78" spans="1:18" s="1" customFormat="1" ht="15.75" customHeight="1" x14ac:dyDescent="0.25">
      <c r="A78" s="74" t="s">
        <v>231</v>
      </c>
      <c r="B78" s="75" t="s">
        <v>232</v>
      </c>
      <c r="C78" s="65">
        <v>4</v>
      </c>
      <c r="D78" s="73">
        <f ca="1">((100/(I70))*C78)/100</f>
        <v>1</v>
      </c>
      <c r="E78" s="73"/>
      <c r="F78" s="73"/>
      <c r="G78" s="73"/>
      <c r="H78" s="73"/>
      <c r="I78" s="73"/>
      <c r="J78" s="91"/>
      <c r="K78" s="50" t="s">
        <v>233</v>
      </c>
      <c r="L78" s="56"/>
      <c r="M78" s="55">
        <f>(IF(B70&gt;1,(I70/(B70+4)+M77),0))</f>
        <v>0</v>
      </c>
      <c r="N78"/>
      <c r="O78"/>
      <c r="P78"/>
      <c r="Q78"/>
      <c r="R78"/>
    </row>
    <row r="79" spans="1:18" s="1" customFormat="1" ht="15.75" customHeight="1" x14ac:dyDescent="0.25">
      <c r="A79" s="76" t="s">
        <v>234</v>
      </c>
      <c r="B79" s="77" t="s">
        <v>234</v>
      </c>
      <c r="C79" s="65">
        <v>4</v>
      </c>
      <c r="D79" s="73">
        <f ca="1">((100/I70)*C79)/100</f>
        <v>1</v>
      </c>
      <c r="E79" s="73"/>
      <c r="F79" s="73"/>
      <c r="G79" s="73"/>
      <c r="H79" s="73"/>
      <c r="I79" s="73"/>
      <c r="J79" s="91"/>
      <c r="K79" s="50" t="s">
        <v>235</v>
      </c>
      <c r="L79" s="57"/>
      <c r="M79" s="58">
        <f>(IF(B70&gt;2,(I70/(B70+4)+M78),0))</f>
        <v>0</v>
      </c>
      <c r="N79"/>
      <c r="O79"/>
      <c r="P79"/>
      <c r="Q79"/>
      <c r="R79"/>
    </row>
    <row r="80" spans="1:18" s="1" customFormat="1" x14ac:dyDescent="0.25">
      <c r="A80" s="76" t="s">
        <v>236</v>
      </c>
      <c r="B80" s="77"/>
      <c r="C80" s="65">
        <v>4</v>
      </c>
      <c r="D80" s="73">
        <f ca="1">((100/I70)*C80)/100</f>
        <v>1</v>
      </c>
      <c r="E80" s="73"/>
      <c r="F80" s="73"/>
      <c r="G80" s="73"/>
      <c r="H80" s="73"/>
      <c r="I80" s="73"/>
      <c r="J80" s="91"/>
      <c r="K80" s="50" t="s">
        <v>237</v>
      </c>
      <c r="L80" s="59"/>
      <c r="M80" s="60">
        <f>(IF(B70&gt;3,(I70/(B70+4)+M79),0))</f>
        <v>0</v>
      </c>
      <c r="N80"/>
      <c r="O80"/>
      <c r="P80"/>
      <c r="Q80"/>
      <c r="R80"/>
    </row>
    <row r="81" spans="1:18" s="1" customFormat="1" x14ac:dyDescent="0.25">
      <c r="A81" s="76" t="s">
        <v>238</v>
      </c>
      <c r="B81" s="77" t="s">
        <v>238</v>
      </c>
      <c r="C81" s="65">
        <v>3</v>
      </c>
      <c r="D81" s="73">
        <f ca="1">((100/(I70))*C81)/100</f>
        <v>0.75</v>
      </c>
      <c r="E81" s="73"/>
      <c r="F81" s="73"/>
      <c r="G81" s="73"/>
      <c r="H81" s="73"/>
      <c r="I81" s="73"/>
      <c r="J81" s="91"/>
      <c r="K81" s="50" t="s">
        <v>149</v>
      </c>
      <c r="L81" s="53"/>
      <c r="M81" s="55">
        <f ca="1">(IF(B70=0,I70/4+M76,(I70/(B70+4)+M76+MAX(0,M77-M76)+MAX(0,M78-M77)+MAX(0,M79-M78)+MAX(0,M80-M79))))</f>
        <v>3</v>
      </c>
      <c r="N81"/>
      <c r="O81"/>
      <c r="P81"/>
      <c r="Q81"/>
      <c r="R81"/>
    </row>
    <row r="82" spans="1:18" s="1" customFormat="1" ht="16.5" thickBot="1" x14ac:dyDescent="0.3">
      <c r="A82" s="71" t="s">
        <v>239</v>
      </c>
      <c r="B82" s="72"/>
      <c r="C82" s="67">
        <v>0</v>
      </c>
      <c r="D82" s="86">
        <f ca="1">((100/(I70))*C82)/100</f>
        <v>0</v>
      </c>
      <c r="E82" s="86"/>
      <c r="F82" s="86"/>
      <c r="G82" s="86"/>
      <c r="H82" s="86"/>
      <c r="I82" s="86"/>
      <c r="J82" s="92"/>
      <c r="K82" s="61" t="s">
        <v>150</v>
      </c>
      <c r="L82" s="62"/>
      <c r="M82" s="63">
        <f ca="1">(IF(B70=0,I70/4+M81,(I70/(B70+4)+M81)))</f>
        <v>4</v>
      </c>
      <c r="N82"/>
      <c r="O82"/>
      <c r="P82"/>
      <c r="Q82"/>
      <c r="R82"/>
    </row>
    <row r="83" spans="1:18" s="1" customFormat="1" x14ac:dyDescent="0.25">
      <c r="A83" s="172" t="s">
        <v>198</v>
      </c>
      <c r="B83" s="173"/>
      <c r="C83" s="173"/>
      <c r="D83" s="173"/>
      <c r="E83" s="173"/>
      <c r="F83" s="173"/>
      <c r="G83" s="173"/>
      <c r="H83" s="173"/>
      <c r="I83" s="173"/>
      <c r="J83" s="174"/>
      <c r="K83" s="12"/>
      <c r="L83" s="12"/>
      <c r="M83" s="12"/>
      <c r="N83" s="12"/>
      <c r="O83" s="12"/>
      <c r="P83" s="12"/>
      <c r="Q83" s="12"/>
      <c r="R83" s="12"/>
    </row>
    <row r="84" spans="1:18" s="1" customFormat="1" x14ac:dyDescent="0.25">
      <c r="A84" s="111" t="s">
        <v>73</v>
      </c>
      <c r="B84" s="112"/>
      <c r="C84" s="112"/>
      <c r="D84" s="112"/>
      <c r="E84" s="112"/>
      <c r="F84" s="112"/>
      <c r="G84" s="112"/>
      <c r="H84" s="112"/>
      <c r="I84" s="112"/>
      <c r="J84" s="113"/>
      <c r="K84" s="12"/>
      <c r="L84" s="12"/>
      <c r="M84" s="12"/>
      <c r="N84" s="12"/>
      <c r="O84" s="12"/>
      <c r="P84" s="12"/>
      <c r="Q84" s="12"/>
      <c r="R84" s="12"/>
    </row>
    <row r="85" spans="1:18" s="1" customFormat="1" x14ac:dyDescent="0.25">
      <c r="A85" s="167" t="s">
        <v>143</v>
      </c>
      <c r="B85" s="168"/>
      <c r="C85" s="169" t="s">
        <v>144</v>
      </c>
      <c r="D85" s="170"/>
      <c r="E85" s="170"/>
      <c r="F85" s="170"/>
      <c r="G85" s="170"/>
      <c r="H85" s="170"/>
      <c r="I85" s="170"/>
      <c r="J85" s="171"/>
      <c r="K85" s="12"/>
      <c r="L85" s="12"/>
      <c r="M85" s="12"/>
      <c r="N85" s="12"/>
      <c r="O85" s="12"/>
      <c r="P85" s="12"/>
      <c r="Q85" s="12"/>
      <c r="R85" s="12"/>
    </row>
    <row r="86" spans="1:18" s="1" customFormat="1" x14ac:dyDescent="0.25">
      <c r="A86" s="117" t="s">
        <v>74</v>
      </c>
      <c r="B86" s="118"/>
      <c r="C86" s="118"/>
      <c r="D86" s="118"/>
      <c r="E86" s="118"/>
      <c r="F86" s="118"/>
      <c r="G86" s="118"/>
      <c r="H86" s="118"/>
      <c r="I86" s="118"/>
      <c r="J86" s="119"/>
      <c r="K86" s="12"/>
      <c r="L86" s="12"/>
      <c r="M86" s="12"/>
      <c r="N86" s="12"/>
      <c r="O86" s="12"/>
      <c r="P86" s="12"/>
      <c r="Q86" s="12"/>
      <c r="R86" s="12"/>
    </row>
    <row r="87" spans="1:18" s="1" customFormat="1" x14ac:dyDescent="0.25">
      <c r="A87" s="114" t="s">
        <v>152</v>
      </c>
      <c r="B87" s="115"/>
      <c r="C87" s="115"/>
      <c r="D87" s="115"/>
      <c r="E87" s="115"/>
      <c r="F87" s="116"/>
      <c r="G87" s="164">
        <v>3200</v>
      </c>
      <c r="H87" s="165"/>
      <c r="I87" s="165"/>
      <c r="J87" s="166"/>
      <c r="K87" s="12"/>
      <c r="L87" s="12"/>
      <c r="M87" s="12"/>
      <c r="N87" s="12"/>
      <c r="O87" s="12"/>
      <c r="P87" s="12"/>
      <c r="Q87" s="12"/>
      <c r="R87" s="12"/>
    </row>
    <row r="88" spans="1:18" s="14" customFormat="1" x14ac:dyDescent="0.25">
      <c r="A88" s="114" t="s">
        <v>153</v>
      </c>
      <c r="B88" s="115"/>
      <c r="C88" s="115"/>
      <c r="D88" s="115"/>
      <c r="E88" s="115"/>
      <c r="F88" s="116"/>
      <c r="G88" s="161">
        <v>5500</v>
      </c>
      <c r="H88" s="162"/>
      <c r="I88" s="162"/>
      <c r="J88" s="163"/>
      <c r="K88" s="12"/>
      <c r="L88" s="12"/>
      <c r="M88" s="12"/>
      <c r="N88" s="12"/>
      <c r="O88" s="12"/>
      <c r="P88" s="12"/>
      <c r="Q88" s="12"/>
      <c r="R88" s="12"/>
    </row>
    <row r="89" spans="1:18" x14ac:dyDescent="0.25">
      <c r="A89" s="111" t="s">
        <v>201</v>
      </c>
      <c r="B89" s="112"/>
      <c r="C89" s="112"/>
      <c r="D89" s="112"/>
      <c r="E89" s="112"/>
      <c r="F89" s="113"/>
      <c r="G89" s="151" t="s">
        <v>202</v>
      </c>
      <c r="H89" s="152"/>
      <c r="I89" s="152"/>
      <c r="J89" s="153"/>
    </row>
    <row r="90" spans="1:18" x14ac:dyDescent="0.25">
      <c r="A90" s="111" t="s">
        <v>75</v>
      </c>
      <c r="B90" s="112"/>
      <c r="C90" s="112"/>
      <c r="D90" s="112"/>
      <c r="E90" s="112"/>
      <c r="F90" s="113"/>
      <c r="G90" s="151" t="s">
        <v>161</v>
      </c>
      <c r="H90" s="152"/>
      <c r="I90" s="152"/>
      <c r="J90" s="153"/>
    </row>
    <row r="91" spans="1:18" s="3" customFormat="1" x14ac:dyDescent="0.25">
      <c r="A91" s="117" t="s">
        <v>76</v>
      </c>
      <c r="B91" s="118"/>
      <c r="C91" s="118"/>
      <c r="D91" s="118"/>
      <c r="E91" s="118"/>
      <c r="F91" s="119"/>
      <c r="G91" s="154">
        <f>G87*0.8</f>
        <v>2560</v>
      </c>
      <c r="H91" s="155"/>
      <c r="I91" s="155"/>
      <c r="J91" s="156"/>
      <c r="K91" s="14"/>
      <c r="L91" s="14"/>
      <c r="M91" s="14"/>
      <c r="N91" s="14"/>
      <c r="O91" s="14"/>
      <c r="P91" s="14"/>
      <c r="Q91" s="14"/>
      <c r="R91" s="14"/>
    </row>
    <row r="92" spans="1:18" s="3" customFormat="1" ht="15.75" customHeight="1" x14ac:dyDescent="0.25">
      <c r="A92" s="143" t="s">
        <v>154</v>
      </c>
      <c r="B92" s="144"/>
      <c r="C92" s="144"/>
      <c r="D92" s="144"/>
      <c r="E92" s="144"/>
      <c r="F92" s="144"/>
      <c r="G92" s="144"/>
      <c r="H92" s="144"/>
      <c r="I92" s="144"/>
      <c r="J92" s="160"/>
      <c r="K92" s="1"/>
      <c r="L92" s="1"/>
      <c r="M92" s="1"/>
      <c r="N92" s="1"/>
      <c r="O92" s="1"/>
      <c r="P92" s="1"/>
      <c r="Q92" s="1"/>
      <c r="R92" s="1"/>
    </row>
    <row r="93" spans="1:18" s="3" customFormat="1" x14ac:dyDescent="0.25">
      <c r="A93" s="148" t="s">
        <v>77</v>
      </c>
      <c r="B93" s="150"/>
      <c r="C93" s="10" t="s">
        <v>179</v>
      </c>
      <c r="D93" s="157" t="s">
        <v>78</v>
      </c>
      <c r="E93" s="158"/>
      <c r="F93" s="159"/>
      <c r="G93" s="148" t="s">
        <v>79</v>
      </c>
      <c r="H93" s="149"/>
      <c r="I93" s="149"/>
      <c r="J93" s="150"/>
      <c r="K93" s="1"/>
      <c r="L93" s="1"/>
      <c r="M93" s="1"/>
      <c r="N93" s="1"/>
      <c r="O93" s="1"/>
      <c r="P93" s="1"/>
      <c r="Q93" s="1"/>
      <c r="R93" s="1"/>
    </row>
    <row r="94" spans="1:18" s="3" customFormat="1" x14ac:dyDescent="0.25">
      <c r="A94" s="123" t="s">
        <v>81</v>
      </c>
      <c r="B94" s="124"/>
      <c r="C94" s="39">
        <f>COUNT(D107:E112)</f>
        <v>6</v>
      </c>
      <c r="D94" s="97">
        <f>SUM(D107:E112)</f>
        <v>745.48772999999994</v>
      </c>
      <c r="E94" s="98"/>
      <c r="F94" s="99"/>
      <c r="G94" s="100">
        <f>SUM(G107:G112)</f>
        <v>1118.231595</v>
      </c>
      <c r="H94" s="101"/>
      <c r="I94" s="101"/>
      <c r="J94" s="102"/>
      <c r="K94" s="1"/>
      <c r="L94" s="1"/>
      <c r="M94" s="1"/>
      <c r="N94" s="1"/>
      <c r="O94" s="1"/>
      <c r="P94" s="1"/>
      <c r="Q94" s="1"/>
      <c r="R94" s="1"/>
    </row>
    <row r="95" spans="1:18" s="3" customFormat="1" x14ac:dyDescent="0.25">
      <c r="A95" s="123" t="s">
        <v>196</v>
      </c>
      <c r="B95" s="124"/>
      <c r="C95" s="39">
        <f>COUNT(D122:E124)+COUNT(D125:E127)</f>
        <v>6</v>
      </c>
      <c r="D95" s="97">
        <f>SUM(D122:E124)+SUM(D125:E127)</f>
        <v>745.48772999999994</v>
      </c>
      <c r="E95" s="98"/>
      <c r="F95" s="99"/>
      <c r="G95" s="100">
        <f>SUM(G122:G124)+SUM(G125:G127)</f>
        <v>1118.2315949999997</v>
      </c>
      <c r="H95" s="101"/>
      <c r="I95" s="101"/>
      <c r="J95" s="102"/>
      <c r="K95" s="1"/>
      <c r="L95" s="1"/>
      <c r="M95" s="1"/>
      <c r="N95" s="1"/>
      <c r="O95" s="1"/>
      <c r="P95" s="1"/>
      <c r="Q95" s="1"/>
      <c r="R95" s="1"/>
    </row>
    <row r="96" spans="1:18" s="3" customFormat="1" x14ac:dyDescent="0.25">
      <c r="A96" s="143" t="s">
        <v>82</v>
      </c>
      <c r="B96" s="144"/>
      <c r="C96" s="10">
        <f>SUM(C94:C95)</f>
        <v>12</v>
      </c>
      <c r="D96" s="145">
        <f>SUM(D94:F95)</f>
        <v>1490.9754599999999</v>
      </c>
      <c r="E96" s="146"/>
      <c r="F96" s="147"/>
      <c r="G96" s="148">
        <f>SUM(G94:J95)</f>
        <v>2236.4631899999995</v>
      </c>
      <c r="H96" s="149"/>
      <c r="I96" s="149"/>
      <c r="J96" s="150"/>
      <c r="K96" s="1"/>
      <c r="L96" s="1"/>
      <c r="M96" s="1"/>
      <c r="N96" s="1"/>
      <c r="O96" s="1"/>
      <c r="P96" s="1"/>
      <c r="Q96" s="1"/>
      <c r="R96" s="1"/>
    </row>
    <row r="97" spans="1:18" s="3" customFormat="1" x14ac:dyDescent="0.25">
      <c r="A97" s="143" t="s">
        <v>136</v>
      </c>
      <c r="B97" s="144"/>
      <c r="C97" s="144"/>
      <c r="D97" s="144"/>
      <c r="E97" s="144"/>
      <c r="F97" s="144"/>
      <c r="G97" s="144"/>
      <c r="H97" s="144"/>
      <c r="I97" s="144"/>
      <c r="J97" s="160"/>
      <c r="K97" s="1"/>
      <c r="L97" s="1"/>
      <c r="M97" s="1"/>
      <c r="N97" s="1"/>
      <c r="O97" s="1"/>
      <c r="P97" s="1"/>
      <c r="Q97" s="1"/>
      <c r="R97" s="1"/>
    </row>
    <row r="98" spans="1:18" s="3" customFormat="1" x14ac:dyDescent="0.25">
      <c r="A98" s="148" t="s">
        <v>77</v>
      </c>
      <c r="B98" s="150"/>
      <c r="C98" s="10" t="s">
        <v>179</v>
      </c>
      <c r="D98" s="157" t="s">
        <v>78</v>
      </c>
      <c r="E98" s="158"/>
      <c r="F98" s="159"/>
      <c r="G98" s="148" t="s">
        <v>79</v>
      </c>
      <c r="H98" s="149"/>
      <c r="I98" s="149"/>
      <c r="J98" s="150"/>
      <c r="K98" s="1"/>
      <c r="L98" s="1"/>
      <c r="M98" s="1"/>
      <c r="N98" s="1"/>
      <c r="O98" s="1"/>
      <c r="P98" s="1"/>
      <c r="Q98" s="1"/>
      <c r="R98" s="1"/>
    </row>
    <row r="99" spans="1:18" s="3" customFormat="1" x14ac:dyDescent="0.25">
      <c r="A99" s="123" t="s">
        <v>81</v>
      </c>
      <c r="B99" s="124"/>
      <c r="C99" s="11">
        <f>COUNT(D113:E114)+COUNT(D116:E119)*4</f>
        <v>18</v>
      </c>
      <c r="D99" s="97">
        <f>SUM(D113:E114)+SUM(D116:E119)*4</f>
        <v>5544.1058400000002</v>
      </c>
      <c r="E99" s="98"/>
      <c r="F99" s="99"/>
      <c r="G99" s="100">
        <f>SUM(G113:G114)+SUM(G116:G119)*4</f>
        <v>9880</v>
      </c>
      <c r="H99" s="101"/>
      <c r="I99" s="101"/>
      <c r="J99" s="102"/>
      <c r="K99" s="1"/>
      <c r="L99" s="1"/>
      <c r="M99" s="1"/>
      <c r="N99" s="1"/>
      <c r="O99" s="1"/>
      <c r="P99" s="1"/>
      <c r="Q99" s="1"/>
      <c r="R99" s="1"/>
    </row>
    <row r="100" spans="1:18" s="3" customFormat="1" x14ac:dyDescent="0.25">
      <c r="A100" s="123" t="s">
        <v>196</v>
      </c>
      <c r="B100" s="124"/>
      <c r="C100" s="11">
        <f>COUNT(D128:E129)+COUNT(D131:E134)*4</f>
        <v>18</v>
      </c>
      <c r="D100" s="97">
        <f>SUM(D128:E129)+SUM(D131:E134)*4</f>
        <v>5544.1058400000002</v>
      </c>
      <c r="E100" s="98"/>
      <c r="F100" s="99"/>
      <c r="G100" s="100">
        <f>SUM(G128:G129)+SUM(G131:G134)*4</f>
        <v>9880</v>
      </c>
      <c r="H100" s="101"/>
      <c r="I100" s="101"/>
      <c r="J100" s="102"/>
      <c r="K100" s="1"/>
      <c r="L100" s="1"/>
      <c r="M100" s="1"/>
      <c r="N100" s="1"/>
      <c r="O100" s="1"/>
      <c r="P100" s="1"/>
      <c r="Q100" s="1"/>
      <c r="R100" s="1"/>
    </row>
    <row r="101" spans="1:18" s="3" customFormat="1" ht="15.75" customHeight="1" x14ac:dyDescent="0.25">
      <c r="A101" s="143" t="s">
        <v>82</v>
      </c>
      <c r="B101" s="144"/>
      <c r="C101" s="10">
        <f>SUM(C99:C100)</f>
        <v>36</v>
      </c>
      <c r="D101" s="145">
        <f>SUM(D99:F100)</f>
        <v>11088.21168</v>
      </c>
      <c r="E101" s="146"/>
      <c r="F101" s="147"/>
      <c r="G101" s="148">
        <f>SUM(G99:J100)</f>
        <v>19760</v>
      </c>
      <c r="H101" s="149"/>
      <c r="I101" s="149"/>
      <c r="J101" s="150"/>
      <c r="K101" s="1"/>
      <c r="L101" s="1"/>
      <c r="M101" s="1"/>
      <c r="N101" s="1"/>
      <c r="O101" s="1"/>
      <c r="P101" s="1"/>
      <c r="Q101" s="1"/>
      <c r="R101" s="1"/>
    </row>
    <row r="102" spans="1:18" s="3" customFormat="1" x14ac:dyDescent="0.25">
      <c r="A102" s="125" t="s">
        <v>83</v>
      </c>
      <c r="B102" s="126"/>
      <c r="C102" s="126"/>
      <c r="D102" s="126"/>
      <c r="E102" s="126"/>
      <c r="F102" s="126"/>
      <c r="G102" s="126"/>
      <c r="H102" s="126"/>
      <c r="I102" s="126"/>
      <c r="J102" s="127"/>
      <c r="K102" s="14"/>
      <c r="L102" s="14"/>
      <c r="M102" s="14"/>
      <c r="N102" s="14"/>
      <c r="O102" s="14"/>
      <c r="P102" s="14"/>
      <c r="Q102" s="14"/>
      <c r="R102" s="14"/>
    </row>
    <row r="103" spans="1:18" s="3" customFormat="1" x14ac:dyDescent="0.25">
      <c r="A103" s="125" t="s">
        <v>84</v>
      </c>
      <c r="B103" s="126"/>
      <c r="C103" s="126"/>
      <c r="D103" s="126"/>
      <c r="E103" s="126"/>
      <c r="F103" s="126"/>
      <c r="G103" s="126"/>
      <c r="H103" s="126"/>
      <c r="I103" s="126"/>
      <c r="J103" s="127"/>
      <c r="K103" s="12"/>
      <c r="L103" s="12"/>
      <c r="M103" s="12"/>
      <c r="N103" s="12"/>
      <c r="O103" s="12"/>
      <c r="P103" s="12"/>
      <c r="Q103" s="12"/>
      <c r="R103" s="12"/>
    </row>
    <row r="104" spans="1:18" s="3" customFormat="1" ht="42.75" x14ac:dyDescent="0.25">
      <c r="A104" s="128" t="s">
        <v>155</v>
      </c>
      <c r="B104" s="129"/>
      <c r="C104" s="2" t="s">
        <v>85</v>
      </c>
      <c r="D104" s="128" t="s">
        <v>86</v>
      </c>
      <c r="E104" s="129"/>
      <c r="F104" s="15" t="s">
        <v>87</v>
      </c>
      <c r="G104" s="2" t="s">
        <v>88</v>
      </c>
      <c r="H104" s="2" t="s">
        <v>89</v>
      </c>
      <c r="I104" s="128" t="s">
        <v>90</v>
      </c>
      <c r="J104" s="129"/>
      <c r="K104" s="12"/>
      <c r="L104" s="12"/>
      <c r="M104" s="12"/>
      <c r="N104" s="12"/>
      <c r="O104" s="12"/>
      <c r="P104" s="12"/>
      <c r="Q104" s="12"/>
      <c r="R104" s="12"/>
    </row>
    <row r="105" spans="1:18" s="3" customFormat="1" x14ac:dyDescent="0.25">
      <c r="A105" s="103" t="s">
        <v>190</v>
      </c>
      <c r="B105" s="103"/>
      <c r="C105" s="103"/>
      <c r="D105" s="103"/>
      <c r="E105" s="103"/>
      <c r="F105" s="103"/>
      <c r="G105" s="103"/>
      <c r="H105" s="103"/>
      <c r="I105" s="103"/>
      <c r="J105" s="103"/>
    </row>
    <row r="106" spans="1:18" s="3" customFormat="1" x14ac:dyDescent="0.25">
      <c r="A106" s="103" t="s">
        <v>197</v>
      </c>
      <c r="B106" s="103"/>
      <c r="C106" s="103"/>
      <c r="D106" s="103"/>
      <c r="E106" s="103"/>
      <c r="F106" s="103"/>
      <c r="G106" s="103"/>
      <c r="H106" s="103"/>
      <c r="I106" s="103"/>
      <c r="J106" s="103"/>
    </row>
    <row r="107" spans="1:18" s="3" customFormat="1" ht="15.75" customHeight="1" x14ac:dyDescent="0.25">
      <c r="A107" s="93">
        <v>1</v>
      </c>
      <c r="B107" s="93"/>
      <c r="C107" s="38" t="s">
        <v>191</v>
      </c>
      <c r="D107" s="93">
        <f>(12.51*10.764)</f>
        <v>134.65763999999999</v>
      </c>
      <c r="E107" s="93"/>
      <c r="F107" s="38">
        <v>0</v>
      </c>
      <c r="G107" s="38">
        <f>D107*1.5</f>
        <v>201.98645999999997</v>
      </c>
      <c r="H107" s="38" t="s">
        <v>91</v>
      </c>
      <c r="I107" s="93" t="str">
        <f>A106</f>
        <v>Ground Floor for Commercial &amp; Residential</v>
      </c>
      <c r="J107" s="93"/>
    </row>
    <row r="108" spans="1:18" s="3" customFormat="1" ht="15.75" customHeight="1" x14ac:dyDescent="0.25">
      <c r="A108" s="93">
        <v>2</v>
      </c>
      <c r="B108" s="93"/>
      <c r="C108" s="38" t="s">
        <v>191</v>
      </c>
      <c r="D108" s="93">
        <f>(4.55*2.45*10.764)</f>
        <v>119.99169000000001</v>
      </c>
      <c r="E108" s="93"/>
      <c r="F108" s="38">
        <v>0</v>
      </c>
      <c r="G108" s="38">
        <f t="shared" ref="G108:G112" si="0">D108*1.5</f>
        <v>179.98753500000001</v>
      </c>
      <c r="H108" s="38" t="s">
        <v>91</v>
      </c>
      <c r="I108" s="93"/>
      <c r="J108" s="93"/>
    </row>
    <row r="109" spans="1:18" s="3" customFormat="1" x14ac:dyDescent="0.25">
      <c r="A109" s="93">
        <v>3</v>
      </c>
      <c r="B109" s="93"/>
      <c r="C109" s="38" t="s">
        <v>191</v>
      </c>
      <c r="D109" s="93">
        <f>(11.15*10.764)</f>
        <v>120.01859999999999</v>
      </c>
      <c r="E109" s="93"/>
      <c r="F109" s="38">
        <v>0</v>
      </c>
      <c r="G109" s="38">
        <f t="shared" si="0"/>
        <v>180.02789999999999</v>
      </c>
      <c r="H109" s="38" t="s">
        <v>91</v>
      </c>
      <c r="I109" s="93"/>
      <c r="J109" s="93"/>
    </row>
    <row r="110" spans="1:18" s="3" customFormat="1" x14ac:dyDescent="0.25">
      <c r="A110" s="93">
        <v>4</v>
      </c>
      <c r="B110" s="93"/>
      <c r="C110" s="38" t="s">
        <v>191</v>
      </c>
      <c r="D110" s="93">
        <f>11.15*10.764</f>
        <v>120.01859999999999</v>
      </c>
      <c r="E110" s="93"/>
      <c r="F110" s="38">
        <v>0</v>
      </c>
      <c r="G110" s="38">
        <f t="shared" si="0"/>
        <v>180.02789999999999</v>
      </c>
      <c r="H110" s="38" t="s">
        <v>91</v>
      </c>
      <c r="I110" s="93"/>
      <c r="J110" s="93"/>
    </row>
    <row r="111" spans="1:18" s="3" customFormat="1" x14ac:dyDescent="0.25">
      <c r="A111" s="93">
        <v>5</v>
      </c>
      <c r="B111" s="93"/>
      <c r="C111" s="38" t="s">
        <v>191</v>
      </c>
      <c r="D111" s="93">
        <f>11.15*10.764</f>
        <v>120.01859999999999</v>
      </c>
      <c r="E111" s="93"/>
      <c r="F111" s="38">
        <v>0</v>
      </c>
      <c r="G111" s="38">
        <f t="shared" si="0"/>
        <v>180.02789999999999</v>
      </c>
      <c r="H111" s="38" t="s">
        <v>91</v>
      </c>
      <c r="I111" s="93"/>
      <c r="J111" s="93"/>
    </row>
    <row r="112" spans="1:18" s="3" customFormat="1" x14ac:dyDescent="0.25">
      <c r="A112" s="93">
        <v>6</v>
      </c>
      <c r="B112" s="93"/>
      <c r="C112" s="38" t="s">
        <v>191</v>
      </c>
      <c r="D112" s="93">
        <f>(12.15*10.764)</f>
        <v>130.7826</v>
      </c>
      <c r="E112" s="93"/>
      <c r="F112" s="38">
        <v>0</v>
      </c>
      <c r="G112" s="38">
        <f t="shared" si="0"/>
        <v>196.1739</v>
      </c>
      <c r="H112" s="38" t="s">
        <v>91</v>
      </c>
      <c r="I112" s="93"/>
      <c r="J112" s="93"/>
    </row>
    <row r="113" spans="1:18" s="3" customFormat="1" x14ac:dyDescent="0.25">
      <c r="A113" s="93">
        <v>1</v>
      </c>
      <c r="B113" s="93"/>
      <c r="C113" s="38" t="s">
        <v>192</v>
      </c>
      <c r="D113" s="93">
        <f>(29.28*10.764)</f>
        <v>315.16991999999999</v>
      </c>
      <c r="E113" s="93"/>
      <c r="F113" s="38">
        <v>0</v>
      </c>
      <c r="G113" s="38">
        <v>560</v>
      </c>
      <c r="H113" s="38" t="s">
        <v>91</v>
      </c>
      <c r="I113" s="93"/>
      <c r="J113" s="93"/>
    </row>
    <row r="114" spans="1:18" s="3" customFormat="1" x14ac:dyDescent="0.25">
      <c r="A114" s="93">
        <v>2</v>
      </c>
      <c r="B114" s="93"/>
      <c r="C114" s="38" t="s">
        <v>193</v>
      </c>
      <c r="D114" s="93">
        <f>17.3*10.764</f>
        <v>186.21719999999999</v>
      </c>
      <c r="E114" s="93"/>
      <c r="F114" s="38">
        <v>0</v>
      </c>
      <c r="G114" s="38">
        <v>360</v>
      </c>
      <c r="H114" s="38" t="s">
        <v>91</v>
      </c>
      <c r="I114" s="93"/>
      <c r="J114" s="93"/>
    </row>
    <row r="115" spans="1:18" s="3" customFormat="1" x14ac:dyDescent="0.25">
      <c r="A115" s="103" t="s">
        <v>194</v>
      </c>
      <c r="B115" s="103"/>
      <c r="C115" s="103"/>
      <c r="D115" s="103"/>
      <c r="E115" s="103"/>
      <c r="F115" s="103"/>
      <c r="G115" s="103"/>
      <c r="H115" s="103"/>
      <c r="I115" s="103"/>
      <c r="J115" s="103"/>
    </row>
    <row r="116" spans="1:18" s="3" customFormat="1" ht="15.75" customHeight="1" x14ac:dyDescent="0.25">
      <c r="A116" s="78">
        <v>1</v>
      </c>
      <c r="B116" s="79"/>
      <c r="C116" s="4" t="s">
        <v>192</v>
      </c>
      <c r="D116" s="78">
        <f>(29.28)*10.764</f>
        <v>315.16991999999999</v>
      </c>
      <c r="E116" s="79"/>
      <c r="F116" s="4">
        <v>0</v>
      </c>
      <c r="G116" s="38">
        <v>560</v>
      </c>
      <c r="H116" s="4" t="s">
        <v>91</v>
      </c>
      <c r="I116" s="80" t="str">
        <f>A115</f>
        <v>1st To 4th Floor</v>
      </c>
      <c r="J116" s="81"/>
    </row>
    <row r="117" spans="1:18" s="3" customFormat="1" ht="15.75" customHeight="1" x14ac:dyDescent="0.25">
      <c r="A117" s="78">
        <v>2</v>
      </c>
      <c r="B117" s="79"/>
      <c r="C117" s="4" t="s">
        <v>192</v>
      </c>
      <c r="D117" s="78">
        <f t="shared" ref="D117:D119" si="1">(29.28)*10.764</f>
        <v>315.16991999999999</v>
      </c>
      <c r="E117" s="79"/>
      <c r="F117" s="4">
        <v>0</v>
      </c>
      <c r="G117" s="38">
        <v>560</v>
      </c>
      <c r="H117" s="4" t="s">
        <v>91</v>
      </c>
      <c r="I117" s="82"/>
      <c r="J117" s="83"/>
    </row>
    <row r="118" spans="1:18" s="3" customFormat="1" x14ac:dyDescent="0.25">
      <c r="A118" s="78">
        <v>3</v>
      </c>
      <c r="B118" s="79"/>
      <c r="C118" s="4" t="s">
        <v>192</v>
      </c>
      <c r="D118" s="78">
        <f t="shared" si="1"/>
        <v>315.16991999999999</v>
      </c>
      <c r="E118" s="79"/>
      <c r="F118" s="4">
        <v>0</v>
      </c>
      <c r="G118" s="38">
        <v>560</v>
      </c>
      <c r="H118" s="4" t="s">
        <v>91</v>
      </c>
      <c r="I118" s="82"/>
      <c r="J118" s="83"/>
    </row>
    <row r="119" spans="1:18" s="3" customFormat="1" x14ac:dyDescent="0.25">
      <c r="A119" s="78">
        <v>4</v>
      </c>
      <c r="B119" s="79"/>
      <c r="C119" s="4" t="s">
        <v>192</v>
      </c>
      <c r="D119" s="78">
        <f t="shared" si="1"/>
        <v>315.16991999999999</v>
      </c>
      <c r="E119" s="79"/>
      <c r="F119" s="4">
        <v>0</v>
      </c>
      <c r="G119" s="38">
        <v>560</v>
      </c>
      <c r="H119" s="4" t="s">
        <v>91</v>
      </c>
      <c r="I119" s="84"/>
      <c r="J119" s="85"/>
    </row>
    <row r="120" spans="1:18" s="3" customFormat="1" x14ac:dyDescent="0.25">
      <c r="A120" s="94" t="s">
        <v>195</v>
      </c>
      <c r="B120" s="95"/>
      <c r="C120" s="95"/>
      <c r="D120" s="95"/>
      <c r="E120" s="95"/>
      <c r="F120" s="95"/>
      <c r="G120" s="95"/>
      <c r="H120" s="95"/>
      <c r="I120" s="95"/>
      <c r="J120" s="96"/>
    </row>
    <row r="121" spans="1:18" s="1" customFormat="1" x14ac:dyDescent="0.25">
      <c r="A121" s="94" t="s">
        <v>197</v>
      </c>
      <c r="B121" s="95"/>
      <c r="C121" s="95"/>
      <c r="D121" s="95"/>
      <c r="E121" s="95"/>
      <c r="F121" s="95"/>
      <c r="G121" s="95"/>
      <c r="H121" s="95"/>
      <c r="I121" s="95"/>
      <c r="J121" s="96"/>
      <c r="K121" s="3"/>
      <c r="L121" s="3"/>
      <c r="M121" s="3"/>
      <c r="N121" s="3"/>
      <c r="O121" s="3"/>
      <c r="P121" s="3"/>
      <c r="Q121" s="3"/>
      <c r="R121" s="3"/>
    </row>
    <row r="122" spans="1:18" s="16" customFormat="1" x14ac:dyDescent="0.25">
      <c r="A122" s="78">
        <v>1</v>
      </c>
      <c r="B122" s="79"/>
      <c r="C122" s="38" t="s">
        <v>191</v>
      </c>
      <c r="D122" s="78">
        <f>(12.51*10.764)</f>
        <v>134.65763999999999</v>
      </c>
      <c r="E122" s="79"/>
      <c r="F122" s="38">
        <v>0</v>
      </c>
      <c r="G122" s="38">
        <f>D122*1.5</f>
        <v>201.98645999999997</v>
      </c>
      <c r="H122" s="38" t="s">
        <v>91</v>
      </c>
      <c r="I122" s="80" t="str">
        <f>A121</f>
        <v>Ground Floor for Commercial &amp; Residential</v>
      </c>
      <c r="J122" s="81"/>
      <c r="K122" s="3"/>
      <c r="L122" s="3"/>
      <c r="M122" s="3"/>
      <c r="N122" s="3"/>
      <c r="O122" s="3"/>
      <c r="P122" s="3"/>
      <c r="Q122" s="3"/>
      <c r="R122" s="3"/>
    </row>
    <row r="123" spans="1:18" x14ac:dyDescent="0.25">
      <c r="A123" s="78">
        <v>2</v>
      </c>
      <c r="B123" s="79"/>
      <c r="C123" s="38" t="s">
        <v>191</v>
      </c>
      <c r="D123" s="78">
        <f>(4.55*2.45*10.764)</f>
        <v>119.99169000000001</v>
      </c>
      <c r="E123" s="79"/>
      <c r="F123" s="38">
        <v>0</v>
      </c>
      <c r="G123" s="38">
        <f t="shared" ref="G123:G127" si="2">D123*1.5</f>
        <v>179.98753500000001</v>
      </c>
      <c r="H123" s="38" t="s">
        <v>91</v>
      </c>
      <c r="I123" s="82"/>
      <c r="J123" s="83"/>
      <c r="K123" s="3"/>
      <c r="L123" s="3"/>
      <c r="M123" s="3"/>
      <c r="N123" s="3"/>
      <c r="O123" s="3"/>
      <c r="P123" s="3"/>
      <c r="Q123" s="3"/>
      <c r="R123" s="3"/>
    </row>
    <row r="124" spans="1:18" x14ac:dyDescent="0.25">
      <c r="A124" s="78">
        <v>3</v>
      </c>
      <c r="B124" s="79"/>
      <c r="C124" s="38" t="s">
        <v>191</v>
      </c>
      <c r="D124" s="78">
        <f>(11.15*10.764)</f>
        <v>120.01859999999999</v>
      </c>
      <c r="E124" s="79"/>
      <c r="F124" s="38">
        <v>0</v>
      </c>
      <c r="G124" s="38">
        <f t="shared" si="2"/>
        <v>180.02789999999999</v>
      </c>
      <c r="H124" s="38" t="s">
        <v>91</v>
      </c>
      <c r="I124" s="82"/>
      <c r="J124" s="83"/>
      <c r="K124" s="3"/>
      <c r="L124" s="3"/>
      <c r="M124" s="3"/>
      <c r="N124" s="3"/>
      <c r="O124" s="3"/>
      <c r="P124" s="3"/>
      <c r="Q124" s="3"/>
      <c r="R124" s="3"/>
    </row>
    <row r="125" spans="1:18" ht="15.75" customHeight="1" x14ac:dyDescent="0.25">
      <c r="A125" s="78">
        <v>4</v>
      </c>
      <c r="B125" s="79"/>
      <c r="C125" s="38" t="s">
        <v>191</v>
      </c>
      <c r="D125" s="78">
        <f>11.15*10.764</f>
        <v>120.01859999999999</v>
      </c>
      <c r="E125" s="79"/>
      <c r="F125" s="38">
        <v>0</v>
      </c>
      <c r="G125" s="38">
        <f t="shared" si="2"/>
        <v>180.02789999999999</v>
      </c>
      <c r="H125" s="38" t="s">
        <v>91</v>
      </c>
      <c r="I125" s="82"/>
      <c r="J125" s="83"/>
      <c r="K125" s="3"/>
      <c r="L125" s="3"/>
      <c r="M125" s="3"/>
      <c r="N125" s="3"/>
      <c r="O125" s="3"/>
      <c r="P125" s="3"/>
      <c r="Q125" s="3"/>
      <c r="R125" s="3"/>
    </row>
    <row r="126" spans="1:18" x14ac:dyDescent="0.25">
      <c r="A126" s="78">
        <v>5</v>
      </c>
      <c r="B126" s="79"/>
      <c r="C126" s="38" t="s">
        <v>191</v>
      </c>
      <c r="D126" s="78">
        <f>11.15*10.764</f>
        <v>120.01859999999999</v>
      </c>
      <c r="E126" s="79"/>
      <c r="F126" s="38">
        <v>0</v>
      </c>
      <c r="G126" s="38">
        <f t="shared" si="2"/>
        <v>180.02789999999999</v>
      </c>
      <c r="H126" s="38" t="s">
        <v>91</v>
      </c>
      <c r="I126" s="82"/>
      <c r="J126" s="83"/>
      <c r="K126" s="3"/>
      <c r="L126" s="3"/>
      <c r="M126" s="3"/>
      <c r="N126" s="3"/>
      <c r="O126" s="3"/>
      <c r="P126" s="3"/>
      <c r="Q126" s="3"/>
      <c r="R126" s="3"/>
    </row>
    <row r="127" spans="1:18" x14ac:dyDescent="0.25">
      <c r="A127" s="78">
        <v>6</v>
      </c>
      <c r="B127" s="79"/>
      <c r="C127" s="38" t="s">
        <v>191</v>
      </c>
      <c r="D127" s="78">
        <f>(12.15*10.764)</f>
        <v>130.7826</v>
      </c>
      <c r="E127" s="79"/>
      <c r="F127" s="38">
        <v>0</v>
      </c>
      <c r="G127" s="38">
        <f t="shared" si="2"/>
        <v>196.1739</v>
      </c>
      <c r="H127" s="38" t="s">
        <v>91</v>
      </c>
      <c r="I127" s="82"/>
      <c r="J127" s="83"/>
      <c r="K127" s="3"/>
      <c r="L127" s="3"/>
      <c r="M127" s="3"/>
      <c r="N127" s="3"/>
      <c r="O127" s="3"/>
      <c r="P127" s="3"/>
      <c r="Q127" s="3"/>
      <c r="R127" s="3"/>
    </row>
    <row r="128" spans="1:18" x14ac:dyDescent="0.25">
      <c r="A128" s="78">
        <v>1</v>
      </c>
      <c r="B128" s="79"/>
      <c r="C128" s="38" t="s">
        <v>192</v>
      </c>
      <c r="D128" s="78">
        <f>(29.28*10.764)</f>
        <v>315.16991999999999</v>
      </c>
      <c r="E128" s="79"/>
      <c r="F128" s="38">
        <v>0</v>
      </c>
      <c r="G128" s="38">
        <v>560</v>
      </c>
      <c r="H128" s="38" t="s">
        <v>91</v>
      </c>
      <c r="I128" s="82"/>
      <c r="J128" s="83"/>
      <c r="K128" s="3"/>
      <c r="L128" s="3"/>
      <c r="M128" s="3"/>
      <c r="N128" s="3"/>
      <c r="O128" s="3"/>
      <c r="P128" s="3"/>
      <c r="Q128" s="3"/>
      <c r="R128" s="3"/>
    </row>
    <row r="129" spans="1:18" x14ac:dyDescent="0.25">
      <c r="A129" s="78">
        <v>2</v>
      </c>
      <c r="B129" s="79"/>
      <c r="C129" s="38" t="s">
        <v>193</v>
      </c>
      <c r="D129" s="78">
        <f>17.3*10.764</f>
        <v>186.21719999999999</v>
      </c>
      <c r="E129" s="79"/>
      <c r="F129" s="38">
        <v>0</v>
      </c>
      <c r="G129" s="38">
        <v>360</v>
      </c>
      <c r="H129" s="38" t="s">
        <v>91</v>
      </c>
      <c r="I129" s="84"/>
      <c r="J129" s="85"/>
      <c r="K129" s="3"/>
      <c r="L129" s="3"/>
      <c r="M129" s="3"/>
      <c r="N129" s="3"/>
      <c r="O129" s="3"/>
      <c r="P129" s="3"/>
      <c r="Q129" s="3"/>
      <c r="R129" s="3"/>
    </row>
    <row r="130" spans="1:18" x14ac:dyDescent="0.25">
      <c r="A130" s="94" t="s">
        <v>194</v>
      </c>
      <c r="B130" s="95"/>
      <c r="C130" s="95"/>
      <c r="D130" s="95"/>
      <c r="E130" s="95"/>
      <c r="F130" s="95"/>
      <c r="G130" s="95"/>
      <c r="H130" s="95"/>
      <c r="I130" s="95"/>
      <c r="J130" s="96"/>
      <c r="K130" s="3"/>
      <c r="L130" s="3"/>
      <c r="M130" s="3"/>
      <c r="N130" s="3"/>
      <c r="O130" s="3"/>
      <c r="P130" s="3"/>
      <c r="Q130" s="3"/>
      <c r="R130" s="3"/>
    </row>
    <row r="131" spans="1:18" x14ac:dyDescent="0.25">
      <c r="A131" s="78">
        <v>1</v>
      </c>
      <c r="B131" s="79"/>
      <c r="C131" s="38" t="s">
        <v>192</v>
      </c>
      <c r="D131" s="78">
        <f>(29.28)*10.764</f>
        <v>315.16991999999999</v>
      </c>
      <c r="E131" s="79"/>
      <c r="F131" s="38">
        <v>0</v>
      </c>
      <c r="G131" s="38">
        <v>560</v>
      </c>
      <c r="H131" s="38" t="s">
        <v>91</v>
      </c>
      <c r="I131" s="80" t="str">
        <f>A130</f>
        <v>1st To 4th Floor</v>
      </c>
      <c r="J131" s="81"/>
      <c r="K131" s="3"/>
      <c r="L131" s="3"/>
      <c r="M131" s="3"/>
      <c r="N131" s="3"/>
      <c r="O131" s="3"/>
      <c r="P131" s="3"/>
      <c r="Q131" s="3"/>
      <c r="R131" s="3"/>
    </row>
    <row r="132" spans="1:18" x14ac:dyDescent="0.25">
      <c r="A132" s="78">
        <v>2</v>
      </c>
      <c r="B132" s="79"/>
      <c r="C132" s="38" t="s">
        <v>192</v>
      </c>
      <c r="D132" s="78">
        <f t="shared" ref="D132:D134" si="3">(29.28)*10.764</f>
        <v>315.16991999999999</v>
      </c>
      <c r="E132" s="79"/>
      <c r="F132" s="38">
        <v>0</v>
      </c>
      <c r="G132" s="38">
        <v>560</v>
      </c>
      <c r="H132" s="38" t="s">
        <v>91</v>
      </c>
      <c r="I132" s="82"/>
      <c r="J132" s="83"/>
      <c r="K132" s="3"/>
      <c r="L132" s="3"/>
      <c r="M132" s="3"/>
      <c r="N132" s="3"/>
      <c r="O132" s="3"/>
      <c r="P132" s="3"/>
      <c r="Q132" s="3"/>
      <c r="R132" s="3"/>
    </row>
    <row r="133" spans="1:18" x14ac:dyDescent="0.25">
      <c r="A133" s="78">
        <v>3</v>
      </c>
      <c r="B133" s="79"/>
      <c r="C133" s="38" t="s">
        <v>192</v>
      </c>
      <c r="D133" s="78">
        <f t="shared" si="3"/>
        <v>315.16991999999999</v>
      </c>
      <c r="E133" s="79"/>
      <c r="F133" s="38">
        <v>0</v>
      </c>
      <c r="G133" s="38">
        <v>560</v>
      </c>
      <c r="H133" s="38" t="s">
        <v>91</v>
      </c>
      <c r="I133" s="82"/>
      <c r="J133" s="83"/>
      <c r="K133" s="3"/>
      <c r="L133" s="3"/>
      <c r="M133" s="3"/>
      <c r="N133" s="3"/>
      <c r="O133" s="3"/>
      <c r="P133" s="3"/>
      <c r="Q133" s="3"/>
      <c r="R133" s="3"/>
    </row>
    <row r="134" spans="1:18" x14ac:dyDescent="0.25">
      <c r="A134" s="78">
        <v>4</v>
      </c>
      <c r="B134" s="79"/>
      <c r="C134" s="38" t="s">
        <v>192</v>
      </c>
      <c r="D134" s="78">
        <f t="shared" si="3"/>
        <v>315.16991999999999</v>
      </c>
      <c r="E134" s="79"/>
      <c r="F134" s="38">
        <v>0</v>
      </c>
      <c r="G134" s="38">
        <v>560</v>
      </c>
      <c r="H134" s="38" t="s">
        <v>91</v>
      </c>
      <c r="I134" s="84"/>
      <c r="J134" s="85"/>
      <c r="K134" s="3"/>
      <c r="L134" s="3"/>
      <c r="M134" s="3"/>
      <c r="N134" s="3"/>
      <c r="O134" s="3"/>
      <c r="P134" s="3"/>
      <c r="Q134" s="3"/>
      <c r="R134" s="3"/>
    </row>
    <row r="135" spans="1:18" x14ac:dyDescent="0.25">
      <c r="A135" s="141" t="s">
        <v>101</v>
      </c>
      <c r="B135" s="141"/>
      <c r="C135" s="141"/>
      <c r="D135" s="141"/>
      <c r="E135" s="141"/>
      <c r="F135" s="141"/>
      <c r="G135" s="141"/>
      <c r="H135" s="141"/>
      <c r="I135" s="141"/>
      <c r="J135" s="141"/>
      <c r="K135" s="1"/>
      <c r="L135" s="1"/>
      <c r="M135" s="1"/>
      <c r="N135" s="1"/>
      <c r="O135" s="1"/>
      <c r="P135" s="1"/>
      <c r="Q135" s="1"/>
      <c r="R135" s="1"/>
    </row>
    <row r="136" spans="1:18" ht="177" customHeight="1" x14ac:dyDescent="0.25">
      <c r="A136" s="142" t="s">
        <v>248</v>
      </c>
      <c r="B136" s="142"/>
      <c r="C136" s="142"/>
      <c r="D136" s="142"/>
      <c r="E136" s="142"/>
      <c r="F136" s="142"/>
      <c r="G136" s="142"/>
      <c r="H136" s="142"/>
      <c r="I136" s="142"/>
      <c r="J136" s="142"/>
      <c r="K136" s="16"/>
      <c r="L136" s="16"/>
      <c r="M136" s="16"/>
      <c r="N136" s="16"/>
      <c r="O136" s="16"/>
      <c r="P136" s="16"/>
      <c r="Q136" s="16"/>
      <c r="R136" s="16"/>
    </row>
    <row r="137" spans="1:18" x14ac:dyDescent="0.25">
      <c r="A137" s="120" t="s">
        <v>92</v>
      </c>
      <c r="B137" s="121"/>
      <c r="C137" s="121"/>
      <c r="D137" s="121"/>
      <c r="E137" s="121"/>
      <c r="F137" s="121"/>
      <c r="G137" s="121"/>
      <c r="H137" s="121"/>
      <c r="I137" s="121"/>
      <c r="J137" s="122"/>
    </row>
    <row r="138" spans="1:18" x14ac:dyDescent="0.25">
      <c r="A138" s="104" t="s">
        <v>93</v>
      </c>
      <c r="B138" s="105"/>
      <c r="C138" s="105"/>
      <c r="D138" s="105"/>
      <c r="E138" s="105"/>
      <c r="F138" s="105"/>
      <c r="G138" s="105"/>
      <c r="H138" s="105"/>
      <c r="I138" s="105"/>
      <c r="J138" s="106"/>
    </row>
    <row r="139" spans="1:18" x14ac:dyDescent="0.25">
      <c r="A139" s="120" t="s">
        <v>94</v>
      </c>
      <c r="B139" s="121"/>
      <c r="C139" s="121"/>
      <c r="D139" s="121"/>
      <c r="E139" s="121"/>
      <c r="F139" s="121"/>
      <c r="G139" s="121"/>
      <c r="H139" s="121"/>
      <c r="I139" s="121"/>
      <c r="J139" s="122"/>
    </row>
    <row r="140" spans="1:18" x14ac:dyDescent="0.25">
      <c r="A140" s="104" t="s">
        <v>95</v>
      </c>
      <c r="B140" s="105"/>
      <c r="C140" s="105"/>
      <c r="D140" s="105"/>
      <c r="E140" s="105"/>
      <c r="F140" s="105"/>
      <c r="G140" s="105"/>
      <c r="H140" s="105"/>
      <c r="I140" s="105"/>
      <c r="J140" s="106"/>
    </row>
    <row r="141" spans="1:18" x14ac:dyDescent="0.25">
      <c r="A141" s="104" t="s">
        <v>96</v>
      </c>
      <c r="B141" s="105"/>
      <c r="C141" s="105"/>
      <c r="D141" s="105"/>
      <c r="E141" s="105"/>
      <c r="F141" s="105"/>
      <c r="G141" s="105"/>
      <c r="H141" s="105"/>
      <c r="I141" s="105"/>
      <c r="J141" s="106"/>
    </row>
    <row r="142" spans="1:18" x14ac:dyDescent="0.25">
      <c r="A142" s="104" t="s">
        <v>97</v>
      </c>
      <c r="B142" s="105"/>
      <c r="C142" s="105"/>
      <c r="D142" s="105"/>
      <c r="E142" s="105"/>
      <c r="F142" s="105"/>
      <c r="G142" s="105"/>
      <c r="H142" s="105"/>
      <c r="I142" s="105"/>
      <c r="J142" s="106"/>
    </row>
    <row r="143" spans="1:18" x14ac:dyDescent="0.25">
      <c r="A143" s="107" t="s">
        <v>98</v>
      </c>
      <c r="B143" s="108"/>
      <c r="C143" s="108"/>
      <c r="D143" s="108"/>
      <c r="E143" s="108"/>
      <c r="F143" s="108"/>
      <c r="G143" s="108"/>
      <c r="H143" s="108"/>
      <c r="I143" s="108"/>
      <c r="J143" s="109"/>
    </row>
    <row r="144" spans="1:18" x14ac:dyDescent="0.25">
      <c r="A144" s="139" t="s">
        <v>177</v>
      </c>
      <c r="B144" s="139"/>
      <c r="C144" s="140" t="s">
        <v>252</v>
      </c>
      <c r="D144" s="140"/>
      <c r="E144" s="139" t="s">
        <v>178</v>
      </c>
      <c r="F144" s="139"/>
      <c r="G144" s="139"/>
      <c r="H144" s="140" t="s">
        <v>251</v>
      </c>
      <c r="I144" s="140"/>
      <c r="J144" s="140"/>
    </row>
    <row r="145" spans="1:18" x14ac:dyDescent="0.25">
      <c r="A145" s="130" t="s">
        <v>180</v>
      </c>
      <c r="B145" s="131"/>
      <c r="C145" s="131"/>
      <c r="D145" s="131"/>
      <c r="E145" s="131"/>
      <c r="F145" s="131"/>
      <c r="G145" s="131"/>
      <c r="H145" s="131"/>
      <c r="I145" s="131"/>
      <c r="J145" s="132"/>
    </row>
    <row r="146" spans="1:18" x14ac:dyDescent="0.25">
      <c r="A146" s="133"/>
      <c r="B146" s="134"/>
      <c r="C146" s="134"/>
      <c r="D146" s="134"/>
      <c r="E146" s="134"/>
      <c r="F146" s="134"/>
      <c r="G146" s="134"/>
      <c r="H146" s="134"/>
      <c r="I146" s="134"/>
      <c r="J146" s="135"/>
    </row>
    <row r="147" spans="1:18" x14ac:dyDescent="0.25">
      <c r="A147" s="133"/>
      <c r="B147" s="134"/>
      <c r="C147" s="134"/>
      <c r="D147" s="134"/>
      <c r="E147" s="134"/>
      <c r="F147" s="134"/>
      <c r="G147" s="134"/>
      <c r="H147" s="134"/>
      <c r="I147" s="134"/>
      <c r="J147" s="135"/>
    </row>
    <row r="148" spans="1:18" x14ac:dyDescent="0.25">
      <c r="A148" s="136"/>
      <c r="B148" s="137"/>
      <c r="C148" s="137"/>
      <c r="D148" s="137"/>
      <c r="E148" s="137"/>
      <c r="F148" s="137"/>
      <c r="G148" s="137"/>
      <c r="H148" s="137"/>
      <c r="I148" s="137"/>
      <c r="J148" s="138"/>
    </row>
    <row r="149" spans="1:18" s="3" customFormat="1" x14ac:dyDescent="0.25">
      <c r="A149" s="17" t="s">
        <v>99</v>
      </c>
      <c r="B149" s="18"/>
      <c r="C149" s="18"/>
      <c r="D149" s="17" t="s">
        <v>183</v>
      </c>
      <c r="E149" s="12"/>
      <c r="F149" s="12"/>
      <c r="G149" s="18"/>
      <c r="H149" s="18"/>
      <c r="I149" s="18"/>
      <c r="J149" s="18"/>
      <c r="K149" s="12"/>
      <c r="L149" s="12"/>
      <c r="M149" s="12"/>
      <c r="N149" s="12"/>
      <c r="O149" s="12"/>
      <c r="P149" s="12"/>
      <c r="Q149" s="12"/>
      <c r="R149" s="12"/>
    </row>
    <row r="150" spans="1:18" s="3" customFormat="1" x14ac:dyDescent="0.25">
      <c r="A150" s="40"/>
      <c r="B150" s="40"/>
      <c r="C150" s="41"/>
      <c r="D150" s="40"/>
      <c r="E150" s="40"/>
      <c r="F150" s="41"/>
      <c r="G150" s="41"/>
      <c r="H150" s="41"/>
      <c r="I150" s="40"/>
      <c r="J150" s="40"/>
    </row>
    <row r="151" spans="1:18" s="3" customFormat="1" x14ac:dyDescent="0.25">
      <c r="A151" s="40"/>
      <c r="B151" s="40"/>
      <c r="C151" s="17"/>
      <c r="D151" s="40"/>
      <c r="E151" s="40"/>
      <c r="F151" s="41"/>
      <c r="G151" s="41"/>
      <c r="H151" s="41"/>
      <c r="I151" s="40"/>
      <c r="J151" s="40"/>
    </row>
    <row r="152" spans="1:18" s="3" customFormat="1" x14ac:dyDescent="0.25">
      <c r="A152" s="40"/>
      <c r="B152" s="40"/>
      <c r="C152" s="41"/>
      <c r="D152" s="40"/>
      <c r="E152" s="40"/>
      <c r="F152" s="41"/>
      <c r="G152" s="41"/>
      <c r="H152" s="41"/>
      <c r="I152" s="40"/>
      <c r="J152" s="40"/>
    </row>
    <row r="153" spans="1:18" s="3" customFormat="1" x14ac:dyDescent="0.25">
      <c r="A153" s="40"/>
      <c r="B153" s="40"/>
      <c r="C153" s="41"/>
      <c r="D153" s="40"/>
      <c r="E153" s="40"/>
      <c r="F153" s="41"/>
      <c r="G153" s="41"/>
      <c r="H153" s="41"/>
      <c r="I153" s="40"/>
      <c r="J153" s="40"/>
    </row>
    <row r="154" spans="1:18" s="3" customFormat="1" x14ac:dyDescent="0.25">
      <c r="A154" s="40"/>
      <c r="B154" s="40"/>
      <c r="C154" s="41"/>
      <c r="D154" s="40"/>
      <c r="E154" s="40"/>
      <c r="F154" s="41"/>
      <c r="G154" s="41"/>
      <c r="H154" s="41"/>
      <c r="I154" s="40"/>
      <c r="J154" s="40"/>
    </row>
    <row r="155" spans="1:18" s="3" customFormat="1" x14ac:dyDescent="0.25">
      <c r="A155" s="40"/>
      <c r="B155" s="40"/>
      <c r="C155" s="41"/>
      <c r="D155" s="40"/>
      <c r="E155" s="40"/>
      <c r="F155" s="41"/>
      <c r="G155" s="41"/>
      <c r="H155" s="41"/>
      <c r="I155" s="40"/>
      <c r="J155" s="40"/>
    </row>
    <row r="156" spans="1:18" s="3" customFormat="1" x14ac:dyDescent="0.25">
      <c r="A156" s="40"/>
      <c r="B156" s="40"/>
      <c r="C156" s="41"/>
      <c r="D156" s="40"/>
      <c r="E156" s="40"/>
      <c r="F156" s="41"/>
      <c r="G156" s="41"/>
      <c r="H156" s="41"/>
      <c r="I156" s="40"/>
      <c r="J156" s="40"/>
    </row>
    <row r="157" spans="1:18" s="3" customFormat="1" x14ac:dyDescent="0.25">
      <c r="A157" s="40"/>
      <c r="B157" s="40"/>
      <c r="C157" s="41"/>
      <c r="D157" s="40"/>
      <c r="E157" s="40"/>
      <c r="F157" s="41"/>
      <c r="G157" s="41"/>
      <c r="H157" s="41"/>
      <c r="I157" s="40"/>
      <c r="J157" s="40"/>
    </row>
    <row r="158" spans="1:18" s="3" customFormat="1" x14ac:dyDescent="0.25">
      <c r="A158" s="40"/>
      <c r="B158" s="40"/>
      <c r="C158" s="41"/>
      <c r="D158" s="40"/>
      <c r="E158" s="40"/>
      <c r="F158" s="41"/>
      <c r="G158" s="41"/>
      <c r="H158" s="41"/>
      <c r="I158" s="40"/>
      <c r="J158" s="40"/>
    </row>
    <row r="159" spans="1:18" s="3" customFormat="1" x14ac:dyDescent="0.25">
      <c r="A159" s="40"/>
      <c r="B159" s="40"/>
      <c r="C159" s="41"/>
      <c r="D159" s="40"/>
      <c r="E159" s="40"/>
      <c r="F159" s="41"/>
      <c r="G159" s="41"/>
      <c r="H159" s="41"/>
      <c r="I159" s="40"/>
      <c r="J159" s="40"/>
    </row>
    <row r="160" spans="1:18" s="3" customFormat="1" x14ac:dyDescent="0.25">
      <c r="A160" s="40"/>
      <c r="B160" s="40"/>
      <c r="C160" s="41"/>
      <c r="D160" s="40"/>
      <c r="E160" s="40"/>
      <c r="F160" s="41"/>
      <c r="G160" s="41"/>
      <c r="H160" s="41"/>
      <c r="I160" s="40"/>
      <c r="J160" s="40"/>
    </row>
    <row r="161" spans="1:10" s="3" customFormat="1" x14ac:dyDescent="0.25">
      <c r="A161" s="40"/>
      <c r="B161" s="40"/>
      <c r="C161" s="41"/>
      <c r="D161" s="40"/>
      <c r="E161" s="40"/>
      <c r="F161" s="41"/>
      <c r="G161" s="41"/>
      <c r="H161" s="41"/>
      <c r="I161" s="40"/>
      <c r="J161" s="40"/>
    </row>
    <row r="162" spans="1:10" s="3" customFormat="1" x14ac:dyDescent="0.25">
      <c r="A162" s="40"/>
      <c r="B162" s="40"/>
      <c r="C162" s="41"/>
      <c r="D162" s="40"/>
      <c r="E162" s="40"/>
      <c r="F162" s="41"/>
      <c r="G162" s="41"/>
      <c r="H162" s="41"/>
      <c r="I162" s="40"/>
      <c r="J162" s="40"/>
    </row>
    <row r="163" spans="1:10" s="3" customFormat="1" x14ac:dyDescent="0.25">
      <c r="A163" s="40"/>
      <c r="B163" s="40"/>
      <c r="C163" s="41"/>
      <c r="D163" s="40"/>
      <c r="E163" s="40"/>
      <c r="F163" s="41"/>
      <c r="G163" s="41"/>
      <c r="H163" s="41"/>
      <c r="I163" s="40"/>
      <c r="J163" s="40"/>
    </row>
    <row r="164" spans="1:10" s="3" customFormat="1" x14ac:dyDescent="0.25">
      <c r="A164" s="40"/>
      <c r="B164" s="40"/>
      <c r="C164" s="41"/>
      <c r="D164" s="40"/>
      <c r="E164" s="40"/>
      <c r="F164" s="41"/>
      <c r="G164" s="41"/>
      <c r="H164" s="41"/>
      <c r="I164" s="40"/>
      <c r="J164" s="40"/>
    </row>
    <row r="165" spans="1:10" s="3" customFormat="1" x14ac:dyDescent="0.25">
      <c r="A165" s="40"/>
      <c r="B165" s="40"/>
      <c r="C165" s="41"/>
      <c r="D165" s="40"/>
      <c r="E165" s="40"/>
      <c r="F165" s="41"/>
      <c r="G165" s="41"/>
      <c r="H165" s="41"/>
      <c r="I165" s="40"/>
      <c r="J165" s="40"/>
    </row>
    <row r="166" spans="1:10" s="3" customFormat="1" x14ac:dyDescent="0.25">
      <c r="A166" s="40"/>
      <c r="B166" s="40"/>
      <c r="C166" s="41"/>
      <c r="D166" s="40"/>
      <c r="E166" s="40"/>
      <c r="F166" s="41"/>
      <c r="G166" s="41"/>
      <c r="H166" s="41"/>
      <c r="I166" s="40"/>
      <c r="J166" s="40"/>
    </row>
    <row r="167" spans="1:10" s="3" customFormat="1" x14ac:dyDescent="0.25">
      <c r="A167" s="40"/>
      <c r="B167" s="40"/>
      <c r="C167" s="41"/>
      <c r="D167" s="40"/>
      <c r="E167" s="40"/>
      <c r="F167" s="41"/>
      <c r="G167" s="41"/>
      <c r="H167" s="41"/>
      <c r="I167" s="40"/>
      <c r="J167" s="40"/>
    </row>
    <row r="168" spans="1:10" s="3" customFormat="1" x14ac:dyDescent="0.25">
      <c r="A168" s="40"/>
      <c r="B168" s="40"/>
      <c r="C168" s="41"/>
      <c r="D168" s="40"/>
      <c r="E168" s="40"/>
      <c r="F168" s="41"/>
      <c r="G168" s="41"/>
      <c r="H168" s="41"/>
      <c r="I168" s="40"/>
      <c r="J168" s="40"/>
    </row>
    <row r="169" spans="1:10" s="3" customFormat="1" x14ac:dyDescent="0.25">
      <c r="A169" s="40"/>
      <c r="B169" s="40"/>
      <c r="C169" s="41"/>
      <c r="D169" s="40"/>
      <c r="E169" s="40"/>
      <c r="F169" s="41"/>
      <c r="G169" s="41"/>
      <c r="H169" s="41"/>
      <c r="I169" s="40"/>
      <c r="J169" s="40"/>
    </row>
    <row r="170" spans="1:10" s="3" customFormat="1" x14ac:dyDescent="0.25">
      <c r="A170" s="40"/>
      <c r="B170" s="40"/>
      <c r="C170" s="41"/>
      <c r="D170" s="40"/>
      <c r="E170" s="40"/>
      <c r="F170" s="41"/>
      <c r="G170" s="41"/>
      <c r="H170" s="41"/>
      <c r="I170" s="40"/>
      <c r="J170" s="40"/>
    </row>
    <row r="171" spans="1:10" s="3" customFormat="1" x14ac:dyDescent="0.25">
      <c r="A171" s="40"/>
      <c r="B171" s="40"/>
      <c r="C171" s="41"/>
      <c r="D171" s="40"/>
      <c r="E171" s="40"/>
      <c r="F171" s="41"/>
      <c r="G171" s="41"/>
      <c r="H171" s="41"/>
      <c r="I171" s="40"/>
      <c r="J171" s="40"/>
    </row>
    <row r="172" spans="1:10" s="3" customFormat="1" x14ac:dyDescent="0.25">
      <c r="A172" s="40"/>
      <c r="B172" s="40"/>
      <c r="C172" s="41"/>
      <c r="D172" s="40"/>
      <c r="E172" s="40"/>
      <c r="F172" s="41"/>
      <c r="G172" s="41"/>
      <c r="H172" s="41"/>
      <c r="I172" s="40"/>
      <c r="J172" s="40"/>
    </row>
    <row r="173" spans="1:10" s="3" customFormat="1" x14ac:dyDescent="0.25">
      <c r="A173" s="40"/>
      <c r="B173" s="40"/>
      <c r="C173" s="41"/>
      <c r="D173" s="40"/>
      <c r="E173" s="40"/>
      <c r="F173" s="41"/>
      <c r="G173" s="41"/>
      <c r="H173" s="41"/>
      <c r="I173" s="40"/>
      <c r="J173" s="40"/>
    </row>
    <row r="174" spans="1:10" s="3" customFormat="1" x14ac:dyDescent="0.25">
      <c r="A174" s="40"/>
      <c r="B174" s="40"/>
      <c r="C174" s="41"/>
      <c r="D174" s="40"/>
      <c r="E174" s="40"/>
      <c r="F174" s="41"/>
      <c r="G174" s="41"/>
      <c r="H174" s="41"/>
      <c r="I174" s="40"/>
      <c r="J174" s="40"/>
    </row>
    <row r="175" spans="1:10" s="3" customFormat="1" x14ac:dyDescent="0.25">
      <c r="A175" s="40"/>
      <c r="B175" s="40"/>
      <c r="C175" s="41"/>
      <c r="D175" s="40"/>
      <c r="E175" s="40"/>
      <c r="F175" s="41"/>
      <c r="G175" s="41"/>
      <c r="H175" s="41"/>
      <c r="I175" s="40"/>
      <c r="J175" s="40"/>
    </row>
    <row r="176" spans="1:10" s="3" customFormat="1" x14ac:dyDescent="0.25">
      <c r="A176" s="40"/>
      <c r="B176" s="40"/>
      <c r="C176" s="41"/>
      <c r="D176" s="40"/>
      <c r="E176" s="40"/>
      <c r="F176" s="41"/>
      <c r="G176" s="41"/>
      <c r="H176" s="41"/>
      <c r="I176" s="40"/>
      <c r="J176" s="40"/>
    </row>
    <row r="177" spans="1:18" x14ac:dyDescent="0.25">
      <c r="A177" s="40"/>
      <c r="B177" s="40"/>
      <c r="C177" s="41"/>
      <c r="D177" s="40"/>
      <c r="E177" s="40"/>
      <c r="F177" s="41"/>
      <c r="G177" s="41"/>
      <c r="H177" s="41"/>
      <c r="I177" s="40"/>
      <c r="J177" s="40"/>
      <c r="K177" s="3"/>
      <c r="L177" s="3"/>
      <c r="M177" s="3"/>
      <c r="N177" s="3"/>
      <c r="O177" s="3"/>
      <c r="P177" s="3"/>
      <c r="Q177" s="3"/>
      <c r="R177" s="3"/>
    </row>
    <row r="178" spans="1:18" s="3" customFormat="1" x14ac:dyDescent="0.25">
      <c r="A178" s="40"/>
      <c r="B178" s="40"/>
      <c r="C178" s="41"/>
      <c r="D178" s="40"/>
      <c r="E178" s="40"/>
      <c r="F178" s="41"/>
      <c r="G178" s="41"/>
      <c r="H178" s="41"/>
      <c r="I178" s="40"/>
      <c r="J178" s="40"/>
    </row>
    <row r="179" spans="1:18" s="3" customFormat="1" x14ac:dyDescent="0.25">
      <c r="A179" s="40"/>
      <c r="B179" s="40"/>
      <c r="C179" s="41"/>
      <c r="D179" s="40"/>
      <c r="E179" s="40"/>
      <c r="F179" s="41"/>
      <c r="G179" s="41"/>
      <c r="H179" s="41"/>
      <c r="I179" s="40"/>
      <c r="J179" s="40"/>
    </row>
    <row r="180" spans="1:18" s="3" customFormat="1" x14ac:dyDescent="0.25">
      <c r="A180" s="40"/>
      <c r="B180" s="40"/>
      <c r="C180" s="41"/>
      <c r="D180" s="40"/>
      <c r="E180" s="40"/>
      <c r="F180" s="41"/>
      <c r="G180" s="41"/>
      <c r="H180" s="41"/>
      <c r="I180" s="40"/>
      <c r="J180" s="40"/>
    </row>
    <row r="181" spans="1:18" s="3" customFormat="1" x14ac:dyDescent="0.25">
      <c r="A181" s="40"/>
      <c r="B181" s="40"/>
      <c r="C181" s="41"/>
      <c r="D181" s="40"/>
      <c r="E181" s="40"/>
      <c r="F181" s="41"/>
      <c r="G181" s="41"/>
      <c r="H181" s="41"/>
      <c r="I181" s="40"/>
      <c r="J181" s="40"/>
    </row>
    <row r="182" spans="1:18" s="3" customFormat="1" x14ac:dyDescent="0.25">
      <c r="A182" s="40"/>
      <c r="B182" s="40"/>
      <c r="C182" s="41"/>
      <c r="D182" s="40"/>
      <c r="E182" s="40"/>
      <c r="F182" s="41"/>
      <c r="G182" s="41"/>
      <c r="H182" s="41"/>
      <c r="I182" s="40"/>
      <c r="J182" s="40"/>
    </row>
    <row r="183" spans="1:18" s="3" customFormat="1" x14ac:dyDescent="0.25">
      <c r="A183" s="40"/>
      <c r="B183" s="40"/>
      <c r="C183" s="41"/>
      <c r="D183" s="40"/>
      <c r="E183" s="40"/>
      <c r="F183" s="41"/>
      <c r="G183" s="41"/>
      <c r="H183" s="41"/>
      <c r="I183" s="40"/>
      <c r="J183" s="40"/>
    </row>
    <row r="184" spans="1:18" s="3" customFormat="1" x14ac:dyDescent="0.25">
      <c r="A184" s="40"/>
      <c r="B184" s="40"/>
      <c r="C184" s="41"/>
      <c r="D184" s="40"/>
      <c r="E184" s="40"/>
      <c r="F184" s="41"/>
      <c r="G184" s="41"/>
      <c r="H184" s="41"/>
      <c r="I184" s="40"/>
      <c r="J184" s="40"/>
    </row>
    <row r="185" spans="1:18" s="3" customFormat="1" x14ac:dyDescent="0.25">
      <c r="A185" s="40"/>
      <c r="B185" s="40"/>
      <c r="C185" s="41"/>
      <c r="D185" s="40"/>
      <c r="E185" s="40"/>
      <c r="F185" s="41"/>
      <c r="G185" s="41"/>
      <c r="H185" s="41"/>
      <c r="I185" s="40"/>
      <c r="J185" s="40"/>
    </row>
    <row r="186" spans="1:18" s="3" customFormat="1" x14ac:dyDescent="0.25">
      <c r="A186" s="40"/>
      <c r="B186" s="40"/>
      <c r="C186" s="41"/>
      <c r="D186" s="40"/>
      <c r="E186" s="40"/>
      <c r="F186" s="41"/>
      <c r="G186" s="41"/>
      <c r="H186" s="41"/>
      <c r="I186" s="40"/>
      <c r="J186" s="40"/>
    </row>
    <row r="187" spans="1:18" s="3" customFormat="1" x14ac:dyDescent="0.25">
      <c r="A187" s="40"/>
      <c r="B187" s="40"/>
      <c r="C187" s="41"/>
      <c r="D187" s="40"/>
      <c r="E187" s="40"/>
      <c r="F187" s="41"/>
      <c r="G187" s="41"/>
      <c r="H187" s="41"/>
      <c r="I187" s="40"/>
      <c r="J187" s="40"/>
    </row>
    <row r="188" spans="1:18" s="3" customFormat="1" x14ac:dyDescent="0.25">
      <c r="A188" s="40"/>
      <c r="B188" s="40"/>
      <c r="C188" s="41"/>
      <c r="D188" s="40"/>
      <c r="E188" s="40"/>
      <c r="F188" s="41"/>
      <c r="G188" s="41"/>
      <c r="H188" s="41"/>
      <c r="I188" s="40"/>
      <c r="J188" s="40"/>
    </row>
    <row r="189" spans="1:18" s="3" customFormat="1" x14ac:dyDescent="0.25">
      <c r="A189" s="40"/>
      <c r="B189" s="40"/>
      <c r="C189" s="41"/>
      <c r="D189" s="40"/>
      <c r="E189" s="40"/>
      <c r="F189" s="41"/>
      <c r="G189" s="41"/>
      <c r="H189" s="41"/>
      <c r="I189" s="40"/>
      <c r="J189" s="40"/>
    </row>
    <row r="190" spans="1:18" s="3" customFormat="1" x14ac:dyDescent="0.25">
      <c r="A190" s="19" t="s">
        <v>100</v>
      </c>
      <c r="B190" s="12"/>
      <c r="C190" s="12"/>
      <c r="D190" s="12"/>
      <c r="E190" s="12"/>
      <c r="F190" s="12"/>
      <c r="G190" s="12"/>
      <c r="H190" s="12"/>
      <c r="I190" s="12"/>
      <c r="J190" s="12"/>
      <c r="K190" s="12"/>
      <c r="L190" s="12"/>
      <c r="M190" s="12"/>
      <c r="N190" s="12"/>
      <c r="O190" s="12"/>
      <c r="P190" s="12"/>
      <c r="Q190" s="12"/>
      <c r="R190" s="12"/>
    </row>
    <row r="191" spans="1:18" s="3" customFormat="1" x14ac:dyDescent="0.25">
      <c r="A191" s="40"/>
      <c r="B191" s="40"/>
      <c r="C191" s="41"/>
      <c r="D191" s="40"/>
      <c r="E191" s="40"/>
      <c r="F191" s="41"/>
      <c r="G191" s="41"/>
      <c r="H191" s="41"/>
      <c r="I191" s="40"/>
      <c r="J191" s="40"/>
    </row>
    <row r="192" spans="1:18" s="3" customFormat="1" x14ac:dyDescent="0.25">
      <c r="A192" s="110"/>
      <c r="B192" s="110"/>
      <c r="C192" s="41"/>
      <c r="D192" s="110"/>
      <c r="E192" s="110"/>
      <c r="F192" s="41"/>
      <c r="G192" s="41"/>
      <c r="H192" s="41"/>
      <c r="I192" s="110"/>
      <c r="J192" s="110"/>
    </row>
    <row r="193" spans="1:10" s="3" customFormat="1" x14ac:dyDescent="0.25">
      <c r="A193" s="110"/>
      <c r="B193" s="110"/>
      <c r="C193" s="41"/>
      <c r="D193" s="110"/>
      <c r="E193" s="110"/>
      <c r="F193" s="41"/>
      <c r="G193" s="41"/>
      <c r="H193" s="41"/>
      <c r="I193" s="110"/>
      <c r="J193" s="110"/>
    </row>
    <row r="194" spans="1:10" s="3" customFormat="1" x14ac:dyDescent="0.25">
      <c r="A194" s="110"/>
      <c r="B194" s="110"/>
      <c r="C194" s="41"/>
      <c r="D194" s="110"/>
      <c r="E194" s="110"/>
      <c r="F194" s="41"/>
      <c r="G194" s="41"/>
      <c r="H194" s="41"/>
      <c r="I194" s="110"/>
      <c r="J194" s="110"/>
    </row>
    <row r="195" spans="1:10" s="3" customFormat="1" x14ac:dyDescent="0.25">
      <c r="A195" s="110"/>
      <c r="B195" s="110"/>
      <c r="C195" s="41"/>
      <c r="D195" s="110"/>
      <c r="E195" s="110"/>
      <c r="F195" s="41"/>
      <c r="G195" s="41"/>
      <c r="H195" s="41"/>
      <c r="I195" s="110"/>
      <c r="J195" s="110"/>
    </row>
    <row r="196" spans="1:10" s="3" customFormat="1" x14ac:dyDescent="0.25">
      <c r="A196" s="110"/>
      <c r="B196" s="110"/>
      <c r="C196" s="41"/>
      <c r="D196" s="110"/>
      <c r="E196" s="110"/>
      <c r="F196" s="41"/>
      <c r="G196" s="41"/>
      <c r="H196" s="41"/>
      <c r="I196" s="110"/>
      <c r="J196" s="110"/>
    </row>
    <row r="197" spans="1:10" s="3" customFormat="1" x14ac:dyDescent="0.25">
      <c r="A197" s="110"/>
      <c r="B197" s="110"/>
      <c r="C197" s="41"/>
      <c r="D197" s="110"/>
      <c r="E197" s="110"/>
      <c r="F197" s="41"/>
      <c r="G197" s="41"/>
      <c r="H197" s="41"/>
      <c r="I197" s="110"/>
      <c r="J197" s="110"/>
    </row>
    <row r="198" spans="1:10" s="3" customFormat="1" x14ac:dyDescent="0.25">
      <c r="A198" s="110"/>
      <c r="B198" s="110"/>
      <c r="C198" s="41"/>
      <c r="D198" s="110"/>
      <c r="E198" s="110"/>
      <c r="F198" s="41"/>
      <c r="G198" s="41"/>
      <c r="H198" s="41"/>
      <c r="I198" s="110"/>
      <c r="J198" s="110"/>
    </row>
    <row r="199" spans="1:10" s="3" customFormat="1" x14ac:dyDescent="0.25">
      <c r="A199" s="110"/>
      <c r="B199" s="110"/>
      <c r="C199" s="41"/>
      <c r="D199" s="110"/>
      <c r="E199" s="110"/>
      <c r="F199" s="41"/>
      <c r="G199" s="41"/>
      <c r="H199" s="41"/>
      <c r="I199" s="110"/>
      <c r="J199" s="110"/>
    </row>
    <row r="200" spans="1:10" s="3" customFormat="1" x14ac:dyDescent="0.25">
      <c r="A200" s="110"/>
      <c r="B200" s="110"/>
      <c r="C200" s="41"/>
      <c r="D200" s="110"/>
      <c r="E200" s="110"/>
      <c r="F200" s="41"/>
      <c r="G200" s="41"/>
      <c r="H200" s="41"/>
      <c r="I200" s="110"/>
      <c r="J200" s="110"/>
    </row>
    <row r="201" spans="1:10" s="3" customFormat="1" x14ac:dyDescent="0.25">
      <c r="A201" s="110"/>
      <c r="B201" s="110"/>
      <c r="C201" s="41"/>
      <c r="D201" s="110"/>
      <c r="E201" s="110"/>
      <c r="F201" s="41"/>
      <c r="G201" s="41"/>
      <c r="H201" s="41"/>
      <c r="I201" s="110"/>
      <c r="J201" s="110"/>
    </row>
    <row r="202" spans="1:10" s="3" customFormat="1" x14ac:dyDescent="0.25">
      <c r="A202" s="110"/>
      <c r="B202" s="110"/>
      <c r="C202" s="41"/>
      <c r="D202" s="110"/>
      <c r="E202" s="110"/>
      <c r="F202" s="41"/>
      <c r="G202" s="41"/>
      <c r="H202" s="41"/>
      <c r="I202" s="110"/>
      <c r="J202" s="110"/>
    </row>
    <row r="203" spans="1:10" s="3" customFormat="1" x14ac:dyDescent="0.25">
      <c r="A203" s="110"/>
      <c r="B203" s="110"/>
      <c r="C203" s="41"/>
      <c r="D203" s="110"/>
      <c r="E203" s="110"/>
      <c r="F203" s="41"/>
      <c r="G203" s="41"/>
      <c r="H203" s="41"/>
      <c r="I203" s="110"/>
      <c r="J203" s="110"/>
    </row>
    <row r="204" spans="1:10" s="3" customFormat="1" x14ac:dyDescent="0.25">
      <c r="A204" s="110"/>
      <c r="B204" s="110"/>
      <c r="C204" s="41"/>
      <c r="D204" s="110"/>
      <c r="E204" s="110"/>
      <c r="F204" s="41"/>
      <c r="G204" s="41"/>
      <c r="H204" s="41"/>
      <c r="I204" s="110"/>
      <c r="J204" s="110"/>
    </row>
    <row r="205" spans="1:10" s="3" customFormat="1" x14ac:dyDescent="0.25">
      <c r="A205" s="110"/>
      <c r="B205" s="110"/>
      <c r="C205" s="41"/>
      <c r="D205" s="110"/>
      <c r="E205" s="110"/>
      <c r="F205" s="41"/>
      <c r="G205" s="41"/>
      <c r="H205" s="41"/>
      <c r="I205" s="110"/>
      <c r="J205" s="110"/>
    </row>
    <row r="206" spans="1:10" s="3" customFormat="1" x14ac:dyDescent="0.25">
      <c r="A206" s="110"/>
      <c r="B206" s="110"/>
      <c r="C206" s="41"/>
      <c r="D206" s="110"/>
      <c r="E206" s="110"/>
      <c r="F206" s="41"/>
      <c r="G206" s="41"/>
      <c r="H206" s="41"/>
      <c r="I206" s="110"/>
      <c r="J206" s="110"/>
    </row>
    <row r="207" spans="1:10" s="3" customFormat="1" x14ac:dyDescent="0.25">
      <c r="A207" s="110"/>
      <c r="B207" s="110"/>
      <c r="C207" s="41"/>
      <c r="D207" s="110"/>
      <c r="E207" s="110"/>
      <c r="F207" s="41"/>
      <c r="G207" s="41"/>
      <c r="H207" s="41"/>
      <c r="I207" s="110"/>
      <c r="J207" s="110"/>
    </row>
    <row r="208" spans="1:10" s="3" customFormat="1" x14ac:dyDescent="0.25">
      <c r="A208" s="110"/>
      <c r="B208" s="110"/>
      <c r="C208" s="41"/>
      <c r="D208" s="110"/>
      <c r="E208" s="110"/>
      <c r="F208" s="41"/>
      <c r="G208" s="41"/>
      <c r="H208" s="41"/>
      <c r="I208" s="110"/>
      <c r="J208" s="110"/>
    </row>
    <row r="209" spans="1:18" s="3" customFormat="1" x14ac:dyDescent="0.25">
      <c r="A209" s="110"/>
      <c r="B209" s="110"/>
      <c r="C209" s="41"/>
      <c r="D209" s="110"/>
      <c r="E209" s="110"/>
      <c r="F209" s="41"/>
      <c r="G209" s="41"/>
      <c r="H209" s="41"/>
      <c r="I209" s="110"/>
      <c r="J209" s="110"/>
    </row>
    <row r="210" spans="1:18" s="3" customFormat="1" x14ac:dyDescent="0.25">
      <c r="A210" s="110"/>
      <c r="B210" s="110"/>
      <c r="C210" s="41"/>
      <c r="D210" s="110"/>
      <c r="E210" s="110"/>
      <c r="F210" s="41"/>
      <c r="G210" s="41"/>
      <c r="H210" s="41"/>
      <c r="I210" s="110"/>
      <c r="J210" s="110"/>
    </row>
    <row r="211" spans="1:18" s="3" customFormat="1" x14ac:dyDescent="0.25">
      <c r="A211" s="110"/>
      <c r="B211" s="110"/>
      <c r="C211" s="41"/>
      <c r="D211" s="110"/>
      <c r="E211" s="110"/>
      <c r="F211" s="41"/>
      <c r="G211" s="41"/>
      <c r="H211" s="41"/>
      <c r="I211" s="110"/>
      <c r="J211" s="110"/>
    </row>
    <row r="212" spans="1:18" s="3" customFormat="1" x14ac:dyDescent="0.25">
      <c r="A212" s="110"/>
      <c r="B212" s="110"/>
      <c r="C212" s="41"/>
      <c r="D212" s="110"/>
      <c r="E212" s="110"/>
      <c r="F212" s="41"/>
      <c r="G212" s="41"/>
      <c r="H212" s="41"/>
      <c r="I212" s="110"/>
      <c r="J212" s="110"/>
    </row>
    <row r="213" spans="1:18" s="3" customFormat="1" x14ac:dyDescent="0.25">
      <c r="A213" s="110"/>
      <c r="B213" s="110"/>
      <c r="C213" s="41"/>
      <c r="D213" s="110"/>
      <c r="E213" s="110"/>
      <c r="F213" s="41"/>
      <c r="G213" s="41"/>
      <c r="H213" s="41"/>
      <c r="I213" s="110"/>
      <c r="J213" s="110"/>
    </row>
    <row r="214" spans="1:18" s="3" customFormat="1" x14ac:dyDescent="0.25">
      <c r="A214" s="110"/>
      <c r="B214" s="110"/>
      <c r="C214" s="41"/>
      <c r="D214" s="110"/>
      <c r="E214" s="110"/>
      <c r="F214" s="41"/>
      <c r="G214" s="41"/>
      <c r="H214" s="41"/>
      <c r="I214" s="110"/>
      <c r="J214" s="110"/>
    </row>
    <row r="215" spans="1:18" s="3" customFormat="1" x14ac:dyDescent="0.25">
      <c r="A215" s="110"/>
      <c r="B215" s="110"/>
      <c r="C215" s="41"/>
      <c r="D215" s="110"/>
      <c r="E215" s="110"/>
      <c r="F215" s="41"/>
      <c r="G215" s="41"/>
      <c r="H215" s="41"/>
      <c r="I215" s="110"/>
      <c r="J215" s="110"/>
    </row>
    <row r="216" spans="1:18" s="3" customFormat="1" x14ac:dyDescent="0.25">
      <c r="A216" s="110"/>
      <c r="B216" s="110"/>
      <c r="C216" s="41"/>
      <c r="D216" s="110"/>
      <c r="E216" s="110"/>
      <c r="F216" s="41"/>
      <c r="G216" s="41"/>
      <c r="H216" s="41"/>
      <c r="I216" s="110"/>
      <c r="J216" s="110"/>
    </row>
    <row r="217" spans="1:18" x14ac:dyDescent="0.25">
      <c r="A217" s="110"/>
      <c r="B217" s="110"/>
      <c r="C217" s="41"/>
      <c r="D217" s="110"/>
      <c r="E217" s="110"/>
      <c r="F217" s="41"/>
      <c r="G217" s="41"/>
      <c r="H217" s="41"/>
      <c r="I217" s="110"/>
      <c r="J217" s="110"/>
      <c r="K217" s="3"/>
      <c r="L217" s="3"/>
      <c r="M217" s="3"/>
      <c r="N217" s="3"/>
      <c r="O217" s="3"/>
      <c r="P217" s="3"/>
      <c r="Q217" s="3"/>
      <c r="R217" s="3"/>
    </row>
    <row r="218" spans="1:18" x14ac:dyDescent="0.25">
      <c r="A218" s="110"/>
      <c r="B218" s="110"/>
      <c r="C218" s="41"/>
      <c r="D218" s="110"/>
      <c r="E218" s="110"/>
      <c r="F218" s="41"/>
      <c r="G218" s="41"/>
      <c r="H218" s="41"/>
      <c r="I218" s="110"/>
      <c r="J218" s="110"/>
      <c r="K218" s="3"/>
      <c r="L218" s="3"/>
      <c r="M218" s="3"/>
      <c r="N218" s="3"/>
      <c r="O218" s="3"/>
      <c r="P218" s="3"/>
      <c r="Q218" s="3"/>
      <c r="R218" s="3"/>
    </row>
    <row r="219" spans="1:18" x14ac:dyDescent="0.25">
      <c r="A219" s="110"/>
      <c r="B219" s="110"/>
      <c r="C219" s="41"/>
      <c r="D219" s="110"/>
      <c r="E219" s="110"/>
      <c r="F219" s="41"/>
      <c r="G219" s="41"/>
      <c r="H219" s="41"/>
      <c r="I219" s="110"/>
      <c r="J219" s="110"/>
      <c r="K219" s="3"/>
      <c r="L219" s="3"/>
      <c r="M219" s="3"/>
      <c r="N219" s="3"/>
      <c r="O219" s="3"/>
      <c r="P219" s="3"/>
      <c r="Q219" s="3"/>
      <c r="R219" s="3"/>
    </row>
    <row r="220" spans="1:18" x14ac:dyDescent="0.25">
      <c r="A220" s="110"/>
      <c r="B220" s="110"/>
      <c r="C220" s="41"/>
      <c r="D220" s="110"/>
      <c r="E220" s="110"/>
      <c r="F220" s="41"/>
      <c r="G220" s="41"/>
      <c r="H220" s="41"/>
      <c r="I220" s="110"/>
      <c r="J220" s="110"/>
      <c r="K220" s="3"/>
      <c r="L220" s="3"/>
      <c r="M220" s="3"/>
      <c r="N220" s="3"/>
      <c r="O220" s="3"/>
      <c r="P220" s="3"/>
      <c r="Q220" s="3"/>
      <c r="R220" s="3"/>
    </row>
    <row r="221" spans="1:18" x14ac:dyDescent="0.25">
      <c r="A221" s="110"/>
      <c r="B221" s="110"/>
      <c r="C221" s="41"/>
      <c r="D221" s="110"/>
      <c r="E221" s="110"/>
      <c r="F221" s="41"/>
      <c r="G221" s="41"/>
      <c r="H221" s="41"/>
      <c r="I221" s="110"/>
      <c r="J221" s="110"/>
      <c r="K221" s="3"/>
      <c r="L221" s="3"/>
      <c r="M221" s="3"/>
      <c r="N221" s="3"/>
      <c r="O221" s="3"/>
      <c r="P221" s="3"/>
      <c r="Q221" s="3"/>
      <c r="R221" s="3"/>
    </row>
    <row r="222" spans="1:18" x14ac:dyDescent="0.25">
      <c r="A222" s="110"/>
      <c r="B222" s="110"/>
      <c r="C222" s="41"/>
      <c r="D222" s="110"/>
      <c r="E222" s="110"/>
      <c r="F222" s="41"/>
      <c r="G222" s="41"/>
      <c r="H222" s="41"/>
      <c r="I222" s="110"/>
      <c r="J222" s="110"/>
      <c r="K222" s="3"/>
      <c r="L222" s="3"/>
      <c r="M222" s="3"/>
      <c r="N222" s="3"/>
      <c r="O222" s="3"/>
      <c r="P222" s="3"/>
      <c r="Q222" s="3"/>
      <c r="R222" s="3"/>
    </row>
  </sheetData>
  <mergeCells count="396">
    <mergeCell ref="A50:J50"/>
    <mergeCell ref="A51:C51"/>
    <mergeCell ref="D51:E51"/>
    <mergeCell ref="F51:G51"/>
    <mergeCell ref="H51:J51"/>
    <mergeCell ref="A54:J54"/>
    <mergeCell ref="A53:C53"/>
    <mergeCell ref="D53:J53"/>
    <mergeCell ref="H48:J48"/>
    <mergeCell ref="A48:B48"/>
    <mergeCell ref="C48:F48"/>
    <mergeCell ref="A49:C49"/>
    <mergeCell ref="D49:E49"/>
    <mergeCell ref="F49:G49"/>
    <mergeCell ref="H49:J49"/>
    <mergeCell ref="D64:E64"/>
    <mergeCell ref="A65:B65"/>
    <mergeCell ref="D65:E65"/>
    <mergeCell ref="A66:B66"/>
    <mergeCell ref="D66:E66"/>
    <mergeCell ref="A67:B67"/>
    <mergeCell ref="D67:E67"/>
    <mergeCell ref="A68:B68"/>
    <mergeCell ref="D68:E68"/>
    <mergeCell ref="A28:B28"/>
    <mergeCell ref="C28:D28"/>
    <mergeCell ref="E28:F28"/>
    <mergeCell ref="G28:H28"/>
    <mergeCell ref="I28:J28"/>
    <mergeCell ref="A39:E39"/>
    <mergeCell ref="F39:J39"/>
    <mergeCell ref="A35:E35"/>
    <mergeCell ref="F35:J35"/>
    <mergeCell ref="A30:J30"/>
    <mergeCell ref="A29:B29"/>
    <mergeCell ref="C29:D29"/>
    <mergeCell ref="E29:F29"/>
    <mergeCell ref="G29:H29"/>
    <mergeCell ref="I29:J29"/>
    <mergeCell ref="A31:J31"/>
    <mergeCell ref="A32:B32"/>
    <mergeCell ref="A34:J34"/>
    <mergeCell ref="A36:E36"/>
    <mergeCell ref="F36:J36"/>
    <mergeCell ref="A37:J37"/>
    <mergeCell ref="A33:B33"/>
    <mergeCell ref="C32:I32"/>
    <mergeCell ref="C33:J33"/>
    <mergeCell ref="A16:B16"/>
    <mergeCell ref="C16:E16"/>
    <mergeCell ref="F16:G16"/>
    <mergeCell ref="H16:J16"/>
    <mergeCell ref="A27:B27"/>
    <mergeCell ref="C27:D27"/>
    <mergeCell ref="E27:F27"/>
    <mergeCell ref="G27:H27"/>
    <mergeCell ref="I27:J27"/>
    <mergeCell ref="A1:J1"/>
    <mergeCell ref="A2:J2"/>
    <mergeCell ref="A3:E3"/>
    <mergeCell ref="F3:J3"/>
    <mergeCell ref="A4:E4"/>
    <mergeCell ref="A8:E8"/>
    <mergeCell ref="F8:J8"/>
    <mergeCell ref="A9:E9"/>
    <mergeCell ref="F9:J9"/>
    <mergeCell ref="F4:J4"/>
    <mergeCell ref="A10:E10"/>
    <mergeCell ref="F10:J10"/>
    <mergeCell ref="A5:E5"/>
    <mergeCell ref="F5:J5"/>
    <mergeCell ref="A6:E6"/>
    <mergeCell ref="F6:J6"/>
    <mergeCell ref="A7:E7"/>
    <mergeCell ref="F7:J7"/>
    <mergeCell ref="A14:B14"/>
    <mergeCell ref="A11:E11"/>
    <mergeCell ref="F11:J11"/>
    <mergeCell ref="A12:E12"/>
    <mergeCell ref="F12:J12"/>
    <mergeCell ref="A13:B13"/>
    <mergeCell ref="C13:J13"/>
    <mergeCell ref="C14:J14"/>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F21:J22"/>
    <mergeCell ref="A38:E38"/>
    <mergeCell ref="F38:J38"/>
    <mergeCell ref="H45:J45"/>
    <mergeCell ref="H46:J46"/>
    <mergeCell ref="A46:B46"/>
    <mergeCell ref="C46:F46"/>
    <mergeCell ref="A47:B47"/>
    <mergeCell ref="C47:F47"/>
    <mergeCell ref="A45:B45"/>
    <mergeCell ref="C45:F45"/>
    <mergeCell ref="A40:E40"/>
    <mergeCell ref="F40:J40"/>
    <mergeCell ref="A41:E41"/>
    <mergeCell ref="F41:J41"/>
    <mergeCell ref="A42:E42"/>
    <mergeCell ref="F42:J42"/>
    <mergeCell ref="H47:J47"/>
    <mergeCell ref="A83:J83"/>
    <mergeCell ref="A55:B55"/>
    <mergeCell ref="C55:J55"/>
    <mergeCell ref="F56:G56"/>
    <mergeCell ref="I56:J56"/>
    <mergeCell ref="A57:B57"/>
    <mergeCell ref="C57:J57"/>
    <mergeCell ref="A58:B58"/>
    <mergeCell ref="D58:E58"/>
    <mergeCell ref="F58:G58"/>
    <mergeCell ref="H58:J58"/>
    <mergeCell ref="A59:B59"/>
    <mergeCell ref="D59:E59"/>
    <mergeCell ref="F59:G68"/>
    <mergeCell ref="H59:J68"/>
    <mergeCell ref="A60:B60"/>
    <mergeCell ref="D60:E60"/>
    <mergeCell ref="A61:B61"/>
    <mergeCell ref="D61:E61"/>
    <mergeCell ref="A62:B62"/>
    <mergeCell ref="D62:E62"/>
    <mergeCell ref="A63:B63"/>
    <mergeCell ref="D63:E63"/>
    <mergeCell ref="A64:B64"/>
    <mergeCell ref="D96:F96"/>
    <mergeCell ref="G96:J96"/>
    <mergeCell ref="A88:F88"/>
    <mergeCell ref="G88:J88"/>
    <mergeCell ref="A86:J86"/>
    <mergeCell ref="A87:F87"/>
    <mergeCell ref="G87:J87"/>
    <mergeCell ref="A84:J84"/>
    <mergeCell ref="A85:B85"/>
    <mergeCell ref="C85:J85"/>
    <mergeCell ref="A101:B101"/>
    <mergeCell ref="D101:F101"/>
    <mergeCell ref="G101:J101"/>
    <mergeCell ref="A90:F90"/>
    <mergeCell ref="G90:J90"/>
    <mergeCell ref="A91:F91"/>
    <mergeCell ref="G91:J91"/>
    <mergeCell ref="A89:F89"/>
    <mergeCell ref="G89:J89"/>
    <mergeCell ref="A99:B99"/>
    <mergeCell ref="A98:B98"/>
    <mergeCell ref="D98:F98"/>
    <mergeCell ref="G98:J98"/>
    <mergeCell ref="D99:F99"/>
    <mergeCell ref="G99:J99"/>
    <mergeCell ref="A92:J92"/>
    <mergeCell ref="A93:B93"/>
    <mergeCell ref="D93:F93"/>
    <mergeCell ref="G93:J93"/>
    <mergeCell ref="A94:B94"/>
    <mergeCell ref="D94:F94"/>
    <mergeCell ref="G94:J94"/>
    <mergeCell ref="A97:J97"/>
    <mergeCell ref="A96:B96"/>
    <mergeCell ref="A192:B192"/>
    <mergeCell ref="D192:E192"/>
    <mergeCell ref="I192:J192"/>
    <mergeCell ref="A114:B114"/>
    <mergeCell ref="D114:E114"/>
    <mergeCell ref="A112:B112"/>
    <mergeCell ref="D112:E112"/>
    <mergeCell ref="A113:B113"/>
    <mergeCell ref="D113:E113"/>
    <mergeCell ref="A118:B118"/>
    <mergeCell ref="D118:E118"/>
    <mergeCell ref="A119:B119"/>
    <mergeCell ref="D119:E119"/>
    <mergeCell ref="A145:J148"/>
    <mergeCell ref="A144:B144"/>
    <mergeCell ref="E144:G144"/>
    <mergeCell ref="C144:D144"/>
    <mergeCell ref="H144:J144"/>
    <mergeCell ref="A135:J135"/>
    <mergeCell ref="A136:J136"/>
    <mergeCell ref="A137:J137"/>
    <mergeCell ref="A138:J138"/>
    <mergeCell ref="A126:B126"/>
    <mergeCell ref="D126:E126"/>
    <mergeCell ref="A195:B195"/>
    <mergeCell ref="D195:E195"/>
    <mergeCell ref="I195:J195"/>
    <mergeCell ref="A196:B196"/>
    <mergeCell ref="D196:E196"/>
    <mergeCell ref="I196:J196"/>
    <mergeCell ref="A193:B193"/>
    <mergeCell ref="D193:E193"/>
    <mergeCell ref="I193:J193"/>
    <mergeCell ref="A194:B194"/>
    <mergeCell ref="D194:E194"/>
    <mergeCell ref="I194:J194"/>
    <mergeCell ref="A199:B199"/>
    <mergeCell ref="D199:E199"/>
    <mergeCell ref="I199:J199"/>
    <mergeCell ref="A200:B200"/>
    <mergeCell ref="D200:E200"/>
    <mergeCell ref="I200:J200"/>
    <mergeCell ref="A197:B197"/>
    <mergeCell ref="D197:E197"/>
    <mergeCell ref="I197:J197"/>
    <mergeCell ref="A198:B198"/>
    <mergeCell ref="D198:E198"/>
    <mergeCell ref="I198:J198"/>
    <mergeCell ref="A203:B203"/>
    <mergeCell ref="D203:E203"/>
    <mergeCell ref="I203:J203"/>
    <mergeCell ref="A204:B204"/>
    <mergeCell ref="D204:E204"/>
    <mergeCell ref="I204:J204"/>
    <mergeCell ref="A201:B201"/>
    <mergeCell ref="D201:E201"/>
    <mergeCell ref="I201:J201"/>
    <mergeCell ref="A202:B202"/>
    <mergeCell ref="D202:E202"/>
    <mergeCell ref="I202:J202"/>
    <mergeCell ref="A207:B207"/>
    <mergeCell ref="D207:E207"/>
    <mergeCell ref="I207:J207"/>
    <mergeCell ref="A208:B208"/>
    <mergeCell ref="D208:E208"/>
    <mergeCell ref="I208:J208"/>
    <mergeCell ref="A205:B205"/>
    <mergeCell ref="D205:E205"/>
    <mergeCell ref="I205:J205"/>
    <mergeCell ref="A206:B206"/>
    <mergeCell ref="D206:E206"/>
    <mergeCell ref="I206:J206"/>
    <mergeCell ref="A211:B211"/>
    <mergeCell ref="D211:E211"/>
    <mergeCell ref="I211:J211"/>
    <mergeCell ref="A212:B212"/>
    <mergeCell ref="D212:E212"/>
    <mergeCell ref="I212:J212"/>
    <mergeCell ref="A209:B209"/>
    <mergeCell ref="D209:E209"/>
    <mergeCell ref="I209:J209"/>
    <mergeCell ref="A210:B210"/>
    <mergeCell ref="D210:E210"/>
    <mergeCell ref="I210:J210"/>
    <mergeCell ref="A215:B215"/>
    <mergeCell ref="D215:E215"/>
    <mergeCell ref="I215:J215"/>
    <mergeCell ref="A216:B216"/>
    <mergeCell ref="D216:E216"/>
    <mergeCell ref="I216:J216"/>
    <mergeCell ref="A213:B213"/>
    <mergeCell ref="D213:E213"/>
    <mergeCell ref="I213:J213"/>
    <mergeCell ref="A214:B214"/>
    <mergeCell ref="D214:E214"/>
    <mergeCell ref="I214:J214"/>
    <mergeCell ref="A219:B219"/>
    <mergeCell ref="D219:E219"/>
    <mergeCell ref="I219:J219"/>
    <mergeCell ref="A220:B220"/>
    <mergeCell ref="D220:E220"/>
    <mergeCell ref="I220:J220"/>
    <mergeCell ref="A217:B217"/>
    <mergeCell ref="D217:E217"/>
    <mergeCell ref="I217:J217"/>
    <mergeCell ref="A218:B218"/>
    <mergeCell ref="D218:E218"/>
    <mergeCell ref="I218:J218"/>
    <mergeCell ref="A221:B221"/>
    <mergeCell ref="D221:E221"/>
    <mergeCell ref="I221:J221"/>
    <mergeCell ref="A222:B222"/>
    <mergeCell ref="D222:E222"/>
    <mergeCell ref="I222:J222"/>
    <mergeCell ref="A43:E43"/>
    <mergeCell ref="F43:J43"/>
    <mergeCell ref="A44:J44"/>
    <mergeCell ref="A139:J139"/>
    <mergeCell ref="A140:J140"/>
    <mergeCell ref="A95:B95"/>
    <mergeCell ref="D95:F95"/>
    <mergeCell ref="G95:J95"/>
    <mergeCell ref="A52:B52"/>
    <mergeCell ref="C52:E52"/>
    <mergeCell ref="F52:J52"/>
    <mergeCell ref="A102:J102"/>
    <mergeCell ref="A103:J103"/>
    <mergeCell ref="A104:B104"/>
    <mergeCell ref="D104:E104"/>
    <mergeCell ref="I104:J104"/>
    <mergeCell ref="A105:J105"/>
    <mergeCell ref="A100:B100"/>
    <mergeCell ref="D100:F100"/>
    <mergeCell ref="G100:J100"/>
    <mergeCell ref="D123:E123"/>
    <mergeCell ref="A124:B124"/>
    <mergeCell ref="D124:E124"/>
    <mergeCell ref="A106:J106"/>
    <mergeCell ref="A141:J141"/>
    <mergeCell ref="A142:J142"/>
    <mergeCell ref="A143:J143"/>
    <mergeCell ref="A107:B107"/>
    <mergeCell ref="D107:E107"/>
    <mergeCell ref="A111:B111"/>
    <mergeCell ref="D111:E111"/>
    <mergeCell ref="A110:B110"/>
    <mergeCell ref="D110:E110"/>
    <mergeCell ref="I107:J114"/>
    <mergeCell ref="I116:J119"/>
    <mergeCell ref="A120:J120"/>
    <mergeCell ref="A115:J115"/>
    <mergeCell ref="A116:B116"/>
    <mergeCell ref="D116:E116"/>
    <mergeCell ref="A117:B117"/>
    <mergeCell ref="D117:E117"/>
    <mergeCell ref="A108:B108"/>
    <mergeCell ref="D108:E108"/>
    <mergeCell ref="A109:B109"/>
    <mergeCell ref="D109:E109"/>
    <mergeCell ref="A121:J121"/>
    <mergeCell ref="A122:B122"/>
    <mergeCell ref="D122:E122"/>
    <mergeCell ref="A123:B123"/>
    <mergeCell ref="A127:B127"/>
    <mergeCell ref="I131:J134"/>
    <mergeCell ref="A131:B131"/>
    <mergeCell ref="D131:E131"/>
    <mergeCell ref="A132:B132"/>
    <mergeCell ref="D132:E132"/>
    <mergeCell ref="A133:B133"/>
    <mergeCell ref="D133:E133"/>
    <mergeCell ref="D127:E127"/>
    <mergeCell ref="A128:B128"/>
    <mergeCell ref="D128:E128"/>
    <mergeCell ref="A129:B129"/>
    <mergeCell ref="D129:E129"/>
    <mergeCell ref="A130:J130"/>
    <mergeCell ref="A125:B125"/>
    <mergeCell ref="D125:E125"/>
    <mergeCell ref="A134:B134"/>
    <mergeCell ref="D134:E134"/>
    <mergeCell ref="I122:J129"/>
    <mergeCell ref="D82:E82"/>
    <mergeCell ref="A69:B69"/>
    <mergeCell ref="C69:J69"/>
    <mergeCell ref="F70:G70"/>
    <mergeCell ref="I70:J70"/>
    <mergeCell ref="A71:B71"/>
    <mergeCell ref="C71:J71"/>
    <mergeCell ref="A72:B72"/>
    <mergeCell ref="D72:E72"/>
    <mergeCell ref="F72:G72"/>
    <mergeCell ref="H72:J72"/>
    <mergeCell ref="A73:B73"/>
    <mergeCell ref="D73:E73"/>
    <mergeCell ref="F73:G82"/>
    <mergeCell ref="H73:J82"/>
    <mergeCell ref="A74:B74"/>
    <mergeCell ref="D74:E74"/>
    <mergeCell ref="A75:B75"/>
    <mergeCell ref="D75:E75"/>
    <mergeCell ref="A76:B76"/>
    <mergeCell ref="D76:E76"/>
    <mergeCell ref="A77:B77"/>
    <mergeCell ref="A82:B82"/>
    <mergeCell ref="D77:E77"/>
    <mergeCell ref="A78:B78"/>
    <mergeCell ref="D78:E78"/>
    <mergeCell ref="A79:B79"/>
    <mergeCell ref="D79:E79"/>
    <mergeCell ref="A80:B80"/>
    <mergeCell ref="D80:E80"/>
    <mergeCell ref="A81:B81"/>
    <mergeCell ref="D81:E81"/>
  </mergeCells>
  <hyperlinks>
    <hyperlink ref="C33" r:id="rId1"/>
  </hyperlinks>
  <pageMargins left="0.62992125984251968" right="0.62992125984251968" top="0.78740157480314965" bottom="0.78740157480314965" header="0.19685039370078741" footer="0.19685039370078741"/>
  <pageSetup scale="99" fitToHeight="0" orientation="portrait" r:id="rId2"/>
  <headerFooter>
    <oddHeader>&amp;C&amp;G</oddHeader>
    <oddFooter>&amp;L&amp;"Times New Roman,Bold"&amp;12Ref No: &amp;F&amp;C&amp;G&amp;R&amp;"Times New Roman,Bold"&amp;12&amp;P</oddFooter>
  </headerFooter>
  <rowBreaks count="3" manualBreakCount="3">
    <brk id="68" max="16383" man="1"/>
    <brk id="148" max="16383" man="1"/>
    <brk id="18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C9"/>
    </sheetView>
  </sheetViews>
  <sheetFormatPr defaultRowHeight="15" x14ac:dyDescent="0.25"/>
  <cols>
    <col min="1" max="1" width="20.5703125" style="21" customWidth="1"/>
    <col min="2" max="2" width="11.5703125" style="21" customWidth="1"/>
    <col min="3" max="4" width="9.140625" style="21"/>
    <col min="5" max="5" width="10.140625" style="21" customWidth="1"/>
    <col min="6" max="6" width="10.5703125" style="21" customWidth="1"/>
    <col min="7" max="7" width="9.140625" style="21"/>
    <col min="8" max="8" width="10.42578125" style="21" customWidth="1"/>
    <col min="9" max="9" width="15.42578125" style="21" customWidth="1"/>
    <col min="10" max="258" width="9.140625" style="21"/>
    <col min="259" max="259" width="11.5703125" style="21" customWidth="1"/>
    <col min="260" max="260" width="9.140625" style="21"/>
    <col min="261" max="261" width="14.5703125" style="21" customWidth="1"/>
    <col min="262" max="262" width="10.5703125" style="21" customWidth="1"/>
    <col min="263" max="514" width="9.140625" style="21"/>
    <col min="515" max="515" width="11.5703125" style="21" customWidth="1"/>
    <col min="516" max="516" width="9.140625" style="21"/>
    <col min="517" max="517" width="14.5703125" style="21" customWidth="1"/>
    <col min="518" max="518" width="10.5703125" style="21" customWidth="1"/>
    <col min="519" max="770" width="9.140625" style="21"/>
    <col min="771" max="771" width="11.5703125" style="21" customWidth="1"/>
    <col min="772" max="772" width="9.140625" style="21"/>
    <col min="773" max="773" width="14.5703125" style="21" customWidth="1"/>
    <col min="774" max="774" width="10.5703125" style="21" customWidth="1"/>
    <col min="775" max="1026" width="9.140625" style="21"/>
    <col min="1027" max="1027" width="11.5703125" style="21" customWidth="1"/>
    <col min="1028" max="1028" width="9.140625" style="21"/>
    <col min="1029" max="1029" width="14.5703125" style="21" customWidth="1"/>
    <col min="1030" max="1030" width="10.5703125" style="21" customWidth="1"/>
    <col min="1031" max="1282" width="9.140625" style="21"/>
    <col min="1283" max="1283" width="11.5703125" style="21" customWidth="1"/>
    <col min="1284" max="1284" width="9.140625" style="21"/>
    <col min="1285" max="1285" width="14.5703125" style="21" customWidth="1"/>
    <col min="1286" max="1286" width="10.5703125" style="21" customWidth="1"/>
    <col min="1287" max="1538" width="9.140625" style="21"/>
    <col min="1539" max="1539" width="11.5703125" style="21" customWidth="1"/>
    <col min="1540" max="1540" width="9.140625" style="21"/>
    <col min="1541" max="1541" width="14.5703125" style="21" customWidth="1"/>
    <col min="1542" max="1542" width="10.5703125" style="21" customWidth="1"/>
    <col min="1543" max="1794" width="9.140625" style="21"/>
    <col min="1795" max="1795" width="11.5703125" style="21" customWidth="1"/>
    <col min="1796" max="1796" width="9.140625" style="21"/>
    <col min="1797" max="1797" width="14.5703125" style="21" customWidth="1"/>
    <col min="1798" max="1798" width="10.5703125" style="21" customWidth="1"/>
    <col min="1799" max="2050" width="9.140625" style="21"/>
    <col min="2051" max="2051" width="11.5703125" style="21" customWidth="1"/>
    <col min="2052" max="2052" width="9.140625" style="21"/>
    <col min="2053" max="2053" width="14.5703125" style="21" customWidth="1"/>
    <col min="2054" max="2054" width="10.5703125" style="21" customWidth="1"/>
    <col min="2055" max="2306" width="9.140625" style="21"/>
    <col min="2307" max="2307" width="11.5703125" style="21" customWidth="1"/>
    <col min="2308" max="2308" width="9.140625" style="21"/>
    <col min="2309" max="2309" width="14.5703125" style="21" customWidth="1"/>
    <col min="2310" max="2310" width="10.5703125" style="21" customWidth="1"/>
    <col min="2311" max="2562" width="9.140625" style="21"/>
    <col min="2563" max="2563" width="11.5703125" style="21" customWidth="1"/>
    <col min="2564" max="2564" width="9.140625" style="21"/>
    <col min="2565" max="2565" width="14.5703125" style="21" customWidth="1"/>
    <col min="2566" max="2566" width="10.5703125" style="21" customWidth="1"/>
    <col min="2567" max="2818" width="9.140625" style="21"/>
    <col min="2819" max="2819" width="11.5703125" style="21" customWidth="1"/>
    <col min="2820" max="2820" width="9.140625" style="21"/>
    <col min="2821" max="2821" width="14.5703125" style="21" customWidth="1"/>
    <col min="2822" max="2822" width="10.5703125" style="21" customWidth="1"/>
    <col min="2823" max="3074" width="9.140625" style="21"/>
    <col min="3075" max="3075" width="11.5703125" style="21" customWidth="1"/>
    <col min="3076" max="3076" width="9.140625" style="21"/>
    <col min="3077" max="3077" width="14.5703125" style="21" customWidth="1"/>
    <col min="3078" max="3078" width="10.5703125" style="21" customWidth="1"/>
    <col min="3079" max="3330" width="9.140625" style="21"/>
    <col min="3331" max="3331" width="11.5703125" style="21" customWidth="1"/>
    <col min="3332" max="3332" width="9.140625" style="21"/>
    <col min="3333" max="3333" width="14.5703125" style="21" customWidth="1"/>
    <col min="3334" max="3334" width="10.5703125" style="21" customWidth="1"/>
    <col min="3335" max="3586" width="9.140625" style="21"/>
    <col min="3587" max="3587" width="11.5703125" style="21" customWidth="1"/>
    <col min="3588" max="3588" width="9.140625" style="21"/>
    <col min="3589" max="3589" width="14.5703125" style="21" customWidth="1"/>
    <col min="3590" max="3590" width="10.5703125" style="21" customWidth="1"/>
    <col min="3591" max="3842" width="9.140625" style="21"/>
    <col min="3843" max="3843" width="11.5703125" style="21" customWidth="1"/>
    <col min="3844" max="3844" width="9.140625" style="21"/>
    <col min="3845" max="3845" width="14.5703125" style="21" customWidth="1"/>
    <col min="3846" max="3846" width="10.5703125" style="21" customWidth="1"/>
    <col min="3847" max="4098" width="9.140625" style="21"/>
    <col min="4099" max="4099" width="11.5703125" style="21" customWidth="1"/>
    <col min="4100" max="4100" width="9.140625" style="21"/>
    <col min="4101" max="4101" width="14.5703125" style="21" customWidth="1"/>
    <col min="4102" max="4102" width="10.5703125" style="21" customWidth="1"/>
    <col min="4103" max="4354" width="9.140625" style="21"/>
    <col min="4355" max="4355" width="11.5703125" style="21" customWidth="1"/>
    <col min="4356" max="4356" width="9.140625" style="21"/>
    <col min="4357" max="4357" width="14.5703125" style="21" customWidth="1"/>
    <col min="4358" max="4358" width="10.5703125" style="21" customWidth="1"/>
    <col min="4359" max="4610" width="9.140625" style="21"/>
    <col min="4611" max="4611" width="11.5703125" style="21" customWidth="1"/>
    <col min="4612" max="4612" width="9.140625" style="21"/>
    <col min="4613" max="4613" width="14.5703125" style="21" customWidth="1"/>
    <col min="4614" max="4614" width="10.5703125" style="21" customWidth="1"/>
    <col min="4615" max="4866" width="9.140625" style="21"/>
    <col min="4867" max="4867" width="11.5703125" style="21" customWidth="1"/>
    <col min="4868" max="4868" width="9.140625" style="21"/>
    <col min="4869" max="4869" width="14.5703125" style="21" customWidth="1"/>
    <col min="4870" max="4870" width="10.5703125" style="21" customWidth="1"/>
    <col min="4871" max="5122" width="9.140625" style="21"/>
    <col min="5123" max="5123" width="11.5703125" style="21" customWidth="1"/>
    <col min="5124" max="5124" width="9.140625" style="21"/>
    <col min="5125" max="5125" width="14.5703125" style="21" customWidth="1"/>
    <col min="5126" max="5126" width="10.5703125" style="21" customWidth="1"/>
    <col min="5127" max="5378" width="9.140625" style="21"/>
    <col min="5379" max="5379" width="11.5703125" style="21" customWidth="1"/>
    <col min="5380" max="5380" width="9.140625" style="21"/>
    <col min="5381" max="5381" width="14.5703125" style="21" customWidth="1"/>
    <col min="5382" max="5382" width="10.5703125" style="21" customWidth="1"/>
    <col min="5383" max="5634" width="9.140625" style="21"/>
    <col min="5635" max="5635" width="11.5703125" style="21" customWidth="1"/>
    <col min="5636" max="5636" width="9.140625" style="21"/>
    <col min="5637" max="5637" width="14.5703125" style="21" customWidth="1"/>
    <col min="5638" max="5638" width="10.5703125" style="21" customWidth="1"/>
    <col min="5639" max="5890" width="9.140625" style="21"/>
    <col min="5891" max="5891" width="11.5703125" style="21" customWidth="1"/>
    <col min="5892" max="5892" width="9.140625" style="21"/>
    <col min="5893" max="5893" width="14.5703125" style="21" customWidth="1"/>
    <col min="5894" max="5894" width="10.5703125" style="21" customWidth="1"/>
    <col min="5895" max="6146" width="9.140625" style="21"/>
    <col min="6147" max="6147" width="11.5703125" style="21" customWidth="1"/>
    <col min="6148" max="6148" width="9.140625" style="21"/>
    <col min="6149" max="6149" width="14.5703125" style="21" customWidth="1"/>
    <col min="6150" max="6150" width="10.5703125" style="21" customWidth="1"/>
    <col min="6151" max="6402" width="9.140625" style="21"/>
    <col min="6403" max="6403" width="11.5703125" style="21" customWidth="1"/>
    <col min="6404" max="6404" width="9.140625" style="21"/>
    <col min="6405" max="6405" width="14.5703125" style="21" customWidth="1"/>
    <col min="6406" max="6406" width="10.5703125" style="21" customWidth="1"/>
    <col min="6407" max="6658" width="9.140625" style="21"/>
    <col min="6659" max="6659" width="11.5703125" style="21" customWidth="1"/>
    <col min="6660" max="6660" width="9.140625" style="21"/>
    <col min="6661" max="6661" width="14.5703125" style="21" customWidth="1"/>
    <col min="6662" max="6662" width="10.5703125" style="21" customWidth="1"/>
    <col min="6663" max="6914" width="9.140625" style="21"/>
    <col min="6915" max="6915" width="11.5703125" style="21" customWidth="1"/>
    <col min="6916" max="6916" width="9.140625" style="21"/>
    <col min="6917" max="6917" width="14.5703125" style="21" customWidth="1"/>
    <col min="6918" max="6918" width="10.5703125" style="21" customWidth="1"/>
    <col min="6919" max="7170" width="9.140625" style="21"/>
    <col min="7171" max="7171" width="11.5703125" style="21" customWidth="1"/>
    <col min="7172" max="7172" width="9.140625" style="21"/>
    <col min="7173" max="7173" width="14.5703125" style="21" customWidth="1"/>
    <col min="7174" max="7174" width="10.5703125" style="21" customWidth="1"/>
    <col min="7175" max="7426" width="9.140625" style="21"/>
    <col min="7427" max="7427" width="11.5703125" style="21" customWidth="1"/>
    <col min="7428" max="7428" width="9.140625" style="21"/>
    <col min="7429" max="7429" width="14.5703125" style="21" customWidth="1"/>
    <col min="7430" max="7430" width="10.5703125" style="21" customWidth="1"/>
    <col min="7431" max="7682" width="9.140625" style="21"/>
    <col min="7683" max="7683" width="11.5703125" style="21" customWidth="1"/>
    <col min="7684" max="7684" width="9.140625" style="21"/>
    <col min="7685" max="7685" width="14.5703125" style="21" customWidth="1"/>
    <col min="7686" max="7686" width="10.5703125" style="21" customWidth="1"/>
    <col min="7687" max="7938" width="9.140625" style="21"/>
    <col min="7939" max="7939" width="11.5703125" style="21" customWidth="1"/>
    <col min="7940" max="7940" width="9.140625" style="21"/>
    <col min="7941" max="7941" width="14.5703125" style="21" customWidth="1"/>
    <col min="7942" max="7942" width="10.5703125" style="21" customWidth="1"/>
    <col min="7943" max="8194" width="9.140625" style="21"/>
    <col min="8195" max="8195" width="11.5703125" style="21" customWidth="1"/>
    <col min="8196" max="8196" width="9.140625" style="21"/>
    <col min="8197" max="8197" width="14.5703125" style="21" customWidth="1"/>
    <col min="8198" max="8198" width="10.5703125" style="21" customWidth="1"/>
    <col min="8199" max="8450" width="9.140625" style="21"/>
    <col min="8451" max="8451" width="11.5703125" style="21" customWidth="1"/>
    <col min="8452" max="8452" width="9.140625" style="21"/>
    <col min="8453" max="8453" width="14.5703125" style="21" customWidth="1"/>
    <col min="8454" max="8454" width="10.5703125" style="21" customWidth="1"/>
    <col min="8455" max="8706" width="9.140625" style="21"/>
    <col min="8707" max="8707" width="11.5703125" style="21" customWidth="1"/>
    <col min="8708" max="8708" width="9.140625" style="21"/>
    <col min="8709" max="8709" width="14.5703125" style="21" customWidth="1"/>
    <col min="8710" max="8710" width="10.5703125" style="21" customWidth="1"/>
    <col min="8711" max="8962" width="9.140625" style="21"/>
    <col min="8963" max="8963" width="11.5703125" style="21" customWidth="1"/>
    <col min="8964" max="8964" width="9.140625" style="21"/>
    <col min="8965" max="8965" width="14.5703125" style="21" customWidth="1"/>
    <col min="8966" max="8966" width="10.5703125" style="21" customWidth="1"/>
    <col min="8967" max="9218" width="9.140625" style="21"/>
    <col min="9219" max="9219" width="11.5703125" style="21" customWidth="1"/>
    <col min="9220" max="9220" width="9.140625" style="21"/>
    <col min="9221" max="9221" width="14.5703125" style="21" customWidth="1"/>
    <col min="9222" max="9222" width="10.5703125" style="21" customWidth="1"/>
    <col min="9223" max="9474" width="9.140625" style="21"/>
    <col min="9475" max="9475" width="11.5703125" style="21" customWidth="1"/>
    <col min="9476" max="9476" width="9.140625" style="21"/>
    <col min="9477" max="9477" width="14.5703125" style="21" customWidth="1"/>
    <col min="9478" max="9478" width="10.5703125" style="21" customWidth="1"/>
    <col min="9479" max="9730" width="9.140625" style="21"/>
    <col min="9731" max="9731" width="11.5703125" style="21" customWidth="1"/>
    <col min="9732" max="9732" width="9.140625" style="21"/>
    <col min="9733" max="9733" width="14.5703125" style="21" customWidth="1"/>
    <col min="9734" max="9734" width="10.5703125" style="21" customWidth="1"/>
    <col min="9735" max="9986" width="9.140625" style="21"/>
    <col min="9987" max="9987" width="11.5703125" style="21" customWidth="1"/>
    <col min="9988" max="9988" width="9.140625" style="21"/>
    <col min="9989" max="9989" width="14.5703125" style="21" customWidth="1"/>
    <col min="9990" max="9990" width="10.5703125" style="21" customWidth="1"/>
    <col min="9991" max="10242" width="9.140625" style="21"/>
    <col min="10243" max="10243" width="11.5703125" style="21" customWidth="1"/>
    <col min="10244" max="10244" width="9.140625" style="21"/>
    <col min="10245" max="10245" width="14.5703125" style="21" customWidth="1"/>
    <col min="10246" max="10246" width="10.5703125" style="21" customWidth="1"/>
    <col min="10247" max="10498" width="9.140625" style="21"/>
    <col min="10499" max="10499" width="11.5703125" style="21" customWidth="1"/>
    <col min="10500" max="10500" width="9.140625" style="21"/>
    <col min="10501" max="10501" width="14.5703125" style="21" customWidth="1"/>
    <col min="10502" max="10502" width="10.5703125" style="21" customWidth="1"/>
    <col min="10503" max="10754" width="9.140625" style="21"/>
    <col min="10755" max="10755" width="11.5703125" style="21" customWidth="1"/>
    <col min="10756" max="10756" width="9.140625" style="21"/>
    <col min="10757" max="10757" width="14.5703125" style="21" customWidth="1"/>
    <col min="10758" max="10758" width="10.5703125" style="21" customWidth="1"/>
    <col min="10759" max="11010" width="9.140625" style="21"/>
    <col min="11011" max="11011" width="11.5703125" style="21" customWidth="1"/>
    <col min="11012" max="11012" width="9.140625" style="21"/>
    <col min="11013" max="11013" width="14.5703125" style="21" customWidth="1"/>
    <col min="11014" max="11014" width="10.5703125" style="21" customWidth="1"/>
    <col min="11015" max="11266" width="9.140625" style="21"/>
    <col min="11267" max="11267" width="11.5703125" style="21" customWidth="1"/>
    <col min="11268" max="11268" width="9.140625" style="21"/>
    <col min="11269" max="11269" width="14.5703125" style="21" customWidth="1"/>
    <col min="11270" max="11270" width="10.5703125" style="21" customWidth="1"/>
    <col min="11271" max="11522" width="9.140625" style="21"/>
    <col min="11523" max="11523" width="11.5703125" style="21" customWidth="1"/>
    <col min="11524" max="11524" width="9.140625" style="21"/>
    <col min="11525" max="11525" width="14.5703125" style="21" customWidth="1"/>
    <col min="11526" max="11526" width="10.5703125" style="21" customWidth="1"/>
    <col min="11527" max="11778" width="9.140625" style="21"/>
    <col min="11779" max="11779" width="11.5703125" style="21" customWidth="1"/>
    <col min="11780" max="11780" width="9.140625" style="21"/>
    <col min="11781" max="11781" width="14.5703125" style="21" customWidth="1"/>
    <col min="11782" max="11782" width="10.5703125" style="21" customWidth="1"/>
    <col min="11783" max="12034" width="9.140625" style="21"/>
    <col min="12035" max="12035" width="11.5703125" style="21" customWidth="1"/>
    <col min="12036" max="12036" width="9.140625" style="21"/>
    <col min="12037" max="12037" width="14.5703125" style="21" customWidth="1"/>
    <col min="12038" max="12038" width="10.5703125" style="21" customWidth="1"/>
    <col min="12039" max="12290" width="9.140625" style="21"/>
    <col min="12291" max="12291" width="11.5703125" style="21" customWidth="1"/>
    <col min="12292" max="12292" width="9.140625" style="21"/>
    <col min="12293" max="12293" width="14.5703125" style="21" customWidth="1"/>
    <col min="12294" max="12294" width="10.5703125" style="21" customWidth="1"/>
    <col min="12295" max="12546" width="9.140625" style="21"/>
    <col min="12547" max="12547" width="11.5703125" style="21" customWidth="1"/>
    <col min="12548" max="12548" width="9.140625" style="21"/>
    <col min="12549" max="12549" width="14.5703125" style="21" customWidth="1"/>
    <col min="12550" max="12550" width="10.5703125" style="21" customWidth="1"/>
    <col min="12551" max="12802" width="9.140625" style="21"/>
    <col min="12803" max="12803" width="11.5703125" style="21" customWidth="1"/>
    <col min="12804" max="12804" width="9.140625" style="21"/>
    <col min="12805" max="12805" width="14.5703125" style="21" customWidth="1"/>
    <col min="12806" max="12806" width="10.5703125" style="21" customWidth="1"/>
    <col min="12807" max="13058" width="9.140625" style="21"/>
    <col min="13059" max="13059" width="11.5703125" style="21" customWidth="1"/>
    <col min="13060" max="13060" width="9.140625" style="21"/>
    <col min="13061" max="13061" width="14.5703125" style="21" customWidth="1"/>
    <col min="13062" max="13062" width="10.5703125" style="21" customWidth="1"/>
    <col min="13063" max="13314" width="9.140625" style="21"/>
    <col min="13315" max="13315" width="11.5703125" style="21" customWidth="1"/>
    <col min="13316" max="13316" width="9.140625" style="21"/>
    <col min="13317" max="13317" width="14.5703125" style="21" customWidth="1"/>
    <col min="13318" max="13318" width="10.5703125" style="21" customWidth="1"/>
    <col min="13319" max="13570" width="9.140625" style="21"/>
    <col min="13571" max="13571" width="11.5703125" style="21" customWidth="1"/>
    <col min="13572" max="13572" width="9.140625" style="21"/>
    <col min="13573" max="13573" width="14.5703125" style="21" customWidth="1"/>
    <col min="13574" max="13574" width="10.5703125" style="21" customWidth="1"/>
    <col min="13575" max="13826" width="9.140625" style="21"/>
    <col min="13827" max="13827" width="11.5703125" style="21" customWidth="1"/>
    <col min="13828" max="13828" width="9.140625" style="21"/>
    <col min="13829" max="13829" width="14.5703125" style="21" customWidth="1"/>
    <col min="13830" max="13830" width="10.5703125" style="21" customWidth="1"/>
    <col min="13831" max="14082" width="9.140625" style="21"/>
    <col min="14083" max="14083" width="11.5703125" style="21" customWidth="1"/>
    <col min="14084" max="14084" width="9.140625" style="21"/>
    <col min="14085" max="14085" width="14.5703125" style="21" customWidth="1"/>
    <col min="14086" max="14086" width="10.5703125" style="21" customWidth="1"/>
    <col min="14087" max="14338" width="9.140625" style="21"/>
    <col min="14339" max="14339" width="11.5703125" style="21" customWidth="1"/>
    <col min="14340" max="14340" width="9.140625" style="21"/>
    <col min="14341" max="14341" width="14.5703125" style="21" customWidth="1"/>
    <col min="14342" max="14342" width="10.5703125" style="21" customWidth="1"/>
    <col min="14343" max="14594" width="9.140625" style="21"/>
    <col min="14595" max="14595" width="11.5703125" style="21" customWidth="1"/>
    <col min="14596" max="14596" width="9.140625" style="21"/>
    <col min="14597" max="14597" width="14.5703125" style="21" customWidth="1"/>
    <col min="14598" max="14598" width="10.5703125" style="21" customWidth="1"/>
    <col min="14599" max="14850" width="9.140625" style="21"/>
    <col min="14851" max="14851" width="11.5703125" style="21" customWidth="1"/>
    <col min="14852" max="14852" width="9.140625" style="21"/>
    <col min="14853" max="14853" width="14.5703125" style="21" customWidth="1"/>
    <col min="14854" max="14854" width="10.5703125" style="21" customWidth="1"/>
    <col min="14855" max="15106" width="9.140625" style="21"/>
    <col min="15107" max="15107" width="11.5703125" style="21" customWidth="1"/>
    <col min="15108" max="15108" width="9.140625" style="21"/>
    <col min="15109" max="15109" width="14.5703125" style="21" customWidth="1"/>
    <col min="15110" max="15110" width="10.5703125" style="21" customWidth="1"/>
    <col min="15111" max="15362" width="9.140625" style="21"/>
    <col min="15363" max="15363" width="11.5703125" style="21" customWidth="1"/>
    <col min="15364" max="15364" width="9.140625" style="21"/>
    <col min="15365" max="15365" width="14.5703125" style="21" customWidth="1"/>
    <col min="15366" max="15366" width="10.5703125" style="21" customWidth="1"/>
    <col min="15367" max="15618" width="9.140625" style="21"/>
    <col min="15619" max="15619" width="11.5703125" style="21" customWidth="1"/>
    <col min="15620" max="15620" width="9.140625" style="21"/>
    <col min="15621" max="15621" width="14.5703125" style="21" customWidth="1"/>
    <col min="15622" max="15622" width="10.5703125" style="21" customWidth="1"/>
    <col min="15623" max="15874" width="9.140625" style="21"/>
    <col min="15875" max="15875" width="11.5703125" style="21" customWidth="1"/>
    <col min="15876" max="15876" width="9.140625" style="21"/>
    <col min="15877" max="15877" width="14.5703125" style="21" customWidth="1"/>
    <col min="15878" max="15878" width="10.5703125" style="21" customWidth="1"/>
    <col min="15879" max="16130" width="9.140625" style="21"/>
    <col min="16131" max="16131" width="11.5703125" style="21" customWidth="1"/>
    <col min="16132" max="16132" width="9.140625" style="21"/>
    <col min="16133" max="16133" width="14.5703125" style="21" customWidth="1"/>
    <col min="16134" max="16134" width="10.5703125" style="21" customWidth="1"/>
    <col min="16135" max="16384" width="9.140625" style="21"/>
  </cols>
  <sheetData>
    <row r="2" spans="1:13" x14ac:dyDescent="0.25">
      <c r="A2" s="22" t="s">
        <v>137</v>
      </c>
      <c r="B2" s="22" t="s">
        <v>138</v>
      </c>
      <c r="C2" s="22" t="s">
        <v>139</v>
      </c>
      <c r="D2" s="251" t="s">
        <v>140</v>
      </c>
      <c r="E2" s="251"/>
    </row>
    <row r="3" spans="1:13" x14ac:dyDescent="0.25">
      <c r="A3" s="25">
        <v>0</v>
      </c>
      <c r="B3" s="25">
        <v>0</v>
      </c>
      <c r="C3" s="25">
        <v>1</v>
      </c>
      <c r="D3" s="252">
        <v>4</v>
      </c>
      <c r="E3" s="252"/>
    </row>
    <row r="5" spans="1:13" hidden="1" x14ac:dyDescent="0.25">
      <c r="A5" s="21" t="s">
        <v>102</v>
      </c>
      <c r="B5" s="23" t="s">
        <v>157</v>
      </c>
      <c r="C5" s="23">
        <f>D3</f>
        <v>4</v>
      </c>
      <c r="D5" s="24"/>
    </row>
    <row r="6" spans="1:13" x14ac:dyDescent="0.25">
      <c r="A6" s="21" t="s">
        <v>103</v>
      </c>
      <c r="B6" s="26">
        <v>10</v>
      </c>
      <c r="C6" s="27">
        <v>10</v>
      </c>
      <c r="D6" s="28">
        <f>((100/B6)*C6)/100</f>
        <v>1</v>
      </c>
      <c r="E6" s="29"/>
      <c r="J6" s="29"/>
    </row>
    <row r="7" spans="1:13" x14ac:dyDescent="0.25">
      <c r="A7" s="21" t="s">
        <v>104</v>
      </c>
      <c r="B7" s="26">
        <f>A3+B3+C3+D3</f>
        <v>5</v>
      </c>
      <c r="C7" s="27">
        <v>5</v>
      </c>
      <c r="D7" s="28">
        <f t="shared" ref="D7:D12" si="0">((100/B7)*C7)/100</f>
        <v>1</v>
      </c>
      <c r="F7" s="254" t="s">
        <v>158</v>
      </c>
      <c r="G7" s="254"/>
      <c r="H7" s="30" t="s">
        <v>159</v>
      </c>
      <c r="J7" s="37"/>
    </row>
    <row r="8" spans="1:13" x14ac:dyDescent="0.25">
      <c r="A8" s="21" t="s">
        <v>109</v>
      </c>
      <c r="B8" s="26">
        <f>C5</f>
        <v>4</v>
      </c>
      <c r="C8" s="27">
        <v>2</v>
      </c>
      <c r="D8" s="28">
        <f t="shared" si="0"/>
        <v>0.5</v>
      </c>
      <c r="E8" s="29"/>
      <c r="F8" s="253" t="s">
        <v>160</v>
      </c>
      <c r="G8" s="253"/>
      <c r="H8" s="26" t="s">
        <v>161</v>
      </c>
      <c r="J8" s="29"/>
    </row>
    <row r="9" spans="1:13" x14ac:dyDescent="0.25">
      <c r="A9" s="21" t="s">
        <v>111</v>
      </c>
      <c r="B9" s="26">
        <f>C5</f>
        <v>4</v>
      </c>
      <c r="C9" s="27">
        <v>0</v>
      </c>
      <c r="D9" s="28">
        <f t="shared" si="0"/>
        <v>0</v>
      </c>
      <c r="E9" s="29"/>
      <c r="F9" s="253" t="s">
        <v>162</v>
      </c>
      <c r="G9" s="253"/>
      <c r="H9" s="26" t="s">
        <v>163</v>
      </c>
      <c r="J9" s="29"/>
    </row>
    <row r="10" spans="1:13" x14ac:dyDescent="0.25">
      <c r="A10" s="21" t="s">
        <v>71</v>
      </c>
      <c r="B10" s="26">
        <f>C5</f>
        <v>4</v>
      </c>
      <c r="C10" s="27">
        <v>0</v>
      </c>
      <c r="D10" s="28">
        <f t="shared" si="0"/>
        <v>0</v>
      </c>
      <c r="E10" s="29"/>
      <c r="F10" s="253" t="s">
        <v>164</v>
      </c>
      <c r="G10" s="253"/>
      <c r="H10" s="26" t="s">
        <v>165</v>
      </c>
      <c r="J10" s="29"/>
    </row>
    <row r="11" spans="1:13" x14ac:dyDescent="0.25">
      <c r="A11" s="31" t="s">
        <v>107</v>
      </c>
      <c r="B11" s="26">
        <f>C5</f>
        <v>4</v>
      </c>
      <c r="C11" s="27">
        <v>0</v>
      </c>
      <c r="D11" s="28">
        <f t="shared" si="0"/>
        <v>0</v>
      </c>
      <c r="E11" s="29"/>
      <c r="F11" s="253" t="s">
        <v>166</v>
      </c>
      <c r="G11" s="253"/>
      <c r="H11" s="26" t="s">
        <v>167</v>
      </c>
    </row>
    <row r="12" spans="1:13" x14ac:dyDescent="0.25">
      <c r="A12" s="21" t="s">
        <v>72</v>
      </c>
      <c r="B12" s="26">
        <f>C5</f>
        <v>4</v>
      </c>
      <c r="C12" s="27">
        <v>0</v>
      </c>
      <c r="D12" s="28">
        <f t="shared" si="0"/>
        <v>0</v>
      </c>
      <c r="E12" s="29"/>
      <c r="F12" s="253" t="s">
        <v>168</v>
      </c>
      <c r="G12" s="253"/>
      <c r="H12" s="26" t="s">
        <v>169</v>
      </c>
    </row>
    <row r="13" spans="1:13" x14ac:dyDescent="0.25">
      <c r="F13" s="253" t="s">
        <v>170</v>
      </c>
      <c r="G13" s="253"/>
      <c r="H13" s="26" t="s">
        <v>171</v>
      </c>
    </row>
    <row r="14" spans="1:13" hidden="1" x14ac:dyDescent="0.25">
      <c r="A14" s="22"/>
      <c r="B14" s="22" t="s">
        <v>108</v>
      </c>
      <c r="C14" s="22" t="s">
        <v>112</v>
      </c>
      <c r="G14" s="22" t="s">
        <v>103</v>
      </c>
      <c r="H14" s="22" t="s">
        <v>105</v>
      </c>
      <c r="I14" s="22" t="s">
        <v>106</v>
      </c>
      <c r="J14" s="22" t="s">
        <v>70</v>
      </c>
      <c r="K14" s="22" t="s">
        <v>71</v>
      </c>
      <c r="L14" s="22" t="s">
        <v>107</v>
      </c>
      <c r="M14" s="22" t="s">
        <v>72</v>
      </c>
    </row>
    <row r="15" spans="1:13" hidden="1" x14ac:dyDescent="0.25">
      <c r="A15" s="22" t="s">
        <v>68</v>
      </c>
      <c r="B15" s="22">
        <f>G15</f>
        <v>10</v>
      </c>
      <c r="C15" s="22">
        <f>G16</f>
        <v>30</v>
      </c>
      <c r="E15" s="251" t="s">
        <v>108</v>
      </c>
      <c r="F15" s="251"/>
      <c r="G15" s="32">
        <f>C6</f>
        <v>10</v>
      </c>
      <c r="H15" s="32">
        <f>40/B7*C7</f>
        <v>40</v>
      </c>
      <c r="I15" s="32">
        <f>15/B8*C8</f>
        <v>7.5</v>
      </c>
      <c r="J15" s="32">
        <f>10/B9*C9</f>
        <v>0</v>
      </c>
      <c r="K15" s="32">
        <f>10/B10*C10</f>
        <v>0</v>
      </c>
      <c r="L15" s="32">
        <f>5/B11*C11</f>
        <v>0</v>
      </c>
      <c r="M15" s="32">
        <f>5/B12*C12</f>
        <v>0</v>
      </c>
    </row>
    <row r="16" spans="1:13" hidden="1" x14ac:dyDescent="0.25">
      <c r="A16" s="22" t="s">
        <v>69</v>
      </c>
      <c r="B16" s="22">
        <f>H15</f>
        <v>40</v>
      </c>
      <c r="C16" s="22">
        <f>H16</f>
        <v>30</v>
      </c>
      <c r="E16" s="251" t="s">
        <v>110</v>
      </c>
      <c r="F16" s="251"/>
      <c r="G16" s="22">
        <f>G15+20</f>
        <v>30</v>
      </c>
      <c r="H16" s="22">
        <f>30/B7*C7</f>
        <v>30</v>
      </c>
      <c r="I16" s="22">
        <f>15/B8*C8</f>
        <v>7.5</v>
      </c>
      <c r="J16" s="22">
        <f>10/B9*C9</f>
        <v>0</v>
      </c>
      <c r="K16" s="22">
        <f>5/B10*C10</f>
        <v>0</v>
      </c>
      <c r="L16" s="22">
        <f>5/B11*C11</f>
        <v>0</v>
      </c>
      <c r="M16" s="22">
        <f>5/B12*C12</f>
        <v>0</v>
      </c>
    </row>
    <row r="17" spans="1:13" hidden="1" x14ac:dyDescent="0.25">
      <c r="A17" s="22" t="s">
        <v>106</v>
      </c>
      <c r="B17" s="22">
        <f>I15</f>
        <v>7.5</v>
      </c>
      <c r="C17" s="22">
        <f>I16</f>
        <v>7.5</v>
      </c>
      <c r="M17" s="29"/>
    </row>
    <row r="18" spans="1:13" hidden="1" x14ac:dyDescent="0.25">
      <c r="A18" s="22" t="s">
        <v>70</v>
      </c>
      <c r="B18" s="22">
        <f>J15</f>
        <v>0</v>
      </c>
      <c r="C18" s="22">
        <f>J16</f>
        <v>0</v>
      </c>
      <c r="M18" s="29"/>
    </row>
    <row r="19" spans="1:13" hidden="1" x14ac:dyDescent="0.25">
      <c r="A19" s="22" t="s">
        <v>71</v>
      </c>
      <c r="B19" s="22">
        <f>K15</f>
        <v>0</v>
      </c>
      <c r="C19" s="22">
        <f>K16</f>
        <v>0</v>
      </c>
      <c r="M19" s="29"/>
    </row>
    <row r="20" spans="1:13" hidden="1" x14ac:dyDescent="0.25">
      <c r="A20" s="33" t="s">
        <v>107</v>
      </c>
      <c r="B20" s="22">
        <f>L15</f>
        <v>0</v>
      </c>
      <c r="C20" s="22">
        <f>L16</f>
        <v>0</v>
      </c>
      <c r="M20" s="29"/>
    </row>
    <row r="21" spans="1:13" hidden="1" x14ac:dyDescent="0.25">
      <c r="A21" s="22" t="s">
        <v>72</v>
      </c>
      <c r="B21" s="22">
        <f>M15</f>
        <v>0</v>
      </c>
      <c r="C21" s="22">
        <f>M16</f>
        <v>0</v>
      </c>
      <c r="M21" s="29"/>
    </row>
    <row r="22" spans="1:13" x14ac:dyDescent="0.25">
      <c r="A22" s="22" t="s">
        <v>113</v>
      </c>
      <c r="B22" s="34">
        <f>(B15+B16+B17+B18+B19+B20+B21)/100</f>
        <v>0.57499999999999996</v>
      </c>
      <c r="C22" s="34">
        <f>(C15+C16+C17+C18+C19+C20+C21)/100</f>
        <v>0.67500000000000004</v>
      </c>
      <c r="F22" s="253" t="s">
        <v>172</v>
      </c>
      <c r="G22" s="253"/>
      <c r="H22" s="26" t="s">
        <v>163</v>
      </c>
      <c r="M22" s="29"/>
    </row>
    <row r="23" spans="1:13" x14ac:dyDescent="0.25">
      <c r="F23" s="253" t="s">
        <v>173</v>
      </c>
      <c r="G23" s="253"/>
      <c r="H23" s="26" t="s">
        <v>174</v>
      </c>
    </row>
    <row r="24" spans="1:13" x14ac:dyDescent="0.25">
      <c r="A24" s="35" t="s">
        <v>145</v>
      </c>
      <c r="B24" s="36">
        <v>0.01</v>
      </c>
      <c r="C24" s="36">
        <v>0.02</v>
      </c>
      <c r="F24" s="253" t="s">
        <v>175</v>
      </c>
      <c r="G24" s="253"/>
      <c r="H24" s="26" t="s">
        <v>176</v>
      </c>
    </row>
    <row r="25" spans="1:13" x14ac:dyDescent="0.25">
      <c r="A25" s="35" t="s">
        <v>146</v>
      </c>
      <c r="B25" s="36">
        <v>0.01</v>
      </c>
      <c r="C25" s="36">
        <v>0.03</v>
      </c>
    </row>
    <row r="26" spans="1:13" x14ac:dyDescent="0.25">
      <c r="A26" s="35" t="s">
        <v>147</v>
      </c>
      <c r="B26" s="36">
        <v>0.03</v>
      </c>
      <c r="C26" s="36">
        <v>0.08</v>
      </c>
    </row>
    <row r="27" spans="1:13" x14ac:dyDescent="0.25">
      <c r="A27" s="35" t="s">
        <v>148</v>
      </c>
      <c r="B27" s="36">
        <v>0.05</v>
      </c>
      <c r="C27" s="36">
        <v>0.15</v>
      </c>
    </row>
    <row r="28" spans="1:13" x14ac:dyDescent="0.25">
      <c r="A28" s="35" t="s">
        <v>149</v>
      </c>
      <c r="B28" s="36">
        <v>7.0000000000000007E-2</v>
      </c>
      <c r="C28" s="36">
        <v>0.2</v>
      </c>
    </row>
    <row r="29" spans="1:13" x14ac:dyDescent="0.25">
      <c r="A29" s="35" t="s">
        <v>150</v>
      </c>
      <c r="B29" s="36">
        <v>0.1</v>
      </c>
      <c r="C29" s="36">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16" workbookViewId="0">
      <selection activeCell="D28" sqref="D28"/>
    </sheetView>
  </sheetViews>
  <sheetFormatPr defaultRowHeight="15" x14ac:dyDescent="0.25"/>
  <cols>
    <col min="2" max="2" width="12.42578125" customWidth="1"/>
  </cols>
  <sheetData>
    <row r="2" spans="1:12" x14ac:dyDescent="0.25">
      <c r="B2" s="5" t="s">
        <v>114</v>
      </c>
      <c r="C2" s="255"/>
      <c r="D2" s="255"/>
    </row>
    <row r="3" spans="1:12" x14ac:dyDescent="0.25">
      <c r="D3" s="6"/>
      <c r="E3" s="6"/>
      <c r="F3" s="6"/>
      <c r="G3" s="6"/>
      <c r="H3" s="6"/>
      <c r="I3" s="6"/>
    </row>
    <row r="4" spans="1:12" x14ac:dyDescent="0.25">
      <c r="A4" s="5" t="s">
        <v>115</v>
      </c>
      <c r="B4" s="7" t="s">
        <v>116</v>
      </c>
      <c r="C4" s="256" t="s">
        <v>117</v>
      </c>
      <c r="D4" s="256"/>
      <c r="E4" s="256"/>
      <c r="F4" s="8"/>
      <c r="G4" s="256" t="s">
        <v>118</v>
      </c>
      <c r="H4" s="256"/>
      <c r="I4" s="256"/>
      <c r="J4" s="256" t="s">
        <v>119</v>
      </c>
      <c r="K4" s="256"/>
      <c r="L4" s="256"/>
    </row>
    <row r="5" spans="1:12" x14ac:dyDescent="0.25">
      <c r="A5" s="5">
        <v>1</v>
      </c>
      <c r="B5" s="7"/>
      <c r="C5" s="7" t="s">
        <v>120</v>
      </c>
      <c r="D5" s="7" t="s">
        <v>121</v>
      </c>
      <c r="E5" s="7" t="s">
        <v>80</v>
      </c>
      <c r="F5" s="7"/>
      <c r="G5" s="7" t="s">
        <v>120</v>
      </c>
      <c r="H5" s="7" t="s">
        <v>121</v>
      </c>
      <c r="I5" s="7" t="s">
        <v>80</v>
      </c>
      <c r="J5" s="7" t="s">
        <v>120</v>
      </c>
      <c r="K5" s="7" t="s">
        <v>121</v>
      </c>
      <c r="L5" s="7" t="s">
        <v>80</v>
      </c>
    </row>
    <row r="6" spans="1:12" x14ac:dyDescent="0.25">
      <c r="B6" s="9" t="s">
        <v>122</v>
      </c>
      <c r="C6" s="9">
        <v>3.4</v>
      </c>
      <c r="D6" s="9">
        <v>2.75</v>
      </c>
      <c r="E6" s="9">
        <f>C6*D6</f>
        <v>9.35</v>
      </c>
      <c r="F6" s="9" t="s">
        <v>123</v>
      </c>
      <c r="G6" s="9"/>
      <c r="H6" s="9"/>
      <c r="I6" s="9">
        <f>G6*H6</f>
        <v>0</v>
      </c>
      <c r="J6" s="9"/>
      <c r="K6" s="9"/>
      <c r="L6" s="9">
        <f>J6*K6</f>
        <v>0</v>
      </c>
    </row>
    <row r="7" spans="1:12" x14ac:dyDescent="0.25">
      <c r="B7" s="9"/>
      <c r="C7" s="9"/>
      <c r="D7" s="9"/>
      <c r="E7" s="9">
        <f t="shared" ref="E7:E33" si="0">C7*D7</f>
        <v>0</v>
      </c>
      <c r="F7" s="9" t="s">
        <v>124</v>
      </c>
      <c r="G7" s="9"/>
      <c r="H7" s="9"/>
      <c r="I7" s="9">
        <f t="shared" ref="I7:I29" si="1">G7*H7</f>
        <v>0</v>
      </c>
      <c r="J7" s="9"/>
      <c r="K7" s="9"/>
      <c r="L7" s="9">
        <f t="shared" ref="L7:L29" si="2">J7*K7</f>
        <v>0</v>
      </c>
    </row>
    <row r="8" spans="1:12" x14ac:dyDescent="0.25">
      <c r="B8" s="9"/>
      <c r="C8" s="9"/>
      <c r="D8" s="9"/>
      <c r="E8" s="9">
        <f t="shared" si="0"/>
        <v>0</v>
      </c>
      <c r="F8" s="9"/>
      <c r="G8" s="9"/>
      <c r="H8" s="9"/>
      <c r="I8" s="9">
        <f t="shared" si="1"/>
        <v>0</v>
      </c>
      <c r="J8" s="9"/>
      <c r="K8" s="9"/>
      <c r="L8" s="9">
        <f t="shared" si="2"/>
        <v>0</v>
      </c>
    </row>
    <row r="9" spans="1:12" x14ac:dyDescent="0.25">
      <c r="B9" s="9" t="s">
        <v>125</v>
      </c>
      <c r="C9" s="9">
        <v>1.6</v>
      </c>
      <c r="D9" s="9">
        <v>2.15</v>
      </c>
      <c r="E9" s="9">
        <f t="shared" si="0"/>
        <v>3.44</v>
      </c>
      <c r="F9" s="9" t="s">
        <v>123</v>
      </c>
      <c r="G9" s="9"/>
      <c r="H9" s="9"/>
      <c r="I9" s="9">
        <f t="shared" si="1"/>
        <v>0</v>
      </c>
      <c r="J9" s="9"/>
      <c r="K9" s="9"/>
      <c r="L9" s="9">
        <f t="shared" si="2"/>
        <v>0</v>
      </c>
    </row>
    <row r="10" spans="1:12" x14ac:dyDescent="0.25">
      <c r="B10" s="9"/>
      <c r="C10" s="9"/>
      <c r="D10" s="9"/>
      <c r="E10" s="9">
        <f t="shared" si="0"/>
        <v>0</v>
      </c>
      <c r="F10" s="9" t="s">
        <v>124</v>
      </c>
      <c r="G10" s="9"/>
      <c r="H10" s="9"/>
      <c r="I10" s="9">
        <f t="shared" si="1"/>
        <v>0</v>
      </c>
      <c r="J10" s="9"/>
      <c r="K10" s="9"/>
      <c r="L10" s="9">
        <f t="shared" si="2"/>
        <v>0</v>
      </c>
    </row>
    <row r="11" spans="1:12" x14ac:dyDescent="0.25">
      <c r="B11" s="9"/>
      <c r="C11" s="9"/>
      <c r="D11" s="9"/>
      <c r="E11" s="9">
        <f t="shared" si="0"/>
        <v>0</v>
      </c>
      <c r="F11" s="9"/>
      <c r="G11" s="9"/>
      <c r="H11" s="9"/>
      <c r="I11" s="9">
        <f t="shared" si="1"/>
        <v>0</v>
      </c>
      <c r="J11" s="9"/>
      <c r="K11" s="9"/>
      <c r="L11" s="9">
        <f t="shared" si="2"/>
        <v>0</v>
      </c>
    </row>
    <row r="12" spans="1:12" x14ac:dyDescent="0.25">
      <c r="B12" s="9"/>
      <c r="C12" s="9"/>
      <c r="D12" s="9"/>
      <c r="E12" s="9">
        <f t="shared" si="0"/>
        <v>0</v>
      </c>
      <c r="F12" s="9"/>
      <c r="G12" s="9"/>
      <c r="H12" s="9"/>
      <c r="I12" s="9">
        <f t="shared" si="1"/>
        <v>0</v>
      </c>
      <c r="J12" s="9"/>
      <c r="K12" s="9"/>
      <c r="L12" s="9">
        <f t="shared" si="2"/>
        <v>0</v>
      </c>
    </row>
    <row r="13" spans="1:12" x14ac:dyDescent="0.25">
      <c r="B13" s="9" t="s">
        <v>126</v>
      </c>
      <c r="C13" s="9">
        <v>2.4500000000000002</v>
      </c>
      <c r="D13" s="9">
        <v>2.75</v>
      </c>
      <c r="E13" s="9">
        <f t="shared" si="0"/>
        <v>6.7375000000000007</v>
      </c>
      <c r="F13" s="9" t="s">
        <v>123</v>
      </c>
      <c r="G13" s="9"/>
      <c r="H13" s="9"/>
      <c r="I13" s="9">
        <f t="shared" si="1"/>
        <v>0</v>
      </c>
      <c r="J13" s="9"/>
      <c r="K13" s="9"/>
      <c r="L13" s="9">
        <f t="shared" si="2"/>
        <v>0</v>
      </c>
    </row>
    <row r="14" spans="1:12" x14ac:dyDescent="0.25">
      <c r="B14" s="9"/>
      <c r="C14" s="9"/>
      <c r="D14" s="9"/>
      <c r="E14" s="9">
        <f t="shared" si="0"/>
        <v>0</v>
      </c>
      <c r="F14" s="9" t="s">
        <v>124</v>
      </c>
      <c r="G14" s="9"/>
      <c r="H14" s="9"/>
      <c r="I14" s="9">
        <f t="shared" si="1"/>
        <v>0</v>
      </c>
      <c r="J14" s="9"/>
      <c r="K14" s="9"/>
      <c r="L14" s="9">
        <f t="shared" si="2"/>
        <v>0</v>
      </c>
    </row>
    <row r="15" spans="1:12" x14ac:dyDescent="0.25">
      <c r="B15" s="9"/>
      <c r="C15" s="9"/>
      <c r="D15" s="9"/>
      <c r="E15" s="9">
        <f t="shared" si="0"/>
        <v>0</v>
      </c>
      <c r="F15" s="9"/>
      <c r="G15" s="9"/>
      <c r="H15" s="9"/>
      <c r="I15" s="9">
        <f t="shared" si="1"/>
        <v>0</v>
      </c>
      <c r="J15" s="9"/>
      <c r="K15" s="9"/>
      <c r="L15" s="9">
        <f t="shared" si="2"/>
        <v>0</v>
      </c>
    </row>
    <row r="16" spans="1:12" x14ac:dyDescent="0.25">
      <c r="B16" s="9"/>
      <c r="C16" s="9"/>
      <c r="D16" s="9"/>
      <c r="E16" s="9">
        <f t="shared" si="0"/>
        <v>0</v>
      </c>
      <c r="F16" s="9"/>
      <c r="G16" s="9"/>
      <c r="H16" s="9"/>
      <c r="I16" s="9">
        <f t="shared" si="1"/>
        <v>0</v>
      </c>
      <c r="J16" s="9"/>
      <c r="K16" s="9"/>
      <c r="L16" s="9">
        <f t="shared" si="2"/>
        <v>0</v>
      </c>
    </row>
    <row r="17" spans="2:12" x14ac:dyDescent="0.25">
      <c r="B17" s="9" t="s">
        <v>127</v>
      </c>
      <c r="C17" s="9"/>
      <c r="D17" s="9"/>
      <c r="E17" s="9">
        <f t="shared" si="0"/>
        <v>0</v>
      </c>
      <c r="F17" s="9" t="s">
        <v>123</v>
      </c>
      <c r="G17" s="9"/>
      <c r="H17" s="9"/>
      <c r="I17" s="9">
        <f t="shared" si="1"/>
        <v>0</v>
      </c>
      <c r="J17" s="9"/>
      <c r="K17" s="9"/>
      <c r="L17" s="9">
        <f t="shared" si="2"/>
        <v>0</v>
      </c>
    </row>
    <row r="18" spans="2:12" x14ac:dyDescent="0.25">
      <c r="B18" s="9"/>
      <c r="C18" s="9"/>
      <c r="D18" s="9"/>
      <c r="E18" s="9">
        <f t="shared" si="0"/>
        <v>0</v>
      </c>
      <c r="F18" s="9" t="s">
        <v>124</v>
      </c>
      <c r="G18" s="9"/>
      <c r="H18" s="9"/>
      <c r="I18" s="9">
        <f t="shared" si="1"/>
        <v>0</v>
      </c>
      <c r="J18" s="9"/>
      <c r="K18" s="9"/>
      <c r="L18" s="9">
        <f t="shared" si="2"/>
        <v>0</v>
      </c>
    </row>
    <row r="19" spans="2:12" x14ac:dyDescent="0.25">
      <c r="B19" s="9"/>
      <c r="C19" s="9"/>
      <c r="D19" s="9"/>
      <c r="E19" s="9">
        <f t="shared" si="0"/>
        <v>0</v>
      </c>
      <c r="F19" s="9"/>
      <c r="G19" s="9"/>
      <c r="H19" s="9"/>
      <c r="I19" s="9">
        <f t="shared" si="1"/>
        <v>0</v>
      </c>
      <c r="J19" s="9"/>
      <c r="K19" s="9"/>
      <c r="L19" s="9">
        <f t="shared" si="2"/>
        <v>0</v>
      </c>
    </row>
    <row r="20" spans="2:12" x14ac:dyDescent="0.25">
      <c r="B20" s="9" t="s">
        <v>127</v>
      </c>
      <c r="C20" s="9"/>
      <c r="D20" s="9"/>
      <c r="E20" s="9">
        <f t="shared" si="0"/>
        <v>0</v>
      </c>
      <c r="F20" s="9" t="s">
        <v>123</v>
      </c>
      <c r="G20" s="9"/>
      <c r="H20" s="9"/>
      <c r="I20" s="9">
        <f t="shared" si="1"/>
        <v>0</v>
      </c>
      <c r="J20" s="9"/>
      <c r="K20" s="9"/>
      <c r="L20" s="9">
        <f t="shared" si="2"/>
        <v>0</v>
      </c>
    </row>
    <row r="21" spans="2:12" x14ac:dyDescent="0.25">
      <c r="B21" s="9"/>
      <c r="C21" s="9"/>
      <c r="D21" s="9"/>
      <c r="E21" s="9">
        <f t="shared" si="0"/>
        <v>0</v>
      </c>
      <c r="F21" s="9" t="s">
        <v>124</v>
      </c>
      <c r="G21" s="9"/>
      <c r="H21" s="9"/>
      <c r="I21" s="9">
        <f t="shared" si="1"/>
        <v>0</v>
      </c>
      <c r="J21" s="9"/>
      <c r="K21" s="9"/>
      <c r="L21" s="9">
        <f t="shared" si="2"/>
        <v>0</v>
      </c>
    </row>
    <row r="22" spans="2:12" x14ac:dyDescent="0.25">
      <c r="B22" s="9"/>
      <c r="C22" s="9"/>
      <c r="D22" s="9"/>
      <c r="E22" s="9">
        <f t="shared" si="0"/>
        <v>0</v>
      </c>
      <c r="F22" s="9"/>
      <c r="G22" s="9"/>
      <c r="H22" s="9"/>
      <c r="I22" s="9">
        <f t="shared" si="1"/>
        <v>0</v>
      </c>
      <c r="J22" s="9"/>
      <c r="K22" s="9"/>
      <c r="L22" s="9">
        <f t="shared" si="2"/>
        <v>0</v>
      </c>
    </row>
    <row r="23" spans="2:12" x14ac:dyDescent="0.25">
      <c r="B23" s="9" t="s">
        <v>128</v>
      </c>
      <c r="C23" s="9">
        <v>1.65</v>
      </c>
      <c r="D23" s="9">
        <v>1.2</v>
      </c>
      <c r="E23" s="9">
        <f t="shared" si="0"/>
        <v>1.9799999999999998</v>
      </c>
      <c r="F23" s="9" t="s">
        <v>129</v>
      </c>
      <c r="G23" s="9"/>
      <c r="H23" s="9"/>
      <c r="I23" s="9">
        <f t="shared" si="1"/>
        <v>0</v>
      </c>
      <c r="J23" s="9"/>
      <c r="K23" s="9"/>
      <c r="L23" s="9">
        <f t="shared" si="2"/>
        <v>0</v>
      </c>
    </row>
    <row r="24" spans="2:12" x14ac:dyDescent="0.25">
      <c r="B24" s="9" t="s">
        <v>130</v>
      </c>
      <c r="C24" s="9">
        <v>0.9</v>
      </c>
      <c r="D24" s="9">
        <v>1.25</v>
      </c>
      <c r="E24" s="9">
        <f t="shared" si="0"/>
        <v>1.125</v>
      </c>
      <c r="F24" s="9" t="s">
        <v>129</v>
      </c>
      <c r="G24" s="9"/>
      <c r="H24" s="9"/>
      <c r="I24" s="9">
        <f t="shared" si="1"/>
        <v>0</v>
      </c>
      <c r="J24" s="9"/>
      <c r="K24" s="9"/>
      <c r="L24" s="9">
        <f t="shared" si="2"/>
        <v>0</v>
      </c>
    </row>
    <row r="25" spans="2:12" x14ac:dyDescent="0.25">
      <c r="B25" s="9" t="s">
        <v>131</v>
      </c>
      <c r="C25" s="9"/>
      <c r="D25" s="9"/>
      <c r="E25" s="9">
        <f t="shared" si="0"/>
        <v>0</v>
      </c>
      <c r="F25" s="9" t="s">
        <v>129</v>
      </c>
      <c r="G25" s="9"/>
      <c r="H25" s="9"/>
      <c r="I25" s="9">
        <f t="shared" si="1"/>
        <v>0</v>
      </c>
      <c r="J25" s="9"/>
      <c r="K25" s="9"/>
      <c r="L25" s="9">
        <f t="shared" si="2"/>
        <v>0</v>
      </c>
    </row>
    <row r="26" spans="2:12" x14ac:dyDescent="0.25">
      <c r="B26" s="9"/>
      <c r="C26" s="9"/>
      <c r="D26" s="9"/>
      <c r="E26" s="9">
        <f t="shared" si="0"/>
        <v>0</v>
      </c>
      <c r="F26" s="9"/>
      <c r="G26" s="9"/>
      <c r="H26" s="9"/>
      <c r="I26" s="9">
        <f t="shared" si="1"/>
        <v>0</v>
      </c>
      <c r="J26" s="9"/>
      <c r="K26" s="9"/>
      <c r="L26" s="9">
        <f t="shared" si="2"/>
        <v>0</v>
      </c>
    </row>
    <row r="27" spans="2:12" x14ac:dyDescent="0.25">
      <c r="B27" s="9" t="s">
        <v>132</v>
      </c>
      <c r="C27" s="9">
        <v>0.9</v>
      </c>
      <c r="D27" s="9">
        <v>0.9</v>
      </c>
      <c r="E27" s="9">
        <f t="shared" si="0"/>
        <v>0.81</v>
      </c>
      <c r="F27" s="9"/>
      <c r="G27" s="9"/>
      <c r="H27" s="9"/>
      <c r="I27" s="9">
        <f t="shared" si="1"/>
        <v>0</v>
      </c>
      <c r="J27" s="9"/>
      <c r="K27" s="9"/>
      <c r="L27" s="9">
        <f t="shared" si="2"/>
        <v>0</v>
      </c>
    </row>
    <row r="28" spans="2:12" x14ac:dyDescent="0.25">
      <c r="B28" s="9" t="s">
        <v>133</v>
      </c>
      <c r="C28" s="9"/>
      <c r="D28" s="9"/>
      <c r="E28" s="9">
        <f t="shared" si="0"/>
        <v>0</v>
      </c>
      <c r="F28" s="9"/>
      <c r="G28" s="9"/>
      <c r="H28" s="9"/>
      <c r="I28" s="9">
        <f t="shared" si="1"/>
        <v>0</v>
      </c>
      <c r="J28" s="9"/>
      <c r="K28" s="9"/>
      <c r="L28" s="9">
        <f t="shared" si="2"/>
        <v>0</v>
      </c>
    </row>
    <row r="29" spans="2:12" x14ac:dyDescent="0.25">
      <c r="B29" s="9" t="s">
        <v>134</v>
      </c>
      <c r="C29" s="9"/>
      <c r="D29" s="9"/>
      <c r="E29" s="9">
        <f t="shared" si="0"/>
        <v>0</v>
      </c>
      <c r="F29" s="9"/>
      <c r="G29" s="9"/>
      <c r="H29" s="9"/>
      <c r="I29" s="9">
        <f t="shared" si="1"/>
        <v>0</v>
      </c>
      <c r="J29" s="9"/>
      <c r="K29" s="9"/>
      <c r="L29" s="9">
        <f t="shared" si="2"/>
        <v>0</v>
      </c>
    </row>
    <row r="30" spans="2:12" x14ac:dyDescent="0.25">
      <c r="B30" s="9" t="s">
        <v>135</v>
      </c>
      <c r="C30" s="9"/>
      <c r="D30" s="9"/>
      <c r="E30" s="9">
        <f t="shared" si="0"/>
        <v>0</v>
      </c>
      <c r="F30" s="9"/>
      <c r="G30" s="9"/>
      <c r="H30" s="9"/>
      <c r="I30" s="9">
        <f>G30*H30</f>
        <v>0</v>
      </c>
      <c r="J30" s="9"/>
      <c r="K30" s="9"/>
      <c r="L30" s="9">
        <f>J30*K30</f>
        <v>0</v>
      </c>
    </row>
    <row r="31" spans="2:12" x14ac:dyDescent="0.25">
      <c r="B31" s="9"/>
      <c r="C31" s="9"/>
      <c r="D31" s="9"/>
      <c r="E31" s="9">
        <f t="shared" si="0"/>
        <v>0</v>
      </c>
      <c r="F31" s="9"/>
      <c r="G31" s="9"/>
      <c r="H31" s="9"/>
      <c r="I31" s="9">
        <f>G31*H31</f>
        <v>0</v>
      </c>
      <c r="J31" s="9"/>
      <c r="K31" s="9"/>
      <c r="L31" s="9">
        <f>J31*K31</f>
        <v>0</v>
      </c>
    </row>
    <row r="32" spans="2:12" x14ac:dyDescent="0.25">
      <c r="B32" s="9"/>
      <c r="C32" s="9"/>
      <c r="D32" s="9"/>
      <c r="E32" s="9">
        <f t="shared" si="0"/>
        <v>0</v>
      </c>
      <c r="F32" s="9"/>
      <c r="G32" s="9"/>
      <c r="H32" s="9"/>
      <c r="I32" s="9">
        <f>G32*H32</f>
        <v>0</v>
      </c>
      <c r="J32" s="9"/>
      <c r="K32" s="9"/>
      <c r="L32" s="9">
        <f>J32*K32</f>
        <v>0</v>
      </c>
    </row>
    <row r="33" spans="2:12" x14ac:dyDescent="0.25">
      <c r="B33" s="9"/>
      <c r="C33" s="9"/>
      <c r="D33" s="9"/>
      <c r="E33" s="9">
        <f t="shared" si="0"/>
        <v>0</v>
      </c>
      <c r="F33" s="9"/>
      <c r="G33" s="9"/>
      <c r="H33" s="9"/>
      <c r="I33" s="9">
        <f>G33*H33</f>
        <v>0</v>
      </c>
      <c r="J33" s="9"/>
      <c r="K33" s="9"/>
      <c r="L33" s="9">
        <f>J33*K33</f>
        <v>0</v>
      </c>
    </row>
    <row r="34" spans="2:12" x14ac:dyDescent="0.25">
      <c r="B34" s="9" t="s">
        <v>82</v>
      </c>
      <c r="C34" s="9"/>
      <c r="D34" s="9">
        <f>E34*10.764</f>
        <v>252.33506999999997</v>
      </c>
      <c r="E34" s="9">
        <f>SUM(E6:E33)</f>
        <v>23.442499999999999</v>
      </c>
      <c r="F34" s="9"/>
      <c r="G34" s="9"/>
      <c r="H34" s="9">
        <f>I34*10.764</f>
        <v>0</v>
      </c>
      <c r="I34" s="9">
        <f>SUM(I6:I33)</f>
        <v>0</v>
      </c>
      <c r="J34" s="9"/>
      <c r="K34" s="9">
        <f>L34*10.764</f>
        <v>0</v>
      </c>
      <c r="L34" s="9">
        <f>SUM(L6:L33)</f>
        <v>0</v>
      </c>
    </row>
    <row r="36" spans="2:12" x14ac:dyDescent="0.25">
      <c r="D36">
        <f>D34+H34</f>
        <v>252.33506999999997</v>
      </c>
      <c r="E36">
        <f>E34+I34</f>
        <v>23.442499999999999</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 (2)</vt:lpstr>
      <vt:lpstr>C%</vt:lpstr>
      <vt:lpstr>Flat detail</vt:lpstr>
      <vt:lpstr>'Report (2)'!Print_Area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2025-08-09T11:54:15Z</cp:lastPrinted>
  <dcterms:created xsi:type="dcterms:W3CDTF">2019-07-16T09:29:46Z</dcterms:created>
  <dcterms:modified xsi:type="dcterms:W3CDTF">2025-08-09T11:54:18Z</dcterms:modified>
</cp:coreProperties>
</file>