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9-08-2025\"/>
    </mc:Choice>
  </mc:AlternateContent>
  <bookViews>
    <workbookView xWindow="0" yWindow="0" windowWidth="19200" windowHeight="6640" tabRatio="725"/>
  </bookViews>
  <sheets>
    <sheet name="Report" sheetId="1" r:id="rId1"/>
    <sheet name="%" sheetId="6" r:id="rId2"/>
    <sheet name="valuation" sheetId="5" r:id="rId3"/>
    <sheet name="Note" sheetId="4" r:id="rId4"/>
  </sheets>
  <definedNames>
    <definedName name="_xlnm._FilterDatabase" localSheetId="0" hidden="1">Report!$A$198:$N$292</definedName>
    <definedName name="_xlnm.Print_Area" localSheetId="0">Report!$A$1:$H$504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K254" i="1" l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29" i="1"/>
  <c r="F228" i="1"/>
  <c r="F227" i="1"/>
  <c r="F226" i="1"/>
  <c r="F225" i="1"/>
  <c r="F224" i="1"/>
  <c r="F223" i="1"/>
  <c r="F222" i="1"/>
  <c r="F221" i="1"/>
  <c r="F220" i="1"/>
  <c r="F219" i="1"/>
  <c r="C13" i="1"/>
  <c r="AL113" i="6" l="1"/>
  <c r="AI113" i="6"/>
  <c r="AH113" i="6"/>
  <c r="AG113" i="6"/>
  <c r="AF113" i="6"/>
  <c r="AL112" i="6"/>
  <c r="AI112" i="6"/>
  <c r="AH112" i="6"/>
  <c r="AG112" i="6"/>
  <c r="AF112" i="6"/>
  <c r="AL111" i="6"/>
  <c r="AI111" i="6"/>
  <c r="AH111" i="6"/>
  <c r="AG111" i="6"/>
  <c r="AF111" i="6"/>
  <c r="AL110" i="6"/>
  <c r="AI110" i="6"/>
  <c r="AH110" i="6"/>
  <c r="AG110" i="6"/>
  <c r="AF110" i="6"/>
  <c r="AL109" i="6"/>
  <c r="AI109" i="6"/>
  <c r="AH109" i="6"/>
  <c r="AG109" i="6"/>
  <c r="AF109" i="6"/>
  <c r="F186" i="1"/>
  <c r="C113" i="6"/>
  <c r="C112" i="6"/>
  <c r="C111" i="6"/>
  <c r="C109" i="6"/>
  <c r="C110" i="6"/>
  <c r="Q113" i="6" l="1"/>
  <c r="AN113" i="6"/>
  <c r="AQ113" i="6" s="1"/>
  <c r="X113" i="6"/>
  <c r="W113" i="6"/>
  <c r="O113" i="6"/>
  <c r="C175" i="1" s="1"/>
  <c r="Z113" i="6"/>
  <c r="Y113" i="6"/>
  <c r="AD113" i="6"/>
  <c r="AE113" i="6" s="1"/>
  <c r="AJ113" i="6" s="1"/>
  <c r="AK113" i="6" s="1"/>
  <c r="V113" i="6"/>
  <c r="N113" i="6"/>
  <c r="B175" i="1" s="1"/>
  <c r="R113" i="6"/>
  <c r="AC113" i="6"/>
  <c r="U113" i="6"/>
  <c r="AB113" i="6"/>
  <c r="T113" i="6"/>
  <c r="AA113" i="6"/>
  <c r="S113" i="6"/>
  <c r="Y112" i="6"/>
  <c r="X112" i="6"/>
  <c r="W112" i="6"/>
  <c r="O112" i="6"/>
  <c r="C174" i="1" s="1"/>
  <c r="AD112" i="6"/>
  <c r="AE112" i="6" s="1"/>
  <c r="AJ112" i="6" s="1"/>
  <c r="AK112" i="6" s="1"/>
  <c r="V112" i="6"/>
  <c r="N112" i="6"/>
  <c r="B174" i="1" s="1"/>
  <c r="Z112" i="6"/>
  <c r="AN112" i="6"/>
  <c r="AQ112" i="6" s="1"/>
  <c r="AC112" i="6"/>
  <c r="U112" i="6"/>
  <c r="Q112" i="6"/>
  <c r="AB112" i="6"/>
  <c r="T112" i="6"/>
  <c r="AA112" i="6"/>
  <c r="S112" i="6"/>
  <c r="R112" i="6"/>
  <c r="AN111" i="6"/>
  <c r="AQ111" i="6" s="1"/>
  <c r="X111" i="6"/>
  <c r="W111" i="6"/>
  <c r="O111" i="6"/>
  <c r="C173" i="1" s="1"/>
  <c r="AD111" i="6"/>
  <c r="AE111" i="6" s="1"/>
  <c r="AJ111" i="6" s="1"/>
  <c r="AK111" i="6" s="1"/>
  <c r="V111" i="6"/>
  <c r="N111" i="6"/>
  <c r="B173" i="1" s="1"/>
  <c r="AC111" i="6"/>
  <c r="U111" i="6"/>
  <c r="AB111" i="6"/>
  <c r="T111" i="6"/>
  <c r="AA111" i="6"/>
  <c r="S111" i="6"/>
  <c r="Z111" i="6"/>
  <c r="R111" i="6"/>
  <c r="Y111" i="6"/>
  <c r="Q111" i="6"/>
  <c r="AA110" i="6"/>
  <c r="S110" i="6"/>
  <c r="Y110" i="6"/>
  <c r="X110" i="6"/>
  <c r="V110" i="6"/>
  <c r="N110" i="6"/>
  <c r="B172" i="1" s="1"/>
  <c r="W110" i="6"/>
  <c r="O110" i="6"/>
  <c r="C172" i="1" s="1"/>
  <c r="AC110" i="6"/>
  <c r="U110" i="6"/>
  <c r="AB110" i="6"/>
  <c r="T110" i="6"/>
  <c r="Z110" i="6"/>
  <c r="R110" i="6"/>
  <c r="Q110" i="6"/>
  <c r="AN110" i="6"/>
  <c r="AQ110" i="6" s="1"/>
  <c r="AD110" i="6"/>
  <c r="AE110" i="6" s="1"/>
  <c r="AJ110" i="6" s="1"/>
  <c r="AK110" i="6" s="1"/>
  <c r="Y109" i="6"/>
  <c r="Q109" i="6"/>
  <c r="AN109" i="6"/>
  <c r="AQ109" i="6" s="1"/>
  <c r="X109" i="6"/>
  <c r="W109" i="6"/>
  <c r="O109" i="6"/>
  <c r="C171" i="1" s="1"/>
  <c r="V109" i="6"/>
  <c r="N109" i="6"/>
  <c r="B171" i="1" s="1"/>
  <c r="T109" i="6"/>
  <c r="Z109" i="6"/>
  <c r="R109" i="6"/>
  <c r="AD109" i="6"/>
  <c r="AE109" i="6" s="1"/>
  <c r="AJ109" i="6" s="1"/>
  <c r="AK109" i="6" s="1"/>
  <c r="AB109" i="6"/>
  <c r="AA109" i="6"/>
  <c r="S109" i="6"/>
  <c r="AC109" i="6"/>
  <c r="U109" i="6"/>
  <c r="L214" i="1"/>
  <c r="L215" i="1"/>
  <c r="G258" i="1"/>
  <c r="G257" i="1"/>
  <c r="G256" i="1"/>
  <c r="G255" i="1"/>
  <c r="D258" i="1"/>
  <c r="D257" i="1"/>
  <c r="D256" i="1"/>
  <c r="D255" i="1"/>
  <c r="G253" i="1"/>
  <c r="G193" i="1" s="1"/>
  <c r="D253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29" i="1"/>
  <c r="D228" i="1"/>
  <c r="D227" i="1"/>
  <c r="D226" i="1"/>
  <c r="D225" i="1"/>
  <c r="D224" i="1"/>
  <c r="D223" i="1"/>
  <c r="D222" i="1"/>
  <c r="D221" i="1"/>
  <c r="D220" i="1"/>
  <c r="D219" i="1"/>
  <c r="G229" i="1"/>
  <c r="G228" i="1"/>
  <c r="G227" i="1"/>
  <c r="G226" i="1"/>
  <c r="G225" i="1"/>
  <c r="G224" i="1"/>
  <c r="G223" i="1"/>
  <c r="G222" i="1"/>
  <c r="G221" i="1"/>
  <c r="G220" i="1"/>
  <c r="G219" i="1"/>
  <c r="G217" i="1"/>
  <c r="G216" i="1"/>
  <c r="G215" i="1"/>
  <c r="G214" i="1"/>
  <c r="D217" i="1"/>
  <c r="D216" i="1"/>
  <c r="D215" i="1"/>
  <c r="D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G192" i="1" l="1"/>
  <c r="G189" i="1"/>
  <c r="G190" i="1"/>
  <c r="G194" i="1"/>
  <c r="G191" i="1"/>
  <c r="AM112" i="6"/>
  <c r="AO112" i="6"/>
  <c r="AP112" i="6" s="1"/>
  <c r="AM113" i="6"/>
  <c r="AO113" i="6"/>
  <c r="AP113" i="6" s="1"/>
  <c r="AM111" i="6"/>
  <c r="AO111" i="6"/>
  <c r="AP111" i="6" s="1"/>
  <c r="AM110" i="6"/>
  <c r="AO110" i="6"/>
  <c r="AP110" i="6" s="1"/>
  <c r="AO109" i="6"/>
  <c r="AP109" i="6" s="1"/>
  <c r="AM109" i="6"/>
  <c r="F256" i="1"/>
  <c r="F257" i="1"/>
  <c r="F258" i="1"/>
  <c r="E256" i="1"/>
  <c r="E257" i="1"/>
  <c r="E258" i="1"/>
  <c r="F255" i="1"/>
  <c r="E255" i="1"/>
  <c r="F253" i="1"/>
  <c r="E253" i="1"/>
  <c r="E220" i="1"/>
  <c r="E221" i="1"/>
  <c r="E222" i="1"/>
  <c r="E223" i="1"/>
  <c r="E224" i="1"/>
  <c r="E225" i="1"/>
  <c r="E219" i="1"/>
  <c r="F217" i="1"/>
  <c r="E215" i="1"/>
  <c r="E216" i="1"/>
  <c r="E217" i="1"/>
  <c r="F215" i="1"/>
  <c r="F216" i="1"/>
  <c r="F214" i="1"/>
  <c r="E214" i="1"/>
  <c r="E229" i="1"/>
  <c r="E228" i="1"/>
  <c r="E227" i="1"/>
  <c r="H227" i="1" s="1"/>
  <c r="I227" i="1" s="1"/>
  <c r="E226" i="1"/>
  <c r="H226" i="1" s="1"/>
  <c r="F249" i="1"/>
  <c r="E249" i="1"/>
  <c r="F248" i="1"/>
  <c r="E248" i="1"/>
  <c r="F247" i="1"/>
  <c r="E247" i="1"/>
  <c r="F246" i="1"/>
  <c r="E246" i="1"/>
  <c r="F250" i="1"/>
  <c r="E250" i="1"/>
  <c r="F244" i="1"/>
  <c r="E244" i="1"/>
  <c r="F243" i="1"/>
  <c r="E243" i="1"/>
  <c r="F245" i="1"/>
  <c r="E245" i="1"/>
  <c r="F242" i="1"/>
  <c r="E242" i="1"/>
  <c r="F232" i="1"/>
  <c r="F233" i="1"/>
  <c r="F234" i="1"/>
  <c r="F235" i="1"/>
  <c r="F236" i="1"/>
  <c r="F237" i="1"/>
  <c r="F238" i="1"/>
  <c r="F239" i="1"/>
  <c r="F240" i="1"/>
  <c r="F241" i="1"/>
  <c r="F251" i="1"/>
  <c r="F231" i="1"/>
  <c r="E232" i="1"/>
  <c r="E233" i="1"/>
  <c r="E234" i="1"/>
  <c r="E235" i="1"/>
  <c r="E236" i="1"/>
  <c r="E237" i="1"/>
  <c r="E238" i="1"/>
  <c r="E239" i="1"/>
  <c r="E240" i="1"/>
  <c r="E241" i="1"/>
  <c r="E251" i="1"/>
  <c r="E231" i="1"/>
  <c r="E202" i="1"/>
  <c r="E203" i="1"/>
  <c r="H203" i="1" s="1"/>
  <c r="K203" i="1" s="1"/>
  <c r="E204" i="1"/>
  <c r="E205" i="1"/>
  <c r="E206" i="1"/>
  <c r="E207" i="1"/>
  <c r="E208" i="1"/>
  <c r="E209" i="1"/>
  <c r="E210" i="1"/>
  <c r="E211" i="1"/>
  <c r="H211" i="1" s="1"/>
  <c r="K211" i="1" s="1"/>
  <c r="E212" i="1"/>
  <c r="E201" i="1"/>
  <c r="H201" i="1" s="1"/>
  <c r="K201" i="1" s="1"/>
  <c r="H244" i="1" l="1"/>
  <c r="I244" i="1" s="1"/>
  <c r="H246" i="1"/>
  <c r="I246" i="1" s="1"/>
  <c r="H255" i="1"/>
  <c r="K255" i="1" s="1"/>
  <c r="H248" i="1"/>
  <c r="I248" i="1" s="1"/>
  <c r="H258" i="1"/>
  <c r="H245" i="1"/>
  <c r="I245" i="1" s="1"/>
  <c r="H237" i="1"/>
  <c r="I237" i="1" s="1"/>
  <c r="H236" i="1"/>
  <c r="I236" i="1" s="1"/>
  <c r="H235" i="1"/>
  <c r="I235" i="1" s="1"/>
  <c r="H222" i="1"/>
  <c r="I222" i="1" s="1"/>
  <c r="H212" i="1"/>
  <c r="K212" i="1" s="1"/>
  <c r="H204" i="1"/>
  <c r="C190" i="1"/>
  <c r="E190" i="1"/>
  <c r="C191" i="1"/>
  <c r="E191" i="1"/>
  <c r="E194" i="1"/>
  <c r="C194" i="1"/>
  <c r="H231" i="1"/>
  <c r="I231" i="1" s="1"/>
  <c r="C192" i="1"/>
  <c r="E192" i="1"/>
  <c r="H210" i="1"/>
  <c r="K210" i="1" s="1"/>
  <c r="H202" i="1"/>
  <c r="K202" i="1" s="1"/>
  <c r="H224" i="1"/>
  <c r="I224" i="1" s="1"/>
  <c r="H209" i="1"/>
  <c r="K209" i="1" s="1"/>
  <c r="H223" i="1"/>
  <c r="I223" i="1" s="1"/>
  <c r="H256" i="1"/>
  <c r="E189" i="1"/>
  <c r="C189" i="1"/>
  <c r="H216" i="1"/>
  <c r="I216" i="1" s="1"/>
  <c r="G195" i="1"/>
  <c r="H238" i="1"/>
  <c r="I238" i="1" s="1"/>
  <c r="H229" i="1"/>
  <c r="I229" i="1" s="1"/>
  <c r="H221" i="1"/>
  <c r="I221" i="1" s="1"/>
  <c r="H253" i="1"/>
  <c r="E193" i="1"/>
  <c r="C193" i="1"/>
  <c r="P113" i="6"/>
  <c r="D175" i="1" s="1"/>
  <c r="P112" i="6"/>
  <c r="D174" i="1" s="1"/>
  <c r="P111" i="6"/>
  <c r="D173" i="1" s="1"/>
  <c r="P110" i="6"/>
  <c r="D172" i="1" s="1"/>
  <c r="P109" i="6"/>
  <c r="D171" i="1" s="1"/>
  <c r="H242" i="1"/>
  <c r="I242" i="1" s="1"/>
  <c r="H249" i="1"/>
  <c r="I249" i="1" s="1"/>
  <c r="H215" i="1"/>
  <c r="I215" i="1" s="1"/>
  <c r="H251" i="1"/>
  <c r="I251" i="1" s="1"/>
  <c r="H220" i="1"/>
  <c r="I220" i="1" s="1"/>
  <c r="H208" i="1"/>
  <c r="K208" i="1" s="1"/>
  <c r="H234" i="1"/>
  <c r="I234" i="1" s="1"/>
  <c r="H207" i="1"/>
  <c r="H241" i="1"/>
  <c r="I241" i="1" s="1"/>
  <c r="H233" i="1"/>
  <c r="I233" i="1" s="1"/>
  <c r="H247" i="1"/>
  <c r="I247" i="1" s="1"/>
  <c r="H214" i="1"/>
  <c r="I214" i="1" s="1"/>
  <c r="H219" i="1"/>
  <c r="I219" i="1" s="1"/>
  <c r="H257" i="1"/>
  <c r="H240" i="1"/>
  <c r="I240" i="1" s="1"/>
  <c r="H206" i="1"/>
  <c r="K206" i="1" s="1"/>
  <c r="H232" i="1"/>
  <c r="I232" i="1" s="1"/>
  <c r="I201" i="1"/>
  <c r="H205" i="1"/>
  <c r="K205" i="1" s="1"/>
  <c r="H239" i="1"/>
  <c r="I239" i="1" s="1"/>
  <c r="H250" i="1"/>
  <c r="I250" i="1" s="1"/>
  <c r="H228" i="1"/>
  <c r="I228" i="1" s="1"/>
  <c r="H225" i="1"/>
  <c r="I225" i="1" s="1"/>
  <c r="H243" i="1"/>
  <c r="I243" i="1" s="1"/>
  <c r="I226" i="1"/>
  <c r="H217" i="1"/>
  <c r="I217" i="1" s="1"/>
  <c r="I255" i="1" l="1"/>
  <c r="I202" i="1"/>
  <c r="I253" i="1"/>
  <c r="K253" i="1"/>
  <c r="I256" i="1"/>
  <c r="K256" i="1"/>
  <c r="I204" i="1"/>
  <c r="K204" i="1"/>
  <c r="I207" i="1"/>
  <c r="K207" i="1"/>
  <c r="I257" i="1"/>
  <c r="K257" i="1"/>
  <c r="I212" i="1"/>
  <c r="I258" i="1"/>
  <c r="K258" i="1"/>
  <c r="C195" i="1"/>
  <c r="E195" i="1"/>
  <c r="I211" i="1"/>
  <c r="I203" i="1"/>
  <c r="AL108" i="6" l="1"/>
  <c r="AI108" i="6"/>
  <c r="AH108" i="6"/>
  <c r="AG108" i="6"/>
  <c r="AF108" i="6"/>
  <c r="AL107" i="6"/>
  <c r="AI107" i="6"/>
  <c r="AH107" i="6"/>
  <c r="AG107" i="6"/>
  <c r="AF107" i="6"/>
  <c r="AL106" i="6"/>
  <c r="AI106" i="6"/>
  <c r="AH106" i="6"/>
  <c r="AG106" i="6"/>
  <c r="AF106" i="6"/>
  <c r="AL105" i="6"/>
  <c r="AI105" i="6"/>
  <c r="AH105" i="6"/>
  <c r="AG105" i="6"/>
  <c r="AF105" i="6"/>
  <c r="AL104" i="6"/>
  <c r="AI104" i="6"/>
  <c r="AH104" i="6"/>
  <c r="AG104" i="6"/>
  <c r="AF104" i="6"/>
  <c r="AL103" i="6"/>
  <c r="AI103" i="6"/>
  <c r="AH103" i="6"/>
  <c r="AG103" i="6"/>
  <c r="AF103" i="6"/>
  <c r="AL102" i="6"/>
  <c r="AI102" i="6"/>
  <c r="AH102" i="6"/>
  <c r="AG102" i="6"/>
  <c r="AF102" i="6"/>
  <c r="AL101" i="6"/>
  <c r="AI101" i="6"/>
  <c r="AH101" i="6"/>
  <c r="AG101" i="6"/>
  <c r="AF101" i="6"/>
  <c r="AL100" i="6"/>
  <c r="AI100" i="6"/>
  <c r="AH100" i="6"/>
  <c r="AG100" i="6"/>
  <c r="AF100" i="6"/>
  <c r="AL99" i="6"/>
  <c r="AI99" i="6"/>
  <c r="AH99" i="6"/>
  <c r="AG99" i="6"/>
  <c r="AF99" i="6"/>
  <c r="AL98" i="6"/>
  <c r="AI98" i="6"/>
  <c r="AH98" i="6"/>
  <c r="AG98" i="6"/>
  <c r="AF98" i="6"/>
  <c r="AL97" i="6"/>
  <c r="AI97" i="6"/>
  <c r="AH97" i="6"/>
  <c r="AG97" i="6"/>
  <c r="AF97" i="6"/>
  <c r="AL96" i="6"/>
  <c r="AI96" i="6"/>
  <c r="AH96" i="6"/>
  <c r="AG96" i="6"/>
  <c r="AF96" i="6"/>
  <c r="AL95" i="6"/>
  <c r="AI95" i="6"/>
  <c r="AH95" i="6"/>
  <c r="AG95" i="6"/>
  <c r="AF95" i="6"/>
  <c r="AL94" i="6"/>
  <c r="AI94" i="6"/>
  <c r="AH94" i="6"/>
  <c r="AG94" i="6"/>
  <c r="AF94" i="6"/>
  <c r="AL93" i="6"/>
  <c r="AI93" i="6"/>
  <c r="AH93" i="6"/>
  <c r="AG93" i="6"/>
  <c r="AF93" i="6"/>
  <c r="AL92" i="6"/>
  <c r="AI92" i="6"/>
  <c r="AH92" i="6"/>
  <c r="AG92" i="6"/>
  <c r="AF92" i="6"/>
  <c r="AL91" i="6"/>
  <c r="AI91" i="6"/>
  <c r="AH91" i="6"/>
  <c r="AG91" i="6"/>
  <c r="AF91" i="6"/>
  <c r="AL90" i="6"/>
  <c r="AI90" i="6"/>
  <c r="AH90" i="6"/>
  <c r="AG90" i="6"/>
  <c r="AF90" i="6"/>
  <c r="AL89" i="6"/>
  <c r="AI89" i="6"/>
  <c r="AH89" i="6"/>
  <c r="AG89" i="6"/>
  <c r="AF89" i="6"/>
  <c r="AL88" i="6"/>
  <c r="AI88" i="6"/>
  <c r="AH88" i="6"/>
  <c r="AG88" i="6"/>
  <c r="AF88" i="6"/>
  <c r="AL87" i="6"/>
  <c r="AI87" i="6"/>
  <c r="AH87" i="6"/>
  <c r="AG87" i="6"/>
  <c r="AF87" i="6"/>
  <c r="AL86" i="6"/>
  <c r="AI86" i="6"/>
  <c r="AH86" i="6"/>
  <c r="AG86" i="6"/>
  <c r="AF86" i="6"/>
  <c r="AL85" i="6"/>
  <c r="AI85" i="6"/>
  <c r="AH85" i="6"/>
  <c r="AG85" i="6"/>
  <c r="AF85" i="6"/>
  <c r="AL84" i="6"/>
  <c r="AI84" i="6"/>
  <c r="AH84" i="6"/>
  <c r="AG84" i="6"/>
  <c r="AF84" i="6"/>
  <c r="AL83" i="6"/>
  <c r="AI83" i="6"/>
  <c r="AH83" i="6"/>
  <c r="AG83" i="6"/>
  <c r="AF83" i="6"/>
  <c r="AL82" i="6"/>
  <c r="AI82" i="6"/>
  <c r="AH82" i="6"/>
  <c r="AG82" i="6"/>
  <c r="AF82" i="6"/>
  <c r="AL81" i="6"/>
  <c r="AI81" i="6"/>
  <c r="AH81" i="6"/>
  <c r="AG81" i="6"/>
  <c r="AF81" i="6"/>
  <c r="AL80" i="6"/>
  <c r="AI80" i="6"/>
  <c r="AH80" i="6"/>
  <c r="AG80" i="6"/>
  <c r="AF80" i="6"/>
  <c r="AL79" i="6"/>
  <c r="AI79" i="6"/>
  <c r="AH79" i="6"/>
  <c r="AG79" i="6"/>
  <c r="AF79" i="6"/>
  <c r="AL78" i="6"/>
  <c r="AI78" i="6"/>
  <c r="AH78" i="6"/>
  <c r="AG78" i="6"/>
  <c r="AF78" i="6"/>
  <c r="AL77" i="6"/>
  <c r="AI77" i="6"/>
  <c r="AH77" i="6"/>
  <c r="AG77" i="6"/>
  <c r="AF77" i="6"/>
  <c r="AL76" i="6"/>
  <c r="AI76" i="6"/>
  <c r="AH76" i="6"/>
  <c r="AG76" i="6"/>
  <c r="AF76" i="6"/>
  <c r="AL75" i="6"/>
  <c r="AI75" i="6"/>
  <c r="AH75" i="6"/>
  <c r="AG75" i="6"/>
  <c r="AF75" i="6"/>
  <c r="AL74" i="6"/>
  <c r="AI74" i="6"/>
  <c r="AH74" i="6"/>
  <c r="AG74" i="6"/>
  <c r="AF74" i="6"/>
  <c r="AL73" i="6"/>
  <c r="AI73" i="6"/>
  <c r="AH73" i="6"/>
  <c r="AG73" i="6"/>
  <c r="AF73" i="6"/>
  <c r="AL72" i="6"/>
  <c r="AI72" i="6"/>
  <c r="AH72" i="6"/>
  <c r="AG72" i="6"/>
  <c r="AF72" i="6"/>
  <c r="AL71" i="6"/>
  <c r="AI71" i="6"/>
  <c r="AH71" i="6"/>
  <c r="AG71" i="6"/>
  <c r="AF71" i="6"/>
  <c r="AL70" i="6"/>
  <c r="AI70" i="6"/>
  <c r="AH70" i="6"/>
  <c r="AG70" i="6"/>
  <c r="AF70" i="6"/>
  <c r="AL69" i="6"/>
  <c r="AI69" i="6"/>
  <c r="AH69" i="6"/>
  <c r="AG69" i="6"/>
  <c r="AF69" i="6"/>
  <c r="AL68" i="6"/>
  <c r="AI68" i="6"/>
  <c r="AH68" i="6"/>
  <c r="AG68" i="6"/>
  <c r="AF68" i="6"/>
  <c r="AL67" i="6"/>
  <c r="AI67" i="6"/>
  <c r="AH67" i="6"/>
  <c r="AG67" i="6"/>
  <c r="AF67" i="6"/>
  <c r="AL66" i="6"/>
  <c r="AI66" i="6"/>
  <c r="AH66" i="6"/>
  <c r="AG66" i="6"/>
  <c r="AF66" i="6"/>
  <c r="AL65" i="6"/>
  <c r="AI65" i="6"/>
  <c r="AH65" i="6"/>
  <c r="AG65" i="6"/>
  <c r="AF65" i="6"/>
  <c r="AL64" i="6"/>
  <c r="AI64" i="6"/>
  <c r="AH64" i="6"/>
  <c r="AG64" i="6"/>
  <c r="AF64" i="6"/>
  <c r="AL63" i="6"/>
  <c r="AI63" i="6"/>
  <c r="AH63" i="6"/>
  <c r="AG63" i="6"/>
  <c r="AF63" i="6"/>
  <c r="AL62" i="6"/>
  <c r="AI62" i="6"/>
  <c r="AH62" i="6"/>
  <c r="AG62" i="6"/>
  <c r="AF62" i="6"/>
  <c r="AL61" i="6"/>
  <c r="AI61" i="6"/>
  <c r="AH61" i="6"/>
  <c r="AG61" i="6"/>
  <c r="AF61" i="6"/>
  <c r="AL60" i="6"/>
  <c r="AI60" i="6"/>
  <c r="AH60" i="6"/>
  <c r="AG60" i="6"/>
  <c r="AF60" i="6"/>
  <c r="AL59" i="6"/>
  <c r="AI59" i="6"/>
  <c r="AH59" i="6"/>
  <c r="AG59" i="6"/>
  <c r="AF59" i="6"/>
  <c r="AL58" i="6"/>
  <c r="AI58" i="6"/>
  <c r="AH58" i="6"/>
  <c r="AG58" i="6"/>
  <c r="AF58" i="6"/>
  <c r="AL57" i="6"/>
  <c r="AI57" i="6"/>
  <c r="AH57" i="6"/>
  <c r="AG57" i="6"/>
  <c r="AF57" i="6"/>
  <c r="AL56" i="6"/>
  <c r="AI56" i="6"/>
  <c r="AH56" i="6"/>
  <c r="AG56" i="6"/>
  <c r="AF56" i="6"/>
  <c r="AL55" i="6"/>
  <c r="AI55" i="6"/>
  <c r="AH55" i="6"/>
  <c r="AG55" i="6"/>
  <c r="AF55" i="6"/>
  <c r="AL54" i="6"/>
  <c r="AI54" i="6"/>
  <c r="AH54" i="6"/>
  <c r="AG54" i="6"/>
  <c r="AF54" i="6"/>
  <c r="AL53" i="6"/>
  <c r="AI53" i="6"/>
  <c r="AH53" i="6"/>
  <c r="AG53" i="6"/>
  <c r="AF53" i="6"/>
  <c r="AL52" i="6"/>
  <c r="AI52" i="6"/>
  <c r="AH52" i="6"/>
  <c r="AG52" i="6"/>
  <c r="AF52" i="6"/>
  <c r="AL51" i="6"/>
  <c r="AI51" i="6"/>
  <c r="AH51" i="6"/>
  <c r="AG51" i="6"/>
  <c r="AF51" i="6"/>
  <c r="AL50" i="6"/>
  <c r="AI50" i="6"/>
  <c r="AH50" i="6"/>
  <c r="AG50" i="6"/>
  <c r="AF50" i="6"/>
  <c r="AL49" i="6"/>
  <c r="AI49" i="6"/>
  <c r="AH49" i="6"/>
  <c r="AG49" i="6"/>
  <c r="AF49" i="6"/>
  <c r="AL48" i="6"/>
  <c r="AI48" i="6"/>
  <c r="AH48" i="6"/>
  <c r="AG48" i="6"/>
  <c r="AF48" i="6"/>
  <c r="AL47" i="6"/>
  <c r="AI47" i="6"/>
  <c r="AH47" i="6"/>
  <c r="AG47" i="6"/>
  <c r="AF47" i="6"/>
  <c r="AL46" i="6"/>
  <c r="AI46" i="6"/>
  <c r="AH46" i="6"/>
  <c r="AG46" i="6"/>
  <c r="AF46" i="6"/>
  <c r="AL45" i="6"/>
  <c r="AI45" i="6"/>
  <c r="AH45" i="6"/>
  <c r="AG45" i="6"/>
  <c r="AF45" i="6"/>
  <c r="AL44" i="6"/>
  <c r="AI44" i="6"/>
  <c r="AH44" i="6"/>
  <c r="AG44" i="6"/>
  <c r="AF44" i="6"/>
  <c r="AL43" i="6"/>
  <c r="AI43" i="6"/>
  <c r="AH43" i="6"/>
  <c r="AG43" i="6"/>
  <c r="AF43" i="6"/>
  <c r="AL42" i="6"/>
  <c r="AI42" i="6"/>
  <c r="AH42" i="6"/>
  <c r="AG42" i="6"/>
  <c r="AF42" i="6"/>
  <c r="AL41" i="6"/>
  <c r="AI41" i="6"/>
  <c r="AH41" i="6"/>
  <c r="AG41" i="6"/>
  <c r="AF41" i="6"/>
  <c r="AL40" i="6"/>
  <c r="AI40" i="6"/>
  <c r="AH40" i="6"/>
  <c r="AG40" i="6"/>
  <c r="AF40" i="6"/>
  <c r="AL39" i="6"/>
  <c r="AI39" i="6"/>
  <c r="AH39" i="6"/>
  <c r="AG39" i="6"/>
  <c r="AF39" i="6"/>
  <c r="AL38" i="6"/>
  <c r="AI38" i="6"/>
  <c r="AH38" i="6"/>
  <c r="AG38" i="6"/>
  <c r="AF38" i="6"/>
  <c r="AL37" i="6"/>
  <c r="AI37" i="6"/>
  <c r="AH37" i="6"/>
  <c r="AG37" i="6"/>
  <c r="AF37" i="6"/>
  <c r="AL36" i="6"/>
  <c r="AI36" i="6"/>
  <c r="AH36" i="6"/>
  <c r="AG36" i="6"/>
  <c r="AF36" i="6"/>
  <c r="AL35" i="6"/>
  <c r="AI35" i="6"/>
  <c r="AH35" i="6"/>
  <c r="AG35" i="6"/>
  <c r="AF35" i="6"/>
  <c r="AL34" i="6"/>
  <c r="AI34" i="6"/>
  <c r="AH34" i="6"/>
  <c r="AG34" i="6"/>
  <c r="AF34" i="6"/>
  <c r="AL33" i="6"/>
  <c r="AI33" i="6"/>
  <c r="AH33" i="6"/>
  <c r="AG33" i="6"/>
  <c r="AF33" i="6"/>
  <c r="AL32" i="6"/>
  <c r="AI32" i="6"/>
  <c r="AH32" i="6"/>
  <c r="AG32" i="6"/>
  <c r="AF32" i="6"/>
  <c r="AL31" i="6"/>
  <c r="AI31" i="6"/>
  <c r="AH31" i="6"/>
  <c r="AG31" i="6"/>
  <c r="AF31" i="6"/>
  <c r="AL30" i="6"/>
  <c r="AI30" i="6"/>
  <c r="AH30" i="6"/>
  <c r="AG30" i="6"/>
  <c r="AF30" i="6"/>
  <c r="AL29" i="6"/>
  <c r="AI29" i="6"/>
  <c r="AH29" i="6"/>
  <c r="AG29" i="6"/>
  <c r="AF29" i="6"/>
  <c r="AL28" i="6"/>
  <c r="AI28" i="6"/>
  <c r="AH28" i="6"/>
  <c r="AG28" i="6"/>
  <c r="AF28" i="6"/>
  <c r="AL27" i="6"/>
  <c r="AI27" i="6"/>
  <c r="AH27" i="6"/>
  <c r="AG27" i="6"/>
  <c r="AF27" i="6"/>
  <c r="AL26" i="6"/>
  <c r="AI26" i="6"/>
  <c r="AH26" i="6"/>
  <c r="AG26" i="6"/>
  <c r="AF26" i="6"/>
  <c r="AL25" i="6"/>
  <c r="AI25" i="6"/>
  <c r="AH25" i="6"/>
  <c r="AG25" i="6"/>
  <c r="AF25" i="6"/>
  <c r="AL24" i="6"/>
  <c r="AI24" i="6"/>
  <c r="AH24" i="6"/>
  <c r="AG24" i="6"/>
  <c r="AF24" i="6"/>
  <c r="AL23" i="6"/>
  <c r="AI23" i="6"/>
  <c r="AH23" i="6"/>
  <c r="AG23" i="6"/>
  <c r="AF23" i="6"/>
  <c r="AL22" i="6"/>
  <c r="AI22" i="6"/>
  <c r="AH22" i="6"/>
  <c r="AG22" i="6"/>
  <c r="AF22" i="6"/>
  <c r="AL21" i="6"/>
  <c r="AI21" i="6"/>
  <c r="AH21" i="6"/>
  <c r="AG21" i="6"/>
  <c r="AF21" i="6"/>
  <c r="AL20" i="6"/>
  <c r="AI20" i="6"/>
  <c r="AH20" i="6"/>
  <c r="AG20" i="6"/>
  <c r="AF20" i="6"/>
  <c r="AL19" i="6"/>
  <c r="AI19" i="6"/>
  <c r="AH19" i="6"/>
  <c r="AG19" i="6"/>
  <c r="AF19" i="6"/>
  <c r="AL18" i="6"/>
  <c r="AI18" i="6"/>
  <c r="AH18" i="6"/>
  <c r="AG18" i="6"/>
  <c r="AF18" i="6"/>
  <c r="AL17" i="6"/>
  <c r="AI17" i="6"/>
  <c r="AH17" i="6"/>
  <c r="AG17" i="6"/>
  <c r="AF17" i="6"/>
  <c r="AL16" i="6"/>
  <c r="AI16" i="6"/>
  <c r="AH16" i="6"/>
  <c r="AG16" i="6"/>
  <c r="AF16" i="6"/>
  <c r="AL15" i="6"/>
  <c r="AI15" i="6"/>
  <c r="AH15" i="6"/>
  <c r="AG15" i="6"/>
  <c r="AF15" i="6"/>
  <c r="AL14" i="6"/>
  <c r="AI14" i="6"/>
  <c r="AH14" i="6"/>
  <c r="AG14" i="6"/>
  <c r="AF14" i="6"/>
  <c r="AL13" i="6"/>
  <c r="AI13" i="6"/>
  <c r="AH13" i="6"/>
  <c r="AG13" i="6"/>
  <c r="AF13" i="6"/>
  <c r="AL12" i="6"/>
  <c r="AI12" i="6"/>
  <c r="AH12" i="6"/>
  <c r="AG12" i="6"/>
  <c r="AF12" i="6"/>
  <c r="AL11" i="6"/>
  <c r="AI11" i="6"/>
  <c r="AH11" i="6"/>
  <c r="AG11" i="6"/>
  <c r="AF11" i="6"/>
  <c r="AL10" i="6"/>
  <c r="AI10" i="6"/>
  <c r="AH10" i="6"/>
  <c r="AG10" i="6"/>
  <c r="AF10" i="6"/>
  <c r="AL9" i="6"/>
  <c r="AI9" i="6"/>
  <c r="AH9" i="6"/>
  <c r="AG9" i="6"/>
  <c r="AF9" i="6"/>
  <c r="AL8" i="6"/>
  <c r="AI8" i="6"/>
  <c r="AH8" i="6"/>
  <c r="AG8" i="6"/>
  <c r="AF8" i="6"/>
  <c r="AL7" i="6"/>
  <c r="AI7" i="6"/>
  <c r="AH7" i="6"/>
  <c r="AG7" i="6"/>
  <c r="AF7" i="6"/>
  <c r="AL6" i="6"/>
  <c r="AI6" i="6"/>
  <c r="AH6" i="6"/>
  <c r="AG6" i="6"/>
  <c r="AF6" i="6"/>
  <c r="AL5" i="6"/>
  <c r="AI5" i="6"/>
  <c r="AH5" i="6"/>
  <c r="AG5" i="6"/>
  <c r="AF5" i="6"/>
  <c r="AL4" i="6"/>
  <c r="AI4" i="6"/>
  <c r="AH4" i="6"/>
  <c r="AG4" i="6"/>
  <c r="AF4" i="6"/>
  <c r="AL3" i="6"/>
  <c r="AI3" i="6"/>
  <c r="AH3" i="6"/>
  <c r="AG3" i="6"/>
  <c r="AF3" i="6"/>
  <c r="AL2" i="6"/>
  <c r="AI2" i="6"/>
  <c r="AH2" i="6"/>
  <c r="AG2" i="6"/>
  <c r="AF2" i="6"/>
  <c r="J127" i="6"/>
  <c r="J126" i="6"/>
  <c r="J125" i="6"/>
  <c r="J124" i="6"/>
  <c r="C118" i="6"/>
  <c r="C79" i="6"/>
  <c r="C74" i="6"/>
  <c r="C96" i="6"/>
  <c r="C21" i="6"/>
  <c r="C37" i="6"/>
  <c r="C66" i="6"/>
  <c r="C5" i="6"/>
  <c r="C31" i="6"/>
  <c r="C22" i="6"/>
  <c r="C32" i="6"/>
  <c r="C77" i="6"/>
  <c r="C62" i="6"/>
  <c r="C49" i="6"/>
  <c r="C97" i="6"/>
  <c r="C56" i="6"/>
  <c r="C102" i="6"/>
  <c r="C106" i="6"/>
  <c r="C44" i="6"/>
  <c r="C61" i="6"/>
  <c r="C40" i="6"/>
  <c r="C38" i="6"/>
  <c r="C78" i="6"/>
  <c r="C16" i="6"/>
  <c r="C45" i="6"/>
  <c r="C63" i="6"/>
  <c r="C53" i="6"/>
  <c r="C58" i="6"/>
  <c r="C60" i="6"/>
  <c r="C101" i="6"/>
  <c r="C69" i="6"/>
  <c r="C41" i="6"/>
  <c r="C83" i="6"/>
  <c r="C59" i="6"/>
  <c r="C7" i="6"/>
  <c r="C50" i="6"/>
  <c r="H117" i="6"/>
  <c r="C87" i="6"/>
  <c r="C93" i="6"/>
  <c r="C46" i="6"/>
  <c r="C68" i="6"/>
  <c r="C48" i="6"/>
  <c r="C20" i="6"/>
  <c r="C26" i="6"/>
  <c r="C55" i="6"/>
  <c r="C65" i="6"/>
  <c r="C91" i="6"/>
  <c r="C85" i="6"/>
  <c r="C70" i="6"/>
  <c r="C27" i="6"/>
  <c r="C18" i="6"/>
  <c r="C4" i="6"/>
  <c r="C39" i="6"/>
  <c r="C17" i="6"/>
  <c r="C13" i="6"/>
  <c r="C73" i="6"/>
  <c r="C25" i="6"/>
  <c r="C95" i="6"/>
  <c r="C76" i="6"/>
  <c r="C43" i="6"/>
  <c r="C23" i="6"/>
  <c r="C52" i="6"/>
  <c r="C33" i="6"/>
  <c r="C75" i="6"/>
  <c r="C51" i="6"/>
  <c r="C35" i="6"/>
  <c r="C80" i="6"/>
  <c r="C90" i="6"/>
  <c r="C10" i="6"/>
  <c r="C81" i="6"/>
  <c r="C3" i="6"/>
  <c r="C6" i="6"/>
  <c r="C94" i="6"/>
  <c r="C29" i="6"/>
  <c r="C64" i="6"/>
  <c r="C108" i="6"/>
  <c r="C105" i="6"/>
  <c r="C72" i="6"/>
  <c r="C104" i="6"/>
  <c r="C12" i="6"/>
  <c r="C86" i="6"/>
  <c r="C24" i="6"/>
  <c r="C99" i="6"/>
  <c r="C84" i="6"/>
  <c r="C34" i="6"/>
  <c r="C19" i="6"/>
  <c r="C14" i="6"/>
  <c r="C11" i="6"/>
  <c r="C2" i="6"/>
  <c r="C103" i="6"/>
  <c r="C92" i="6"/>
  <c r="C30" i="6"/>
  <c r="C47" i="6"/>
  <c r="C42" i="6"/>
  <c r="C8" i="6"/>
  <c r="C54" i="6"/>
  <c r="C28" i="6"/>
  <c r="C71" i="6"/>
  <c r="C57" i="6"/>
  <c r="C88" i="6"/>
  <c r="C100" i="6"/>
  <c r="C15" i="6"/>
  <c r="C82" i="6"/>
  <c r="C67" i="6"/>
  <c r="C107" i="6"/>
  <c r="C36" i="6"/>
  <c r="C98" i="6"/>
  <c r="C89" i="6"/>
  <c r="AN78" i="6" l="1"/>
  <c r="AQ78" i="6" s="1"/>
  <c r="AD78" i="6"/>
  <c r="AE78" i="6" s="1"/>
  <c r="AJ78" i="6" s="1"/>
  <c r="AK78" i="6" s="1"/>
  <c r="AB78" i="6"/>
  <c r="Z78" i="6"/>
  <c r="X78" i="6"/>
  <c r="V78" i="6"/>
  <c r="T78" i="6"/>
  <c r="R78" i="6"/>
  <c r="N78" i="6"/>
  <c r="B140" i="1" s="1"/>
  <c r="AA78" i="6"/>
  <c r="W78" i="6"/>
  <c r="S78" i="6"/>
  <c r="O78" i="6"/>
  <c r="C140" i="1" s="1"/>
  <c r="AC78" i="6"/>
  <c r="Y78" i="6"/>
  <c r="U78" i="6"/>
  <c r="Q78" i="6"/>
  <c r="AN80" i="6"/>
  <c r="AQ80" i="6" s="1"/>
  <c r="AD80" i="6"/>
  <c r="AE80" i="6" s="1"/>
  <c r="AJ80" i="6" s="1"/>
  <c r="AK80" i="6" s="1"/>
  <c r="AB80" i="6"/>
  <c r="Z80" i="6"/>
  <c r="X80" i="6"/>
  <c r="V80" i="6"/>
  <c r="T80" i="6"/>
  <c r="R80" i="6"/>
  <c r="N80" i="6"/>
  <c r="B142" i="1" s="1"/>
  <c r="AA80" i="6"/>
  <c r="W80" i="6"/>
  <c r="S80" i="6"/>
  <c r="O80" i="6"/>
  <c r="C142" i="1" s="1"/>
  <c r="AC80" i="6"/>
  <c r="Y80" i="6"/>
  <c r="U80" i="6"/>
  <c r="Q80" i="6"/>
  <c r="AN82" i="6"/>
  <c r="AQ82" i="6" s="1"/>
  <c r="AD82" i="6"/>
  <c r="AE82" i="6" s="1"/>
  <c r="AJ82" i="6" s="1"/>
  <c r="AK82" i="6" s="1"/>
  <c r="AB82" i="6"/>
  <c r="Z82" i="6"/>
  <c r="X82" i="6"/>
  <c r="V82" i="6"/>
  <c r="T82" i="6"/>
  <c r="R82" i="6"/>
  <c r="N82" i="6"/>
  <c r="B144" i="1" s="1"/>
  <c r="AA82" i="6"/>
  <c r="W82" i="6"/>
  <c r="S82" i="6"/>
  <c r="O82" i="6"/>
  <c r="C144" i="1" s="1"/>
  <c r="AC82" i="6"/>
  <c r="Y82" i="6"/>
  <c r="U82" i="6"/>
  <c r="Q82" i="6"/>
  <c r="AN84" i="6"/>
  <c r="AQ84" i="6" s="1"/>
  <c r="AD84" i="6"/>
  <c r="AE84" i="6" s="1"/>
  <c r="AJ84" i="6" s="1"/>
  <c r="AK84" i="6" s="1"/>
  <c r="AB84" i="6"/>
  <c r="Z84" i="6"/>
  <c r="X84" i="6"/>
  <c r="V84" i="6"/>
  <c r="T84" i="6"/>
  <c r="R84" i="6"/>
  <c r="N84" i="6"/>
  <c r="B146" i="1" s="1"/>
  <c r="AA84" i="6"/>
  <c r="W84" i="6"/>
  <c r="S84" i="6"/>
  <c r="O84" i="6"/>
  <c r="C146" i="1" s="1"/>
  <c r="AC84" i="6"/>
  <c r="Y84" i="6"/>
  <c r="U84" i="6"/>
  <c r="Q84" i="6"/>
  <c r="AN86" i="6"/>
  <c r="AQ86" i="6" s="1"/>
  <c r="AD86" i="6"/>
  <c r="AE86" i="6" s="1"/>
  <c r="AJ86" i="6" s="1"/>
  <c r="AK86" i="6" s="1"/>
  <c r="AB86" i="6"/>
  <c r="Z86" i="6"/>
  <c r="X86" i="6"/>
  <c r="V86" i="6"/>
  <c r="T86" i="6"/>
  <c r="R86" i="6"/>
  <c r="N86" i="6"/>
  <c r="B148" i="1" s="1"/>
  <c r="AC86" i="6"/>
  <c r="AA86" i="6"/>
  <c r="Y86" i="6"/>
  <c r="W86" i="6"/>
  <c r="U86" i="6"/>
  <c r="S86" i="6"/>
  <c r="Q86" i="6"/>
  <c r="O86" i="6"/>
  <c r="C148" i="1" s="1"/>
  <c r="AN96" i="6"/>
  <c r="AQ96" i="6" s="1"/>
  <c r="AD96" i="6"/>
  <c r="AE96" i="6" s="1"/>
  <c r="AJ96" i="6" s="1"/>
  <c r="AK96" i="6" s="1"/>
  <c r="AB96" i="6"/>
  <c r="Z96" i="6"/>
  <c r="X96" i="6"/>
  <c r="V96" i="6"/>
  <c r="T96" i="6"/>
  <c r="R96" i="6"/>
  <c r="N96" i="6"/>
  <c r="B158" i="1" s="1"/>
  <c r="AA96" i="6"/>
  <c r="W96" i="6"/>
  <c r="S96" i="6"/>
  <c r="O96" i="6"/>
  <c r="C158" i="1" s="1"/>
  <c r="Y96" i="6"/>
  <c r="Q96" i="6"/>
  <c r="AC96" i="6"/>
  <c r="U96" i="6"/>
  <c r="AN98" i="6"/>
  <c r="AQ98" i="6" s="1"/>
  <c r="AD98" i="6"/>
  <c r="AE98" i="6" s="1"/>
  <c r="AJ98" i="6" s="1"/>
  <c r="AK98" i="6" s="1"/>
  <c r="AB98" i="6"/>
  <c r="Z98" i="6"/>
  <c r="X98" i="6"/>
  <c r="V98" i="6"/>
  <c r="T98" i="6"/>
  <c r="R98" i="6"/>
  <c r="N98" i="6"/>
  <c r="B160" i="1" s="1"/>
  <c r="AA98" i="6"/>
  <c r="W98" i="6"/>
  <c r="S98" i="6"/>
  <c r="O98" i="6"/>
  <c r="C160" i="1" s="1"/>
  <c r="Y98" i="6"/>
  <c r="Q98" i="6"/>
  <c r="AC98" i="6"/>
  <c r="U98" i="6"/>
  <c r="AN100" i="6"/>
  <c r="AQ100" i="6" s="1"/>
  <c r="AD100" i="6"/>
  <c r="AE100" i="6" s="1"/>
  <c r="AJ100" i="6" s="1"/>
  <c r="AK100" i="6" s="1"/>
  <c r="AB100" i="6"/>
  <c r="Z100" i="6"/>
  <c r="X100" i="6"/>
  <c r="V100" i="6"/>
  <c r="T100" i="6"/>
  <c r="R100" i="6"/>
  <c r="N100" i="6"/>
  <c r="B162" i="1" s="1"/>
  <c r="AA100" i="6"/>
  <c r="W100" i="6"/>
  <c r="S100" i="6"/>
  <c r="O100" i="6"/>
  <c r="C162" i="1" s="1"/>
  <c r="Y100" i="6"/>
  <c r="Q100" i="6"/>
  <c r="AC100" i="6"/>
  <c r="U100" i="6"/>
  <c r="AN102" i="6"/>
  <c r="AQ102" i="6" s="1"/>
  <c r="AD102" i="6"/>
  <c r="AE102" i="6" s="1"/>
  <c r="AJ102" i="6" s="1"/>
  <c r="AK102" i="6" s="1"/>
  <c r="AB102" i="6"/>
  <c r="Z102" i="6"/>
  <c r="X102" i="6"/>
  <c r="V102" i="6"/>
  <c r="T102" i="6"/>
  <c r="R102" i="6"/>
  <c r="N102" i="6"/>
  <c r="B164" i="1" s="1"/>
  <c r="AA102" i="6"/>
  <c r="W102" i="6"/>
  <c r="S102" i="6"/>
  <c r="O102" i="6"/>
  <c r="C164" i="1" s="1"/>
  <c r="Y102" i="6"/>
  <c r="Q102" i="6"/>
  <c r="AC102" i="6"/>
  <c r="U102" i="6"/>
  <c r="AC104" i="6"/>
  <c r="AA104" i="6"/>
  <c r="Y104" i="6"/>
  <c r="W104" i="6"/>
  <c r="AD104" i="6"/>
  <c r="AE104" i="6" s="1"/>
  <c r="AJ104" i="6" s="1"/>
  <c r="AK104" i="6" s="1"/>
  <c r="Z104" i="6"/>
  <c r="V104" i="6"/>
  <c r="T104" i="6"/>
  <c r="R104" i="6"/>
  <c r="N104" i="6"/>
  <c r="B166" i="1" s="1"/>
  <c r="AN104" i="6"/>
  <c r="AQ104" i="6" s="1"/>
  <c r="X104" i="6"/>
  <c r="S104" i="6"/>
  <c r="O104" i="6"/>
  <c r="C166" i="1" s="1"/>
  <c r="AB104" i="6"/>
  <c r="Q104" i="6"/>
  <c r="U104" i="6"/>
  <c r="AC77" i="6"/>
  <c r="AA77" i="6"/>
  <c r="Y77" i="6"/>
  <c r="W77" i="6"/>
  <c r="U77" i="6"/>
  <c r="S77" i="6"/>
  <c r="Q77" i="6"/>
  <c r="O77" i="6"/>
  <c r="C139" i="1" s="1"/>
  <c r="AD77" i="6"/>
  <c r="AE77" i="6" s="1"/>
  <c r="AJ77" i="6" s="1"/>
  <c r="AK77" i="6" s="1"/>
  <c r="Z77" i="6"/>
  <c r="V77" i="6"/>
  <c r="R77" i="6"/>
  <c r="N77" i="6"/>
  <c r="B139" i="1" s="1"/>
  <c r="AN77" i="6"/>
  <c r="AQ77" i="6" s="1"/>
  <c r="AB77" i="6"/>
  <c r="X77" i="6"/>
  <c r="T77" i="6"/>
  <c r="AC79" i="6"/>
  <c r="AA79" i="6"/>
  <c r="Y79" i="6"/>
  <c r="W79" i="6"/>
  <c r="U79" i="6"/>
  <c r="S79" i="6"/>
  <c r="Q79" i="6"/>
  <c r="O79" i="6"/>
  <c r="C141" i="1" s="1"/>
  <c r="AD79" i="6"/>
  <c r="AE79" i="6" s="1"/>
  <c r="AJ79" i="6" s="1"/>
  <c r="AK79" i="6" s="1"/>
  <c r="Z79" i="6"/>
  <c r="V79" i="6"/>
  <c r="R79" i="6"/>
  <c r="N79" i="6"/>
  <c r="B141" i="1" s="1"/>
  <c r="AN79" i="6"/>
  <c r="AQ79" i="6" s="1"/>
  <c r="AB79" i="6"/>
  <c r="X79" i="6"/>
  <c r="T79" i="6"/>
  <c r="AC81" i="6"/>
  <c r="AA81" i="6"/>
  <c r="Y81" i="6"/>
  <c r="W81" i="6"/>
  <c r="U81" i="6"/>
  <c r="S81" i="6"/>
  <c r="Q81" i="6"/>
  <c r="O81" i="6"/>
  <c r="C143" i="1" s="1"/>
  <c r="AD81" i="6"/>
  <c r="AE81" i="6" s="1"/>
  <c r="AJ81" i="6" s="1"/>
  <c r="AK81" i="6" s="1"/>
  <c r="Z81" i="6"/>
  <c r="V81" i="6"/>
  <c r="R81" i="6"/>
  <c r="N81" i="6"/>
  <c r="B143" i="1" s="1"/>
  <c r="AN81" i="6"/>
  <c r="AQ81" i="6" s="1"/>
  <c r="AB81" i="6"/>
  <c r="X81" i="6"/>
  <c r="T81" i="6"/>
  <c r="AC83" i="6"/>
  <c r="AA83" i="6"/>
  <c r="Y83" i="6"/>
  <c r="W83" i="6"/>
  <c r="U83" i="6"/>
  <c r="S83" i="6"/>
  <c r="Q83" i="6"/>
  <c r="O83" i="6"/>
  <c r="C145" i="1" s="1"/>
  <c r="AD83" i="6"/>
  <c r="AE83" i="6" s="1"/>
  <c r="AJ83" i="6" s="1"/>
  <c r="AK83" i="6" s="1"/>
  <c r="Z83" i="6"/>
  <c r="V83" i="6"/>
  <c r="R83" i="6"/>
  <c r="N83" i="6"/>
  <c r="B145" i="1" s="1"/>
  <c r="AN83" i="6"/>
  <c r="AQ83" i="6" s="1"/>
  <c r="AB83" i="6"/>
  <c r="X83" i="6"/>
  <c r="T83" i="6"/>
  <c r="AC85" i="6"/>
  <c r="AA85" i="6"/>
  <c r="Y85" i="6"/>
  <c r="W85" i="6"/>
  <c r="U85" i="6"/>
  <c r="S85" i="6"/>
  <c r="Q85" i="6"/>
  <c r="O85" i="6"/>
  <c r="C147" i="1" s="1"/>
  <c r="AN85" i="6"/>
  <c r="AQ85" i="6" s="1"/>
  <c r="AD85" i="6"/>
  <c r="AE85" i="6" s="1"/>
  <c r="AJ85" i="6" s="1"/>
  <c r="AK85" i="6" s="1"/>
  <c r="AB85" i="6"/>
  <c r="Z85" i="6"/>
  <c r="X85" i="6"/>
  <c r="V85" i="6"/>
  <c r="T85" i="6"/>
  <c r="R85" i="6"/>
  <c r="N85" i="6"/>
  <c r="B147" i="1" s="1"/>
  <c r="AN87" i="6"/>
  <c r="AQ87" i="6" s="1"/>
  <c r="AD87" i="6"/>
  <c r="AE87" i="6" s="1"/>
  <c r="AJ87" i="6" s="1"/>
  <c r="AK87" i="6" s="1"/>
  <c r="AB87" i="6"/>
  <c r="Z87" i="6"/>
  <c r="AC87" i="6"/>
  <c r="Y87" i="6"/>
  <c r="W87" i="6"/>
  <c r="U87" i="6"/>
  <c r="S87" i="6"/>
  <c r="Q87" i="6"/>
  <c r="O87" i="6"/>
  <c r="C149" i="1" s="1"/>
  <c r="AA87" i="6"/>
  <c r="X87" i="6"/>
  <c r="V87" i="6"/>
  <c r="T87" i="6"/>
  <c r="R87" i="6"/>
  <c r="N87" i="6"/>
  <c r="B149" i="1" s="1"/>
  <c r="AN89" i="6"/>
  <c r="AQ89" i="6" s="1"/>
  <c r="AD89" i="6"/>
  <c r="AE89" i="6" s="1"/>
  <c r="AJ89" i="6" s="1"/>
  <c r="AK89" i="6" s="1"/>
  <c r="AB89" i="6"/>
  <c r="Z89" i="6"/>
  <c r="X89" i="6"/>
  <c r="V89" i="6"/>
  <c r="T89" i="6"/>
  <c r="R89" i="6"/>
  <c r="N89" i="6"/>
  <c r="B151" i="1" s="1"/>
  <c r="AC89" i="6"/>
  <c r="Y89" i="6"/>
  <c r="U89" i="6"/>
  <c r="Q89" i="6"/>
  <c r="AA89" i="6"/>
  <c r="W89" i="6"/>
  <c r="S89" i="6"/>
  <c r="O89" i="6"/>
  <c r="C151" i="1" s="1"/>
  <c r="AN91" i="6"/>
  <c r="AQ91" i="6" s="1"/>
  <c r="AD91" i="6"/>
  <c r="AE91" i="6" s="1"/>
  <c r="AJ91" i="6" s="1"/>
  <c r="AK91" i="6" s="1"/>
  <c r="AB91" i="6"/>
  <c r="Z91" i="6"/>
  <c r="X91" i="6"/>
  <c r="V91" i="6"/>
  <c r="T91" i="6"/>
  <c r="R91" i="6"/>
  <c r="N91" i="6"/>
  <c r="B153" i="1" s="1"/>
  <c r="AC91" i="6"/>
  <c r="Y91" i="6"/>
  <c r="U91" i="6"/>
  <c r="Q91" i="6"/>
  <c r="AA91" i="6"/>
  <c r="W91" i="6"/>
  <c r="S91" i="6"/>
  <c r="O91" i="6"/>
  <c r="C153" i="1" s="1"/>
  <c r="AN93" i="6"/>
  <c r="AQ93" i="6" s="1"/>
  <c r="AD93" i="6"/>
  <c r="AE93" i="6" s="1"/>
  <c r="AJ93" i="6" s="1"/>
  <c r="AK93" i="6" s="1"/>
  <c r="AB93" i="6"/>
  <c r="Z93" i="6"/>
  <c r="X93" i="6"/>
  <c r="V93" i="6"/>
  <c r="T93" i="6"/>
  <c r="R93" i="6"/>
  <c r="N93" i="6"/>
  <c r="B155" i="1" s="1"/>
  <c r="AC93" i="6"/>
  <c r="Y93" i="6"/>
  <c r="U93" i="6"/>
  <c r="Q93" i="6"/>
  <c r="AA93" i="6"/>
  <c r="W93" i="6"/>
  <c r="S93" i="6"/>
  <c r="O93" i="6"/>
  <c r="C155" i="1" s="1"/>
  <c r="AN105" i="6"/>
  <c r="AQ105" i="6" s="1"/>
  <c r="AD105" i="6"/>
  <c r="AE105" i="6" s="1"/>
  <c r="AJ105" i="6" s="1"/>
  <c r="AK105" i="6" s="1"/>
  <c r="AB105" i="6"/>
  <c r="Z105" i="6"/>
  <c r="X105" i="6"/>
  <c r="V105" i="6"/>
  <c r="T105" i="6"/>
  <c r="R105" i="6"/>
  <c r="N105" i="6"/>
  <c r="AA105" i="6"/>
  <c r="W105" i="6"/>
  <c r="S105" i="6"/>
  <c r="O105" i="6"/>
  <c r="Y105" i="6"/>
  <c r="Q105" i="6"/>
  <c r="AC105" i="6"/>
  <c r="U105" i="6"/>
  <c r="AC107" i="6"/>
  <c r="AA107" i="6"/>
  <c r="Y107" i="6"/>
  <c r="AN107" i="6"/>
  <c r="AQ107" i="6" s="1"/>
  <c r="AB107" i="6"/>
  <c r="X107" i="6"/>
  <c r="V107" i="6"/>
  <c r="T107" i="6"/>
  <c r="R107" i="6"/>
  <c r="N107" i="6"/>
  <c r="AD107" i="6"/>
  <c r="AE107" i="6" s="1"/>
  <c r="AJ107" i="6" s="1"/>
  <c r="AK107" i="6" s="1"/>
  <c r="W107" i="6"/>
  <c r="S107" i="6"/>
  <c r="O107" i="6"/>
  <c r="Z107" i="6"/>
  <c r="Q107" i="6"/>
  <c r="U107" i="6"/>
  <c r="AC88" i="6"/>
  <c r="AA88" i="6"/>
  <c r="Y88" i="6"/>
  <c r="W88" i="6"/>
  <c r="U88" i="6"/>
  <c r="S88" i="6"/>
  <c r="Q88" i="6"/>
  <c r="O88" i="6"/>
  <c r="C150" i="1" s="1"/>
  <c r="AN88" i="6"/>
  <c r="AQ88" i="6" s="1"/>
  <c r="AB88" i="6"/>
  <c r="X88" i="6"/>
  <c r="T88" i="6"/>
  <c r="AD88" i="6"/>
  <c r="AE88" i="6" s="1"/>
  <c r="AJ88" i="6" s="1"/>
  <c r="AK88" i="6" s="1"/>
  <c r="Z88" i="6"/>
  <c r="V88" i="6"/>
  <c r="R88" i="6"/>
  <c r="N88" i="6"/>
  <c r="B150" i="1" s="1"/>
  <c r="AC90" i="6"/>
  <c r="AA90" i="6"/>
  <c r="Y90" i="6"/>
  <c r="W90" i="6"/>
  <c r="U90" i="6"/>
  <c r="S90" i="6"/>
  <c r="Q90" i="6"/>
  <c r="O90" i="6"/>
  <c r="C152" i="1" s="1"/>
  <c r="AN90" i="6"/>
  <c r="AQ90" i="6" s="1"/>
  <c r="AB90" i="6"/>
  <c r="X90" i="6"/>
  <c r="T90" i="6"/>
  <c r="AD90" i="6"/>
  <c r="AE90" i="6" s="1"/>
  <c r="AJ90" i="6" s="1"/>
  <c r="AK90" i="6" s="1"/>
  <c r="Z90" i="6"/>
  <c r="V90" i="6"/>
  <c r="R90" i="6"/>
  <c r="N90" i="6"/>
  <c r="B152" i="1" s="1"/>
  <c r="AC92" i="6"/>
  <c r="AA92" i="6"/>
  <c r="Y92" i="6"/>
  <c r="W92" i="6"/>
  <c r="U92" i="6"/>
  <c r="S92" i="6"/>
  <c r="Q92" i="6"/>
  <c r="O92" i="6"/>
  <c r="C154" i="1" s="1"/>
  <c r="AN92" i="6"/>
  <c r="AQ92" i="6" s="1"/>
  <c r="AB92" i="6"/>
  <c r="X92" i="6"/>
  <c r="T92" i="6"/>
  <c r="AD92" i="6"/>
  <c r="AE92" i="6" s="1"/>
  <c r="AJ92" i="6" s="1"/>
  <c r="AK92" i="6" s="1"/>
  <c r="Z92" i="6"/>
  <c r="V92" i="6"/>
  <c r="R92" i="6"/>
  <c r="N92" i="6"/>
  <c r="B154" i="1" s="1"/>
  <c r="AN94" i="6"/>
  <c r="AQ94" i="6" s="1"/>
  <c r="AD94" i="6"/>
  <c r="AE94" i="6" s="1"/>
  <c r="AJ94" i="6" s="1"/>
  <c r="AK94" i="6" s="1"/>
  <c r="AB94" i="6"/>
  <c r="Z94" i="6"/>
  <c r="X94" i="6"/>
  <c r="V94" i="6"/>
  <c r="T94" i="6"/>
  <c r="R94" i="6"/>
  <c r="AA94" i="6"/>
  <c r="W94" i="6"/>
  <c r="S94" i="6"/>
  <c r="O94" i="6"/>
  <c r="C156" i="1" s="1"/>
  <c r="Y94" i="6"/>
  <c r="Q94" i="6"/>
  <c r="AC94" i="6"/>
  <c r="U94" i="6"/>
  <c r="N94" i="6"/>
  <c r="B156" i="1" s="1"/>
  <c r="AC95" i="6"/>
  <c r="AA95" i="6"/>
  <c r="Y95" i="6"/>
  <c r="W95" i="6"/>
  <c r="U95" i="6"/>
  <c r="S95" i="6"/>
  <c r="Q95" i="6"/>
  <c r="O95" i="6"/>
  <c r="C157" i="1" s="1"/>
  <c r="AD95" i="6"/>
  <c r="AE95" i="6" s="1"/>
  <c r="AJ95" i="6" s="1"/>
  <c r="AK95" i="6" s="1"/>
  <c r="Z95" i="6"/>
  <c r="V95" i="6"/>
  <c r="R95" i="6"/>
  <c r="N95" i="6"/>
  <c r="B157" i="1" s="1"/>
  <c r="AN95" i="6"/>
  <c r="AQ95" i="6" s="1"/>
  <c r="X95" i="6"/>
  <c r="AB95" i="6"/>
  <c r="T95" i="6"/>
  <c r="AC97" i="6"/>
  <c r="AA97" i="6"/>
  <c r="Y97" i="6"/>
  <c r="W97" i="6"/>
  <c r="U97" i="6"/>
  <c r="S97" i="6"/>
  <c r="Q97" i="6"/>
  <c r="O97" i="6"/>
  <c r="C159" i="1" s="1"/>
  <c r="AD97" i="6"/>
  <c r="AE97" i="6" s="1"/>
  <c r="AJ97" i="6" s="1"/>
  <c r="AK97" i="6" s="1"/>
  <c r="Z97" i="6"/>
  <c r="V97" i="6"/>
  <c r="R97" i="6"/>
  <c r="N97" i="6"/>
  <c r="B159" i="1" s="1"/>
  <c r="AN97" i="6"/>
  <c r="AQ97" i="6" s="1"/>
  <c r="X97" i="6"/>
  <c r="AB97" i="6"/>
  <c r="T97" i="6"/>
  <c r="AC99" i="6"/>
  <c r="AA99" i="6"/>
  <c r="Y99" i="6"/>
  <c r="W99" i="6"/>
  <c r="U99" i="6"/>
  <c r="S99" i="6"/>
  <c r="Q99" i="6"/>
  <c r="O99" i="6"/>
  <c r="C161" i="1" s="1"/>
  <c r="AD99" i="6"/>
  <c r="AE99" i="6" s="1"/>
  <c r="AJ99" i="6" s="1"/>
  <c r="AK99" i="6" s="1"/>
  <c r="Z99" i="6"/>
  <c r="V99" i="6"/>
  <c r="R99" i="6"/>
  <c r="N99" i="6"/>
  <c r="B161" i="1" s="1"/>
  <c r="AN99" i="6"/>
  <c r="AQ99" i="6" s="1"/>
  <c r="X99" i="6"/>
  <c r="AB99" i="6"/>
  <c r="T99" i="6"/>
  <c r="AC101" i="6"/>
  <c r="AA101" i="6"/>
  <c r="Y101" i="6"/>
  <c r="W101" i="6"/>
  <c r="U101" i="6"/>
  <c r="S101" i="6"/>
  <c r="Q101" i="6"/>
  <c r="O101" i="6"/>
  <c r="C163" i="1" s="1"/>
  <c r="AD101" i="6"/>
  <c r="AE101" i="6" s="1"/>
  <c r="AJ101" i="6" s="1"/>
  <c r="AK101" i="6" s="1"/>
  <c r="Z101" i="6"/>
  <c r="V101" i="6"/>
  <c r="R101" i="6"/>
  <c r="N101" i="6"/>
  <c r="B163" i="1" s="1"/>
  <c r="AN101" i="6"/>
  <c r="AQ101" i="6" s="1"/>
  <c r="X101" i="6"/>
  <c r="AB101" i="6"/>
  <c r="T101" i="6"/>
  <c r="AC103" i="6"/>
  <c r="AA103" i="6"/>
  <c r="Y103" i="6"/>
  <c r="W103" i="6"/>
  <c r="U103" i="6"/>
  <c r="S103" i="6"/>
  <c r="Q103" i="6"/>
  <c r="O103" i="6"/>
  <c r="C165" i="1" s="1"/>
  <c r="AD103" i="6"/>
  <c r="AE103" i="6" s="1"/>
  <c r="AJ103" i="6" s="1"/>
  <c r="AK103" i="6" s="1"/>
  <c r="Z103" i="6"/>
  <c r="V103" i="6"/>
  <c r="R103" i="6"/>
  <c r="N103" i="6"/>
  <c r="B165" i="1" s="1"/>
  <c r="AN103" i="6"/>
  <c r="AQ103" i="6" s="1"/>
  <c r="X103" i="6"/>
  <c r="AB103" i="6"/>
  <c r="T103" i="6"/>
  <c r="AC106" i="6"/>
  <c r="AA106" i="6"/>
  <c r="Y106" i="6"/>
  <c r="W106" i="6"/>
  <c r="U106" i="6"/>
  <c r="S106" i="6"/>
  <c r="Q106" i="6"/>
  <c r="O106" i="6"/>
  <c r="AD106" i="6"/>
  <c r="AE106" i="6" s="1"/>
  <c r="AJ106" i="6" s="1"/>
  <c r="AK106" i="6" s="1"/>
  <c r="Z106" i="6"/>
  <c r="V106" i="6"/>
  <c r="R106" i="6"/>
  <c r="N106" i="6"/>
  <c r="AN106" i="6"/>
  <c r="AQ106" i="6" s="1"/>
  <c r="X106" i="6"/>
  <c r="AB106" i="6"/>
  <c r="T106" i="6"/>
  <c r="AN108" i="6"/>
  <c r="AQ108" i="6" s="1"/>
  <c r="AD108" i="6"/>
  <c r="AE108" i="6" s="1"/>
  <c r="AJ108" i="6" s="1"/>
  <c r="AK108" i="6" s="1"/>
  <c r="AB108" i="6"/>
  <c r="Z108" i="6"/>
  <c r="X108" i="6"/>
  <c r="V108" i="6"/>
  <c r="T108" i="6"/>
  <c r="R108" i="6"/>
  <c r="N108" i="6"/>
  <c r="B170" i="1" s="1"/>
  <c r="AC108" i="6"/>
  <c r="Y108" i="6"/>
  <c r="U108" i="6"/>
  <c r="Q108" i="6"/>
  <c r="AA108" i="6"/>
  <c r="S108" i="6"/>
  <c r="O108" i="6"/>
  <c r="C170" i="1" s="1"/>
  <c r="W108" i="6"/>
  <c r="AN41" i="6"/>
  <c r="AQ41" i="6" s="1"/>
  <c r="AD41" i="6"/>
  <c r="AE41" i="6" s="1"/>
  <c r="AJ41" i="6" s="1"/>
  <c r="AK41" i="6" s="1"/>
  <c r="AB41" i="6"/>
  <c r="Z41" i="6"/>
  <c r="X41" i="6"/>
  <c r="V41" i="6"/>
  <c r="T41" i="6"/>
  <c r="R41" i="6"/>
  <c r="AC41" i="6"/>
  <c r="Y41" i="6"/>
  <c r="U41" i="6"/>
  <c r="Q41" i="6"/>
  <c r="N41" i="6"/>
  <c r="B103" i="1" s="1"/>
  <c r="AA41" i="6"/>
  <c r="W41" i="6"/>
  <c r="S41" i="6"/>
  <c r="O41" i="6"/>
  <c r="C103" i="1" s="1"/>
  <c r="AN71" i="6"/>
  <c r="AQ71" i="6" s="1"/>
  <c r="AD71" i="6"/>
  <c r="AE71" i="6" s="1"/>
  <c r="AJ71" i="6" s="1"/>
  <c r="AK71" i="6" s="1"/>
  <c r="AB71" i="6"/>
  <c r="Z71" i="6"/>
  <c r="X71" i="6"/>
  <c r="V71" i="6"/>
  <c r="T71" i="6"/>
  <c r="R71" i="6"/>
  <c r="N71" i="6"/>
  <c r="B133" i="1" s="1"/>
  <c r="AA71" i="6"/>
  <c r="W71" i="6"/>
  <c r="S71" i="6"/>
  <c r="O71" i="6"/>
  <c r="C133" i="1" s="1"/>
  <c r="Y71" i="6"/>
  <c r="Q71" i="6"/>
  <c r="U71" i="6"/>
  <c r="AC71" i="6"/>
  <c r="AN73" i="6"/>
  <c r="AQ73" i="6" s="1"/>
  <c r="AD73" i="6"/>
  <c r="AE73" i="6" s="1"/>
  <c r="AJ73" i="6" s="1"/>
  <c r="AK73" i="6" s="1"/>
  <c r="AB73" i="6"/>
  <c r="Z73" i="6"/>
  <c r="X73" i="6"/>
  <c r="V73" i="6"/>
  <c r="T73" i="6"/>
  <c r="R73" i="6"/>
  <c r="N73" i="6"/>
  <c r="B135" i="1" s="1"/>
  <c r="AA73" i="6"/>
  <c r="W73" i="6"/>
  <c r="S73" i="6"/>
  <c r="O73" i="6"/>
  <c r="C135" i="1" s="1"/>
  <c r="Y73" i="6"/>
  <c r="Q73" i="6"/>
  <c r="U73" i="6"/>
  <c r="AC73" i="6"/>
  <c r="AN75" i="6"/>
  <c r="AQ75" i="6" s="1"/>
  <c r="AD75" i="6"/>
  <c r="AE75" i="6" s="1"/>
  <c r="AJ75" i="6" s="1"/>
  <c r="AK75" i="6" s="1"/>
  <c r="AB75" i="6"/>
  <c r="Z75" i="6"/>
  <c r="X75" i="6"/>
  <c r="V75" i="6"/>
  <c r="T75" i="6"/>
  <c r="R75" i="6"/>
  <c r="N75" i="6"/>
  <c r="B137" i="1" s="1"/>
  <c r="AA75" i="6"/>
  <c r="W75" i="6"/>
  <c r="S75" i="6"/>
  <c r="O75" i="6"/>
  <c r="C137" i="1" s="1"/>
  <c r="Y75" i="6"/>
  <c r="Q75" i="6"/>
  <c r="U75" i="6"/>
  <c r="AC75" i="6"/>
  <c r="AC40" i="6"/>
  <c r="AA40" i="6"/>
  <c r="Y40" i="6"/>
  <c r="W40" i="6"/>
  <c r="U40" i="6"/>
  <c r="S40" i="6"/>
  <c r="Q40" i="6"/>
  <c r="O40" i="6"/>
  <c r="C102" i="1" s="1"/>
  <c r="AN40" i="6"/>
  <c r="AQ40" i="6" s="1"/>
  <c r="AD40" i="6"/>
  <c r="AE40" i="6" s="1"/>
  <c r="AJ40" i="6" s="1"/>
  <c r="AK40" i="6" s="1"/>
  <c r="AB40" i="6"/>
  <c r="Z40" i="6"/>
  <c r="X40" i="6"/>
  <c r="V40" i="6"/>
  <c r="T40" i="6"/>
  <c r="R40" i="6"/>
  <c r="N40" i="6"/>
  <c r="B102" i="1" s="1"/>
  <c r="AN43" i="6"/>
  <c r="AQ43" i="6" s="1"/>
  <c r="AD43" i="6"/>
  <c r="AE43" i="6" s="1"/>
  <c r="AJ43" i="6" s="1"/>
  <c r="AK43" i="6" s="1"/>
  <c r="AB43" i="6"/>
  <c r="Z43" i="6"/>
  <c r="X43" i="6"/>
  <c r="V43" i="6"/>
  <c r="T43" i="6"/>
  <c r="R43" i="6"/>
  <c r="N43" i="6"/>
  <c r="B105" i="1" s="1"/>
  <c r="AC43" i="6"/>
  <c r="Y43" i="6"/>
  <c r="U43" i="6"/>
  <c r="Q43" i="6"/>
  <c r="AA43" i="6"/>
  <c r="W43" i="6"/>
  <c r="S43" i="6"/>
  <c r="O43" i="6"/>
  <c r="C105" i="1" s="1"/>
  <c r="AN45" i="6"/>
  <c r="AQ45" i="6" s="1"/>
  <c r="AD45" i="6"/>
  <c r="AE45" i="6" s="1"/>
  <c r="AJ45" i="6" s="1"/>
  <c r="AK45" i="6" s="1"/>
  <c r="AB45" i="6"/>
  <c r="Z45" i="6"/>
  <c r="X45" i="6"/>
  <c r="V45" i="6"/>
  <c r="T45" i="6"/>
  <c r="R45" i="6"/>
  <c r="N45" i="6"/>
  <c r="B107" i="1" s="1"/>
  <c r="AC45" i="6"/>
  <c r="Y45" i="6"/>
  <c r="U45" i="6"/>
  <c r="Q45" i="6"/>
  <c r="AA45" i="6"/>
  <c r="W45" i="6"/>
  <c r="S45" i="6"/>
  <c r="O45" i="6"/>
  <c r="C107" i="1" s="1"/>
  <c r="AN47" i="6"/>
  <c r="AQ47" i="6" s="1"/>
  <c r="AD47" i="6"/>
  <c r="AE47" i="6" s="1"/>
  <c r="AJ47" i="6" s="1"/>
  <c r="AK47" i="6" s="1"/>
  <c r="AB47" i="6"/>
  <c r="Z47" i="6"/>
  <c r="X47" i="6"/>
  <c r="V47" i="6"/>
  <c r="T47" i="6"/>
  <c r="R47" i="6"/>
  <c r="N47" i="6"/>
  <c r="B109" i="1" s="1"/>
  <c r="AC47" i="6"/>
  <c r="Y47" i="6"/>
  <c r="U47" i="6"/>
  <c r="Q47" i="6"/>
  <c r="AA47" i="6"/>
  <c r="W47" i="6"/>
  <c r="S47" i="6"/>
  <c r="O47" i="6"/>
  <c r="C109" i="1" s="1"/>
  <c r="AN49" i="6"/>
  <c r="AQ49" i="6" s="1"/>
  <c r="AD49" i="6"/>
  <c r="AE49" i="6" s="1"/>
  <c r="AJ49" i="6" s="1"/>
  <c r="AK49" i="6" s="1"/>
  <c r="AB49" i="6"/>
  <c r="Z49" i="6"/>
  <c r="X49" i="6"/>
  <c r="V49" i="6"/>
  <c r="T49" i="6"/>
  <c r="R49" i="6"/>
  <c r="N49" i="6"/>
  <c r="B111" i="1" s="1"/>
  <c r="AC49" i="6"/>
  <c r="Y49" i="6"/>
  <c r="U49" i="6"/>
  <c r="Q49" i="6"/>
  <c r="AA49" i="6"/>
  <c r="W49" i="6"/>
  <c r="S49" i="6"/>
  <c r="O49" i="6"/>
  <c r="C111" i="1" s="1"/>
  <c r="AN51" i="6"/>
  <c r="AQ51" i="6" s="1"/>
  <c r="AD51" i="6"/>
  <c r="AE51" i="6" s="1"/>
  <c r="AJ51" i="6" s="1"/>
  <c r="AK51" i="6" s="1"/>
  <c r="AB51" i="6"/>
  <c r="Z51" i="6"/>
  <c r="X51" i="6"/>
  <c r="V51" i="6"/>
  <c r="T51" i="6"/>
  <c r="R51" i="6"/>
  <c r="N51" i="6"/>
  <c r="B113" i="1" s="1"/>
  <c r="AC51" i="6"/>
  <c r="Y51" i="6"/>
  <c r="U51" i="6"/>
  <c r="Q51" i="6"/>
  <c r="AA51" i="6"/>
  <c r="W51" i="6"/>
  <c r="S51" i="6"/>
  <c r="O51" i="6"/>
  <c r="C113" i="1" s="1"/>
  <c r="AN53" i="6"/>
  <c r="AQ53" i="6" s="1"/>
  <c r="AD53" i="6"/>
  <c r="AE53" i="6" s="1"/>
  <c r="AJ53" i="6" s="1"/>
  <c r="AK53" i="6" s="1"/>
  <c r="AB53" i="6"/>
  <c r="Z53" i="6"/>
  <c r="X53" i="6"/>
  <c r="V53" i="6"/>
  <c r="T53" i="6"/>
  <c r="R53" i="6"/>
  <c r="N53" i="6"/>
  <c r="B115" i="1" s="1"/>
  <c r="AC53" i="6"/>
  <c r="Y53" i="6"/>
  <c r="U53" i="6"/>
  <c r="Q53" i="6"/>
  <c r="AA53" i="6"/>
  <c r="W53" i="6"/>
  <c r="S53" i="6"/>
  <c r="O53" i="6"/>
  <c r="C115" i="1" s="1"/>
  <c r="AN55" i="6"/>
  <c r="AQ55" i="6" s="1"/>
  <c r="AD55" i="6"/>
  <c r="AE55" i="6" s="1"/>
  <c r="AJ55" i="6" s="1"/>
  <c r="AK55" i="6" s="1"/>
  <c r="AB55" i="6"/>
  <c r="Z55" i="6"/>
  <c r="X55" i="6"/>
  <c r="V55" i="6"/>
  <c r="T55" i="6"/>
  <c r="R55" i="6"/>
  <c r="N55" i="6"/>
  <c r="B117" i="1" s="1"/>
  <c r="AC55" i="6"/>
  <c r="Y55" i="6"/>
  <c r="U55" i="6"/>
  <c r="Q55" i="6"/>
  <c r="AA55" i="6"/>
  <c r="W55" i="6"/>
  <c r="S55" i="6"/>
  <c r="O55" i="6"/>
  <c r="C117" i="1" s="1"/>
  <c r="AN57" i="6"/>
  <c r="AQ57" i="6" s="1"/>
  <c r="AD57" i="6"/>
  <c r="AE57" i="6" s="1"/>
  <c r="AJ57" i="6" s="1"/>
  <c r="AK57" i="6" s="1"/>
  <c r="AB57" i="6"/>
  <c r="Z57" i="6"/>
  <c r="X57" i="6"/>
  <c r="V57" i="6"/>
  <c r="T57" i="6"/>
  <c r="R57" i="6"/>
  <c r="N57" i="6"/>
  <c r="B119" i="1" s="1"/>
  <c r="AC57" i="6"/>
  <c r="Y57" i="6"/>
  <c r="U57" i="6"/>
  <c r="Q57" i="6"/>
  <c r="AA57" i="6"/>
  <c r="W57" i="6"/>
  <c r="S57" i="6"/>
  <c r="O57" i="6"/>
  <c r="C119" i="1" s="1"/>
  <c r="AN59" i="6"/>
  <c r="AQ59" i="6" s="1"/>
  <c r="AD59" i="6"/>
  <c r="AE59" i="6" s="1"/>
  <c r="AJ59" i="6" s="1"/>
  <c r="AK59" i="6" s="1"/>
  <c r="AB59" i="6"/>
  <c r="Z59" i="6"/>
  <c r="X59" i="6"/>
  <c r="V59" i="6"/>
  <c r="T59" i="6"/>
  <c r="R59" i="6"/>
  <c r="N59" i="6"/>
  <c r="B121" i="1" s="1"/>
  <c r="AC59" i="6"/>
  <c r="Y59" i="6"/>
  <c r="U59" i="6"/>
  <c r="Q59" i="6"/>
  <c r="AA59" i="6"/>
  <c r="W59" i="6"/>
  <c r="S59" i="6"/>
  <c r="O59" i="6"/>
  <c r="C121" i="1" s="1"/>
  <c r="AC42" i="6"/>
  <c r="AA42" i="6"/>
  <c r="Y42" i="6"/>
  <c r="W42" i="6"/>
  <c r="U42" i="6"/>
  <c r="S42" i="6"/>
  <c r="Q42" i="6"/>
  <c r="O42" i="6"/>
  <c r="C104" i="1" s="1"/>
  <c r="AN42" i="6"/>
  <c r="AQ42" i="6" s="1"/>
  <c r="AB42" i="6"/>
  <c r="X42" i="6"/>
  <c r="T42" i="6"/>
  <c r="AD42" i="6"/>
  <c r="AE42" i="6" s="1"/>
  <c r="AJ42" i="6" s="1"/>
  <c r="AK42" i="6" s="1"/>
  <c r="Z42" i="6"/>
  <c r="V42" i="6"/>
  <c r="R42" i="6"/>
  <c r="N42" i="6"/>
  <c r="B104" i="1" s="1"/>
  <c r="AC44" i="6"/>
  <c r="AA44" i="6"/>
  <c r="Y44" i="6"/>
  <c r="W44" i="6"/>
  <c r="U44" i="6"/>
  <c r="S44" i="6"/>
  <c r="Q44" i="6"/>
  <c r="O44" i="6"/>
  <c r="C106" i="1" s="1"/>
  <c r="AN44" i="6"/>
  <c r="AQ44" i="6" s="1"/>
  <c r="AB44" i="6"/>
  <c r="X44" i="6"/>
  <c r="T44" i="6"/>
  <c r="AD44" i="6"/>
  <c r="AE44" i="6" s="1"/>
  <c r="AJ44" i="6" s="1"/>
  <c r="AK44" i="6" s="1"/>
  <c r="Z44" i="6"/>
  <c r="V44" i="6"/>
  <c r="R44" i="6"/>
  <c r="N44" i="6"/>
  <c r="B106" i="1" s="1"/>
  <c r="AC46" i="6"/>
  <c r="AA46" i="6"/>
  <c r="Y46" i="6"/>
  <c r="W46" i="6"/>
  <c r="U46" i="6"/>
  <c r="S46" i="6"/>
  <c r="Q46" i="6"/>
  <c r="O46" i="6"/>
  <c r="C108" i="1" s="1"/>
  <c r="AN46" i="6"/>
  <c r="AQ46" i="6" s="1"/>
  <c r="AB46" i="6"/>
  <c r="X46" i="6"/>
  <c r="T46" i="6"/>
  <c r="AD46" i="6"/>
  <c r="AE46" i="6" s="1"/>
  <c r="AJ46" i="6" s="1"/>
  <c r="AK46" i="6" s="1"/>
  <c r="Z46" i="6"/>
  <c r="V46" i="6"/>
  <c r="R46" i="6"/>
  <c r="N46" i="6"/>
  <c r="B108" i="1" s="1"/>
  <c r="AC48" i="6"/>
  <c r="AA48" i="6"/>
  <c r="Y48" i="6"/>
  <c r="W48" i="6"/>
  <c r="U48" i="6"/>
  <c r="S48" i="6"/>
  <c r="Q48" i="6"/>
  <c r="O48" i="6"/>
  <c r="C110" i="1" s="1"/>
  <c r="AN48" i="6"/>
  <c r="AQ48" i="6" s="1"/>
  <c r="AB48" i="6"/>
  <c r="X48" i="6"/>
  <c r="T48" i="6"/>
  <c r="AD48" i="6"/>
  <c r="AE48" i="6" s="1"/>
  <c r="AJ48" i="6" s="1"/>
  <c r="AK48" i="6" s="1"/>
  <c r="Z48" i="6"/>
  <c r="V48" i="6"/>
  <c r="R48" i="6"/>
  <c r="N48" i="6"/>
  <c r="B110" i="1" s="1"/>
  <c r="AC50" i="6"/>
  <c r="AA50" i="6"/>
  <c r="Y50" i="6"/>
  <c r="W50" i="6"/>
  <c r="U50" i="6"/>
  <c r="S50" i="6"/>
  <c r="Q50" i="6"/>
  <c r="O50" i="6"/>
  <c r="C112" i="1" s="1"/>
  <c r="AN50" i="6"/>
  <c r="AQ50" i="6" s="1"/>
  <c r="AB50" i="6"/>
  <c r="X50" i="6"/>
  <c r="T50" i="6"/>
  <c r="AD50" i="6"/>
  <c r="AE50" i="6" s="1"/>
  <c r="AJ50" i="6" s="1"/>
  <c r="AK50" i="6" s="1"/>
  <c r="Z50" i="6"/>
  <c r="V50" i="6"/>
  <c r="R50" i="6"/>
  <c r="N50" i="6"/>
  <c r="B112" i="1" s="1"/>
  <c r="AC52" i="6"/>
  <c r="AA52" i="6"/>
  <c r="Y52" i="6"/>
  <c r="W52" i="6"/>
  <c r="U52" i="6"/>
  <c r="S52" i="6"/>
  <c r="Q52" i="6"/>
  <c r="O52" i="6"/>
  <c r="C114" i="1" s="1"/>
  <c r="AN52" i="6"/>
  <c r="AQ52" i="6" s="1"/>
  <c r="AB52" i="6"/>
  <c r="X52" i="6"/>
  <c r="T52" i="6"/>
  <c r="AD52" i="6"/>
  <c r="AE52" i="6" s="1"/>
  <c r="AJ52" i="6" s="1"/>
  <c r="AK52" i="6" s="1"/>
  <c r="Z52" i="6"/>
  <c r="V52" i="6"/>
  <c r="R52" i="6"/>
  <c r="N52" i="6"/>
  <c r="B114" i="1" s="1"/>
  <c r="AC54" i="6"/>
  <c r="AA54" i="6"/>
  <c r="Y54" i="6"/>
  <c r="W54" i="6"/>
  <c r="U54" i="6"/>
  <c r="S54" i="6"/>
  <c r="Q54" i="6"/>
  <c r="O54" i="6"/>
  <c r="C116" i="1" s="1"/>
  <c r="AN54" i="6"/>
  <c r="AQ54" i="6" s="1"/>
  <c r="AB54" i="6"/>
  <c r="X54" i="6"/>
  <c r="T54" i="6"/>
  <c r="AD54" i="6"/>
  <c r="AE54" i="6" s="1"/>
  <c r="AJ54" i="6" s="1"/>
  <c r="AK54" i="6" s="1"/>
  <c r="Z54" i="6"/>
  <c r="V54" i="6"/>
  <c r="R54" i="6"/>
  <c r="N54" i="6"/>
  <c r="B116" i="1" s="1"/>
  <c r="AC56" i="6"/>
  <c r="AA56" i="6"/>
  <c r="Y56" i="6"/>
  <c r="W56" i="6"/>
  <c r="U56" i="6"/>
  <c r="S56" i="6"/>
  <c r="Q56" i="6"/>
  <c r="O56" i="6"/>
  <c r="C118" i="1" s="1"/>
  <c r="AN56" i="6"/>
  <c r="AQ56" i="6" s="1"/>
  <c r="AB56" i="6"/>
  <c r="X56" i="6"/>
  <c r="T56" i="6"/>
  <c r="AD56" i="6"/>
  <c r="AE56" i="6" s="1"/>
  <c r="AJ56" i="6" s="1"/>
  <c r="AK56" i="6" s="1"/>
  <c r="Z56" i="6"/>
  <c r="V56" i="6"/>
  <c r="R56" i="6"/>
  <c r="N56" i="6"/>
  <c r="B118" i="1" s="1"/>
  <c r="AC58" i="6"/>
  <c r="AA58" i="6"/>
  <c r="Y58" i="6"/>
  <c r="W58" i="6"/>
  <c r="U58" i="6"/>
  <c r="S58" i="6"/>
  <c r="Q58" i="6"/>
  <c r="O58" i="6"/>
  <c r="C120" i="1" s="1"/>
  <c r="AN58" i="6"/>
  <c r="AQ58" i="6" s="1"/>
  <c r="AB58" i="6"/>
  <c r="X58" i="6"/>
  <c r="T58" i="6"/>
  <c r="AD58" i="6"/>
  <c r="AE58" i="6" s="1"/>
  <c r="AJ58" i="6" s="1"/>
  <c r="AK58" i="6" s="1"/>
  <c r="Z58" i="6"/>
  <c r="V58" i="6"/>
  <c r="R58" i="6"/>
  <c r="N58" i="6"/>
  <c r="B120" i="1" s="1"/>
  <c r="AC60" i="6"/>
  <c r="AA60" i="6"/>
  <c r="Y60" i="6"/>
  <c r="W60" i="6"/>
  <c r="U60" i="6"/>
  <c r="S60" i="6"/>
  <c r="AN60" i="6"/>
  <c r="AQ60" i="6" s="1"/>
  <c r="AB60" i="6"/>
  <c r="X60" i="6"/>
  <c r="T60" i="6"/>
  <c r="Q60" i="6"/>
  <c r="O60" i="6"/>
  <c r="C122" i="1" s="1"/>
  <c r="AD60" i="6"/>
  <c r="AE60" i="6" s="1"/>
  <c r="AJ60" i="6" s="1"/>
  <c r="AK60" i="6" s="1"/>
  <c r="V60" i="6"/>
  <c r="Z60" i="6"/>
  <c r="R60" i="6"/>
  <c r="N60" i="6"/>
  <c r="B122" i="1" s="1"/>
  <c r="AN61" i="6"/>
  <c r="AQ61" i="6" s="1"/>
  <c r="AD61" i="6"/>
  <c r="AE61" i="6" s="1"/>
  <c r="AJ61" i="6" s="1"/>
  <c r="AK61" i="6" s="1"/>
  <c r="AB61" i="6"/>
  <c r="Z61" i="6"/>
  <c r="X61" i="6"/>
  <c r="V61" i="6"/>
  <c r="T61" i="6"/>
  <c r="R61" i="6"/>
  <c r="N61" i="6"/>
  <c r="B123" i="1" s="1"/>
  <c r="AC61" i="6"/>
  <c r="Y61" i="6"/>
  <c r="U61" i="6"/>
  <c r="Q61" i="6"/>
  <c r="AA61" i="6"/>
  <c r="S61" i="6"/>
  <c r="W61" i="6"/>
  <c r="O61" i="6"/>
  <c r="C123" i="1" s="1"/>
  <c r="AN63" i="6"/>
  <c r="AQ63" i="6" s="1"/>
  <c r="AD63" i="6"/>
  <c r="AE63" i="6" s="1"/>
  <c r="AJ63" i="6" s="1"/>
  <c r="AK63" i="6" s="1"/>
  <c r="AB63" i="6"/>
  <c r="Z63" i="6"/>
  <c r="X63" i="6"/>
  <c r="V63" i="6"/>
  <c r="T63" i="6"/>
  <c r="R63" i="6"/>
  <c r="N63" i="6"/>
  <c r="B125" i="1" s="1"/>
  <c r="AC63" i="6"/>
  <c r="Y63" i="6"/>
  <c r="U63" i="6"/>
  <c r="Q63" i="6"/>
  <c r="AA63" i="6"/>
  <c r="S63" i="6"/>
  <c r="W63" i="6"/>
  <c r="O63" i="6"/>
  <c r="C125" i="1" s="1"/>
  <c r="AN65" i="6"/>
  <c r="AQ65" i="6" s="1"/>
  <c r="AD65" i="6"/>
  <c r="AE65" i="6" s="1"/>
  <c r="AJ65" i="6" s="1"/>
  <c r="AK65" i="6" s="1"/>
  <c r="AB65" i="6"/>
  <c r="Z65" i="6"/>
  <c r="X65" i="6"/>
  <c r="V65" i="6"/>
  <c r="T65" i="6"/>
  <c r="R65" i="6"/>
  <c r="N65" i="6"/>
  <c r="B127" i="1" s="1"/>
  <c r="AC65" i="6"/>
  <c r="Y65" i="6"/>
  <c r="U65" i="6"/>
  <c r="Q65" i="6"/>
  <c r="AA65" i="6"/>
  <c r="S65" i="6"/>
  <c r="W65" i="6"/>
  <c r="O65" i="6"/>
  <c r="C127" i="1" s="1"/>
  <c r="AN67" i="6"/>
  <c r="AQ67" i="6" s="1"/>
  <c r="AD67" i="6"/>
  <c r="AE67" i="6" s="1"/>
  <c r="AJ67" i="6" s="1"/>
  <c r="AK67" i="6" s="1"/>
  <c r="AB67" i="6"/>
  <c r="Z67" i="6"/>
  <c r="X67" i="6"/>
  <c r="V67" i="6"/>
  <c r="T67" i="6"/>
  <c r="R67" i="6"/>
  <c r="N67" i="6"/>
  <c r="B129" i="1" s="1"/>
  <c r="AC67" i="6"/>
  <c r="Y67" i="6"/>
  <c r="U67" i="6"/>
  <c r="Q67" i="6"/>
  <c r="AA67" i="6"/>
  <c r="S67" i="6"/>
  <c r="W67" i="6"/>
  <c r="O67" i="6"/>
  <c r="C129" i="1" s="1"/>
  <c r="AN69" i="6"/>
  <c r="AQ69" i="6" s="1"/>
  <c r="AD69" i="6"/>
  <c r="AE69" i="6" s="1"/>
  <c r="AJ69" i="6" s="1"/>
  <c r="AK69" i="6" s="1"/>
  <c r="AB69" i="6"/>
  <c r="Z69" i="6"/>
  <c r="X69" i="6"/>
  <c r="V69" i="6"/>
  <c r="T69" i="6"/>
  <c r="R69" i="6"/>
  <c r="N69" i="6"/>
  <c r="B131" i="1" s="1"/>
  <c r="AC69" i="6"/>
  <c r="Y69" i="6"/>
  <c r="U69" i="6"/>
  <c r="Q69" i="6"/>
  <c r="AA69" i="6"/>
  <c r="S69" i="6"/>
  <c r="W69" i="6"/>
  <c r="O69" i="6"/>
  <c r="C131" i="1" s="1"/>
  <c r="AC62" i="6"/>
  <c r="AA62" i="6"/>
  <c r="Y62" i="6"/>
  <c r="W62" i="6"/>
  <c r="U62" i="6"/>
  <c r="S62" i="6"/>
  <c r="Q62" i="6"/>
  <c r="O62" i="6"/>
  <c r="C124" i="1" s="1"/>
  <c r="AN62" i="6"/>
  <c r="AQ62" i="6" s="1"/>
  <c r="AB62" i="6"/>
  <c r="X62" i="6"/>
  <c r="T62" i="6"/>
  <c r="AD62" i="6"/>
  <c r="AE62" i="6" s="1"/>
  <c r="AJ62" i="6" s="1"/>
  <c r="AK62" i="6" s="1"/>
  <c r="V62" i="6"/>
  <c r="N62" i="6"/>
  <c r="B124" i="1" s="1"/>
  <c r="Z62" i="6"/>
  <c r="R62" i="6"/>
  <c r="AC64" i="6"/>
  <c r="AA64" i="6"/>
  <c r="Y64" i="6"/>
  <c r="W64" i="6"/>
  <c r="U64" i="6"/>
  <c r="S64" i="6"/>
  <c r="Q64" i="6"/>
  <c r="O64" i="6"/>
  <c r="C126" i="1" s="1"/>
  <c r="AN64" i="6"/>
  <c r="AQ64" i="6" s="1"/>
  <c r="AB64" i="6"/>
  <c r="X64" i="6"/>
  <c r="T64" i="6"/>
  <c r="AD64" i="6"/>
  <c r="AE64" i="6" s="1"/>
  <c r="AJ64" i="6" s="1"/>
  <c r="AK64" i="6" s="1"/>
  <c r="V64" i="6"/>
  <c r="N64" i="6"/>
  <c r="B126" i="1" s="1"/>
  <c r="Z64" i="6"/>
  <c r="R64" i="6"/>
  <c r="AC66" i="6"/>
  <c r="AA66" i="6"/>
  <c r="Y66" i="6"/>
  <c r="W66" i="6"/>
  <c r="U66" i="6"/>
  <c r="S66" i="6"/>
  <c r="Q66" i="6"/>
  <c r="O66" i="6"/>
  <c r="C128" i="1" s="1"/>
  <c r="AN66" i="6"/>
  <c r="AQ66" i="6" s="1"/>
  <c r="AB66" i="6"/>
  <c r="X66" i="6"/>
  <c r="T66" i="6"/>
  <c r="AD66" i="6"/>
  <c r="AE66" i="6" s="1"/>
  <c r="AJ66" i="6" s="1"/>
  <c r="AK66" i="6" s="1"/>
  <c r="V66" i="6"/>
  <c r="N66" i="6"/>
  <c r="B128" i="1" s="1"/>
  <c r="Z66" i="6"/>
  <c r="R66" i="6"/>
  <c r="AC68" i="6"/>
  <c r="AA68" i="6"/>
  <c r="Y68" i="6"/>
  <c r="W68" i="6"/>
  <c r="U68" i="6"/>
  <c r="S68" i="6"/>
  <c r="Q68" i="6"/>
  <c r="O68" i="6"/>
  <c r="C130" i="1" s="1"/>
  <c r="AN68" i="6"/>
  <c r="AQ68" i="6" s="1"/>
  <c r="AB68" i="6"/>
  <c r="X68" i="6"/>
  <c r="T68" i="6"/>
  <c r="AD68" i="6"/>
  <c r="AE68" i="6" s="1"/>
  <c r="AJ68" i="6" s="1"/>
  <c r="AK68" i="6" s="1"/>
  <c r="V68" i="6"/>
  <c r="N68" i="6"/>
  <c r="B130" i="1" s="1"/>
  <c r="Z68" i="6"/>
  <c r="R68" i="6"/>
  <c r="AC70" i="6"/>
  <c r="AA70" i="6"/>
  <c r="Y70" i="6"/>
  <c r="AD70" i="6"/>
  <c r="AE70" i="6" s="1"/>
  <c r="AJ70" i="6" s="1"/>
  <c r="AK70" i="6" s="1"/>
  <c r="Z70" i="6"/>
  <c r="W70" i="6"/>
  <c r="U70" i="6"/>
  <c r="S70" i="6"/>
  <c r="Q70" i="6"/>
  <c r="O70" i="6"/>
  <c r="C132" i="1" s="1"/>
  <c r="AN70" i="6"/>
  <c r="AQ70" i="6" s="1"/>
  <c r="X70" i="6"/>
  <c r="T70" i="6"/>
  <c r="V70" i="6"/>
  <c r="N70" i="6"/>
  <c r="B132" i="1" s="1"/>
  <c r="AB70" i="6"/>
  <c r="R70" i="6"/>
  <c r="AC72" i="6"/>
  <c r="AA72" i="6"/>
  <c r="Y72" i="6"/>
  <c r="W72" i="6"/>
  <c r="U72" i="6"/>
  <c r="S72" i="6"/>
  <c r="Q72" i="6"/>
  <c r="O72" i="6"/>
  <c r="C134" i="1" s="1"/>
  <c r="AD72" i="6"/>
  <c r="AE72" i="6" s="1"/>
  <c r="AJ72" i="6" s="1"/>
  <c r="AK72" i="6" s="1"/>
  <c r="Z72" i="6"/>
  <c r="V72" i="6"/>
  <c r="R72" i="6"/>
  <c r="N72" i="6"/>
  <c r="B134" i="1" s="1"/>
  <c r="AN72" i="6"/>
  <c r="AQ72" i="6" s="1"/>
  <c r="X72" i="6"/>
  <c r="T72" i="6"/>
  <c r="AB72" i="6"/>
  <c r="AC74" i="6"/>
  <c r="AA74" i="6"/>
  <c r="Y74" i="6"/>
  <c r="W74" i="6"/>
  <c r="U74" i="6"/>
  <c r="S74" i="6"/>
  <c r="Q74" i="6"/>
  <c r="O74" i="6"/>
  <c r="C136" i="1" s="1"/>
  <c r="AD74" i="6"/>
  <c r="AE74" i="6" s="1"/>
  <c r="AJ74" i="6" s="1"/>
  <c r="AK74" i="6" s="1"/>
  <c r="Z74" i="6"/>
  <c r="V74" i="6"/>
  <c r="R74" i="6"/>
  <c r="N74" i="6"/>
  <c r="B136" i="1" s="1"/>
  <c r="AN74" i="6"/>
  <c r="AQ74" i="6" s="1"/>
  <c r="X74" i="6"/>
  <c r="T74" i="6"/>
  <c r="AB74" i="6"/>
  <c r="AC76" i="6"/>
  <c r="AA76" i="6"/>
  <c r="Y76" i="6"/>
  <c r="W76" i="6"/>
  <c r="U76" i="6"/>
  <c r="S76" i="6"/>
  <c r="Q76" i="6"/>
  <c r="O76" i="6"/>
  <c r="C138" i="1" s="1"/>
  <c r="AD76" i="6"/>
  <c r="AE76" i="6" s="1"/>
  <c r="AJ76" i="6" s="1"/>
  <c r="AK76" i="6" s="1"/>
  <c r="Z76" i="6"/>
  <c r="V76" i="6"/>
  <c r="R76" i="6"/>
  <c r="N76" i="6"/>
  <c r="B138" i="1" s="1"/>
  <c r="AN76" i="6"/>
  <c r="AQ76" i="6" s="1"/>
  <c r="X76" i="6"/>
  <c r="T76" i="6"/>
  <c r="AB76" i="6"/>
  <c r="AN4" i="6"/>
  <c r="AQ4" i="6" s="1"/>
  <c r="AD4" i="6"/>
  <c r="AE4" i="6" s="1"/>
  <c r="AJ4" i="6" s="1"/>
  <c r="AK4" i="6" s="1"/>
  <c r="AB4" i="6"/>
  <c r="Z4" i="6"/>
  <c r="X4" i="6"/>
  <c r="V4" i="6"/>
  <c r="T4" i="6"/>
  <c r="R4" i="6"/>
  <c r="N4" i="6"/>
  <c r="B66" i="1" s="1"/>
  <c r="AC4" i="6"/>
  <c r="AA4" i="6"/>
  <c r="Y4" i="6"/>
  <c r="W4" i="6"/>
  <c r="U4" i="6"/>
  <c r="S4" i="6"/>
  <c r="Q4" i="6"/>
  <c r="O4" i="6"/>
  <c r="C66" i="1" s="1"/>
  <c r="AN6" i="6"/>
  <c r="AQ6" i="6" s="1"/>
  <c r="AD6" i="6"/>
  <c r="AE6" i="6" s="1"/>
  <c r="AJ6" i="6" s="1"/>
  <c r="AK6" i="6" s="1"/>
  <c r="AB6" i="6"/>
  <c r="Z6" i="6"/>
  <c r="X6" i="6"/>
  <c r="V6" i="6"/>
  <c r="T6" i="6"/>
  <c r="R6" i="6"/>
  <c r="AA6" i="6"/>
  <c r="W6" i="6"/>
  <c r="S6" i="6"/>
  <c r="N6" i="6"/>
  <c r="B68" i="1" s="1"/>
  <c r="AC6" i="6"/>
  <c r="Y6" i="6"/>
  <c r="U6" i="6"/>
  <c r="Q6" i="6"/>
  <c r="O6" i="6"/>
  <c r="C68" i="1" s="1"/>
  <c r="AN8" i="6"/>
  <c r="AQ8" i="6" s="1"/>
  <c r="AD8" i="6"/>
  <c r="AE8" i="6" s="1"/>
  <c r="AJ8" i="6" s="1"/>
  <c r="AK8" i="6" s="1"/>
  <c r="AB8" i="6"/>
  <c r="Z8" i="6"/>
  <c r="X8" i="6"/>
  <c r="V8" i="6"/>
  <c r="T8" i="6"/>
  <c r="R8" i="6"/>
  <c r="N8" i="6"/>
  <c r="B70" i="1" s="1"/>
  <c r="AA8" i="6"/>
  <c r="W8" i="6"/>
  <c r="S8" i="6"/>
  <c r="O8" i="6"/>
  <c r="C70" i="1" s="1"/>
  <c r="AC8" i="6"/>
  <c r="Y8" i="6"/>
  <c r="U8" i="6"/>
  <c r="Q8" i="6"/>
  <c r="AN10" i="6"/>
  <c r="AQ10" i="6" s="1"/>
  <c r="AD10" i="6"/>
  <c r="AE10" i="6" s="1"/>
  <c r="AJ10" i="6" s="1"/>
  <c r="AK10" i="6" s="1"/>
  <c r="AB10" i="6"/>
  <c r="Z10" i="6"/>
  <c r="X10" i="6"/>
  <c r="V10" i="6"/>
  <c r="T10" i="6"/>
  <c r="R10" i="6"/>
  <c r="N10" i="6"/>
  <c r="B72" i="1" s="1"/>
  <c r="AA10" i="6"/>
  <c r="W10" i="6"/>
  <c r="S10" i="6"/>
  <c r="O10" i="6"/>
  <c r="C72" i="1" s="1"/>
  <c r="AC10" i="6"/>
  <c r="Y10" i="6"/>
  <c r="U10" i="6"/>
  <c r="Q10" i="6"/>
  <c r="AN12" i="6"/>
  <c r="AQ12" i="6" s="1"/>
  <c r="AD12" i="6"/>
  <c r="AE12" i="6" s="1"/>
  <c r="AJ12" i="6" s="1"/>
  <c r="AK12" i="6" s="1"/>
  <c r="AB12" i="6"/>
  <c r="Z12" i="6"/>
  <c r="X12" i="6"/>
  <c r="V12" i="6"/>
  <c r="T12" i="6"/>
  <c r="R12" i="6"/>
  <c r="N12" i="6"/>
  <c r="B74" i="1" s="1"/>
  <c r="AA12" i="6"/>
  <c r="W12" i="6"/>
  <c r="S12" i="6"/>
  <c r="O12" i="6"/>
  <c r="C74" i="1" s="1"/>
  <c r="AC12" i="6"/>
  <c r="Y12" i="6"/>
  <c r="U12" i="6"/>
  <c r="Q12" i="6"/>
  <c r="AN14" i="6"/>
  <c r="AQ14" i="6" s="1"/>
  <c r="AD14" i="6"/>
  <c r="AE14" i="6" s="1"/>
  <c r="AJ14" i="6" s="1"/>
  <c r="AK14" i="6" s="1"/>
  <c r="AB14" i="6"/>
  <c r="Z14" i="6"/>
  <c r="X14" i="6"/>
  <c r="V14" i="6"/>
  <c r="T14" i="6"/>
  <c r="R14" i="6"/>
  <c r="N14" i="6"/>
  <c r="B76" i="1" s="1"/>
  <c r="AA14" i="6"/>
  <c r="W14" i="6"/>
  <c r="S14" i="6"/>
  <c r="O14" i="6"/>
  <c r="C76" i="1" s="1"/>
  <c r="AC14" i="6"/>
  <c r="Y14" i="6"/>
  <c r="U14" i="6"/>
  <c r="Q14" i="6"/>
  <c r="AN34" i="6"/>
  <c r="AQ34" i="6" s="1"/>
  <c r="AD34" i="6"/>
  <c r="AE34" i="6" s="1"/>
  <c r="AJ34" i="6" s="1"/>
  <c r="AK34" i="6" s="1"/>
  <c r="AB34" i="6"/>
  <c r="Z34" i="6"/>
  <c r="X34" i="6"/>
  <c r="V34" i="6"/>
  <c r="T34" i="6"/>
  <c r="R34" i="6"/>
  <c r="N34" i="6"/>
  <c r="B96" i="1" s="1"/>
  <c r="AA34" i="6"/>
  <c r="W34" i="6"/>
  <c r="S34" i="6"/>
  <c r="O34" i="6"/>
  <c r="C96" i="1" s="1"/>
  <c r="Y34" i="6"/>
  <c r="Q34" i="6"/>
  <c r="U34" i="6"/>
  <c r="AC34" i="6"/>
  <c r="AN36" i="6"/>
  <c r="AQ36" i="6" s="1"/>
  <c r="AD36" i="6"/>
  <c r="AE36" i="6" s="1"/>
  <c r="AJ36" i="6" s="1"/>
  <c r="AK36" i="6" s="1"/>
  <c r="AB36" i="6"/>
  <c r="Z36" i="6"/>
  <c r="X36" i="6"/>
  <c r="V36" i="6"/>
  <c r="T36" i="6"/>
  <c r="R36" i="6"/>
  <c r="N36" i="6"/>
  <c r="B98" i="1" s="1"/>
  <c r="AA36" i="6"/>
  <c r="W36" i="6"/>
  <c r="S36" i="6"/>
  <c r="O36" i="6"/>
  <c r="C98" i="1" s="1"/>
  <c r="Y36" i="6"/>
  <c r="Q36" i="6"/>
  <c r="U36" i="6"/>
  <c r="AC36" i="6"/>
  <c r="AN38" i="6"/>
  <c r="AQ38" i="6" s="1"/>
  <c r="AD38" i="6"/>
  <c r="AE38" i="6" s="1"/>
  <c r="AJ38" i="6" s="1"/>
  <c r="AK38" i="6" s="1"/>
  <c r="AB38" i="6"/>
  <c r="Z38" i="6"/>
  <c r="X38" i="6"/>
  <c r="V38" i="6"/>
  <c r="T38" i="6"/>
  <c r="R38" i="6"/>
  <c r="N38" i="6"/>
  <c r="B100" i="1" s="1"/>
  <c r="AA38" i="6"/>
  <c r="W38" i="6"/>
  <c r="S38" i="6"/>
  <c r="O38" i="6"/>
  <c r="C100" i="1" s="1"/>
  <c r="Y38" i="6"/>
  <c r="Q38" i="6"/>
  <c r="U38" i="6"/>
  <c r="AC38" i="6"/>
  <c r="AC3" i="6"/>
  <c r="AA3" i="6"/>
  <c r="Y3" i="6"/>
  <c r="W3" i="6"/>
  <c r="U3" i="6"/>
  <c r="S3" i="6"/>
  <c r="Q3" i="6"/>
  <c r="O3" i="6"/>
  <c r="C65" i="1" s="1"/>
  <c r="AN3" i="6"/>
  <c r="AQ3" i="6" s="1"/>
  <c r="AD3" i="6"/>
  <c r="AE3" i="6" s="1"/>
  <c r="AJ3" i="6" s="1"/>
  <c r="AK3" i="6" s="1"/>
  <c r="AB3" i="6"/>
  <c r="Z3" i="6"/>
  <c r="X3" i="6"/>
  <c r="V3" i="6"/>
  <c r="T3" i="6"/>
  <c r="R3" i="6"/>
  <c r="N3" i="6"/>
  <c r="B65" i="1" s="1"/>
  <c r="AC5" i="6"/>
  <c r="AA5" i="6"/>
  <c r="Y5" i="6"/>
  <c r="W5" i="6"/>
  <c r="U5" i="6"/>
  <c r="S5" i="6"/>
  <c r="Q5" i="6"/>
  <c r="O5" i="6"/>
  <c r="C67" i="1" s="1"/>
  <c r="AN5" i="6"/>
  <c r="AQ5" i="6" s="1"/>
  <c r="AD5" i="6"/>
  <c r="AE5" i="6" s="1"/>
  <c r="AJ5" i="6" s="1"/>
  <c r="AK5" i="6" s="1"/>
  <c r="AB5" i="6"/>
  <c r="Z5" i="6"/>
  <c r="X5" i="6"/>
  <c r="V5" i="6"/>
  <c r="T5" i="6"/>
  <c r="R5" i="6"/>
  <c r="N5" i="6"/>
  <c r="B67" i="1" s="1"/>
  <c r="AN17" i="6"/>
  <c r="AQ17" i="6" s="1"/>
  <c r="AD17" i="6"/>
  <c r="AE17" i="6" s="1"/>
  <c r="AJ17" i="6" s="1"/>
  <c r="AK17" i="6" s="1"/>
  <c r="AB17" i="6"/>
  <c r="Z17" i="6"/>
  <c r="X17" i="6"/>
  <c r="V17" i="6"/>
  <c r="T17" i="6"/>
  <c r="R17" i="6"/>
  <c r="N17" i="6"/>
  <c r="B79" i="1" s="1"/>
  <c r="AC17" i="6"/>
  <c r="Y17" i="6"/>
  <c r="U17" i="6"/>
  <c r="Q17" i="6"/>
  <c r="AA17" i="6"/>
  <c r="W17" i="6"/>
  <c r="S17" i="6"/>
  <c r="O17" i="6"/>
  <c r="C79" i="1" s="1"/>
  <c r="AN19" i="6"/>
  <c r="AQ19" i="6" s="1"/>
  <c r="AD19" i="6"/>
  <c r="AE19" i="6" s="1"/>
  <c r="AJ19" i="6" s="1"/>
  <c r="AK19" i="6" s="1"/>
  <c r="AB19" i="6"/>
  <c r="Z19" i="6"/>
  <c r="X19" i="6"/>
  <c r="V19" i="6"/>
  <c r="T19" i="6"/>
  <c r="R19" i="6"/>
  <c r="N19" i="6"/>
  <c r="B81" i="1" s="1"/>
  <c r="AC19" i="6"/>
  <c r="Y19" i="6"/>
  <c r="U19" i="6"/>
  <c r="Q19" i="6"/>
  <c r="AA19" i="6"/>
  <c r="W19" i="6"/>
  <c r="S19" i="6"/>
  <c r="O19" i="6"/>
  <c r="C81" i="1" s="1"/>
  <c r="AN21" i="6"/>
  <c r="AQ21" i="6" s="1"/>
  <c r="AD21" i="6"/>
  <c r="AE21" i="6" s="1"/>
  <c r="AJ21" i="6" s="1"/>
  <c r="AK21" i="6" s="1"/>
  <c r="AB21" i="6"/>
  <c r="Z21" i="6"/>
  <c r="X21" i="6"/>
  <c r="V21" i="6"/>
  <c r="T21" i="6"/>
  <c r="R21" i="6"/>
  <c r="N21" i="6"/>
  <c r="B83" i="1" s="1"/>
  <c r="AC21" i="6"/>
  <c r="Y21" i="6"/>
  <c r="U21" i="6"/>
  <c r="Q21" i="6"/>
  <c r="AA21" i="6"/>
  <c r="W21" i="6"/>
  <c r="S21" i="6"/>
  <c r="O21" i="6"/>
  <c r="C83" i="1" s="1"/>
  <c r="AN23" i="6"/>
  <c r="AQ23" i="6" s="1"/>
  <c r="AD23" i="6"/>
  <c r="AE23" i="6" s="1"/>
  <c r="AJ23" i="6" s="1"/>
  <c r="AK23" i="6" s="1"/>
  <c r="AB23" i="6"/>
  <c r="Z23" i="6"/>
  <c r="X23" i="6"/>
  <c r="V23" i="6"/>
  <c r="T23" i="6"/>
  <c r="R23" i="6"/>
  <c r="N23" i="6"/>
  <c r="B85" i="1" s="1"/>
  <c r="AC23" i="6"/>
  <c r="Y23" i="6"/>
  <c r="U23" i="6"/>
  <c r="Q23" i="6"/>
  <c r="AA23" i="6"/>
  <c r="W23" i="6"/>
  <c r="S23" i="6"/>
  <c r="O23" i="6"/>
  <c r="C85" i="1" s="1"/>
  <c r="AC7" i="6"/>
  <c r="AA7" i="6"/>
  <c r="Y7" i="6"/>
  <c r="W7" i="6"/>
  <c r="U7" i="6"/>
  <c r="S7" i="6"/>
  <c r="Q7" i="6"/>
  <c r="O7" i="6"/>
  <c r="C69" i="1" s="1"/>
  <c r="AD7" i="6"/>
  <c r="AE7" i="6" s="1"/>
  <c r="AJ7" i="6" s="1"/>
  <c r="AK7" i="6" s="1"/>
  <c r="Z7" i="6"/>
  <c r="V7" i="6"/>
  <c r="R7" i="6"/>
  <c r="N7" i="6"/>
  <c r="B69" i="1" s="1"/>
  <c r="AN7" i="6"/>
  <c r="AQ7" i="6" s="1"/>
  <c r="AB7" i="6"/>
  <c r="X7" i="6"/>
  <c r="T7" i="6"/>
  <c r="AC9" i="6"/>
  <c r="AA9" i="6"/>
  <c r="Y9" i="6"/>
  <c r="W9" i="6"/>
  <c r="U9" i="6"/>
  <c r="S9" i="6"/>
  <c r="Q9" i="6"/>
  <c r="C71" i="1"/>
  <c r="AD9" i="6"/>
  <c r="AE9" i="6" s="1"/>
  <c r="AJ9" i="6" s="1"/>
  <c r="AK9" i="6" s="1"/>
  <c r="Z9" i="6"/>
  <c r="V9" i="6"/>
  <c r="R9" i="6"/>
  <c r="B71" i="1"/>
  <c r="AN9" i="6"/>
  <c r="AQ9" i="6" s="1"/>
  <c r="AB9" i="6"/>
  <c r="X9" i="6"/>
  <c r="T9" i="6"/>
  <c r="AC11" i="6"/>
  <c r="AA11" i="6"/>
  <c r="Y11" i="6"/>
  <c r="W11" i="6"/>
  <c r="U11" i="6"/>
  <c r="S11" i="6"/>
  <c r="Q11" i="6"/>
  <c r="O11" i="6"/>
  <c r="C73" i="1" s="1"/>
  <c r="AD11" i="6"/>
  <c r="AE11" i="6" s="1"/>
  <c r="AJ11" i="6" s="1"/>
  <c r="AK11" i="6" s="1"/>
  <c r="Z11" i="6"/>
  <c r="V11" i="6"/>
  <c r="R11" i="6"/>
  <c r="N11" i="6"/>
  <c r="B73" i="1" s="1"/>
  <c r="AN11" i="6"/>
  <c r="AQ11" i="6" s="1"/>
  <c r="AB11" i="6"/>
  <c r="X11" i="6"/>
  <c r="T11" i="6"/>
  <c r="AC13" i="6"/>
  <c r="AA13" i="6"/>
  <c r="Y13" i="6"/>
  <c r="W13" i="6"/>
  <c r="U13" i="6"/>
  <c r="S13" i="6"/>
  <c r="Q13" i="6"/>
  <c r="O13" i="6"/>
  <c r="C75" i="1" s="1"/>
  <c r="AD13" i="6"/>
  <c r="AE13" i="6" s="1"/>
  <c r="AJ13" i="6" s="1"/>
  <c r="AK13" i="6" s="1"/>
  <c r="Z13" i="6"/>
  <c r="V13" i="6"/>
  <c r="R13" i="6"/>
  <c r="N13" i="6"/>
  <c r="B75" i="1" s="1"/>
  <c r="AN13" i="6"/>
  <c r="AQ13" i="6" s="1"/>
  <c r="AB13" i="6"/>
  <c r="X13" i="6"/>
  <c r="T13" i="6"/>
  <c r="AC15" i="6"/>
  <c r="AA15" i="6"/>
  <c r="Y15" i="6"/>
  <c r="W15" i="6"/>
  <c r="U15" i="6"/>
  <c r="S15" i="6"/>
  <c r="Q15" i="6"/>
  <c r="O15" i="6"/>
  <c r="C77" i="1" s="1"/>
  <c r="AD15" i="6"/>
  <c r="AE15" i="6" s="1"/>
  <c r="AJ15" i="6" s="1"/>
  <c r="AK15" i="6" s="1"/>
  <c r="Z15" i="6"/>
  <c r="V15" i="6"/>
  <c r="R15" i="6"/>
  <c r="N15" i="6"/>
  <c r="B77" i="1" s="1"/>
  <c r="AN15" i="6"/>
  <c r="AQ15" i="6" s="1"/>
  <c r="AB15" i="6"/>
  <c r="X15" i="6"/>
  <c r="T15" i="6"/>
  <c r="AC16" i="6"/>
  <c r="AA16" i="6"/>
  <c r="Y16" i="6"/>
  <c r="W16" i="6"/>
  <c r="U16" i="6"/>
  <c r="S16" i="6"/>
  <c r="Q16" i="6"/>
  <c r="O16" i="6"/>
  <c r="C78" i="1" s="1"/>
  <c r="AN16" i="6"/>
  <c r="AQ16" i="6" s="1"/>
  <c r="AB16" i="6"/>
  <c r="X16" i="6"/>
  <c r="T16" i="6"/>
  <c r="AD16" i="6"/>
  <c r="AE16" i="6" s="1"/>
  <c r="AJ16" i="6" s="1"/>
  <c r="AK16" i="6" s="1"/>
  <c r="Z16" i="6"/>
  <c r="V16" i="6"/>
  <c r="R16" i="6"/>
  <c r="N16" i="6"/>
  <c r="B78" i="1" s="1"/>
  <c r="AC18" i="6"/>
  <c r="AA18" i="6"/>
  <c r="Y18" i="6"/>
  <c r="W18" i="6"/>
  <c r="U18" i="6"/>
  <c r="S18" i="6"/>
  <c r="Q18" i="6"/>
  <c r="O18" i="6"/>
  <c r="C80" i="1" s="1"/>
  <c r="AN18" i="6"/>
  <c r="AQ18" i="6" s="1"/>
  <c r="AB18" i="6"/>
  <c r="X18" i="6"/>
  <c r="T18" i="6"/>
  <c r="AD18" i="6"/>
  <c r="AE18" i="6" s="1"/>
  <c r="AJ18" i="6" s="1"/>
  <c r="AK18" i="6" s="1"/>
  <c r="Z18" i="6"/>
  <c r="V18" i="6"/>
  <c r="R18" i="6"/>
  <c r="N18" i="6"/>
  <c r="B80" i="1" s="1"/>
  <c r="AC20" i="6"/>
  <c r="AA20" i="6"/>
  <c r="Y20" i="6"/>
  <c r="W20" i="6"/>
  <c r="U20" i="6"/>
  <c r="S20" i="6"/>
  <c r="Q20" i="6"/>
  <c r="O20" i="6"/>
  <c r="C82" i="1" s="1"/>
  <c r="AN20" i="6"/>
  <c r="AQ20" i="6" s="1"/>
  <c r="AB20" i="6"/>
  <c r="X20" i="6"/>
  <c r="T20" i="6"/>
  <c r="AD20" i="6"/>
  <c r="AE20" i="6" s="1"/>
  <c r="AJ20" i="6" s="1"/>
  <c r="AK20" i="6" s="1"/>
  <c r="Z20" i="6"/>
  <c r="V20" i="6"/>
  <c r="R20" i="6"/>
  <c r="N20" i="6"/>
  <c r="B82" i="1" s="1"/>
  <c r="AC22" i="6"/>
  <c r="AA22" i="6"/>
  <c r="Y22" i="6"/>
  <c r="W22" i="6"/>
  <c r="U22" i="6"/>
  <c r="S22" i="6"/>
  <c r="Q22" i="6"/>
  <c r="O22" i="6"/>
  <c r="C84" i="1" s="1"/>
  <c r="AN22" i="6"/>
  <c r="AQ22" i="6" s="1"/>
  <c r="AB22" i="6"/>
  <c r="X22" i="6"/>
  <c r="T22" i="6"/>
  <c r="AD22" i="6"/>
  <c r="AE22" i="6" s="1"/>
  <c r="AJ22" i="6" s="1"/>
  <c r="AK22" i="6" s="1"/>
  <c r="Z22" i="6"/>
  <c r="V22" i="6"/>
  <c r="R22" i="6"/>
  <c r="N22" i="6"/>
  <c r="B84" i="1" s="1"/>
  <c r="AC24" i="6"/>
  <c r="AA24" i="6"/>
  <c r="Y24" i="6"/>
  <c r="W24" i="6"/>
  <c r="U24" i="6"/>
  <c r="S24" i="6"/>
  <c r="AN24" i="6"/>
  <c r="AQ24" i="6" s="1"/>
  <c r="AB24" i="6"/>
  <c r="X24" i="6"/>
  <c r="T24" i="6"/>
  <c r="Q24" i="6"/>
  <c r="O24" i="6"/>
  <c r="C86" i="1" s="1"/>
  <c r="AD24" i="6"/>
  <c r="AE24" i="6" s="1"/>
  <c r="AJ24" i="6" s="1"/>
  <c r="AK24" i="6" s="1"/>
  <c r="V24" i="6"/>
  <c r="Z24" i="6"/>
  <c r="R24" i="6"/>
  <c r="N24" i="6"/>
  <c r="B86" i="1" s="1"/>
  <c r="AN25" i="6"/>
  <c r="AQ25" i="6" s="1"/>
  <c r="AD25" i="6"/>
  <c r="AE25" i="6" s="1"/>
  <c r="AJ25" i="6" s="1"/>
  <c r="AK25" i="6" s="1"/>
  <c r="AB25" i="6"/>
  <c r="Z25" i="6"/>
  <c r="X25" i="6"/>
  <c r="V25" i="6"/>
  <c r="T25" i="6"/>
  <c r="R25" i="6"/>
  <c r="N25" i="6"/>
  <c r="B87" i="1" s="1"/>
  <c r="AC25" i="6"/>
  <c r="Y25" i="6"/>
  <c r="U25" i="6"/>
  <c r="Q25" i="6"/>
  <c r="AA25" i="6"/>
  <c r="S25" i="6"/>
  <c r="W25" i="6"/>
  <c r="O25" i="6"/>
  <c r="C87" i="1" s="1"/>
  <c r="AN27" i="6"/>
  <c r="AQ27" i="6" s="1"/>
  <c r="AD27" i="6"/>
  <c r="AE27" i="6" s="1"/>
  <c r="AJ27" i="6" s="1"/>
  <c r="AK27" i="6" s="1"/>
  <c r="AB27" i="6"/>
  <c r="Z27" i="6"/>
  <c r="X27" i="6"/>
  <c r="V27" i="6"/>
  <c r="T27" i="6"/>
  <c r="R27" i="6"/>
  <c r="N27" i="6"/>
  <c r="B89" i="1" s="1"/>
  <c r="AC27" i="6"/>
  <c r="Y27" i="6"/>
  <c r="U27" i="6"/>
  <c r="Q27" i="6"/>
  <c r="AA27" i="6"/>
  <c r="S27" i="6"/>
  <c r="W27" i="6"/>
  <c r="O27" i="6"/>
  <c r="C89" i="1" s="1"/>
  <c r="AN29" i="6"/>
  <c r="AQ29" i="6" s="1"/>
  <c r="AD29" i="6"/>
  <c r="AE29" i="6" s="1"/>
  <c r="AJ29" i="6" s="1"/>
  <c r="AK29" i="6" s="1"/>
  <c r="AB29" i="6"/>
  <c r="Z29" i="6"/>
  <c r="X29" i="6"/>
  <c r="V29" i="6"/>
  <c r="T29" i="6"/>
  <c r="R29" i="6"/>
  <c r="N29" i="6"/>
  <c r="B91" i="1" s="1"/>
  <c r="AC29" i="6"/>
  <c r="Y29" i="6"/>
  <c r="U29" i="6"/>
  <c r="Q29" i="6"/>
  <c r="AA29" i="6"/>
  <c r="S29" i="6"/>
  <c r="W29" i="6"/>
  <c r="O29" i="6"/>
  <c r="C91" i="1" s="1"/>
  <c r="AN30" i="6"/>
  <c r="AQ30" i="6" s="1"/>
  <c r="AD30" i="6"/>
  <c r="AE30" i="6" s="1"/>
  <c r="AJ30" i="6" s="1"/>
  <c r="AK30" i="6" s="1"/>
  <c r="AB30" i="6"/>
  <c r="Z30" i="6"/>
  <c r="X30" i="6"/>
  <c r="V30" i="6"/>
  <c r="T30" i="6"/>
  <c r="R30" i="6"/>
  <c r="N30" i="6"/>
  <c r="B92" i="1" s="1"/>
  <c r="AC30" i="6"/>
  <c r="Y30" i="6"/>
  <c r="U30" i="6"/>
  <c r="Q30" i="6"/>
  <c r="AA30" i="6"/>
  <c r="S30" i="6"/>
  <c r="W30" i="6"/>
  <c r="O30" i="6"/>
  <c r="C92" i="1" s="1"/>
  <c r="AN32" i="6"/>
  <c r="AQ32" i="6" s="1"/>
  <c r="AD32" i="6"/>
  <c r="AE32" i="6" s="1"/>
  <c r="AJ32" i="6" s="1"/>
  <c r="AK32" i="6" s="1"/>
  <c r="AB32" i="6"/>
  <c r="Z32" i="6"/>
  <c r="X32" i="6"/>
  <c r="V32" i="6"/>
  <c r="T32" i="6"/>
  <c r="R32" i="6"/>
  <c r="N32" i="6"/>
  <c r="B94" i="1" s="1"/>
  <c r="AC32" i="6"/>
  <c r="Y32" i="6"/>
  <c r="U32" i="6"/>
  <c r="Q32" i="6"/>
  <c r="AA32" i="6"/>
  <c r="S32" i="6"/>
  <c r="W32" i="6"/>
  <c r="O32" i="6"/>
  <c r="C94" i="1" s="1"/>
  <c r="AC26" i="6"/>
  <c r="AA26" i="6"/>
  <c r="Y26" i="6"/>
  <c r="W26" i="6"/>
  <c r="U26" i="6"/>
  <c r="S26" i="6"/>
  <c r="Q26" i="6"/>
  <c r="O26" i="6"/>
  <c r="C88" i="1" s="1"/>
  <c r="AN26" i="6"/>
  <c r="AQ26" i="6" s="1"/>
  <c r="AB26" i="6"/>
  <c r="X26" i="6"/>
  <c r="T26" i="6"/>
  <c r="AD26" i="6"/>
  <c r="AE26" i="6" s="1"/>
  <c r="AJ26" i="6" s="1"/>
  <c r="AK26" i="6" s="1"/>
  <c r="V26" i="6"/>
  <c r="N26" i="6"/>
  <c r="B88" i="1" s="1"/>
  <c r="Z26" i="6"/>
  <c r="R26" i="6"/>
  <c r="AC28" i="6"/>
  <c r="AA28" i="6"/>
  <c r="Y28" i="6"/>
  <c r="W28" i="6"/>
  <c r="U28" i="6"/>
  <c r="S28" i="6"/>
  <c r="Q28" i="6"/>
  <c r="O28" i="6"/>
  <c r="C90" i="1" s="1"/>
  <c r="AN28" i="6"/>
  <c r="AQ28" i="6" s="1"/>
  <c r="AB28" i="6"/>
  <c r="X28" i="6"/>
  <c r="T28" i="6"/>
  <c r="AD28" i="6"/>
  <c r="AE28" i="6" s="1"/>
  <c r="AJ28" i="6" s="1"/>
  <c r="AK28" i="6" s="1"/>
  <c r="V28" i="6"/>
  <c r="N28" i="6"/>
  <c r="B90" i="1" s="1"/>
  <c r="Z28" i="6"/>
  <c r="R28" i="6"/>
  <c r="AC31" i="6"/>
  <c r="AA31" i="6"/>
  <c r="Y31" i="6"/>
  <c r="W31" i="6"/>
  <c r="U31" i="6"/>
  <c r="S31" i="6"/>
  <c r="Q31" i="6"/>
  <c r="O31" i="6"/>
  <c r="C93" i="1" s="1"/>
  <c r="AN31" i="6"/>
  <c r="AQ31" i="6" s="1"/>
  <c r="AB31" i="6"/>
  <c r="X31" i="6"/>
  <c r="T31" i="6"/>
  <c r="AD31" i="6"/>
  <c r="AE31" i="6" s="1"/>
  <c r="AJ31" i="6" s="1"/>
  <c r="AK31" i="6" s="1"/>
  <c r="V31" i="6"/>
  <c r="N31" i="6"/>
  <c r="B93" i="1" s="1"/>
  <c r="Z31" i="6"/>
  <c r="R31" i="6"/>
  <c r="AC33" i="6"/>
  <c r="AA33" i="6"/>
  <c r="Y33" i="6"/>
  <c r="AD33" i="6"/>
  <c r="AE33" i="6" s="1"/>
  <c r="AJ33" i="6" s="1"/>
  <c r="AK33" i="6" s="1"/>
  <c r="Z33" i="6"/>
  <c r="W33" i="6"/>
  <c r="U33" i="6"/>
  <c r="S33" i="6"/>
  <c r="Q33" i="6"/>
  <c r="O33" i="6"/>
  <c r="C95" i="1" s="1"/>
  <c r="AN33" i="6"/>
  <c r="AQ33" i="6" s="1"/>
  <c r="X33" i="6"/>
  <c r="T33" i="6"/>
  <c r="V33" i="6"/>
  <c r="N33" i="6"/>
  <c r="B95" i="1" s="1"/>
  <c r="AB33" i="6"/>
  <c r="R33" i="6"/>
  <c r="AC35" i="6"/>
  <c r="AA35" i="6"/>
  <c r="Y35" i="6"/>
  <c r="W35" i="6"/>
  <c r="U35" i="6"/>
  <c r="S35" i="6"/>
  <c r="Q35" i="6"/>
  <c r="O35" i="6"/>
  <c r="C97" i="1" s="1"/>
  <c r="AD35" i="6"/>
  <c r="AE35" i="6" s="1"/>
  <c r="AJ35" i="6" s="1"/>
  <c r="AK35" i="6" s="1"/>
  <c r="Z35" i="6"/>
  <c r="V35" i="6"/>
  <c r="R35" i="6"/>
  <c r="N35" i="6"/>
  <c r="B97" i="1" s="1"/>
  <c r="AN35" i="6"/>
  <c r="AQ35" i="6" s="1"/>
  <c r="X35" i="6"/>
  <c r="T35" i="6"/>
  <c r="AB35" i="6"/>
  <c r="AC37" i="6"/>
  <c r="AA37" i="6"/>
  <c r="Y37" i="6"/>
  <c r="W37" i="6"/>
  <c r="U37" i="6"/>
  <c r="S37" i="6"/>
  <c r="Q37" i="6"/>
  <c r="O37" i="6"/>
  <c r="C99" i="1" s="1"/>
  <c r="AD37" i="6"/>
  <c r="AE37" i="6" s="1"/>
  <c r="AJ37" i="6" s="1"/>
  <c r="AK37" i="6" s="1"/>
  <c r="Z37" i="6"/>
  <c r="V37" i="6"/>
  <c r="R37" i="6"/>
  <c r="N37" i="6"/>
  <c r="B99" i="1" s="1"/>
  <c r="AN37" i="6"/>
  <c r="AQ37" i="6" s="1"/>
  <c r="X37" i="6"/>
  <c r="T37" i="6"/>
  <c r="AB37" i="6"/>
  <c r="AC39" i="6"/>
  <c r="AA39" i="6"/>
  <c r="Y39" i="6"/>
  <c r="W39" i="6"/>
  <c r="U39" i="6"/>
  <c r="S39" i="6"/>
  <c r="Q39" i="6"/>
  <c r="O39" i="6"/>
  <c r="C101" i="1" s="1"/>
  <c r="AD39" i="6"/>
  <c r="AE39" i="6" s="1"/>
  <c r="AJ39" i="6" s="1"/>
  <c r="AK39" i="6" s="1"/>
  <c r="Z39" i="6"/>
  <c r="V39" i="6"/>
  <c r="R39" i="6"/>
  <c r="N39" i="6"/>
  <c r="B101" i="1" s="1"/>
  <c r="AN39" i="6"/>
  <c r="AQ39" i="6" s="1"/>
  <c r="X39" i="6"/>
  <c r="T39" i="6"/>
  <c r="AB39" i="6"/>
  <c r="S2" i="6"/>
  <c r="AN2" i="6"/>
  <c r="AQ2" i="6" s="1"/>
  <c r="AD2" i="6"/>
  <c r="AE2" i="6" s="1"/>
  <c r="AJ2" i="6" s="1"/>
  <c r="AK2" i="6" s="1"/>
  <c r="AB2" i="6"/>
  <c r="Z2" i="6"/>
  <c r="Y2" i="6"/>
  <c r="X2" i="6"/>
  <c r="W2" i="6"/>
  <c r="V2" i="6"/>
  <c r="U2" i="6"/>
  <c r="T2" i="6"/>
  <c r="AC2" i="6"/>
  <c r="AA2" i="6"/>
  <c r="J122" i="6"/>
  <c r="J123" i="6" s="1"/>
  <c r="J128" i="6" s="1"/>
  <c r="J129" i="6" s="1"/>
  <c r="C121" i="6" s="1"/>
  <c r="C122" i="6"/>
  <c r="J116" i="6" s="1"/>
  <c r="J118" i="6" s="1"/>
  <c r="J120" i="6"/>
  <c r="D129" i="6"/>
  <c r="D128" i="6"/>
  <c r="D127" i="6"/>
  <c r="D126" i="6"/>
  <c r="D125" i="6"/>
  <c r="D124" i="6"/>
  <c r="D123" i="6"/>
  <c r="J121" i="6"/>
  <c r="C120" i="6" s="1"/>
  <c r="J119" i="6"/>
  <c r="C167" i="1" l="1"/>
  <c r="C168" i="1"/>
  <c r="B167" i="1"/>
  <c r="B168" i="1"/>
  <c r="B169" i="1"/>
  <c r="C169" i="1"/>
  <c r="AO106" i="6"/>
  <c r="AP106" i="6" s="1"/>
  <c r="AM106" i="6"/>
  <c r="AO103" i="6"/>
  <c r="AP103" i="6" s="1"/>
  <c r="AM103" i="6"/>
  <c r="AO101" i="6"/>
  <c r="AP101" i="6" s="1"/>
  <c r="AM101" i="6"/>
  <c r="AO99" i="6"/>
  <c r="AP99" i="6" s="1"/>
  <c r="AM99" i="6"/>
  <c r="AO97" i="6"/>
  <c r="AP97" i="6" s="1"/>
  <c r="AM97" i="6"/>
  <c r="AO95" i="6"/>
  <c r="AP95" i="6" s="1"/>
  <c r="AM95" i="6"/>
  <c r="AO94" i="6"/>
  <c r="AP94" i="6" s="1"/>
  <c r="AM94" i="6"/>
  <c r="AO85" i="6"/>
  <c r="AP85" i="6" s="1"/>
  <c r="AM85" i="6"/>
  <c r="AO83" i="6"/>
  <c r="AP83" i="6" s="1"/>
  <c r="AM83" i="6"/>
  <c r="AO81" i="6"/>
  <c r="AP81" i="6" s="1"/>
  <c r="AM81" i="6"/>
  <c r="AO79" i="6"/>
  <c r="AP79" i="6" s="1"/>
  <c r="AM79" i="6"/>
  <c r="AO77" i="6"/>
  <c r="AP77" i="6" s="1"/>
  <c r="AM77" i="6"/>
  <c r="AO104" i="6"/>
  <c r="AP104" i="6" s="1"/>
  <c r="AM104" i="6"/>
  <c r="AO86" i="6"/>
  <c r="AP86" i="6" s="1"/>
  <c r="AM86" i="6"/>
  <c r="AO105" i="6"/>
  <c r="AP105" i="6" s="1"/>
  <c r="AM105" i="6"/>
  <c r="AM87" i="6"/>
  <c r="AO87" i="6"/>
  <c r="AP87" i="6" s="1"/>
  <c r="AO102" i="6"/>
  <c r="AP102" i="6" s="1"/>
  <c r="AM102" i="6"/>
  <c r="AO100" i="6"/>
  <c r="AP100" i="6" s="1"/>
  <c r="AM100" i="6"/>
  <c r="AO98" i="6"/>
  <c r="AP98" i="6" s="1"/>
  <c r="AM98" i="6"/>
  <c r="AO96" i="6"/>
  <c r="AP96" i="6" s="1"/>
  <c r="AM96" i="6"/>
  <c r="AO84" i="6"/>
  <c r="AP84" i="6" s="1"/>
  <c r="AM84" i="6"/>
  <c r="AO82" i="6"/>
  <c r="AP82" i="6" s="1"/>
  <c r="AM82" i="6"/>
  <c r="AO80" i="6"/>
  <c r="AP80" i="6" s="1"/>
  <c r="AM80" i="6"/>
  <c r="AO78" i="6"/>
  <c r="AP78" i="6" s="1"/>
  <c r="AM78" i="6"/>
  <c r="AM108" i="6"/>
  <c r="AO108" i="6"/>
  <c r="AP108" i="6" s="1"/>
  <c r="AO92" i="6"/>
  <c r="AP92" i="6" s="1"/>
  <c r="AM92" i="6"/>
  <c r="AO90" i="6"/>
  <c r="AP90" i="6" s="1"/>
  <c r="AM90" i="6"/>
  <c r="AO88" i="6"/>
  <c r="AP88" i="6" s="1"/>
  <c r="AM88" i="6"/>
  <c r="AO107" i="6"/>
  <c r="AP107" i="6" s="1"/>
  <c r="AM107" i="6"/>
  <c r="AM93" i="6"/>
  <c r="AO93" i="6"/>
  <c r="AP93" i="6" s="1"/>
  <c r="AM91" i="6"/>
  <c r="AO91" i="6"/>
  <c r="AP91" i="6" s="1"/>
  <c r="AM89" i="6"/>
  <c r="AO89" i="6"/>
  <c r="AP89" i="6" s="1"/>
  <c r="AO60" i="6"/>
  <c r="AP60" i="6" s="1"/>
  <c r="AM60" i="6"/>
  <c r="AO75" i="6"/>
  <c r="AP75" i="6" s="1"/>
  <c r="AM75" i="6"/>
  <c r="AO73" i="6"/>
  <c r="AP73" i="6" s="1"/>
  <c r="AM73" i="6"/>
  <c r="AO71" i="6"/>
  <c r="AP71" i="6" s="1"/>
  <c r="AM71" i="6"/>
  <c r="AM41" i="6"/>
  <c r="AO41" i="6"/>
  <c r="AP41" i="6" s="1"/>
  <c r="AO76" i="6"/>
  <c r="AP76" i="6" s="1"/>
  <c r="AM76" i="6"/>
  <c r="AO74" i="6"/>
  <c r="AP74" i="6" s="1"/>
  <c r="AM74" i="6"/>
  <c r="AO72" i="6"/>
  <c r="AP72" i="6" s="1"/>
  <c r="AM72" i="6"/>
  <c r="AO70" i="6"/>
  <c r="AP70" i="6" s="1"/>
  <c r="AM70" i="6"/>
  <c r="AO68" i="6"/>
  <c r="AP68" i="6" s="1"/>
  <c r="AM68" i="6"/>
  <c r="AO66" i="6"/>
  <c r="AP66" i="6" s="1"/>
  <c r="AM66" i="6"/>
  <c r="AO64" i="6"/>
  <c r="AP64" i="6" s="1"/>
  <c r="AM64" i="6"/>
  <c r="AO62" i="6"/>
  <c r="AP62" i="6" s="1"/>
  <c r="AM62" i="6"/>
  <c r="AM69" i="6"/>
  <c r="AO69" i="6"/>
  <c r="AP69" i="6" s="1"/>
  <c r="AM67" i="6"/>
  <c r="AO67" i="6"/>
  <c r="AP67" i="6" s="1"/>
  <c r="AM65" i="6"/>
  <c r="AO65" i="6"/>
  <c r="AP65" i="6" s="1"/>
  <c r="AM63" i="6"/>
  <c r="AO63" i="6"/>
  <c r="AP63" i="6" s="1"/>
  <c r="AM61" i="6"/>
  <c r="AO61" i="6"/>
  <c r="AP61" i="6" s="1"/>
  <c r="AO58" i="6"/>
  <c r="AP58" i="6" s="1"/>
  <c r="AM58" i="6"/>
  <c r="AO56" i="6"/>
  <c r="AP56" i="6" s="1"/>
  <c r="AM56" i="6"/>
  <c r="AO54" i="6"/>
  <c r="AP54" i="6" s="1"/>
  <c r="AM54" i="6"/>
  <c r="AO52" i="6"/>
  <c r="AP52" i="6" s="1"/>
  <c r="AM52" i="6"/>
  <c r="AO50" i="6"/>
  <c r="AP50" i="6" s="1"/>
  <c r="AM50" i="6"/>
  <c r="AO48" i="6"/>
  <c r="AP48" i="6" s="1"/>
  <c r="AM48" i="6"/>
  <c r="AO46" i="6"/>
  <c r="AP46" i="6" s="1"/>
  <c r="AM46" i="6"/>
  <c r="AO44" i="6"/>
  <c r="AP44" i="6" s="1"/>
  <c r="AM44" i="6"/>
  <c r="AO42" i="6"/>
  <c r="AP42" i="6" s="1"/>
  <c r="AM42" i="6"/>
  <c r="AM59" i="6"/>
  <c r="AO59" i="6"/>
  <c r="AP59" i="6" s="1"/>
  <c r="AM57" i="6"/>
  <c r="AO57" i="6"/>
  <c r="AP57" i="6" s="1"/>
  <c r="AM55" i="6"/>
  <c r="AO55" i="6"/>
  <c r="AP55" i="6" s="1"/>
  <c r="AM53" i="6"/>
  <c r="AO53" i="6"/>
  <c r="AP53" i="6" s="1"/>
  <c r="AM51" i="6"/>
  <c r="AO51" i="6"/>
  <c r="AP51" i="6" s="1"/>
  <c r="AM49" i="6"/>
  <c r="AO49" i="6"/>
  <c r="AP49" i="6" s="1"/>
  <c r="AM47" i="6"/>
  <c r="AO47" i="6"/>
  <c r="AP47" i="6" s="1"/>
  <c r="AM45" i="6"/>
  <c r="AO45" i="6"/>
  <c r="AP45" i="6" s="1"/>
  <c r="AM43" i="6"/>
  <c r="AO43" i="6"/>
  <c r="AP43" i="6" s="1"/>
  <c r="AO40" i="6"/>
  <c r="AP40" i="6" s="1"/>
  <c r="AM40" i="6"/>
  <c r="AO39" i="6"/>
  <c r="AP39" i="6" s="1"/>
  <c r="AM39" i="6"/>
  <c r="AO37" i="6"/>
  <c r="AP37" i="6" s="1"/>
  <c r="AM37" i="6"/>
  <c r="AO35" i="6"/>
  <c r="AP35" i="6" s="1"/>
  <c r="AM35" i="6"/>
  <c r="AO33" i="6"/>
  <c r="AP33" i="6" s="1"/>
  <c r="AM33" i="6"/>
  <c r="AO31" i="6"/>
  <c r="AP31" i="6" s="1"/>
  <c r="AM31" i="6"/>
  <c r="AO28" i="6"/>
  <c r="AP28" i="6" s="1"/>
  <c r="AM28" i="6"/>
  <c r="AO26" i="6"/>
  <c r="AP26" i="6" s="1"/>
  <c r="AM26" i="6"/>
  <c r="AM32" i="6"/>
  <c r="AO32" i="6"/>
  <c r="AP32" i="6" s="1"/>
  <c r="AM30" i="6"/>
  <c r="AO30" i="6"/>
  <c r="AP30" i="6" s="1"/>
  <c r="AM29" i="6"/>
  <c r="AO29" i="6"/>
  <c r="AP29" i="6" s="1"/>
  <c r="AM27" i="6"/>
  <c r="AO27" i="6"/>
  <c r="AP27" i="6" s="1"/>
  <c r="AM25" i="6"/>
  <c r="AO25" i="6"/>
  <c r="AP25" i="6" s="1"/>
  <c r="AO22" i="6"/>
  <c r="AP22" i="6" s="1"/>
  <c r="AM22" i="6"/>
  <c r="AO20" i="6"/>
  <c r="AP20" i="6" s="1"/>
  <c r="AM20" i="6"/>
  <c r="AO18" i="6"/>
  <c r="AP18" i="6" s="1"/>
  <c r="AM18" i="6"/>
  <c r="AO16" i="6"/>
  <c r="AP16" i="6" s="1"/>
  <c r="AM16" i="6"/>
  <c r="AO15" i="6"/>
  <c r="AP15" i="6" s="1"/>
  <c r="AM15" i="6"/>
  <c r="AO13" i="6"/>
  <c r="AP13" i="6" s="1"/>
  <c r="AM13" i="6"/>
  <c r="AO11" i="6"/>
  <c r="AP11" i="6" s="1"/>
  <c r="AM11" i="6"/>
  <c r="AO9" i="6"/>
  <c r="AP9" i="6" s="1"/>
  <c r="AM9" i="6"/>
  <c r="AO7" i="6"/>
  <c r="AP7" i="6" s="1"/>
  <c r="AM7" i="6"/>
  <c r="AM23" i="6"/>
  <c r="AO23" i="6"/>
  <c r="AP23" i="6" s="1"/>
  <c r="AM21" i="6"/>
  <c r="AO21" i="6"/>
  <c r="AP21" i="6" s="1"/>
  <c r="AM19" i="6"/>
  <c r="AO19" i="6"/>
  <c r="AP19" i="6" s="1"/>
  <c r="AM17" i="6"/>
  <c r="AO17" i="6"/>
  <c r="AP17" i="6" s="1"/>
  <c r="AO5" i="6"/>
  <c r="AP5" i="6" s="1"/>
  <c r="AM5" i="6"/>
  <c r="AO3" i="6"/>
  <c r="AP3" i="6" s="1"/>
  <c r="AM3" i="6"/>
  <c r="AO14" i="6"/>
  <c r="AP14" i="6" s="1"/>
  <c r="AM14" i="6"/>
  <c r="AO12" i="6"/>
  <c r="AP12" i="6" s="1"/>
  <c r="AM12" i="6"/>
  <c r="AO10" i="6"/>
  <c r="AP10" i="6" s="1"/>
  <c r="AM10" i="6"/>
  <c r="AO8" i="6"/>
  <c r="AP8" i="6" s="1"/>
  <c r="AM8" i="6"/>
  <c r="AO24" i="6"/>
  <c r="AP24" i="6" s="1"/>
  <c r="AM24" i="6"/>
  <c r="AO38" i="6"/>
  <c r="AP38" i="6" s="1"/>
  <c r="AM38" i="6"/>
  <c r="AO36" i="6"/>
  <c r="AP36" i="6" s="1"/>
  <c r="AM36" i="6"/>
  <c r="AO34" i="6"/>
  <c r="AP34" i="6" s="1"/>
  <c r="AM34" i="6"/>
  <c r="AO6" i="6"/>
  <c r="AP6" i="6" s="1"/>
  <c r="AM6" i="6"/>
  <c r="AO4" i="6"/>
  <c r="AP4" i="6" s="1"/>
  <c r="AM4" i="6"/>
  <c r="N2" i="6"/>
  <c r="B64" i="1" s="1"/>
  <c r="O2" i="6"/>
  <c r="C64" i="1" s="1"/>
  <c r="R2" i="6"/>
  <c r="Q2" i="6"/>
  <c r="E120" i="6"/>
  <c r="D122" i="6"/>
  <c r="D121" i="6"/>
  <c r="G120" i="6"/>
  <c r="D120" i="6"/>
  <c r="J117" i="6" s="1"/>
  <c r="P9" i="6" l="1"/>
  <c r="D71" i="1" s="1"/>
  <c r="P105" i="6"/>
  <c r="P75" i="6"/>
  <c r="D137" i="1" s="1"/>
  <c r="P95" i="6"/>
  <c r="D157" i="1" s="1"/>
  <c r="P55" i="6"/>
  <c r="D117" i="1" s="1"/>
  <c r="P86" i="6"/>
  <c r="D148" i="1" s="1"/>
  <c r="P104" i="6"/>
  <c r="D166" i="1" s="1"/>
  <c r="P79" i="6"/>
  <c r="D141" i="1" s="1"/>
  <c r="P83" i="6"/>
  <c r="D145" i="1" s="1"/>
  <c r="P94" i="6"/>
  <c r="D156" i="1" s="1"/>
  <c r="P99" i="6"/>
  <c r="D161" i="1" s="1"/>
  <c r="P103" i="6"/>
  <c r="D165" i="1" s="1"/>
  <c r="P69" i="6"/>
  <c r="D131" i="1" s="1"/>
  <c r="P71" i="6"/>
  <c r="D133" i="1" s="1"/>
  <c r="P47" i="6"/>
  <c r="D109" i="1" s="1"/>
  <c r="P44" i="6"/>
  <c r="D106" i="1" s="1"/>
  <c r="P48" i="6"/>
  <c r="D110" i="1" s="1"/>
  <c r="P52" i="6"/>
  <c r="D114" i="1" s="1"/>
  <c r="P56" i="6"/>
  <c r="D118" i="1" s="1"/>
  <c r="P61" i="6"/>
  <c r="D123" i="1" s="1"/>
  <c r="P91" i="6"/>
  <c r="D153" i="1" s="1"/>
  <c r="P90" i="6"/>
  <c r="D152" i="1" s="1"/>
  <c r="P78" i="6"/>
  <c r="D140" i="1" s="1"/>
  <c r="P82" i="6"/>
  <c r="D144" i="1" s="1"/>
  <c r="P98" i="6"/>
  <c r="D160" i="1" s="1"/>
  <c r="P102" i="6"/>
  <c r="D164" i="1" s="1"/>
  <c r="P87" i="6"/>
  <c r="D149" i="1" s="1"/>
  <c r="P43" i="6"/>
  <c r="D105" i="1" s="1"/>
  <c r="P51" i="6"/>
  <c r="D113" i="1" s="1"/>
  <c r="P59" i="6"/>
  <c r="D121" i="1" s="1"/>
  <c r="P65" i="6"/>
  <c r="D127" i="1" s="1"/>
  <c r="P64" i="6"/>
  <c r="D126" i="1" s="1"/>
  <c r="P68" i="6"/>
  <c r="D130" i="1" s="1"/>
  <c r="P70" i="6"/>
  <c r="D132" i="1" s="1"/>
  <c r="P74" i="6"/>
  <c r="D136" i="1" s="1"/>
  <c r="P73" i="6"/>
  <c r="D135" i="1" s="1"/>
  <c r="P60" i="6"/>
  <c r="D122" i="1" s="1"/>
  <c r="P89" i="6"/>
  <c r="D151" i="1" s="1"/>
  <c r="P93" i="6"/>
  <c r="D155" i="1" s="1"/>
  <c r="P88" i="6"/>
  <c r="D150" i="1" s="1"/>
  <c r="P92" i="6"/>
  <c r="D154" i="1" s="1"/>
  <c r="P108" i="6"/>
  <c r="D170" i="1" s="1"/>
  <c r="P77" i="6"/>
  <c r="D139" i="1" s="1"/>
  <c r="P81" i="6"/>
  <c r="D143" i="1" s="1"/>
  <c r="P107" i="6"/>
  <c r="P97" i="6"/>
  <c r="D159" i="1" s="1"/>
  <c r="P101" i="6"/>
  <c r="D163" i="1" s="1"/>
  <c r="P106" i="6"/>
  <c r="P80" i="6"/>
  <c r="D142" i="1" s="1"/>
  <c r="P84" i="6"/>
  <c r="D146" i="1" s="1"/>
  <c r="P96" i="6"/>
  <c r="D158" i="1" s="1"/>
  <c r="P100" i="6"/>
  <c r="D162" i="1" s="1"/>
  <c r="P85" i="6"/>
  <c r="D147" i="1" s="1"/>
  <c r="P41" i="6"/>
  <c r="D103" i="1" s="1"/>
  <c r="P40" i="6"/>
  <c r="D102" i="1" s="1"/>
  <c r="P45" i="6"/>
  <c r="D107" i="1" s="1"/>
  <c r="P49" i="6"/>
  <c r="D111" i="1" s="1"/>
  <c r="P53" i="6"/>
  <c r="D115" i="1" s="1"/>
  <c r="P57" i="6"/>
  <c r="D119" i="1" s="1"/>
  <c r="P42" i="6"/>
  <c r="D104" i="1" s="1"/>
  <c r="P46" i="6"/>
  <c r="D108" i="1" s="1"/>
  <c r="P50" i="6"/>
  <c r="D112" i="1" s="1"/>
  <c r="P54" i="6"/>
  <c r="D116" i="1" s="1"/>
  <c r="P58" i="6"/>
  <c r="D120" i="1" s="1"/>
  <c r="P63" i="6"/>
  <c r="D125" i="1" s="1"/>
  <c r="P67" i="6"/>
  <c r="D129" i="1" s="1"/>
  <c r="P62" i="6"/>
  <c r="D124" i="1" s="1"/>
  <c r="P66" i="6"/>
  <c r="D128" i="1" s="1"/>
  <c r="P72" i="6"/>
  <c r="D134" i="1" s="1"/>
  <c r="P76" i="6"/>
  <c r="D138" i="1" s="1"/>
  <c r="P12" i="6"/>
  <c r="D74" i="1" s="1"/>
  <c r="P13" i="6"/>
  <c r="D75" i="1" s="1"/>
  <c r="P28" i="6"/>
  <c r="D90" i="1" s="1"/>
  <c r="P31" i="6"/>
  <c r="D93" i="1" s="1"/>
  <c r="P33" i="6"/>
  <c r="D95" i="1" s="1"/>
  <c r="P35" i="6"/>
  <c r="D97" i="1" s="1"/>
  <c r="P37" i="6"/>
  <c r="D99" i="1" s="1"/>
  <c r="P39" i="6"/>
  <c r="D101" i="1" s="1"/>
  <c r="P21" i="6"/>
  <c r="D83" i="1" s="1"/>
  <c r="P6" i="6"/>
  <c r="D68" i="1" s="1"/>
  <c r="P8" i="6"/>
  <c r="D70" i="1" s="1"/>
  <c r="P7" i="6"/>
  <c r="D69" i="1" s="1"/>
  <c r="P11" i="6"/>
  <c r="D73" i="1" s="1"/>
  <c r="P15" i="6"/>
  <c r="D77" i="1" s="1"/>
  <c r="P10" i="6"/>
  <c r="D72" i="1" s="1"/>
  <c r="P14" i="6"/>
  <c r="D76" i="1" s="1"/>
  <c r="P29" i="6"/>
  <c r="D91" i="1" s="1"/>
  <c r="P3" i="6"/>
  <c r="D65" i="1" s="1"/>
  <c r="P17" i="6"/>
  <c r="D79" i="1" s="1"/>
  <c r="P16" i="6"/>
  <c r="D78" i="1" s="1"/>
  <c r="P20" i="6"/>
  <c r="D82" i="1" s="1"/>
  <c r="P25" i="6"/>
  <c r="D87" i="1" s="1"/>
  <c r="P32" i="6"/>
  <c r="D94" i="1" s="1"/>
  <c r="P4" i="6"/>
  <c r="D66" i="1" s="1"/>
  <c r="P36" i="6"/>
  <c r="D98" i="1" s="1"/>
  <c r="P24" i="6"/>
  <c r="D86" i="1" s="1"/>
  <c r="P34" i="6"/>
  <c r="D96" i="1" s="1"/>
  <c r="P38" i="6"/>
  <c r="D100" i="1" s="1"/>
  <c r="P5" i="6"/>
  <c r="D67" i="1" s="1"/>
  <c r="P19" i="6"/>
  <c r="D81" i="1" s="1"/>
  <c r="P23" i="6"/>
  <c r="D85" i="1" s="1"/>
  <c r="P18" i="6"/>
  <c r="D80" i="1" s="1"/>
  <c r="P22" i="6"/>
  <c r="D84" i="1" s="1"/>
  <c r="P27" i="6"/>
  <c r="D89" i="1" s="1"/>
  <c r="P30" i="6"/>
  <c r="D92" i="1" s="1"/>
  <c r="P26" i="6"/>
  <c r="D88" i="1" s="1"/>
  <c r="AM2" i="6"/>
  <c r="AO2" i="6"/>
  <c r="I117" i="6"/>
  <c r="D168" i="1" l="1"/>
  <c r="D167" i="1"/>
  <c r="D169" i="1"/>
  <c r="AP2" i="6"/>
  <c r="P2" i="6" s="1"/>
  <c r="D64" i="1" s="1"/>
  <c r="I118" i="6"/>
  <c r="I116" i="6" s="1"/>
  <c r="I209" i="1" l="1"/>
  <c r="I210" i="1"/>
  <c r="I208" i="1"/>
  <c r="I206" i="1"/>
  <c r="I20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2" i="1"/>
  <c r="D51" i="1"/>
  <c r="G46" i="1"/>
  <c r="C46" i="1"/>
  <c r="E25" i="1"/>
  <c r="E23" i="1"/>
  <c r="D56" i="1" l="1"/>
  <c r="F61" i="1" l="1"/>
  <c r="D61" i="1"/>
</calcChain>
</file>

<file path=xl/sharedStrings.xml><?xml version="1.0" encoding="utf-8"?>
<sst xmlns="http://schemas.openxmlformats.org/spreadsheetml/2006/main" count="546" uniqueCount="251">
  <si>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</si>
  <si>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</si>
  <si>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</si>
  <si>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</si>
  <si>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</si>
  <si>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</si>
  <si>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</si>
  <si>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</si>
  <si>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</si>
  <si>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</si>
  <si>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</si>
  <si>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</si>
  <si>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</si>
  <si>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</si>
  <si>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</si>
  <si>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</si>
  <si>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</si>
  <si>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</si>
  <si>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</si>
  <si>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</si>
  <si>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</si>
  <si>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</si>
  <si>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</si>
  <si>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</si>
  <si>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</si>
  <si>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</si>
  <si>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</si>
  <si>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</si>
  <si>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</si>
  <si>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</si>
  <si>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</si>
  <si>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</si>
  <si>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</si>
  <si>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</si>
  <si>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</si>
  <si>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</si>
  <si>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</si>
  <si>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</si>
  <si>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</si>
  <si>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</si>
  <si>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</si>
  <si>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</si>
  <si>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</si>
  <si>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</si>
  <si>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</si>
  <si>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</si>
  <si>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</si>
  <si>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</si>
  <si>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</si>
  <si>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</si>
  <si>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</si>
  <si>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</si>
  <si>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</si>
  <si>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</si>
  <si>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</si>
  <si>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</si>
  <si>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</si>
  <si>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</si>
  <si>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</si>
  <si>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</si>
  <si>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</si>
  <si>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</si>
  <si>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</si>
  <si>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</si>
  <si>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</si>
  <si>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</si>
  <si>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</si>
  <si>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</si>
  <si>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</si>
  <si>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</si>
  <si>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</si>
  <si>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</si>
  <si>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</si>
  <si>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</si>
  <si>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</si>
  <si>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</si>
  <si>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</si>
  <si>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</si>
  <si>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</si>
  <si>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</si>
  <si>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</si>
  <si>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</si>
  <si>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</si>
  <si>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</si>
  <si>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</si>
  <si>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</si>
  <si>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</si>
  <si>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</si>
  <si>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</si>
  <si>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</si>
  <si>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</si>
  <si>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</si>
  <si>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</si>
  <si>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</si>
  <si>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</si>
  <si>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</si>
  <si>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</si>
  <si>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</si>
  <si>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</si>
  <si>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</si>
  <si>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</si>
  <si>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</si>
  <si>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</si>
  <si>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</si>
  <si>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</si>
  <si>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</si>
  <si>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</si>
  <si>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</si>
  <si>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</si>
  <si>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</si>
  <si>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</si>
  <si>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</si>
  <si>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</si>
  <si>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</si>
  <si>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</si>
  <si>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</si>
  <si>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</si>
  <si>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</si>
  <si>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</si>
  <si>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</si>
  <si>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</si>
  <si>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</si>
  <si>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</si>
  <si>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</si>
  <si>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</si>
  <si>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</si>
  <si>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</si>
  <si>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</si>
  <si>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</si>
  <si>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</si>
  <si>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</si>
  <si>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</si>
  <si>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</si>
  <si>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</si>
  <si>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</si>
  <si>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</si>
  <si>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</si>
  <si>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</si>
  <si>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</si>
  <si>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</si>
  <si>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</si>
  <si>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</si>
  <si>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</si>
  <si>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</si>
  <si>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</si>
  <si>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</si>
  <si>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</si>
  <si>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</si>
  <si>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</si>
  <si>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On Saleable Area</t>
  </si>
  <si>
    <t>Legal Charges</t>
  </si>
  <si>
    <t>Location Link</t>
  </si>
  <si>
    <t>Locality</t>
  </si>
  <si>
    <t>Village</t>
  </si>
  <si>
    <t>2BHK</t>
  </si>
  <si>
    <t>3BHK</t>
  </si>
  <si>
    <t>Bunglow / Plot No</t>
  </si>
  <si>
    <t>Type</t>
  </si>
  <si>
    <t>Plot Area</t>
  </si>
  <si>
    <t>Carpet Area</t>
  </si>
  <si>
    <t>Built - Up Area</t>
  </si>
  <si>
    <t>Name of the builder</t>
  </si>
  <si>
    <t>Survey No</t>
  </si>
  <si>
    <t>Karjat</t>
  </si>
  <si>
    <t>Open plot</t>
  </si>
  <si>
    <t>Recommended rate of the Plot + Bunglow Per Sq. Ft. (on Saleable area)</t>
  </si>
  <si>
    <t>District Collector, Raigad</t>
  </si>
  <si>
    <t>G + 1</t>
  </si>
  <si>
    <t>RCC</t>
  </si>
  <si>
    <t>Brick work</t>
  </si>
  <si>
    <t>Ext. Plaster</t>
  </si>
  <si>
    <t>Flooring</t>
  </si>
  <si>
    <t>Painting</t>
  </si>
  <si>
    <t>Finishing</t>
  </si>
  <si>
    <t>Plot/ Banglow no</t>
  </si>
  <si>
    <t>Plot/ Banglow No</t>
  </si>
  <si>
    <t>Disburse-ment %</t>
  </si>
  <si>
    <t>Cement, Aggregate, Steel, etc</t>
  </si>
  <si>
    <t>Banglow</t>
  </si>
  <si>
    <t xml:space="preserve"> Saleable
area</t>
  </si>
  <si>
    <t>Attached
Terrace area</t>
  </si>
  <si>
    <t>Axis Thane</t>
  </si>
  <si>
    <t>M/s. Madhusudan Leisure Homes</t>
  </si>
  <si>
    <t>Madhusudan Retreat</t>
  </si>
  <si>
    <t>Sagar Vora- 9702782222</t>
  </si>
  <si>
    <t>P51700030973</t>
  </si>
  <si>
    <t>Patgaon</t>
  </si>
  <si>
    <t>Thane</t>
  </si>
  <si>
    <t>Murbad</t>
  </si>
  <si>
    <t>Chauk - Karjat - Murbad Rd</t>
  </si>
  <si>
    <t>Hotel S R Dhaba</t>
  </si>
  <si>
    <t>16.8 KM from Vangani Railway Station</t>
  </si>
  <si>
    <t>Total Land Area under plots (1 - 125)</t>
  </si>
  <si>
    <t xml:space="preserve">Net Area of plots </t>
  </si>
  <si>
    <t>FSI</t>
  </si>
  <si>
    <t>Type A</t>
  </si>
  <si>
    <t>1BHK</t>
  </si>
  <si>
    <t>Type A1</t>
  </si>
  <si>
    <t>Type B</t>
  </si>
  <si>
    <t>Type A2</t>
  </si>
  <si>
    <t>Type B1</t>
  </si>
  <si>
    <t>Type C</t>
  </si>
  <si>
    <t>53 Bunglows</t>
  </si>
  <si>
    <t>Bunglows - 53</t>
  </si>
  <si>
    <t>We considered Gross carpet area = Net carpet.</t>
  </si>
  <si>
    <t>Pathgaon</t>
  </si>
  <si>
    <t>BS/RKAN/BP/M.Pathgaon/T.Murbad/Z.Thane/2840</t>
  </si>
  <si>
    <t>MS/K-1/T-11/ARBP/Pathgaon /T.Murbad/SR-10/2021</t>
  </si>
  <si>
    <t>Retreat Club membership Charges</t>
  </si>
  <si>
    <t>Advance Maintenance Charges (2 years)</t>
  </si>
  <si>
    <t>There is No School, No Market Place, Hospital in range of 2 to 4km.</t>
  </si>
  <si>
    <t>Project is connected by Chauk - Karjat - Murbad Rd.</t>
  </si>
  <si>
    <t>Approved Plans, CC, Cost Sheet.</t>
  </si>
  <si>
    <t>Type (A, A1, A2, B, B1, C) = Ground + 1st Floor</t>
  </si>
  <si>
    <t>Type  A</t>
  </si>
  <si>
    <t>Type  A1</t>
  </si>
  <si>
    <t>Type  A2</t>
  </si>
  <si>
    <t>Type  A3</t>
  </si>
  <si>
    <t>Type  A4</t>
  </si>
  <si>
    <t>Type  B</t>
  </si>
  <si>
    <t>Type  B1</t>
  </si>
  <si>
    <t>Type  C</t>
  </si>
  <si>
    <t>The project is 2.2 km from Madhusudan Heritage.</t>
  </si>
  <si>
    <t>The Project is 19.1 Km from Neral Railway station.</t>
  </si>
  <si>
    <t>The Project is 27.9 Km from Badlapur Railway station.</t>
  </si>
  <si>
    <t>The Project is 33.9 Km from Karjat Railway statiom.</t>
  </si>
  <si>
    <t>There is industry in the north direction.</t>
  </si>
  <si>
    <t xml:space="preserve">Type A (3, 40, 75 to 78, 102, 103, 106 to 109)
Type A1 (74, 104, 105, 110)
Type A2 (30, 62 to 71)
Type B (5, 31 to 39, 41, 43, 72, 73, 80 to 84, 101, 132, 133)
Type B1 (79)
Type C (4, 6, 7, 42)
</t>
  </si>
  <si>
    <t>As per RERA - 29/06/2025</t>
  </si>
  <si>
    <t xml:space="preserve">Type A (3, 40), Type A2 (30), Type B (5, 31 to 34, 41, 132, 133), Type C (4, 6, 7, 42) = </t>
  </si>
  <si>
    <t>Extra construction work given to 30, 42 &amp; 102</t>
  </si>
  <si>
    <t>Sale Plan:</t>
  </si>
  <si>
    <t>Marking As per Red 18/01/2025</t>
  </si>
  <si>
    <t>Office No. 1031, Wing J, Akshar Business Park, Plot No. 03 Sector 25, Near APMC Market, Vashi, 
Navi Mumbai, Maharashtra 400703 TEL: 022-46090378/79/80                                                                                                     Email : vsjcapf@gmail.com. Web site : www.vsjadon.com</t>
  </si>
  <si>
    <t>Work is same as last visit (22/05/2024).</t>
  </si>
  <si>
    <t>Work is same as last visit (17/01/2025).</t>
  </si>
  <si>
    <t>Bunglow No. 43</t>
  </si>
  <si>
    <t>Work is same as last visit (19/09/2024).</t>
  </si>
  <si>
    <t>Construction work is in process at the time of visit.</t>
  </si>
  <si>
    <t>Pooja</t>
  </si>
  <si>
    <t>https://maps.app.goo.gl/JXDkHeHuouEaUnAt6</t>
  </si>
  <si>
    <t>Bunglow No.3, 5, 6</t>
  </si>
  <si>
    <t>Bunglow No. 32, 34 to 38, 40, 42, 62, 63, 65 to 72, 74 to 78, 80, 81, 101 to 110, 132</t>
  </si>
  <si>
    <t>Work is same as last visit (13/05/2025).</t>
  </si>
  <si>
    <t>Bunglow No. 4, 30, 31, 33, 39, 41, 73, 83, 84</t>
  </si>
  <si>
    <t>Bunglow No. 64</t>
  </si>
  <si>
    <t>Bunglow No.7, 79, 82, 133</t>
  </si>
  <si>
    <t>Construction work has incresed as compare to last visited date 13/05/2025 but at the time of visit no labour or no active work found on site.</t>
  </si>
  <si>
    <t>On Site, we meet Mr. Prashant : 7030240399</t>
  </si>
  <si>
    <t>As per RERA, completion period of project Madhusudan Retreat is expired on 29/06/2025
 but still project is under construction.</t>
  </si>
  <si>
    <t>Naynesh Sunil Lovanshi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</si>
</sst>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2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29" xfId="0" applyFont="1" applyFill="1" applyBorder="1"/>
    <xf numFmtId="0" fontId="24" fillId="0" borderId="30" xfId="0" applyFont="1" applyBorder="1"/>
    <xf numFmtId="0" fontId="24" fillId="0" borderId="1" xfId="0" applyFont="1" applyBorder="1"/>
    <xf numFmtId="0" fontId="24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7" fillId="0" borderId="0" xfId="1" applyFont="1" applyAlignment="1" applyProtection="1">
      <alignment horizontal="center" vertical="top" wrapText="1"/>
      <protection locked="0"/>
    </xf>
    <xf numFmtId="0" fontId="23" fillId="0" borderId="0" xfId="0" applyFont="1"/>
    <xf numFmtId="0" fontId="23" fillId="0" borderId="1" xfId="0" applyFont="1" applyBorder="1"/>
    <xf numFmtId="0" fontId="12" fillId="0" borderId="0" xfId="1" applyFont="1" applyAlignment="1" applyProtection="1">
      <alignment horizontal="center" vertical="top"/>
      <protection locked="0"/>
    </xf>
    <xf numFmtId="0" fontId="15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 vertical="top"/>
      <protection locked="0"/>
    </xf>
    <xf numFmtId="9" fontId="7" fillId="0" borderId="0" xfId="8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13" fillId="0" borderId="0" xfId="1" applyFont="1" applyAlignment="1" applyProtection="1">
      <alignment vertical="top"/>
      <protection locked="0"/>
    </xf>
    <xf numFmtId="0" fontId="13" fillId="0" borderId="0" xfId="1" applyFont="1" applyAlignment="1" applyProtection="1">
      <alignment vertical="top" wrapText="1"/>
      <protection locked="0"/>
    </xf>
    <xf numFmtId="0" fontId="7" fillId="0" borderId="31" xfId="1" applyFont="1" applyBorder="1" applyAlignment="1" applyProtection="1">
      <alignment vertical="top" wrapText="1"/>
      <protection locked="0"/>
    </xf>
    <xf numFmtId="0" fontId="7" fillId="0" borderId="32" xfId="1" applyFont="1" applyBorder="1" applyAlignment="1" applyProtection="1">
      <alignment vertical="top" wrapText="1"/>
      <protection locked="0"/>
    </xf>
    <xf numFmtId="0" fontId="7" fillId="0" borderId="2" xfId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23" fillId="2" borderId="1" xfId="0" applyFont="1" applyFill="1" applyBorder="1"/>
    <xf numFmtId="0" fontId="7" fillId="0" borderId="1" xfId="1" applyFont="1" applyBorder="1"/>
    <xf numFmtId="0" fontId="17" fillId="0" borderId="1" xfId="0" applyFont="1" applyBorder="1" applyProtection="1">
      <protection hidden="1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top" wrapText="1"/>
    </xf>
    <xf numFmtId="0" fontId="4" fillId="0" borderId="15" xfId="1" applyFont="1" applyBorder="1" applyAlignment="1" applyProtection="1">
      <alignment horizontal="center" vertical="top" wrapText="1"/>
      <protection locked="0"/>
    </xf>
    <xf numFmtId="0" fontId="4" fillId="0" borderId="7" xfId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center" vertical="top" wrapText="1"/>
      <protection locked="0"/>
    </xf>
    <xf numFmtId="9" fontId="12" fillId="0" borderId="15" xfId="1" applyNumberFormat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19" fillId="2" borderId="1" xfId="0" applyFont="1" applyFill="1" applyBorder="1"/>
    <xf numFmtId="0" fontId="27" fillId="4" borderId="1" xfId="0" applyFont="1" applyFill="1" applyBorder="1" applyAlignment="1">
      <alignment horizontal="center" vertical="top" wrapText="1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12" fillId="4" borderId="1" xfId="1" applyFont="1" applyFill="1" applyBorder="1" applyAlignment="1" applyProtection="1">
      <alignment horizontal="center" vertical="top"/>
      <protection locked="0"/>
    </xf>
    <xf numFmtId="0" fontId="7" fillId="4" borderId="1" xfId="1" applyFont="1" applyFill="1" applyBorder="1" applyAlignment="1" applyProtection="1">
      <alignment horizontal="center" vertical="top" wrapText="1"/>
      <protection locked="0"/>
    </xf>
    <xf numFmtId="9" fontId="7" fillId="4" borderId="1" xfId="8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center" vertical="top" wrapText="1"/>
    </xf>
    <xf numFmtId="0" fontId="12" fillId="4" borderId="1" xfId="1" applyFont="1" applyFill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8" fillId="3" borderId="1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top" wrapText="1"/>
      <protection locked="0"/>
    </xf>
    <xf numFmtId="1" fontId="8" fillId="3" borderId="20" xfId="1" applyNumberFormat="1" applyFont="1" applyFill="1" applyBorder="1" applyAlignment="1" applyProtection="1">
      <alignment horizontal="center" vertical="top" wrapText="1"/>
      <protection locked="0"/>
    </xf>
    <xf numFmtId="1" fontId="8" fillId="3" borderId="33" xfId="1" applyNumberFormat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66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 wrapText="1"/>
      <protection locked="0"/>
    </xf>
    <xf numFmtId="0" fontId="14" fillId="0" borderId="20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>
      <alignment horizontal="left" vertical="top"/>
    </xf>
    <xf numFmtId="0" fontId="26" fillId="0" borderId="7" xfId="1" applyFont="1" applyBorder="1" applyAlignment="1" applyProtection="1">
      <alignment horizontal="left" vertical="top" wrapText="1"/>
      <protection locked="0"/>
    </xf>
    <xf numFmtId="0" fontId="26" fillId="0" borderId="20" xfId="1" applyFont="1" applyBorder="1" applyAlignment="1" applyProtection="1">
      <alignment horizontal="left" vertical="top" wrapText="1"/>
      <protection locked="0"/>
    </xf>
    <xf numFmtId="0" fontId="26" fillId="0" borderId="8" xfId="1" applyFont="1" applyBorder="1" applyAlignment="1" applyProtection="1">
      <alignment horizontal="left" vertical="top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1" fontId="28" fillId="0" borderId="7" xfId="0" applyNumberFormat="1" applyFont="1" applyBorder="1" applyAlignment="1" applyProtection="1">
      <alignment vertical="top" wrapText="1"/>
      <protection locked="0"/>
    </xf>
    <xf numFmtId="1" fontId="28" fillId="0" borderId="20" xfId="0" applyNumberFormat="1" applyFont="1" applyBorder="1" applyAlignment="1" applyProtection="1">
      <alignment vertical="top" wrapText="1"/>
      <protection locked="0"/>
    </xf>
    <xf numFmtId="1" fontId="28" fillId="0" borderId="8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753342</xdr:colOff>
      <xdr:row>467</xdr:row>
      <xdr:rowOff>25976</xdr:rowOff>
    </xdr:from>
    <xdr:to>
      <xdr:col>7</xdr:col>
      <xdr:colOff>3099</xdr:colOff>
      <xdr:row>481</xdr:row>
      <xdr:rowOff>117749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3342" y="143178067"/>
          <a:ext cx="5004589" cy="288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770659</xdr:colOff>
      <xdr:row>482</xdr:row>
      <xdr:rowOff>20192</xdr:rowOff>
    </xdr:from>
    <xdr:to>
      <xdr:col>7</xdr:col>
      <xdr:colOff>16953</xdr:colOff>
      <xdr:row>496</xdr:row>
      <xdr:rowOff>111966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659" y="146159669"/>
          <a:ext cx="5004589" cy="288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15</xdr:col>
      <xdr:colOff>350371</xdr:colOff>
      <xdr:row>339</xdr:row>
      <xdr:rowOff>9346</xdr:rowOff>
    </xdr:from>
    <xdr:to>
      <xdr:col>15</xdr:col>
      <xdr:colOff>535102</xdr:colOff>
      <xdr:row>340</xdr:row>
      <xdr:rowOff>179896</xdr:rowOff>
    </xdr:to>
    <xdr:sp macro="" textlink="">
      <xdr:nvSpPr>
        <xdr:cNvPr id="40" name="Rectangle 39"/>
        <xdr:cNvSpPr/>
      </xdr:nvSpPr>
      <xdr:spPr>
        <a:xfrm>
          <a:off x="12608632" y="61946694"/>
          <a:ext cx="18473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127966</xdr:colOff>
      <xdr:row>339</xdr:row>
      <xdr:rowOff>61658</xdr:rowOff>
    </xdr:from>
    <xdr:to>
      <xdr:col>16</xdr:col>
      <xdr:colOff>116567</xdr:colOff>
      <xdr:row>377</xdr:row>
      <xdr:rowOff>47338</xdr:rowOff>
    </xdr:to>
    <xdr:grpSp>
      <xdr:nvGrpSpPr>
        <xdr:cNvPr id="4" name="Group 3"/>
        <xdr:cNvGrpSpPr/>
      </xdr:nvGrpSpPr>
      <xdr:grpSpPr>
        <a:xfrm>
          <a:off x="7506666" y="62869508"/>
          <a:ext cx="6687851" cy="7465980"/>
          <a:chOff x="99391" y="62117033"/>
          <a:chExt cx="6389401" cy="7586630"/>
        </a:xfrm>
      </xdr:grpSpPr>
      <xdr:pic>
        <xdr:nvPicPr>
          <xdr:cNvPr id="47" name="Picture 46" descr="https://vsjcllp.vsjadon.com/upload/insp-20069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4166" y="67348754"/>
            <a:ext cx="3114626" cy="23549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00695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391" y="62139443"/>
            <a:ext cx="3114626" cy="2354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00695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391" y="64789407"/>
            <a:ext cx="3114626" cy="23549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00695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44800" y="62117033"/>
            <a:ext cx="3114626" cy="2354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00695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391" y="67348754"/>
            <a:ext cx="3114626" cy="23549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0069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4166" y="64782589"/>
            <a:ext cx="3114626" cy="23549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Rectangle 52"/>
          <xdr:cNvSpPr/>
        </xdr:nvSpPr>
        <xdr:spPr>
          <a:xfrm>
            <a:off x="3834256" y="67829619"/>
            <a:ext cx="2365471" cy="37181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76            75                74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Rectangle 73"/>
          <xdr:cNvSpPr/>
        </xdr:nvSpPr>
        <xdr:spPr>
          <a:xfrm>
            <a:off x="424073" y="65365916"/>
            <a:ext cx="2292892" cy="37181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42           72          132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Rectangle 74"/>
          <xdr:cNvSpPr/>
        </xdr:nvSpPr>
        <xdr:spPr>
          <a:xfrm>
            <a:off x="3888027" y="62831463"/>
            <a:ext cx="1942278" cy="37181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41           40         39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6" name="Rectangle 75"/>
          <xdr:cNvSpPr/>
        </xdr:nvSpPr>
        <xdr:spPr>
          <a:xfrm>
            <a:off x="622750" y="62515880"/>
            <a:ext cx="2371793" cy="37181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38           37           36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7" name="Rectangle 76"/>
          <xdr:cNvSpPr/>
        </xdr:nvSpPr>
        <xdr:spPr>
          <a:xfrm>
            <a:off x="3618238" y="65314822"/>
            <a:ext cx="2335014" cy="37181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65   66         67           63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8" name="Rectangle 77"/>
          <xdr:cNvSpPr/>
        </xdr:nvSpPr>
        <xdr:spPr>
          <a:xfrm>
            <a:off x="599367" y="67867351"/>
            <a:ext cx="2070518" cy="370574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68   69        70       71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9</xdr:col>
      <xdr:colOff>97617</xdr:colOff>
      <xdr:row>395</xdr:row>
      <xdr:rowOff>23665</xdr:rowOff>
    </xdr:from>
    <xdr:to>
      <xdr:col>28</xdr:col>
      <xdr:colOff>146472</xdr:colOff>
      <xdr:row>426</xdr:row>
      <xdr:rowOff>15414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80903" y="73815201"/>
          <a:ext cx="12635462" cy="6319070"/>
        </a:xfrm>
        <a:prstGeom prst="rect">
          <a:avLst/>
        </a:prstGeom>
      </xdr:spPr>
    </xdr:pic>
    <xdr:clientData/>
  </xdr:twoCellAnchor>
  <xdr:twoCellAnchor>
    <xdr:from>
      <xdr:col>8</xdr:col>
      <xdr:colOff>212357</xdr:colOff>
      <xdr:row>385</xdr:row>
      <xdr:rowOff>170089</xdr:rowOff>
    </xdr:from>
    <xdr:to>
      <xdr:col>16</xdr:col>
      <xdr:colOff>187895</xdr:colOff>
      <xdr:row>423</xdr:row>
      <xdr:rowOff>0</xdr:rowOff>
    </xdr:to>
    <xdr:grpSp>
      <xdr:nvGrpSpPr>
        <xdr:cNvPr id="5" name="Group 4"/>
        <xdr:cNvGrpSpPr/>
      </xdr:nvGrpSpPr>
      <xdr:grpSpPr>
        <a:xfrm>
          <a:off x="7591057" y="72033039"/>
          <a:ext cx="6674788" cy="7310211"/>
          <a:chOff x="69482" y="70893214"/>
          <a:chExt cx="6376338" cy="8507569"/>
        </a:xfrm>
      </xdr:grpSpPr>
      <xdr:pic>
        <xdr:nvPicPr>
          <xdr:cNvPr id="93" name="Picture 92" descr="https://vsjcllp.vsjadon.com/upload/insp-20069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2525" y="70893214"/>
            <a:ext cx="2885497" cy="211917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4" name="Picture 93" descr="https://vsjcllp.vsjadon.com/upload/insp-20069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396" y="70893214"/>
            <a:ext cx="2888219" cy="211917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5" name="Picture 94" descr="https://vsjcllp.vsjadon.com/upload/insp-20069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566" y="75299201"/>
            <a:ext cx="2885497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6" name="Picture 95" descr="https://vsjcllp.vsjadon.com/upload/insp-20069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60323" y="75275891"/>
            <a:ext cx="2885497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Picture 96" descr="https://vsjcllp.vsjadon.com/upload/insp-20069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0125" y="73095143"/>
            <a:ext cx="1623756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Picture 97" descr="https://vsjcllp.vsjadon.com/upload/insp-200695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482" y="73095143"/>
            <a:ext cx="2885497" cy="21191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9" name="Rectangle 98"/>
          <xdr:cNvSpPr/>
        </xdr:nvSpPr>
        <xdr:spPr>
          <a:xfrm>
            <a:off x="3747357" y="71388678"/>
            <a:ext cx="2413944" cy="3611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84       83       80       81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00" name="Rectangle 99"/>
          <xdr:cNvSpPr/>
        </xdr:nvSpPr>
        <xdr:spPr>
          <a:xfrm>
            <a:off x="879400" y="71312640"/>
            <a:ext cx="2413945" cy="3611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79            78                77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01" name="Rectangle 100"/>
          <xdr:cNvSpPr/>
        </xdr:nvSpPr>
        <xdr:spPr>
          <a:xfrm>
            <a:off x="3785253" y="75533475"/>
            <a:ext cx="2621380" cy="3611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108             109             110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02" name="Rectangle 101"/>
          <xdr:cNvSpPr/>
        </xdr:nvSpPr>
        <xdr:spPr>
          <a:xfrm>
            <a:off x="483683" y="75661867"/>
            <a:ext cx="2621380" cy="3611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105             106             107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03" name="Rectangle 102"/>
          <xdr:cNvSpPr/>
        </xdr:nvSpPr>
        <xdr:spPr>
          <a:xfrm>
            <a:off x="3031069" y="73523206"/>
            <a:ext cx="1632812" cy="36116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103             104 </a:t>
            </a:r>
            <a:endParaRPr lang="en-IN"/>
          </a:p>
        </xdr:txBody>
      </xdr:sp>
      <xdr:sp macro="" textlink="">
        <xdr:nvSpPr>
          <xdr:cNvPr id="104" name="Rectangle 103"/>
          <xdr:cNvSpPr/>
        </xdr:nvSpPr>
        <xdr:spPr>
          <a:xfrm>
            <a:off x="700586" y="73654828"/>
            <a:ext cx="1824514" cy="63000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101             102</a:t>
            </a:r>
          </a:p>
          <a:p>
            <a:r>
              <a:rPr lang="en-US" b="1">
                <a:solidFill>
                  <a:srgbClr val="FF0000"/>
                </a:solidFill>
              </a:rPr>
              <a:t> </a:t>
            </a:r>
            <a:endParaRPr lang="en-IN"/>
          </a:p>
        </xdr:txBody>
      </xdr:sp>
      <xdr:pic>
        <xdr:nvPicPr>
          <xdr:cNvPr id="105" name="Picture 104" descr="https://vsjcllp.vsjadon.com/upload/insp-20069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4563" y="77493522"/>
            <a:ext cx="1459203" cy="19072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Picture 105" descr="https://vsjcllp.vsjadon.com/upload/insp-20069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98023" y="73147400"/>
            <a:ext cx="1461924" cy="19072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239026</xdr:colOff>
      <xdr:row>423</xdr:row>
      <xdr:rowOff>134099</xdr:rowOff>
    </xdr:from>
    <xdr:to>
      <xdr:col>6</xdr:col>
      <xdr:colOff>692884</xdr:colOff>
      <xdr:row>464</xdr:row>
      <xdr:rowOff>146173</xdr:rowOff>
    </xdr:to>
    <xdr:pic>
      <xdr:nvPicPr>
        <xdr:cNvPr id="109" name="Picture 108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r="17091" b="1209"/>
        <a:stretch/>
      </xdr:blipFill>
      <xdr:spPr>
        <a:xfrm rot="16200000">
          <a:off x="-866779" y="82991619"/>
          <a:ext cx="8380467" cy="45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97617</xdr:colOff>
      <xdr:row>423</xdr:row>
      <xdr:rowOff>0</xdr:rowOff>
    </xdr:from>
    <xdr:ext cx="13225105" cy="6094099"/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95517" y="71442115"/>
          <a:ext cx="13225105" cy="6094099"/>
        </a:xfrm>
        <a:prstGeom prst="rect">
          <a:avLst/>
        </a:prstGeom>
      </xdr:spPr>
    </xdr:pic>
    <xdr:clientData/>
  </xdr:oneCellAnchor>
  <xdr:oneCellAnchor>
    <xdr:from>
      <xdr:col>8</xdr:col>
      <xdr:colOff>1047750</xdr:colOff>
      <xdr:row>305</xdr:row>
      <xdr:rowOff>38100</xdr:rowOff>
    </xdr:from>
    <xdr:ext cx="366639" cy="311496"/>
    <xdr:sp macro="" textlink="">
      <xdr:nvSpPr>
        <xdr:cNvPr id="10" name="TextBox 9"/>
        <xdr:cNvSpPr txBox="1"/>
      </xdr:nvSpPr>
      <xdr:spPr>
        <a:xfrm>
          <a:off x="8426450" y="5433060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30</a:t>
          </a:r>
        </a:p>
      </xdr:txBody>
    </xdr:sp>
    <xdr:clientData/>
  </xdr:oneCellAnchor>
  <xdr:twoCellAnchor>
    <xdr:from>
      <xdr:col>0</xdr:col>
      <xdr:colOff>723900</xdr:colOff>
      <xdr:row>292</xdr:row>
      <xdr:rowOff>95250</xdr:rowOff>
    </xdr:from>
    <xdr:to>
      <xdr:col>7</xdr:col>
      <xdr:colOff>599168</xdr:colOff>
      <xdr:row>337</xdr:row>
      <xdr:rowOff>0</xdr:rowOff>
    </xdr:to>
    <xdr:grpSp>
      <xdr:nvGrpSpPr>
        <xdr:cNvPr id="3" name="Group 2"/>
        <xdr:cNvGrpSpPr/>
      </xdr:nvGrpSpPr>
      <xdr:grpSpPr>
        <a:xfrm>
          <a:off x="723900" y="53657500"/>
          <a:ext cx="5876018" cy="8756650"/>
          <a:chOff x="723900" y="52870100"/>
          <a:chExt cx="5876018" cy="8756650"/>
        </a:xfrm>
      </xdr:grpSpPr>
      <xdr:pic>
        <xdr:nvPicPr>
          <xdr:cNvPr id="180" name="Picture 17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3902" y="528701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8" name="Picture 19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0091" y="5512996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9" name="Picture 19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3901" y="5738982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0" name="Picture 19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2585" y="5738982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1" name="Picture 20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3900" y="59649680"/>
            <a:ext cx="2877333" cy="19770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2" name="Picture 201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2585" y="59649680"/>
            <a:ext cx="2877333" cy="19770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3" name="Picture 202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2585" y="528701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4" name="Picture 203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2585" y="5512996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05" name="TextBox 204"/>
          <xdr:cNvSpPr txBox="1"/>
        </xdr:nvSpPr>
        <xdr:spPr>
          <a:xfrm>
            <a:off x="895350" y="6032913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30</a:t>
            </a:r>
          </a:p>
        </xdr:txBody>
      </xdr:sp>
    </xdr:grpSp>
    <xdr:clientData/>
  </xdr:twoCellAnchor>
  <xdr:twoCellAnchor>
    <xdr:from>
      <xdr:col>0</xdr:col>
      <xdr:colOff>762000</xdr:colOff>
      <xdr:row>339</xdr:row>
      <xdr:rowOff>69850</xdr:rowOff>
    </xdr:from>
    <xdr:to>
      <xdr:col>7</xdr:col>
      <xdr:colOff>648354</xdr:colOff>
      <xdr:row>384</xdr:row>
      <xdr:rowOff>115822</xdr:rowOff>
    </xdr:to>
    <xdr:grpSp>
      <xdr:nvGrpSpPr>
        <xdr:cNvPr id="6" name="Group 5"/>
        <xdr:cNvGrpSpPr/>
      </xdr:nvGrpSpPr>
      <xdr:grpSpPr>
        <a:xfrm>
          <a:off x="762000" y="62877700"/>
          <a:ext cx="5887104" cy="8904222"/>
          <a:chOff x="762000" y="62090300"/>
          <a:chExt cx="5887104" cy="8904222"/>
        </a:xfrm>
      </xdr:grpSpPr>
      <xdr:pic>
        <xdr:nvPicPr>
          <xdr:cNvPr id="206" name="Picture 205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3" y="620903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7" name="Picture 206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1771" y="620903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8" name="Picture 207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2" y="6433837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9" name="Picture 208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1770" y="6433487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0" name="Picture 209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1" y="6658644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1" name="Picture 210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1769" y="6658644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2" name="Picture 211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0" y="6883452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3" name="Picture 212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0789" y="6882960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615950</xdr:colOff>
      <xdr:row>387</xdr:row>
      <xdr:rowOff>133350</xdr:rowOff>
    </xdr:from>
    <xdr:to>
      <xdr:col>7</xdr:col>
      <xdr:colOff>536034</xdr:colOff>
      <xdr:row>410</xdr:row>
      <xdr:rowOff>49179</xdr:rowOff>
    </xdr:to>
    <xdr:grpSp>
      <xdr:nvGrpSpPr>
        <xdr:cNvPr id="7" name="Group 6"/>
        <xdr:cNvGrpSpPr/>
      </xdr:nvGrpSpPr>
      <xdr:grpSpPr>
        <a:xfrm>
          <a:off x="615950" y="72390000"/>
          <a:ext cx="5920834" cy="4443379"/>
          <a:chOff x="615950" y="71602600"/>
          <a:chExt cx="5920834" cy="4443379"/>
        </a:xfrm>
      </xdr:grpSpPr>
      <xdr:pic>
        <xdr:nvPicPr>
          <xdr:cNvPr id="214" name="Picture 213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9451" y="7388597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5" name="Picture 214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4970" y="7388597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6" name="Picture 215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9451" y="716026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7" name="Picture 216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950" y="716026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JXDkHeHuouEaUnAt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6"/>
  <sheetViews>
    <sheetView tabSelected="1" view="pageBreakPreview" topLeftCell="A279" zoomScaleNormal="100" zoomScaleSheetLayoutView="100" zoomScalePageLayoutView="85" workbookViewId="0">
      <selection activeCell="C288" sqref="C288:D288"/>
    </sheetView>
  </sheetViews>
  <sheetFormatPr defaultColWidth="9.1796875" defaultRowHeight="15.5" x14ac:dyDescent="0.35"/>
  <cols>
    <col min="1" max="7" width="12.26953125" style="38" customWidth="1"/>
    <col min="8" max="8" width="19.7265625" style="38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66" t="s">
        <v>233</v>
      </c>
      <c r="B1" s="166"/>
      <c r="C1" s="166"/>
      <c r="D1" s="166"/>
      <c r="E1" s="166"/>
      <c r="F1" s="166"/>
      <c r="G1" s="166"/>
      <c r="H1" s="166"/>
    </row>
    <row r="2" spans="1:8" ht="16.5" customHeight="1" x14ac:dyDescent="0.3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8" x14ac:dyDescent="0.35">
      <c r="A3" s="142" t="s">
        <v>1</v>
      </c>
      <c r="B3" s="142"/>
      <c r="C3" s="142"/>
      <c r="D3" s="142"/>
      <c r="E3" s="167" t="str">
        <f ca="1">TEXT(TODAY(),"DD/MM/YYYY")</f>
        <v>19/08/2025</v>
      </c>
      <c r="F3" s="142"/>
      <c r="G3" s="142"/>
      <c r="H3" s="142"/>
    </row>
    <row r="4" spans="1:8" ht="15" customHeight="1" x14ac:dyDescent="0.35">
      <c r="A4" s="142" t="s">
        <v>2</v>
      </c>
      <c r="B4" s="142"/>
      <c r="C4" s="142"/>
      <c r="D4" s="142"/>
      <c r="E4" s="142" t="s">
        <v>181</v>
      </c>
      <c r="F4" s="142"/>
      <c r="G4" s="142"/>
      <c r="H4" s="142"/>
    </row>
    <row r="5" spans="1:8" x14ac:dyDescent="0.35">
      <c r="A5" s="142" t="s">
        <v>3</v>
      </c>
      <c r="B5" s="142"/>
      <c r="C5" s="142"/>
      <c r="D5" s="142"/>
      <c r="E5" s="167">
        <v>45887</v>
      </c>
      <c r="F5" s="142"/>
      <c r="G5" s="142"/>
      <c r="H5" s="142"/>
    </row>
    <row r="6" spans="1:8" ht="16.5" customHeight="1" x14ac:dyDescent="0.35">
      <c r="A6" s="142" t="s">
        <v>161</v>
      </c>
      <c r="B6" s="142"/>
      <c r="C6" s="142"/>
      <c r="D6" s="142"/>
      <c r="E6" s="142" t="s">
        <v>182</v>
      </c>
      <c r="F6" s="142"/>
      <c r="G6" s="142"/>
      <c r="H6" s="142"/>
    </row>
    <row r="7" spans="1:8" x14ac:dyDescent="0.35">
      <c r="A7" s="142" t="s">
        <v>4</v>
      </c>
      <c r="B7" s="142"/>
      <c r="C7" s="142"/>
      <c r="D7" s="142"/>
      <c r="E7" s="142" t="s">
        <v>182</v>
      </c>
      <c r="F7" s="142"/>
      <c r="G7" s="142"/>
      <c r="H7" s="142"/>
    </row>
    <row r="8" spans="1:8" x14ac:dyDescent="0.35">
      <c r="A8" s="142" t="s">
        <v>5</v>
      </c>
      <c r="B8" s="142"/>
      <c r="C8" s="142"/>
      <c r="D8" s="142"/>
      <c r="E8" s="168" t="s">
        <v>183</v>
      </c>
      <c r="F8" s="168"/>
      <c r="G8" s="168"/>
      <c r="H8" s="168"/>
    </row>
    <row r="9" spans="1:8" x14ac:dyDescent="0.35">
      <c r="A9" s="142" t="s">
        <v>113</v>
      </c>
      <c r="B9" s="142"/>
      <c r="C9" s="142"/>
      <c r="D9" s="142"/>
      <c r="E9" s="142" t="s">
        <v>184</v>
      </c>
      <c r="F9" s="142"/>
      <c r="G9" s="142"/>
      <c r="H9" s="142"/>
    </row>
    <row r="10" spans="1:8" ht="95.25" customHeight="1" x14ac:dyDescent="0.35">
      <c r="A10" s="142" t="s">
        <v>6</v>
      </c>
      <c r="B10" s="142"/>
      <c r="C10" s="142"/>
      <c r="D10" s="142"/>
      <c r="E10" s="141" t="s">
        <v>227</v>
      </c>
      <c r="F10" s="142"/>
      <c r="G10" s="142"/>
      <c r="H10" s="142"/>
    </row>
    <row r="11" spans="1:8" x14ac:dyDescent="0.35">
      <c r="A11" s="117" t="s">
        <v>7</v>
      </c>
      <c r="B11" s="117"/>
      <c r="C11" s="117"/>
      <c r="D11" s="117"/>
      <c r="E11" s="141" t="s">
        <v>212</v>
      </c>
      <c r="F11" s="141"/>
      <c r="G11" s="141"/>
      <c r="H11" s="141"/>
    </row>
    <row r="12" spans="1:8" x14ac:dyDescent="0.35">
      <c r="A12" s="117" t="s">
        <v>8</v>
      </c>
      <c r="B12" s="117"/>
      <c r="C12" s="117"/>
      <c r="D12" s="117"/>
      <c r="E12" s="141" t="s">
        <v>185</v>
      </c>
      <c r="F12" s="142"/>
      <c r="G12" s="142"/>
      <c r="H12" s="142"/>
    </row>
    <row r="13" spans="1:8" ht="35.25" customHeight="1" x14ac:dyDescent="0.35">
      <c r="A13" s="141" t="s">
        <v>9</v>
      </c>
      <c r="B13" s="141"/>
      <c r="C13" s="141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Madhusudan Retreat, Survey No.50, near Hotel S R Dhaba, Chauk - Karjat - Murbad Rd, Patgaon, Pathgaon, Murbad, Karjat, Thane - 410201.</v>
      </c>
      <c r="D13" s="141"/>
      <c r="E13" s="141"/>
      <c r="F13" s="141"/>
      <c r="G13" s="141"/>
      <c r="H13" s="141"/>
    </row>
    <row r="14" spans="1:8" x14ac:dyDescent="0.35">
      <c r="A14" s="141" t="s">
        <v>162</v>
      </c>
      <c r="B14" s="141"/>
      <c r="C14" s="141">
        <v>50</v>
      </c>
      <c r="D14" s="141"/>
      <c r="E14" s="141"/>
      <c r="F14" s="141"/>
      <c r="G14" s="141"/>
      <c r="H14" s="141"/>
    </row>
    <row r="15" spans="1:8" ht="15.75" customHeight="1" x14ac:dyDescent="0.35">
      <c r="A15" s="126" t="s">
        <v>152</v>
      </c>
      <c r="B15" s="127"/>
      <c r="C15" s="126" t="s">
        <v>186</v>
      </c>
      <c r="D15" s="128"/>
      <c r="E15" s="128"/>
      <c r="F15" s="128"/>
      <c r="G15" s="128"/>
      <c r="H15" s="127"/>
    </row>
    <row r="16" spans="1:8" ht="15.75" customHeight="1" x14ac:dyDescent="0.35">
      <c r="A16" s="141" t="s">
        <v>10</v>
      </c>
      <c r="B16" s="141"/>
      <c r="C16" s="141" t="s">
        <v>189</v>
      </c>
      <c r="D16" s="141"/>
      <c r="E16" s="141" t="s">
        <v>153</v>
      </c>
      <c r="F16" s="141"/>
      <c r="G16" s="141" t="s">
        <v>205</v>
      </c>
      <c r="H16" s="141"/>
    </row>
    <row r="17" spans="1:8" x14ac:dyDescent="0.35">
      <c r="A17" s="142" t="s">
        <v>12</v>
      </c>
      <c r="B17" s="142"/>
      <c r="C17" s="141" t="s">
        <v>188</v>
      </c>
      <c r="D17" s="141"/>
      <c r="E17" s="141" t="s">
        <v>11</v>
      </c>
      <c r="F17" s="141"/>
      <c r="G17" s="170" t="s">
        <v>187</v>
      </c>
      <c r="H17" s="170"/>
    </row>
    <row r="18" spans="1:8" x14ac:dyDescent="0.35">
      <c r="A18" s="142" t="s">
        <v>70</v>
      </c>
      <c r="B18" s="142"/>
      <c r="C18" s="141" t="s">
        <v>163</v>
      </c>
      <c r="D18" s="141"/>
      <c r="E18" s="141" t="s">
        <v>13</v>
      </c>
      <c r="F18" s="141"/>
      <c r="G18" s="141">
        <v>410201</v>
      </c>
      <c r="H18" s="141"/>
    </row>
    <row r="19" spans="1:8" ht="32.25" customHeight="1" x14ac:dyDescent="0.35">
      <c r="A19" s="142" t="s">
        <v>114</v>
      </c>
      <c r="B19" s="142"/>
      <c r="C19" s="141" t="s">
        <v>190</v>
      </c>
      <c r="D19" s="141"/>
      <c r="E19" s="141" t="s">
        <v>14</v>
      </c>
      <c r="F19" s="141"/>
      <c r="G19" s="141" t="s">
        <v>191</v>
      </c>
      <c r="H19" s="141"/>
    </row>
    <row r="20" spans="1:8" ht="15" customHeight="1" x14ac:dyDescent="0.35">
      <c r="A20" s="141" t="s">
        <v>72</v>
      </c>
      <c r="B20" s="141"/>
      <c r="C20" s="141"/>
      <c r="D20" s="141"/>
      <c r="E20" s="142" t="s">
        <v>15</v>
      </c>
      <c r="F20" s="142"/>
      <c r="G20" s="142"/>
      <c r="H20" s="142"/>
    </row>
    <row r="21" spans="1:8" ht="18.75" customHeight="1" x14ac:dyDescent="0.35">
      <c r="A21" s="141"/>
      <c r="B21" s="141"/>
      <c r="C21" s="141"/>
      <c r="D21" s="141"/>
      <c r="E21" s="142"/>
      <c r="F21" s="142"/>
      <c r="G21" s="142"/>
      <c r="H21" s="142"/>
    </row>
    <row r="22" spans="1:8" ht="15" customHeight="1" x14ac:dyDescent="0.35">
      <c r="A22" s="140" t="s">
        <v>16</v>
      </c>
      <c r="B22" s="140"/>
      <c r="C22" s="140"/>
      <c r="D22" s="140"/>
      <c r="E22" s="141" t="s">
        <v>17</v>
      </c>
      <c r="F22" s="141"/>
      <c r="G22" s="141"/>
      <c r="H22" s="141"/>
    </row>
    <row r="23" spans="1:8" ht="15" customHeight="1" x14ac:dyDescent="0.35">
      <c r="A23" s="117" t="s">
        <v>18</v>
      </c>
      <c r="B23" s="117"/>
      <c r="C23" s="117"/>
      <c r="D23" s="117"/>
      <c r="E23" s="141" t="str">
        <f>IF(AND(G17="Mumbai"),"Upper Class","Middle Class")</f>
        <v>Middle Class</v>
      </c>
      <c r="F23" s="141"/>
      <c r="G23" s="141"/>
      <c r="H23" s="141"/>
    </row>
    <row r="24" spans="1:8" x14ac:dyDescent="0.35">
      <c r="A24" s="117" t="s">
        <v>19</v>
      </c>
      <c r="B24" s="117"/>
      <c r="C24" s="117"/>
      <c r="D24" s="117"/>
      <c r="E24" s="141" t="s">
        <v>20</v>
      </c>
      <c r="F24" s="141"/>
      <c r="G24" s="141"/>
      <c r="H24" s="141"/>
    </row>
    <row r="25" spans="1:8" ht="15.75" customHeight="1" x14ac:dyDescent="0.35">
      <c r="A25" s="117" t="s">
        <v>21</v>
      </c>
      <c r="B25" s="117"/>
      <c r="C25" s="117"/>
      <c r="D25" s="117"/>
      <c r="E25" s="141" t="str">
        <f>IF(AND(G17="Mumbai"),"Developed","Developing")</f>
        <v>Developing</v>
      </c>
      <c r="F25" s="141"/>
      <c r="G25" s="141"/>
      <c r="H25" s="141"/>
    </row>
    <row r="26" spans="1:8" x14ac:dyDescent="0.35">
      <c r="A26" s="117" t="s">
        <v>22</v>
      </c>
      <c r="B26" s="117"/>
      <c r="C26" s="117"/>
      <c r="D26" s="117"/>
      <c r="E26" s="141" t="s">
        <v>23</v>
      </c>
      <c r="F26" s="141"/>
      <c r="G26" s="141"/>
      <c r="H26" s="141"/>
    </row>
    <row r="27" spans="1:8" ht="15.75" customHeight="1" x14ac:dyDescent="0.35">
      <c r="A27" s="117" t="s">
        <v>77</v>
      </c>
      <c r="B27" s="117"/>
      <c r="C27" s="117"/>
      <c r="D27" s="117"/>
      <c r="E27" s="141" t="s">
        <v>78</v>
      </c>
      <c r="F27" s="141"/>
      <c r="G27" s="141"/>
      <c r="H27" s="141"/>
    </row>
    <row r="28" spans="1:8" ht="15" customHeight="1" x14ac:dyDescent="0.35">
      <c r="A28" s="117" t="s">
        <v>34</v>
      </c>
      <c r="B28" s="117"/>
      <c r="C28" s="117"/>
      <c r="D28" s="117"/>
      <c r="E28" s="141" t="s">
        <v>178</v>
      </c>
      <c r="F28" s="141"/>
      <c r="G28" s="141"/>
      <c r="H28" s="141"/>
    </row>
    <row r="29" spans="1:8" ht="15.75" customHeight="1" x14ac:dyDescent="0.35">
      <c r="A29" s="117" t="s">
        <v>88</v>
      </c>
      <c r="B29" s="117"/>
      <c r="C29" s="117"/>
      <c r="D29" s="117"/>
      <c r="E29" s="141" t="s">
        <v>35</v>
      </c>
      <c r="F29" s="141"/>
      <c r="G29" s="141"/>
      <c r="H29" s="141"/>
    </row>
    <row r="30" spans="1:8" s="21" customFormat="1" x14ac:dyDescent="0.35">
      <c r="A30" s="173" t="s">
        <v>89</v>
      </c>
      <c r="B30" s="173"/>
      <c r="C30" s="172" t="s">
        <v>28</v>
      </c>
      <c r="D30" s="172"/>
      <c r="E30" s="172"/>
      <c r="F30" s="172" t="s">
        <v>30</v>
      </c>
      <c r="G30" s="172"/>
      <c r="H30" s="172"/>
    </row>
    <row r="31" spans="1:8" s="21" customFormat="1" x14ac:dyDescent="0.35">
      <c r="A31" s="171" t="s">
        <v>24</v>
      </c>
      <c r="B31" s="171" t="s">
        <v>29</v>
      </c>
      <c r="C31" s="169" t="s">
        <v>29</v>
      </c>
      <c r="D31" s="169"/>
      <c r="E31" s="169"/>
      <c r="F31" s="169" t="s">
        <v>164</v>
      </c>
      <c r="G31" s="169"/>
      <c r="H31" s="169"/>
    </row>
    <row r="32" spans="1:8" x14ac:dyDescent="0.35">
      <c r="A32" s="171" t="s">
        <v>25</v>
      </c>
      <c r="B32" s="171" t="s">
        <v>29</v>
      </c>
      <c r="C32" s="169" t="s">
        <v>29</v>
      </c>
      <c r="D32" s="169"/>
      <c r="E32" s="169"/>
      <c r="F32" s="169" t="s">
        <v>164</v>
      </c>
      <c r="G32" s="169"/>
      <c r="H32" s="169"/>
    </row>
    <row r="33" spans="1:8" s="21" customFormat="1" x14ac:dyDescent="0.35">
      <c r="A33" s="171" t="s">
        <v>27</v>
      </c>
      <c r="B33" s="171" t="s">
        <v>29</v>
      </c>
      <c r="C33" s="169" t="s">
        <v>29</v>
      </c>
      <c r="D33" s="169"/>
      <c r="E33" s="169"/>
      <c r="F33" s="169" t="s">
        <v>164</v>
      </c>
      <c r="G33" s="169"/>
      <c r="H33" s="169"/>
    </row>
    <row r="34" spans="1:8" x14ac:dyDescent="0.35">
      <c r="A34" s="171" t="s">
        <v>26</v>
      </c>
      <c r="B34" s="171" t="s">
        <v>29</v>
      </c>
      <c r="C34" s="169" t="s">
        <v>29</v>
      </c>
      <c r="D34" s="169"/>
      <c r="E34" s="169"/>
      <c r="F34" s="169" t="s">
        <v>189</v>
      </c>
      <c r="G34" s="169"/>
      <c r="H34" s="169"/>
    </row>
    <row r="35" spans="1:8" x14ac:dyDescent="0.35">
      <c r="A35" s="117" t="s">
        <v>31</v>
      </c>
      <c r="B35" s="117"/>
      <c r="C35" s="117"/>
      <c r="D35" s="117"/>
      <c r="E35" s="117"/>
      <c r="F35" s="117"/>
      <c r="G35" s="117"/>
      <c r="H35" s="117"/>
    </row>
    <row r="36" spans="1:8" ht="15.75" customHeight="1" x14ac:dyDescent="0.35">
      <c r="A36" s="155" t="s">
        <v>32</v>
      </c>
      <c r="B36" s="155"/>
      <c r="C36" s="177">
        <v>19.130282099999999</v>
      </c>
      <c r="D36" s="177"/>
      <c r="E36" s="155" t="s">
        <v>33</v>
      </c>
      <c r="F36" s="155"/>
      <c r="G36" s="178">
        <v>73.417889799999998</v>
      </c>
      <c r="H36" s="178"/>
    </row>
    <row r="37" spans="1:8" x14ac:dyDescent="0.35">
      <c r="A37" s="155" t="s">
        <v>151</v>
      </c>
      <c r="B37" s="155"/>
      <c r="C37" s="188" t="s">
        <v>240</v>
      </c>
      <c r="D37" s="141"/>
      <c r="E37" s="141"/>
      <c r="F37" s="141"/>
      <c r="G37" s="141"/>
      <c r="H37" s="141"/>
    </row>
    <row r="38" spans="1:8" x14ac:dyDescent="0.35">
      <c r="A38" s="168" t="s">
        <v>36</v>
      </c>
      <c r="B38" s="168"/>
      <c r="C38" s="168"/>
      <c r="D38" s="168"/>
      <c r="E38" s="168"/>
      <c r="F38" s="168"/>
      <c r="G38" s="168"/>
      <c r="H38" s="168"/>
    </row>
    <row r="39" spans="1:8" x14ac:dyDescent="0.35">
      <c r="A39" s="142" t="s">
        <v>192</v>
      </c>
      <c r="B39" s="142"/>
      <c r="C39" s="142"/>
      <c r="D39" s="142"/>
      <c r="E39" s="179">
        <v>29279.53</v>
      </c>
      <c r="F39" s="179"/>
      <c r="G39" s="179"/>
      <c r="H39" s="179"/>
    </row>
    <row r="40" spans="1:8" x14ac:dyDescent="0.35">
      <c r="A40" s="142" t="s">
        <v>193</v>
      </c>
      <c r="B40" s="142"/>
      <c r="C40" s="142"/>
      <c r="D40" s="142"/>
      <c r="E40" s="176">
        <v>43962.64</v>
      </c>
      <c r="F40" s="176"/>
      <c r="G40" s="176"/>
      <c r="H40" s="176"/>
    </row>
    <row r="41" spans="1:8" x14ac:dyDescent="0.35">
      <c r="A41" s="142" t="s">
        <v>194</v>
      </c>
      <c r="B41" s="142"/>
      <c r="C41" s="142"/>
      <c r="D41" s="142"/>
      <c r="E41" s="176">
        <v>1.5</v>
      </c>
      <c r="F41" s="176"/>
      <c r="G41" s="176"/>
      <c r="H41" s="176"/>
    </row>
    <row r="42" spans="1:8" x14ac:dyDescent="0.35">
      <c r="A42" s="142" t="s">
        <v>37</v>
      </c>
      <c r="B42" s="142"/>
      <c r="C42" s="142"/>
      <c r="D42" s="142"/>
      <c r="E42" s="142" t="s">
        <v>202</v>
      </c>
      <c r="F42" s="142"/>
      <c r="G42" s="142"/>
      <c r="H42" s="142"/>
    </row>
    <row r="43" spans="1:8" x14ac:dyDescent="0.35">
      <c r="A43" s="168" t="s">
        <v>38</v>
      </c>
      <c r="B43" s="168"/>
      <c r="C43" s="168"/>
      <c r="D43" s="168"/>
      <c r="E43" s="168"/>
      <c r="F43" s="168"/>
      <c r="G43" s="168"/>
      <c r="H43" s="168"/>
    </row>
    <row r="44" spans="1:8" ht="33.75" customHeight="1" x14ac:dyDescent="0.35">
      <c r="A44" s="126" t="s">
        <v>143</v>
      </c>
      <c r="B44" s="127"/>
      <c r="C44" s="143" t="s">
        <v>166</v>
      </c>
      <c r="D44" s="189"/>
      <c r="E44" s="189"/>
      <c r="F44" s="189"/>
      <c r="G44" s="189"/>
      <c r="H44" s="144"/>
    </row>
    <row r="45" spans="1:8" ht="32.25" customHeight="1" x14ac:dyDescent="0.35">
      <c r="A45" s="126" t="s">
        <v>39</v>
      </c>
      <c r="B45" s="127"/>
      <c r="C45" s="126" t="s">
        <v>206</v>
      </c>
      <c r="D45" s="128"/>
      <c r="E45" s="127"/>
      <c r="F45" s="47" t="s">
        <v>40</v>
      </c>
      <c r="G45" s="129">
        <v>44561</v>
      </c>
      <c r="H45" s="127"/>
    </row>
    <row r="46" spans="1:8" ht="32.25" customHeight="1" x14ac:dyDescent="0.35">
      <c r="A46" s="126" t="s">
        <v>41</v>
      </c>
      <c r="B46" s="127"/>
      <c r="C46" s="126" t="str">
        <f>C45</f>
        <v>BS/RKAN/BP/M.Pathgaon/T.Murbad/Z.Thane/2840</v>
      </c>
      <c r="D46" s="128"/>
      <c r="E46" s="127"/>
      <c r="F46" s="47" t="s">
        <v>40</v>
      </c>
      <c r="G46" s="129">
        <f>G45</f>
        <v>44561</v>
      </c>
      <c r="H46" s="130"/>
    </row>
    <row r="47" spans="1:8" s="22" customFormat="1" ht="32.25" customHeight="1" x14ac:dyDescent="0.35">
      <c r="A47" s="131" t="s">
        <v>147</v>
      </c>
      <c r="B47" s="147"/>
      <c r="C47" s="126" t="s">
        <v>207</v>
      </c>
      <c r="D47" s="128"/>
      <c r="E47" s="127"/>
      <c r="F47" s="47" t="s">
        <v>40</v>
      </c>
      <c r="G47" s="129">
        <v>44721</v>
      </c>
      <c r="H47" s="130"/>
    </row>
    <row r="48" spans="1:8" s="22" customFormat="1" x14ac:dyDescent="0.35">
      <c r="A48" s="148"/>
      <c r="B48" s="149"/>
      <c r="C48" s="126" t="s">
        <v>213</v>
      </c>
      <c r="D48" s="128"/>
      <c r="E48" s="128"/>
      <c r="F48" s="128"/>
      <c r="G48" s="128"/>
      <c r="H48" s="127"/>
    </row>
    <row r="49" spans="1:14" x14ac:dyDescent="0.35">
      <c r="A49" s="136" t="s">
        <v>42</v>
      </c>
      <c r="B49" s="137"/>
      <c r="C49" s="136" t="s">
        <v>99</v>
      </c>
      <c r="D49" s="138"/>
      <c r="E49" s="137"/>
      <c r="F49" s="48" t="s">
        <v>40</v>
      </c>
      <c r="G49" s="143" t="s">
        <v>29</v>
      </c>
      <c r="H49" s="144"/>
    </row>
    <row r="50" spans="1:14" x14ac:dyDescent="0.35">
      <c r="A50" s="139" t="s">
        <v>44</v>
      </c>
      <c r="B50" s="139"/>
      <c r="C50" s="139"/>
      <c r="D50" s="139"/>
      <c r="E50" s="139"/>
      <c r="F50" s="139"/>
      <c r="G50" s="139"/>
      <c r="H50" s="139"/>
    </row>
    <row r="51" spans="1:14" x14ac:dyDescent="0.35">
      <c r="A51" s="140" t="s">
        <v>87</v>
      </c>
      <c r="B51" s="140"/>
      <c r="C51" s="140"/>
      <c r="D51" s="117">
        <f>E40</f>
        <v>43962.64</v>
      </c>
      <c r="E51" s="117"/>
      <c r="F51" s="117"/>
      <c r="G51" s="117"/>
      <c r="H51" s="117"/>
    </row>
    <row r="52" spans="1:14" x14ac:dyDescent="0.35">
      <c r="A52" s="141" t="s">
        <v>45</v>
      </c>
      <c r="B52" s="142"/>
      <c r="C52" s="142"/>
      <c r="D52" s="142" t="s">
        <v>203</v>
      </c>
      <c r="E52" s="142"/>
      <c r="F52" s="142"/>
      <c r="G52" s="142"/>
      <c r="H52" s="142"/>
      <c r="I52" s="23"/>
    </row>
    <row r="53" spans="1:14" x14ac:dyDescent="0.35">
      <c r="A53" s="131" t="s">
        <v>46</v>
      </c>
      <c r="B53" s="132"/>
      <c r="C53" s="147"/>
      <c r="D53" s="145" t="s">
        <v>213</v>
      </c>
      <c r="E53" s="146"/>
      <c r="F53" s="146"/>
      <c r="G53" s="146"/>
      <c r="H53" s="146"/>
    </row>
    <row r="54" spans="1:14" ht="15.75" customHeight="1" x14ac:dyDescent="0.35">
      <c r="A54" s="131" t="s">
        <v>85</v>
      </c>
      <c r="B54" s="132"/>
      <c r="C54" s="132"/>
      <c r="D54" s="133" t="s">
        <v>213</v>
      </c>
      <c r="E54" s="134"/>
      <c r="F54" s="134"/>
      <c r="G54" s="134"/>
      <c r="H54" s="135"/>
    </row>
    <row r="55" spans="1:14" ht="15.75" customHeight="1" x14ac:dyDescent="0.35">
      <c r="A55" s="117" t="s">
        <v>43</v>
      </c>
      <c r="B55" s="117"/>
      <c r="C55" s="117"/>
      <c r="D55" s="174" t="s">
        <v>228</v>
      </c>
      <c r="E55" s="174"/>
      <c r="F55" s="174"/>
      <c r="G55" s="174"/>
      <c r="H55" s="174"/>
      <c r="J55" s="24"/>
      <c r="K55" s="23"/>
      <c r="N55" s="23"/>
    </row>
    <row r="56" spans="1:14" ht="15.75" customHeight="1" x14ac:dyDescent="0.35">
      <c r="A56" s="117" t="s">
        <v>83</v>
      </c>
      <c r="B56" s="117"/>
      <c r="C56" s="117"/>
      <c r="D56" s="175" t="str">
        <f>(IF(G49="NA","60 Years After Completion",IF(G49&lt;&gt;"NA",""&amp;60-ROUNDDOWN((E3-G49)/360,0)&amp;" Years"," ")))</f>
        <v>60 Years After Completion</v>
      </c>
      <c r="E56" s="175"/>
      <c r="F56" s="175"/>
      <c r="G56" s="175"/>
      <c r="H56" s="175"/>
      <c r="N56" s="23"/>
    </row>
    <row r="57" spans="1:14" ht="15.75" customHeight="1" x14ac:dyDescent="0.35">
      <c r="A57" s="117" t="s">
        <v>84</v>
      </c>
      <c r="B57" s="117"/>
      <c r="C57" s="117"/>
      <c r="D57" s="140" t="s">
        <v>23</v>
      </c>
      <c r="E57" s="140"/>
      <c r="F57" s="140"/>
      <c r="G57" s="140"/>
      <c r="H57" s="140"/>
      <c r="J57" s="25"/>
      <c r="K57" s="25"/>
    </row>
    <row r="58" spans="1:14" ht="15" hidden="1" customHeight="1" x14ac:dyDescent="0.35">
      <c r="A58" s="117" t="s">
        <v>71</v>
      </c>
      <c r="B58" s="117"/>
      <c r="C58" s="117"/>
      <c r="D58" s="141" t="s">
        <v>140</v>
      </c>
      <c r="E58" s="140"/>
      <c r="F58" s="140"/>
      <c r="G58" s="140"/>
      <c r="H58" s="140"/>
    </row>
    <row r="59" spans="1:14" x14ac:dyDescent="0.35">
      <c r="A59" s="140" t="s">
        <v>141</v>
      </c>
      <c r="B59" s="140"/>
      <c r="C59" s="140"/>
      <c r="D59" s="140" t="s">
        <v>29</v>
      </c>
      <c r="E59" s="140"/>
      <c r="F59" s="140"/>
      <c r="G59" s="140"/>
      <c r="H59" s="140"/>
      <c r="I59" s="26"/>
      <c r="J59" s="26"/>
      <c r="K59" s="26"/>
      <c r="L59" s="26"/>
      <c r="M59" s="26"/>
      <c r="N59" s="26"/>
    </row>
    <row r="60" spans="1:14" ht="15.75" customHeight="1" x14ac:dyDescent="0.35">
      <c r="A60" s="157" t="s">
        <v>82</v>
      </c>
      <c r="B60" s="157"/>
      <c r="C60" s="157"/>
      <c r="D60" s="145" t="s">
        <v>177</v>
      </c>
      <c r="E60" s="145"/>
      <c r="F60" s="145"/>
      <c r="G60" s="145"/>
      <c r="H60" s="145"/>
      <c r="J60" s="25"/>
    </row>
    <row r="61" spans="1:14" ht="33.75" customHeight="1" x14ac:dyDescent="0.35">
      <c r="A61" s="150" t="s">
        <v>112</v>
      </c>
      <c r="B61" s="150"/>
      <c r="C61" s="150"/>
      <c r="D61" s="145" t="str">
        <f>(IF(D60="Nothing","Yes",IF(D60="Cement, Aggregate, Steel, etc","Under Construction",IF(D60="Work not yet Started","Work not yet Started"))))</f>
        <v>Under Construction</v>
      </c>
      <c r="E61" s="145"/>
      <c r="F61" s="145" t="str">
        <f>(IF(D60="Nothing","Yes",IF(D60="Cement, Aggregate, Steel, etc","Under Construction",IF(D60="Work not yet Started","Work not yet Started"))))</f>
        <v>Under Construction</v>
      </c>
      <c r="G61" s="145"/>
      <c r="H61" s="145"/>
    </row>
    <row r="62" spans="1:14" x14ac:dyDescent="0.35">
      <c r="A62" s="158" t="s">
        <v>132</v>
      </c>
      <c r="B62" s="158"/>
      <c r="C62" s="158"/>
      <c r="D62" s="158"/>
      <c r="E62" s="158"/>
      <c r="F62" s="158"/>
      <c r="G62" s="158"/>
      <c r="H62" s="158"/>
    </row>
    <row r="63" spans="1:14" ht="28.5" customHeight="1" x14ac:dyDescent="0.35">
      <c r="A63" s="82" t="s">
        <v>175</v>
      </c>
      <c r="B63" s="81" t="s">
        <v>81</v>
      </c>
      <c r="C63" s="81" t="s">
        <v>176</v>
      </c>
      <c r="D63" s="184" t="s">
        <v>86</v>
      </c>
      <c r="E63" s="184"/>
      <c r="F63" s="184"/>
      <c r="G63" s="184"/>
      <c r="H63" s="184"/>
    </row>
    <row r="64" spans="1:14" ht="15.75" hidden="1" customHeight="1" x14ac:dyDescent="0.35">
      <c r="A64" s="83">
        <v>1</v>
      </c>
      <c r="B64" s="84">
        <f ca="1">'%'!N2</f>
        <v>1</v>
      </c>
      <c r="C64" s="84">
        <f ca="1">'%'!O2</f>
        <v>1</v>
      </c>
      <c r="D64" s="185" t="str">
        <f ca="1">'%'!P2</f>
        <v>All work Completed. Possession granted to the Building.</v>
      </c>
      <c r="E64" s="186"/>
      <c r="F64" s="186"/>
      <c r="G64" s="186"/>
      <c r="H64" s="187"/>
    </row>
    <row r="65" spans="1:8" hidden="1" x14ac:dyDescent="0.35">
      <c r="A65" s="83">
        <v>2</v>
      </c>
      <c r="B65" s="84">
        <f ca="1">'%'!N3</f>
        <v>0.75</v>
      </c>
      <c r="C65" s="84">
        <f ca="1">'%'!O3</f>
        <v>0.9</v>
      </c>
      <c r="D65" s="185" t="str">
        <f ca="1">'%'!P3</f>
        <v xml:space="preserve">Excavation, Plinth, RCC Slab, Brickwork, Internal Plaster, External Plaster Completed </v>
      </c>
      <c r="E65" s="186"/>
      <c r="F65" s="186"/>
      <c r="G65" s="186"/>
      <c r="H65" s="187"/>
    </row>
    <row r="66" spans="1:8" x14ac:dyDescent="0.35">
      <c r="A66" s="83">
        <v>3</v>
      </c>
      <c r="B66" s="84">
        <f ca="1">'%'!N4</f>
        <v>0.05</v>
      </c>
      <c r="C66" s="84">
        <f ca="1">'%'!O4</f>
        <v>0.32500000000000001</v>
      </c>
      <c r="D66" s="159" t="str">
        <f ca="1">'%'!P4</f>
        <v xml:space="preserve">Excavation Completed, Footing work Completed </v>
      </c>
      <c r="E66" s="160"/>
      <c r="F66" s="160"/>
      <c r="G66" s="160"/>
      <c r="H66" s="161"/>
    </row>
    <row r="67" spans="1:8" ht="15.75" customHeight="1" x14ac:dyDescent="0.35">
      <c r="A67" s="83">
        <v>4</v>
      </c>
      <c r="B67" s="84">
        <f ca="1">'%'!N5</f>
        <v>0.3</v>
      </c>
      <c r="C67" s="84">
        <f ca="1">'%'!O5</f>
        <v>0.6</v>
      </c>
      <c r="D67" s="159" t="str">
        <f ca="1">'%'!P5</f>
        <v>Excavation, Plinth Completed, RCC upto 1 Slab Completed</v>
      </c>
      <c r="E67" s="160"/>
      <c r="F67" s="160"/>
      <c r="G67" s="160"/>
      <c r="H67" s="161"/>
    </row>
    <row r="68" spans="1:8" ht="30.75" customHeight="1" x14ac:dyDescent="0.35">
      <c r="A68" s="83">
        <v>5</v>
      </c>
      <c r="B68" s="84">
        <f ca="1">'%'!N6</f>
        <v>0.72</v>
      </c>
      <c r="C68" s="84">
        <f ca="1">'%'!O6</f>
        <v>0.88500000000000001</v>
      </c>
      <c r="D68" s="159" t="str">
        <f ca="1">'%'!P6</f>
        <v>Excavation, Plinth, RCC Slab, Brickwork, Internal Plaster Completed, External Plaster upto 0.7 Floor Completed</v>
      </c>
      <c r="E68" s="160"/>
      <c r="F68" s="160"/>
      <c r="G68" s="160"/>
      <c r="H68" s="161"/>
    </row>
    <row r="69" spans="1:8" ht="15.75" customHeight="1" x14ac:dyDescent="0.35">
      <c r="A69" s="83">
        <v>6</v>
      </c>
      <c r="B69" s="84">
        <f ca="1">'%'!N7</f>
        <v>0.315</v>
      </c>
      <c r="C69" s="84">
        <f ca="1">'%'!O7</f>
        <v>0.61</v>
      </c>
      <c r="D69" s="159" t="str">
        <f ca="1">'%'!P7</f>
        <v>Excavation, Plinth Completed, RCC upto 1 Slab, Brickwork upto 0.2 Floor Completed</v>
      </c>
      <c r="E69" s="160"/>
      <c r="F69" s="160"/>
      <c r="G69" s="160"/>
      <c r="H69" s="161"/>
    </row>
    <row r="70" spans="1:8" ht="15.75" customHeight="1" x14ac:dyDescent="0.35">
      <c r="A70" s="83">
        <v>7</v>
      </c>
      <c r="B70" s="84">
        <f ca="1">'%'!N8</f>
        <v>0.315</v>
      </c>
      <c r="C70" s="84">
        <f ca="1">'%'!O8</f>
        <v>0.61</v>
      </c>
      <c r="D70" s="159" t="str">
        <f ca="1">'%'!P8</f>
        <v>Excavation, Plinth Completed, RCC upto 1 Slab, Brickwork upto 0.2 Floor Completed</v>
      </c>
      <c r="E70" s="160"/>
      <c r="F70" s="160"/>
      <c r="G70" s="160"/>
      <c r="H70" s="161"/>
    </row>
    <row r="71" spans="1:8" ht="15.75" hidden="1" customHeight="1" x14ac:dyDescent="0.35">
      <c r="A71" s="83">
        <v>8</v>
      </c>
      <c r="B71" s="84">
        <f>'%'!N9</f>
        <v>0</v>
      </c>
      <c r="C71" s="84">
        <f>'%'!O9</f>
        <v>0</v>
      </c>
      <c r="D71" s="159" t="str">
        <f>'%'!P9</f>
        <v xml:space="preserve">Work not yet Started. </v>
      </c>
      <c r="E71" s="160"/>
      <c r="F71" s="160"/>
      <c r="G71" s="160"/>
      <c r="H71" s="161"/>
    </row>
    <row r="72" spans="1:8" ht="15.75" hidden="1" customHeight="1" x14ac:dyDescent="0.35">
      <c r="A72" s="83">
        <v>9</v>
      </c>
      <c r="B72" s="84">
        <f ca="1">'%'!N10</f>
        <v>1</v>
      </c>
      <c r="C72" s="84">
        <f ca="1">'%'!O10</f>
        <v>1</v>
      </c>
      <c r="D72" s="159" t="str">
        <f ca="1">'%'!P10</f>
        <v>All work Completed. Possession granted to the Building.</v>
      </c>
      <c r="E72" s="160"/>
      <c r="F72" s="160"/>
      <c r="G72" s="160"/>
      <c r="H72" s="161"/>
    </row>
    <row r="73" spans="1:8" ht="15.75" hidden="1" customHeight="1" x14ac:dyDescent="0.35">
      <c r="A73" s="83">
        <v>10</v>
      </c>
      <c r="B73" s="84">
        <f ca="1">'%'!N11</f>
        <v>0.85</v>
      </c>
      <c r="C73" s="84">
        <f ca="1">'%'!O11</f>
        <v>0.95</v>
      </c>
      <c r="D73" s="159" t="str">
        <f ca="1">'%'!P11</f>
        <v xml:space="preserve">Excavation, Plinth, RCC Slab, Brickwork, Internal Plaster, External Plaster, Flooring Completed </v>
      </c>
      <c r="E73" s="160"/>
      <c r="F73" s="160"/>
      <c r="G73" s="160"/>
      <c r="H73" s="161"/>
    </row>
    <row r="74" spans="1:8" ht="15.75" hidden="1" customHeight="1" x14ac:dyDescent="0.35">
      <c r="A74" s="83">
        <v>11</v>
      </c>
      <c r="B74" s="84">
        <f ca="1">'%'!N12</f>
        <v>0.75</v>
      </c>
      <c r="C74" s="84">
        <f ca="1">'%'!O12</f>
        <v>0.9</v>
      </c>
      <c r="D74" s="159" t="str">
        <f ca="1">'%'!P12</f>
        <v xml:space="preserve">Excavation, Plinth, RCC Slab, Brickwork, Internal Plaster, External Plaster Completed </v>
      </c>
      <c r="E74" s="160"/>
      <c r="F74" s="160"/>
      <c r="G74" s="160"/>
      <c r="H74" s="161"/>
    </row>
    <row r="75" spans="1:8" ht="15.75" hidden="1" customHeight="1" x14ac:dyDescent="0.35">
      <c r="A75" s="83">
        <v>12</v>
      </c>
      <c r="B75" s="84">
        <f ca="1">'%'!N13</f>
        <v>0.75</v>
      </c>
      <c r="C75" s="84">
        <f ca="1">'%'!O13</f>
        <v>0.9</v>
      </c>
      <c r="D75" s="159" t="str">
        <f ca="1">'%'!P13</f>
        <v xml:space="preserve">Excavation, Plinth, RCC Slab, Brickwork, Internal Plaster, External Plaster Completed </v>
      </c>
      <c r="E75" s="160"/>
      <c r="F75" s="160"/>
      <c r="G75" s="160"/>
      <c r="H75" s="161"/>
    </row>
    <row r="76" spans="1:8" ht="15.75" hidden="1" customHeight="1" x14ac:dyDescent="0.35">
      <c r="A76" s="83">
        <v>13</v>
      </c>
      <c r="B76" s="84">
        <f ca="1">'%'!N14</f>
        <v>0.85</v>
      </c>
      <c r="C76" s="84">
        <f ca="1">'%'!O14</f>
        <v>0.95</v>
      </c>
      <c r="D76" s="159" t="str">
        <f ca="1">'%'!P14</f>
        <v xml:space="preserve">Excavation, Plinth, RCC Slab, Brickwork, Internal Plaster, External Plaster, Flooring Completed </v>
      </c>
      <c r="E76" s="160"/>
      <c r="F76" s="160"/>
      <c r="G76" s="160"/>
      <c r="H76" s="161"/>
    </row>
    <row r="77" spans="1:8" ht="15.75" hidden="1" customHeight="1" x14ac:dyDescent="0.35">
      <c r="A77" s="83">
        <v>14</v>
      </c>
      <c r="B77" s="84">
        <f ca="1">'%'!N15</f>
        <v>0.85</v>
      </c>
      <c r="C77" s="84">
        <f ca="1">'%'!O15</f>
        <v>0.95</v>
      </c>
      <c r="D77" s="159" t="str">
        <f ca="1">'%'!P15</f>
        <v xml:space="preserve">Excavation, Plinth, RCC Slab, Brickwork, Internal Plaster, External Plaster, Flooring Completed </v>
      </c>
      <c r="E77" s="160"/>
      <c r="F77" s="160"/>
      <c r="G77" s="160"/>
      <c r="H77" s="161"/>
    </row>
    <row r="78" spans="1:8" ht="15.75" hidden="1" customHeight="1" x14ac:dyDescent="0.35">
      <c r="A78" s="83">
        <v>15</v>
      </c>
      <c r="B78" s="84">
        <f ca="1">'%'!N16</f>
        <v>0.85</v>
      </c>
      <c r="C78" s="84">
        <f ca="1">'%'!O16</f>
        <v>0.95</v>
      </c>
      <c r="D78" s="159" t="str">
        <f ca="1">'%'!P16</f>
        <v xml:space="preserve">Excavation, Plinth, RCC Slab, Brickwork, Internal Plaster, External Plaster, Flooring Completed </v>
      </c>
      <c r="E78" s="160"/>
      <c r="F78" s="160"/>
      <c r="G78" s="160"/>
      <c r="H78" s="161"/>
    </row>
    <row r="79" spans="1:8" ht="15.75" hidden="1" customHeight="1" x14ac:dyDescent="0.35">
      <c r="A79" s="83">
        <v>16</v>
      </c>
      <c r="B79" s="84">
        <f ca="1">'%'!N17</f>
        <v>0.85</v>
      </c>
      <c r="C79" s="84">
        <f ca="1">'%'!O17</f>
        <v>0.95</v>
      </c>
      <c r="D79" s="159" t="str">
        <f ca="1">'%'!P17</f>
        <v xml:space="preserve">Excavation, Plinth, RCC Slab, Brickwork, Internal Plaster, External Plaster, Flooring Completed </v>
      </c>
      <c r="E79" s="160"/>
      <c r="F79" s="160"/>
      <c r="G79" s="160"/>
      <c r="H79" s="161"/>
    </row>
    <row r="80" spans="1:8" ht="15.75" hidden="1" customHeight="1" x14ac:dyDescent="0.35">
      <c r="A80" s="89">
        <v>17</v>
      </c>
      <c r="B80" s="90">
        <f ca="1">'%'!N18</f>
        <v>0.85</v>
      </c>
      <c r="C80" s="90">
        <f ca="1">'%'!O18</f>
        <v>0.95</v>
      </c>
      <c r="D80" s="159" t="str">
        <f ca="1">'%'!P18</f>
        <v xml:space="preserve">Excavation, Plinth, RCC Slab, Brickwork, Internal Plaster, External Plaster, Flooring Completed </v>
      </c>
      <c r="E80" s="160"/>
      <c r="F80" s="160"/>
      <c r="G80" s="160"/>
      <c r="H80" s="161"/>
    </row>
    <row r="81" spans="1:8" ht="15.75" hidden="1" customHeight="1" x14ac:dyDescent="0.35">
      <c r="A81" s="89">
        <v>18</v>
      </c>
      <c r="B81" s="90">
        <f ca="1">'%'!N19</f>
        <v>0.85</v>
      </c>
      <c r="C81" s="90">
        <f ca="1">'%'!O19</f>
        <v>0.95</v>
      </c>
      <c r="D81" s="159" t="str">
        <f ca="1">'%'!P19</f>
        <v xml:space="preserve">Excavation, Plinth, RCC Slab, Brickwork, Internal Plaster, External Plaster, Flooring Completed </v>
      </c>
      <c r="E81" s="160"/>
      <c r="F81" s="160"/>
      <c r="G81" s="160"/>
      <c r="H81" s="161"/>
    </row>
    <row r="82" spans="1:8" ht="15.75" hidden="1" customHeight="1" x14ac:dyDescent="0.35">
      <c r="A82" s="83">
        <v>19</v>
      </c>
      <c r="B82" s="84">
        <f ca="1">'%'!N20</f>
        <v>0.85</v>
      </c>
      <c r="C82" s="84">
        <f ca="1">'%'!O20</f>
        <v>0.95</v>
      </c>
      <c r="D82" s="159" t="str">
        <f ca="1">'%'!P20</f>
        <v xml:space="preserve">Excavation, Plinth, RCC Slab, Brickwork, Internal Plaster, External Plaster, Flooring Completed </v>
      </c>
      <c r="E82" s="160"/>
      <c r="F82" s="160"/>
      <c r="G82" s="160"/>
      <c r="H82" s="161"/>
    </row>
    <row r="83" spans="1:8" ht="15.75" hidden="1" customHeight="1" x14ac:dyDescent="0.35">
      <c r="A83" s="83">
        <v>20</v>
      </c>
      <c r="B83" s="84">
        <f ca="1">'%'!N21</f>
        <v>0.85</v>
      </c>
      <c r="C83" s="84">
        <f ca="1">'%'!O21</f>
        <v>0.95</v>
      </c>
      <c r="D83" s="159" t="str">
        <f ca="1">'%'!P21</f>
        <v xml:space="preserve">Excavation, Plinth, RCC Slab, Brickwork, Internal Plaster, External Plaster, Flooring Completed </v>
      </c>
      <c r="E83" s="160"/>
      <c r="F83" s="160"/>
      <c r="G83" s="160"/>
      <c r="H83" s="161"/>
    </row>
    <row r="84" spans="1:8" ht="15.75" hidden="1" customHeight="1" x14ac:dyDescent="0.35">
      <c r="A84" s="83">
        <v>21</v>
      </c>
      <c r="B84" s="84">
        <f ca="1">'%'!N22</f>
        <v>0.85</v>
      </c>
      <c r="C84" s="84">
        <f ca="1">'%'!O22</f>
        <v>0.95</v>
      </c>
      <c r="D84" s="159" t="str">
        <f ca="1">'%'!P22</f>
        <v xml:space="preserve">Excavation, Plinth, RCC Slab, Brickwork, Internal Plaster, External Plaster, Flooring Completed </v>
      </c>
      <c r="E84" s="160"/>
      <c r="F84" s="160"/>
      <c r="G84" s="160"/>
      <c r="H84" s="161"/>
    </row>
    <row r="85" spans="1:8" ht="15.75" hidden="1" customHeight="1" x14ac:dyDescent="0.35">
      <c r="A85" s="83">
        <v>22</v>
      </c>
      <c r="B85" s="84">
        <f ca="1">'%'!N23</f>
        <v>0.85</v>
      </c>
      <c r="C85" s="84">
        <f ca="1">'%'!O23</f>
        <v>0.95</v>
      </c>
      <c r="D85" s="159" t="str">
        <f ca="1">'%'!P23</f>
        <v xml:space="preserve">Excavation, Plinth, RCC Slab, Brickwork, Internal Plaster, External Plaster, Flooring Completed </v>
      </c>
      <c r="E85" s="160"/>
      <c r="F85" s="160"/>
      <c r="G85" s="160"/>
      <c r="H85" s="161"/>
    </row>
    <row r="86" spans="1:8" ht="15.75" hidden="1" customHeight="1" x14ac:dyDescent="0.35">
      <c r="A86" s="83">
        <v>23</v>
      </c>
      <c r="B86" s="84">
        <f ca="1">'%'!N24</f>
        <v>0.7</v>
      </c>
      <c r="C86" s="84">
        <f ca="1">'%'!O24</f>
        <v>0.875</v>
      </c>
      <c r="D86" s="159" t="str">
        <f ca="1">'%'!P24</f>
        <v>Excavation, Plinth, RCC Slab, Brickwork, Internal Plaster Completed, External Plaster upto 0.5 Floor Completed</v>
      </c>
      <c r="E86" s="160"/>
      <c r="F86" s="160"/>
      <c r="G86" s="160"/>
      <c r="H86" s="161"/>
    </row>
    <row r="87" spans="1:8" ht="15.75" hidden="1" customHeight="1" x14ac:dyDescent="0.35">
      <c r="A87" s="83">
        <v>24</v>
      </c>
      <c r="B87" s="84">
        <f ca="1">'%'!N25</f>
        <v>0.75</v>
      </c>
      <c r="C87" s="84">
        <f ca="1">'%'!O25</f>
        <v>0.9</v>
      </c>
      <c r="D87" s="159" t="str">
        <f ca="1">'%'!P25</f>
        <v xml:space="preserve">Excavation, Plinth, RCC Slab, Brickwork, Internal Plaster, External Plaster Completed </v>
      </c>
      <c r="E87" s="160"/>
      <c r="F87" s="160"/>
      <c r="G87" s="160"/>
      <c r="H87" s="161"/>
    </row>
    <row r="88" spans="1:8" ht="15.75" hidden="1" customHeight="1" x14ac:dyDescent="0.35">
      <c r="A88" s="83">
        <v>25</v>
      </c>
      <c r="B88" s="84">
        <f ca="1">'%'!N26</f>
        <v>0.75</v>
      </c>
      <c r="C88" s="84">
        <f ca="1">'%'!O26</f>
        <v>0.9</v>
      </c>
      <c r="D88" s="159" t="str">
        <f ca="1">'%'!P26</f>
        <v xml:space="preserve">Excavation, Plinth, RCC Slab, Brickwork, Internal Plaster, External Plaster Completed </v>
      </c>
      <c r="E88" s="160"/>
      <c r="F88" s="160"/>
      <c r="G88" s="160"/>
      <c r="H88" s="161"/>
    </row>
    <row r="89" spans="1:8" ht="15.75" hidden="1" customHeight="1" x14ac:dyDescent="0.35">
      <c r="A89" s="83">
        <v>26</v>
      </c>
      <c r="B89" s="84">
        <f ca="1">'%'!N27</f>
        <v>0.75</v>
      </c>
      <c r="C89" s="84">
        <f ca="1">'%'!O27</f>
        <v>0.9</v>
      </c>
      <c r="D89" s="159" t="str">
        <f ca="1">'%'!P27</f>
        <v xml:space="preserve">Excavation, Plinth, RCC Slab, Brickwork, Internal Plaster, External Plaster Completed </v>
      </c>
      <c r="E89" s="160"/>
      <c r="F89" s="160"/>
      <c r="G89" s="160"/>
      <c r="H89" s="161"/>
    </row>
    <row r="90" spans="1:8" ht="15.75" hidden="1" customHeight="1" x14ac:dyDescent="0.35">
      <c r="A90" s="83">
        <v>27</v>
      </c>
      <c r="B90" s="84">
        <f ca="1">'%'!N28</f>
        <v>0.75</v>
      </c>
      <c r="C90" s="84">
        <f ca="1">'%'!O28</f>
        <v>0.9</v>
      </c>
      <c r="D90" s="159" t="str">
        <f ca="1">'%'!P28</f>
        <v xml:space="preserve">Excavation, Plinth, RCC Slab, Brickwork, Internal Plaster, External Plaster Completed </v>
      </c>
      <c r="E90" s="160"/>
      <c r="F90" s="160"/>
      <c r="G90" s="160"/>
      <c r="H90" s="161"/>
    </row>
    <row r="91" spans="1:8" ht="15.75" hidden="1" customHeight="1" x14ac:dyDescent="0.35">
      <c r="A91" s="83">
        <v>28</v>
      </c>
      <c r="B91" s="84">
        <f ca="1">'%'!N29</f>
        <v>0.75</v>
      </c>
      <c r="C91" s="84">
        <f ca="1">'%'!O29</f>
        <v>0.9</v>
      </c>
      <c r="D91" s="159" t="str">
        <f ca="1">'%'!P29</f>
        <v xml:space="preserve">Excavation, Plinth, RCC Slab, Brickwork, Internal Plaster, External Plaster Completed </v>
      </c>
      <c r="E91" s="160"/>
      <c r="F91" s="160"/>
      <c r="G91" s="160"/>
      <c r="H91" s="161"/>
    </row>
    <row r="92" spans="1:8" ht="19.5" hidden="1" customHeight="1" x14ac:dyDescent="0.35">
      <c r="A92" s="83">
        <v>29</v>
      </c>
      <c r="B92" s="84">
        <f ca="1">'%'!N30</f>
        <v>0.75</v>
      </c>
      <c r="C92" s="84">
        <f ca="1">'%'!O30</f>
        <v>0.9</v>
      </c>
      <c r="D92" s="159" t="str">
        <f ca="1">'%'!P30</f>
        <v xml:space="preserve">Excavation, Plinth, RCC Slab, Brickwork, Internal Plaster, External Plaster Completed </v>
      </c>
      <c r="E92" s="160"/>
      <c r="F92" s="160"/>
      <c r="G92" s="160"/>
      <c r="H92" s="161"/>
    </row>
    <row r="93" spans="1:8" x14ac:dyDescent="0.35">
      <c r="A93" s="83">
        <v>30</v>
      </c>
      <c r="B93" s="84">
        <f ca="1">'%'!N31</f>
        <v>0.55249999999999999</v>
      </c>
      <c r="C93" s="84">
        <f ca="1">'%'!O31</f>
        <v>0.78500000000000003</v>
      </c>
      <c r="D93" s="159" t="str">
        <f ca="1">'%'!P31</f>
        <v>Excavation, Plinth, RCC Slab Completed, Brickwork upto 0.7 Floor Completed</v>
      </c>
      <c r="E93" s="160"/>
      <c r="F93" s="160"/>
      <c r="G93" s="160"/>
      <c r="H93" s="161"/>
    </row>
    <row r="94" spans="1:8" ht="32.25" customHeight="1" x14ac:dyDescent="0.35">
      <c r="A94" s="83">
        <v>31</v>
      </c>
      <c r="B94" s="84">
        <f ca="1">'%'!N32</f>
        <v>0.75</v>
      </c>
      <c r="C94" s="84">
        <f ca="1">'%'!O32</f>
        <v>0.9</v>
      </c>
      <c r="D94" s="159" t="str">
        <f ca="1">'%'!P32</f>
        <v xml:space="preserve">Excavation, Plinth, RCC Slab, Brickwork, Internal Plaster, External Plaster Completed </v>
      </c>
      <c r="E94" s="160"/>
      <c r="F94" s="160"/>
      <c r="G94" s="160"/>
      <c r="H94" s="161"/>
    </row>
    <row r="95" spans="1:8" x14ac:dyDescent="0.35">
      <c r="A95" s="83">
        <v>32</v>
      </c>
      <c r="B95" s="84">
        <f ca="1">'%'!N33</f>
        <v>0.57499999999999996</v>
      </c>
      <c r="C95" s="84">
        <f ca="1">'%'!O33</f>
        <v>0.8</v>
      </c>
      <c r="D95" s="159" t="str">
        <f ca="1">'%'!P33</f>
        <v xml:space="preserve">Excavation, Plinth, RCC Slab, Brickwork Completed </v>
      </c>
      <c r="E95" s="160"/>
      <c r="F95" s="160"/>
      <c r="G95" s="160"/>
      <c r="H95" s="161"/>
    </row>
    <row r="96" spans="1:8" ht="33" customHeight="1" x14ac:dyDescent="0.35">
      <c r="A96" s="89">
        <v>33</v>
      </c>
      <c r="B96" s="90">
        <f ca="1">'%'!N34</f>
        <v>0.75</v>
      </c>
      <c r="C96" s="90">
        <f ca="1">'%'!O34</f>
        <v>0.9</v>
      </c>
      <c r="D96" s="183" t="str">
        <f ca="1">'%'!P34</f>
        <v xml:space="preserve">Excavation, Plinth, RCC Slab, Brickwork, Internal Plaster, External Plaster Completed </v>
      </c>
      <c r="E96" s="183"/>
      <c r="F96" s="183"/>
      <c r="G96" s="183"/>
      <c r="H96" s="183"/>
    </row>
    <row r="97" spans="1:8" x14ac:dyDescent="0.35">
      <c r="A97" s="89">
        <v>34</v>
      </c>
      <c r="B97" s="90">
        <f ca="1">'%'!N35</f>
        <v>0.57499999999999996</v>
      </c>
      <c r="C97" s="90">
        <f ca="1">'%'!O35</f>
        <v>0.8</v>
      </c>
      <c r="D97" s="183" t="str">
        <f ca="1">'%'!P35</f>
        <v xml:space="preserve">Excavation, Plinth, RCC Slab, Brickwork Completed </v>
      </c>
      <c r="E97" s="183"/>
      <c r="F97" s="183"/>
      <c r="G97" s="183"/>
      <c r="H97" s="183"/>
    </row>
    <row r="98" spans="1:8" ht="18" customHeight="1" x14ac:dyDescent="0.35">
      <c r="A98" s="89">
        <v>35</v>
      </c>
      <c r="B98" s="90">
        <f ca="1">'%'!N36</f>
        <v>0.69</v>
      </c>
      <c r="C98" s="90">
        <f ca="1">'%'!O36</f>
        <v>0.87</v>
      </c>
      <c r="D98" s="183" t="str">
        <f ca="1">'%'!P36</f>
        <v>Excavation, Plinth, RCC Slab, Brickwork, Internal Plaster Completed, External Plaster upto 0.4 Floor Completed</v>
      </c>
      <c r="E98" s="183"/>
      <c r="F98" s="183"/>
      <c r="G98" s="183"/>
      <c r="H98" s="183"/>
    </row>
    <row r="99" spans="1:8" ht="15.75" customHeight="1" x14ac:dyDescent="0.35">
      <c r="A99" s="89">
        <v>36</v>
      </c>
      <c r="B99" s="90">
        <f ca="1">'%'!N37</f>
        <v>0.69</v>
      </c>
      <c r="C99" s="90">
        <f ca="1">'%'!O37</f>
        <v>0.87</v>
      </c>
      <c r="D99" s="183" t="str">
        <f ca="1">'%'!P37</f>
        <v>Excavation, Plinth, RCC Slab, Brickwork, Internal Plaster Completed, External Plaster upto 0.4 Floor Completed</v>
      </c>
      <c r="E99" s="183"/>
      <c r="F99" s="183"/>
      <c r="G99" s="183"/>
      <c r="H99" s="183"/>
    </row>
    <row r="100" spans="1:8" ht="31.5" customHeight="1" x14ac:dyDescent="0.35">
      <c r="A100" s="89">
        <v>37</v>
      </c>
      <c r="B100" s="90">
        <f ca="1">'%'!N38</f>
        <v>0.69</v>
      </c>
      <c r="C100" s="90">
        <f ca="1">'%'!O38</f>
        <v>0.87</v>
      </c>
      <c r="D100" s="183" t="str">
        <f ca="1">'%'!P38</f>
        <v>Excavation, Plinth, RCC Slab, Brickwork, Internal Plaster Completed, External Plaster upto 0.4 Floor Completed</v>
      </c>
      <c r="E100" s="183"/>
      <c r="F100" s="183"/>
      <c r="G100" s="183"/>
      <c r="H100" s="183"/>
    </row>
    <row r="101" spans="1:8" ht="33" customHeight="1" x14ac:dyDescent="0.35">
      <c r="A101" s="89">
        <v>38</v>
      </c>
      <c r="B101" s="90">
        <f ca="1">'%'!N39</f>
        <v>0.63249999999999995</v>
      </c>
      <c r="C101" s="90">
        <f ca="1">'%'!O39</f>
        <v>0.83499999999999996</v>
      </c>
      <c r="D101" s="183" t="str">
        <f ca="1">'%'!P39</f>
        <v>Excavation, Plinth, RCC Slab, Brickwork Completed, Internal Plaster upto 0.5 Floor, External Plaster upto 0.2 Floor Completed</v>
      </c>
      <c r="E101" s="183"/>
      <c r="F101" s="183"/>
      <c r="G101" s="183"/>
      <c r="H101" s="183"/>
    </row>
    <row r="102" spans="1:8" ht="32.25" customHeight="1" x14ac:dyDescent="0.35">
      <c r="A102" s="89">
        <v>39</v>
      </c>
      <c r="B102" s="90">
        <f ca="1">'%'!N40</f>
        <v>0.75</v>
      </c>
      <c r="C102" s="90">
        <f ca="1">'%'!O40</f>
        <v>0.9</v>
      </c>
      <c r="D102" s="183" t="str">
        <f ca="1">'%'!P40</f>
        <v xml:space="preserve">Excavation, Plinth, RCC Slab, Brickwork, Internal Plaster, External Plaster Completed </v>
      </c>
      <c r="E102" s="183"/>
      <c r="F102" s="183"/>
      <c r="G102" s="183"/>
      <c r="H102" s="183"/>
    </row>
    <row r="103" spans="1:8" ht="33" customHeight="1" x14ac:dyDescent="0.35">
      <c r="A103" s="89">
        <v>40</v>
      </c>
      <c r="B103" s="90">
        <f ca="1">'%'!N41</f>
        <v>0.61750000000000005</v>
      </c>
      <c r="C103" s="90">
        <f ca="1">'%'!O41</f>
        <v>0.82499999999999996</v>
      </c>
      <c r="D103" s="183" t="str">
        <f ca="1">'%'!P41</f>
        <v>Excavation, Plinth, RCC Slab, Brickwork Completed, Internal Plaster upto 0.3 Floor, External Plaster upto 0.2 Floor Completed</v>
      </c>
      <c r="E103" s="183"/>
      <c r="F103" s="183"/>
      <c r="G103" s="183"/>
      <c r="H103" s="183"/>
    </row>
    <row r="104" spans="1:8" ht="33" customHeight="1" x14ac:dyDescent="0.35">
      <c r="A104" s="83">
        <v>41</v>
      </c>
      <c r="B104" s="84">
        <f ca="1">'%'!N42</f>
        <v>0.75</v>
      </c>
      <c r="C104" s="84">
        <f ca="1">'%'!O42</f>
        <v>0.9</v>
      </c>
      <c r="D104" s="159" t="str">
        <f ca="1">'%'!P42</f>
        <v xml:space="preserve">Excavation, Plinth, RCC Slab, Brickwork, Internal Plaster, External Plaster Completed </v>
      </c>
      <c r="E104" s="160"/>
      <c r="F104" s="160"/>
      <c r="G104" s="160"/>
      <c r="H104" s="161"/>
    </row>
    <row r="105" spans="1:8" x14ac:dyDescent="0.35">
      <c r="A105" s="83">
        <v>42</v>
      </c>
      <c r="B105" s="84">
        <f ca="1">'%'!N43</f>
        <v>0.51500000000000001</v>
      </c>
      <c r="C105" s="84">
        <f ca="1">'%'!O43</f>
        <v>0.76</v>
      </c>
      <c r="D105" s="159" t="str">
        <f ca="1">'%'!P43</f>
        <v>Excavation, Plinth, RCC Slab Completed, Brickwork upto 0.2 Floor Completed</v>
      </c>
      <c r="E105" s="160"/>
      <c r="F105" s="160"/>
      <c r="G105" s="160"/>
      <c r="H105" s="161"/>
    </row>
    <row r="106" spans="1:8" ht="31.5" customHeight="1" x14ac:dyDescent="0.35">
      <c r="A106" s="83">
        <v>43</v>
      </c>
      <c r="B106" s="84">
        <f ca="1">'%'!N44</f>
        <v>0.71499999999999997</v>
      </c>
      <c r="C106" s="84">
        <f ca="1">'%'!O44</f>
        <v>0.88</v>
      </c>
      <c r="D106" s="159" t="str">
        <f ca="1">'%'!P44</f>
        <v>Excavation, Plinth, RCC Slab, Brickwork Completed, Internal Plaster upto 0.8 Floor, External Plaster upto 0.8 Floor Completed</v>
      </c>
      <c r="E106" s="160"/>
      <c r="F106" s="160"/>
      <c r="G106" s="160"/>
      <c r="H106" s="161"/>
    </row>
    <row r="107" spans="1:8" ht="15.75" hidden="1" customHeight="1" x14ac:dyDescent="0.35">
      <c r="A107" s="83">
        <v>44</v>
      </c>
      <c r="B107" s="84">
        <f ca="1">'%'!N45</f>
        <v>0.1</v>
      </c>
      <c r="C107" s="84">
        <f ca="1">'%'!O45</f>
        <v>0.45</v>
      </c>
      <c r="D107" s="159" t="str">
        <f ca="1">'%'!P45</f>
        <v xml:space="preserve">Excavation, Plinth Completed </v>
      </c>
      <c r="E107" s="160"/>
      <c r="F107" s="160"/>
      <c r="G107" s="160"/>
      <c r="H107" s="161"/>
    </row>
    <row r="108" spans="1:8" ht="15.75" hidden="1" customHeight="1" x14ac:dyDescent="0.35">
      <c r="A108" s="83">
        <v>45</v>
      </c>
      <c r="B108" s="84">
        <f ca="1">'%'!N46</f>
        <v>0.05</v>
      </c>
      <c r="C108" s="84">
        <f ca="1">'%'!O46</f>
        <v>0.32500000000000001</v>
      </c>
      <c r="D108" s="159" t="str">
        <f ca="1">'%'!P46</f>
        <v xml:space="preserve">Excavation Completed, Footing work Completed </v>
      </c>
      <c r="E108" s="160"/>
      <c r="F108" s="160"/>
      <c r="G108" s="160"/>
      <c r="H108" s="161"/>
    </row>
    <row r="109" spans="1:8" ht="15.75" hidden="1" customHeight="1" x14ac:dyDescent="0.35">
      <c r="A109" s="83">
        <v>46</v>
      </c>
      <c r="B109" s="84">
        <f ca="1">'%'!N47</f>
        <v>0.05</v>
      </c>
      <c r="C109" s="84">
        <f ca="1">'%'!O47</f>
        <v>0.32500000000000001</v>
      </c>
      <c r="D109" s="159" t="str">
        <f ca="1">'%'!P47</f>
        <v xml:space="preserve">Excavation Completed, Footing work Completed </v>
      </c>
      <c r="E109" s="160"/>
      <c r="F109" s="160"/>
      <c r="G109" s="160"/>
      <c r="H109" s="161"/>
    </row>
    <row r="110" spans="1:8" ht="15.75" hidden="1" customHeight="1" x14ac:dyDescent="0.35">
      <c r="A110" s="83">
        <v>47</v>
      </c>
      <c r="B110" s="84">
        <f ca="1">'%'!N48</f>
        <v>2.5000000000000001E-2</v>
      </c>
      <c r="C110" s="84">
        <f ca="1">'%'!O48</f>
        <v>0.26250000000000001</v>
      </c>
      <c r="D110" s="159" t="str">
        <f ca="1">'%'!P48</f>
        <v xml:space="preserve">Excavation Completed, Footing work is process </v>
      </c>
      <c r="E110" s="160"/>
      <c r="F110" s="160"/>
      <c r="G110" s="160"/>
      <c r="H110" s="161"/>
    </row>
    <row r="111" spans="1:8" ht="15.75" hidden="1" customHeight="1" x14ac:dyDescent="0.35">
      <c r="A111" s="83">
        <v>48</v>
      </c>
      <c r="B111" s="84">
        <f ca="1">'%'!N49</f>
        <v>2.5000000000000001E-2</v>
      </c>
      <c r="C111" s="84">
        <f ca="1">'%'!O49</f>
        <v>0.26250000000000001</v>
      </c>
      <c r="D111" s="159" t="str">
        <f ca="1">'%'!P49</f>
        <v xml:space="preserve">Excavation Completed, Footing work is process </v>
      </c>
      <c r="E111" s="160"/>
      <c r="F111" s="160"/>
      <c r="G111" s="160"/>
      <c r="H111" s="161"/>
    </row>
    <row r="112" spans="1:8" ht="15.75" hidden="1" customHeight="1" x14ac:dyDescent="0.35">
      <c r="A112" s="83">
        <v>49</v>
      </c>
      <c r="B112" s="84">
        <f ca="1">'%'!N50</f>
        <v>0</v>
      </c>
      <c r="C112" s="84">
        <f ca="1">'%'!O50</f>
        <v>0</v>
      </c>
      <c r="D112" s="159" t="str">
        <f ca="1">'%'!P50</f>
        <v xml:space="preserve">Work not yet Started. </v>
      </c>
      <c r="E112" s="160"/>
      <c r="F112" s="160"/>
      <c r="G112" s="160"/>
      <c r="H112" s="161"/>
    </row>
    <row r="113" spans="1:8" ht="15.75" hidden="1" customHeight="1" x14ac:dyDescent="0.35">
      <c r="A113" s="83">
        <v>50</v>
      </c>
      <c r="B113" s="84">
        <f ca="1">'%'!N51</f>
        <v>0</v>
      </c>
      <c r="C113" s="84">
        <f ca="1">'%'!O51</f>
        <v>0</v>
      </c>
      <c r="D113" s="159" t="str">
        <f ca="1">'%'!P51</f>
        <v xml:space="preserve">Work not yet Started. </v>
      </c>
      <c r="E113" s="160"/>
      <c r="F113" s="160"/>
      <c r="G113" s="160"/>
      <c r="H113" s="161"/>
    </row>
    <row r="114" spans="1:8" ht="15.75" hidden="1" customHeight="1" x14ac:dyDescent="0.35">
      <c r="A114" s="83">
        <v>51</v>
      </c>
      <c r="B114" s="84">
        <f ca="1">'%'!N52</f>
        <v>0</v>
      </c>
      <c r="C114" s="84">
        <f ca="1">'%'!O52</f>
        <v>0</v>
      </c>
      <c r="D114" s="159" t="str">
        <f ca="1">'%'!P52</f>
        <v xml:space="preserve">Work not yet Started. </v>
      </c>
      <c r="E114" s="160"/>
      <c r="F114" s="160"/>
      <c r="G114" s="160"/>
      <c r="H114" s="161"/>
    </row>
    <row r="115" spans="1:8" ht="15.75" hidden="1" customHeight="1" x14ac:dyDescent="0.35">
      <c r="A115" s="83">
        <v>52</v>
      </c>
      <c r="B115" s="84">
        <f ca="1">'%'!N53</f>
        <v>0</v>
      </c>
      <c r="C115" s="84">
        <f ca="1">'%'!O53</f>
        <v>0</v>
      </c>
      <c r="D115" s="159" t="str">
        <f ca="1">'%'!P53</f>
        <v xml:space="preserve">Work not yet Started. </v>
      </c>
      <c r="E115" s="160"/>
      <c r="F115" s="160"/>
      <c r="G115" s="160"/>
      <c r="H115" s="161"/>
    </row>
    <row r="116" spans="1:8" ht="15.75" hidden="1" customHeight="1" x14ac:dyDescent="0.35">
      <c r="A116" s="83">
        <v>53</v>
      </c>
      <c r="B116" s="84">
        <f ca="1">'%'!N54</f>
        <v>0</v>
      </c>
      <c r="C116" s="84">
        <f ca="1">'%'!O54</f>
        <v>0</v>
      </c>
      <c r="D116" s="159" t="str">
        <f ca="1">'%'!P54</f>
        <v xml:space="preserve">Work not yet Started. </v>
      </c>
      <c r="E116" s="160"/>
      <c r="F116" s="160"/>
      <c r="G116" s="160"/>
      <c r="H116" s="161"/>
    </row>
    <row r="117" spans="1:8" ht="15.75" hidden="1" customHeight="1" x14ac:dyDescent="0.35">
      <c r="A117" s="83">
        <v>54</v>
      </c>
      <c r="B117" s="84">
        <f ca="1">'%'!N55</f>
        <v>0</v>
      </c>
      <c r="C117" s="84">
        <f ca="1">'%'!O55</f>
        <v>0</v>
      </c>
      <c r="D117" s="159" t="str">
        <f ca="1">'%'!P55</f>
        <v xml:space="preserve">Work not yet Started. </v>
      </c>
      <c r="E117" s="160"/>
      <c r="F117" s="160"/>
      <c r="G117" s="160"/>
      <c r="H117" s="161"/>
    </row>
    <row r="118" spans="1:8" ht="15.75" hidden="1" customHeight="1" x14ac:dyDescent="0.35">
      <c r="A118" s="83">
        <v>55</v>
      </c>
      <c r="B118" s="84">
        <f ca="1">'%'!N56</f>
        <v>0</v>
      </c>
      <c r="C118" s="84">
        <f ca="1">'%'!O56</f>
        <v>0</v>
      </c>
      <c r="D118" s="159" t="str">
        <f ca="1">'%'!P56</f>
        <v xml:space="preserve">Work not yet Started. </v>
      </c>
      <c r="E118" s="160"/>
      <c r="F118" s="160"/>
      <c r="G118" s="160"/>
      <c r="H118" s="161"/>
    </row>
    <row r="119" spans="1:8" ht="15.75" hidden="1" customHeight="1" x14ac:dyDescent="0.35">
      <c r="A119" s="83">
        <v>56</v>
      </c>
      <c r="B119" s="84">
        <f ca="1">'%'!N57</f>
        <v>0</v>
      </c>
      <c r="C119" s="84">
        <f ca="1">'%'!O57</f>
        <v>0</v>
      </c>
      <c r="D119" s="159" t="str">
        <f ca="1">'%'!P57</f>
        <v xml:space="preserve">Work not yet Started. </v>
      </c>
      <c r="E119" s="160"/>
      <c r="F119" s="160"/>
      <c r="G119" s="160"/>
      <c r="H119" s="161"/>
    </row>
    <row r="120" spans="1:8" ht="15.75" hidden="1" customHeight="1" x14ac:dyDescent="0.35">
      <c r="A120" s="83">
        <v>57</v>
      </c>
      <c r="B120" s="84">
        <f ca="1">'%'!N58</f>
        <v>0</v>
      </c>
      <c r="C120" s="84">
        <f ca="1">'%'!O58</f>
        <v>0</v>
      </c>
      <c r="D120" s="159" t="str">
        <f ca="1">'%'!P58</f>
        <v xml:space="preserve">Work not yet Started. </v>
      </c>
      <c r="E120" s="160"/>
      <c r="F120" s="160"/>
      <c r="G120" s="160"/>
      <c r="H120" s="161"/>
    </row>
    <row r="121" spans="1:8" ht="15.75" hidden="1" customHeight="1" x14ac:dyDescent="0.35">
      <c r="A121" s="83">
        <v>58</v>
      </c>
      <c r="B121" s="84">
        <f ca="1">'%'!N59</f>
        <v>2.5000000000000001E-2</v>
      </c>
      <c r="C121" s="84">
        <f ca="1">'%'!O59</f>
        <v>0.26250000000000001</v>
      </c>
      <c r="D121" s="159" t="str">
        <f ca="1">'%'!P59</f>
        <v xml:space="preserve">Excavation Completed, Footing work is process </v>
      </c>
      <c r="E121" s="160"/>
      <c r="F121" s="160"/>
      <c r="G121" s="160"/>
      <c r="H121" s="161"/>
    </row>
    <row r="122" spans="1:8" ht="15.75" hidden="1" customHeight="1" x14ac:dyDescent="0.35">
      <c r="A122" s="83">
        <v>59</v>
      </c>
      <c r="B122" s="84">
        <f ca="1">'%'!N60</f>
        <v>2.5000000000000001E-2</v>
      </c>
      <c r="C122" s="84">
        <f ca="1">'%'!O60</f>
        <v>0.26250000000000001</v>
      </c>
      <c r="D122" s="159" t="str">
        <f ca="1">'%'!P60</f>
        <v xml:space="preserve">Excavation Completed, Footing work is process </v>
      </c>
      <c r="E122" s="160"/>
      <c r="F122" s="160"/>
      <c r="G122" s="160"/>
      <c r="H122" s="161"/>
    </row>
    <row r="123" spans="1:8" ht="15.75" hidden="1" customHeight="1" x14ac:dyDescent="0.35">
      <c r="A123" s="83">
        <v>60</v>
      </c>
      <c r="B123" s="84">
        <f ca="1">'%'!N61</f>
        <v>0.05</v>
      </c>
      <c r="C123" s="84">
        <f ca="1">'%'!O61</f>
        <v>0.32500000000000001</v>
      </c>
      <c r="D123" s="159" t="str">
        <f ca="1">'%'!P61</f>
        <v xml:space="preserve">Excavation Completed, Footing work Completed </v>
      </c>
      <c r="E123" s="160"/>
      <c r="F123" s="160"/>
      <c r="G123" s="160"/>
      <c r="H123" s="161"/>
    </row>
    <row r="124" spans="1:8" ht="14.25" hidden="1" customHeight="1" x14ac:dyDescent="0.35">
      <c r="A124" s="83">
        <v>61</v>
      </c>
      <c r="B124" s="84">
        <f ca="1">'%'!N62</f>
        <v>0.05</v>
      </c>
      <c r="C124" s="84">
        <f ca="1">'%'!O62</f>
        <v>0.32500000000000001</v>
      </c>
      <c r="D124" s="159" t="str">
        <f ca="1">'%'!P62</f>
        <v xml:space="preserve">Excavation Completed, Footing work Completed </v>
      </c>
      <c r="E124" s="160"/>
      <c r="F124" s="160"/>
      <c r="G124" s="160"/>
      <c r="H124" s="161"/>
    </row>
    <row r="125" spans="1:8" ht="15.75" customHeight="1" x14ac:dyDescent="0.35">
      <c r="A125" s="89">
        <v>62</v>
      </c>
      <c r="B125" s="90">
        <f ca="1">'%'!N63</f>
        <v>0.53749999999999998</v>
      </c>
      <c r="C125" s="90">
        <f ca="1">'%'!O63</f>
        <v>0.77500000000000002</v>
      </c>
      <c r="D125" s="159" t="str">
        <f ca="1">'%'!P63</f>
        <v>Excavation, Plinth, RCC Slab Completed, Brickwork upto 0.5 Floor Completed</v>
      </c>
      <c r="E125" s="160"/>
      <c r="F125" s="160"/>
      <c r="G125" s="160"/>
      <c r="H125" s="161"/>
    </row>
    <row r="126" spans="1:8" ht="15.75" customHeight="1" x14ac:dyDescent="0.35">
      <c r="A126" s="83">
        <v>63</v>
      </c>
      <c r="B126" s="84">
        <f ca="1">'%'!N64</f>
        <v>0.53749999999999998</v>
      </c>
      <c r="C126" s="84">
        <f ca="1">'%'!O64</f>
        <v>0.77500000000000002</v>
      </c>
      <c r="D126" s="159" t="str">
        <f ca="1">'%'!P64</f>
        <v>Excavation, Plinth, RCC Slab Completed, Brickwork upto 0.5 Floor Completed</v>
      </c>
      <c r="E126" s="160"/>
      <c r="F126" s="160"/>
      <c r="G126" s="160"/>
      <c r="H126" s="161"/>
    </row>
    <row r="127" spans="1:8" ht="15.75" customHeight="1" x14ac:dyDescent="0.35">
      <c r="A127" s="83">
        <v>64</v>
      </c>
      <c r="B127" s="84">
        <f ca="1">'%'!N65</f>
        <v>0.55249999999999999</v>
      </c>
      <c r="C127" s="84">
        <f ca="1">'%'!O65</f>
        <v>0.78500000000000003</v>
      </c>
      <c r="D127" s="159" t="str">
        <f ca="1">'%'!P65</f>
        <v>Excavation, Plinth, RCC Slab Completed, Brickwork upto 0.7 Floor Completed</v>
      </c>
      <c r="E127" s="160"/>
      <c r="F127" s="160"/>
      <c r="G127" s="160"/>
      <c r="H127" s="161"/>
    </row>
    <row r="128" spans="1:8" ht="15.75" customHeight="1" x14ac:dyDescent="0.35">
      <c r="A128" s="83">
        <v>65</v>
      </c>
      <c r="B128" s="84">
        <f ca="1">'%'!N66</f>
        <v>0.5</v>
      </c>
      <c r="C128" s="84">
        <f ca="1">'%'!O66</f>
        <v>0.75</v>
      </c>
      <c r="D128" s="159" t="str">
        <f ca="1">'%'!P66</f>
        <v xml:space="preserve">Excavation, Plinth, RCC Slab Completed </v>
      </c>
      <c r="E128" s="160"/>
      <c r="F128" s="160"/>
      <c r="G128" s="160"/>
      <c r="H128" s="161"/>
    </row>
    <row r="129" spans="1:8" ht="15.75" customHeight="1" x14ac:dyDescent="0.35">
      <c r="A129" s="83">
        <v>66</v>
      </c>
      <c r="B129" s="84">
        <f ca="1">'%'!N67</f>
        <v>0.315</v>
      </c>
      <c r="C129" s="84">
        <f ca="1">'%'!O67</f>
        <v>0.61</v>
      </c>
      <c r="D129" s="159" t="str">
        <f ca="1">'%'!P67</f>
        <v>Excavation, Plinth Completed, RCC upto 1 Slab, Brickwork upto 0.2 Floor Completed</v>
      </c>
      <c r="E129" s="160"/>
      <c r="F129" s="160"/>
      <c r="G129" s="160"/>
      <c r="H129" s="161"/>
    </row>
    <row r="130" spans="1:8" ht="15.75" customHeight="1" x14ac:dyDescent="0.35">
      <c r="A130" s="83">
        <v>67</v>
      </c>
      <c r="B130" s="84">
        <f ca="1">'%'!N68</f>
        <v>0.5</v>
      </c>
      <c r="C130" s="84">
        <f ca="1">'%'!O68</f>
        <v>0.75</v>
      </c>
      <c r="D130" s="159" t="str">
        <f ca="1">'%'!P68</f>
        <v xml:space="preserve">Excavation, Plinth, RCC Slab Completed </v>
      </c>
      <c r="E130" s="160"/>
      <c r="F130" s="160"/>
      <c r="G130" s="160"/>
      <c r="H130" s="161"/>
    </row>
    <row r="131" spans="1:8" ht="15.75" customHeight="1" x14ac:dyDescent="0.35">
      <c r="A131" s="83">
        <v>68</v>
      </c>
      <c r="B131" s="84">
        <f ca="1">'%'!N69</f>
        <v>0.50749999999999995</v>
      </c>
      <c r="C131" s="84">
        <f ca="1">'%'!O69</f>
        <v>0.755</v>
      </c>
      <c r="D131" s="159" t="str">
        <f ca="1">'%'!P69</f>
        <v>Excavation, Plinth, RCC Slab Completed, Brickwork upto 0.1 Floor Completed</v>
      </c>
      <c r="E131" s="160"/>
      <c r="F131" s="160"/>
      <c r="G131" s="160"/>
      <c r="H131" s="161"/>
    </row>
    <row r="132" spans="1:8" ht="15.75" customHeight="1" x14ac:dyDescent="0.35">
      <c r="A132" s="83">
        <v>69</v>
      </c>
      <c r="B132" s="84">
        <f ca="1">'%'!N70</f>
        <v>0.51500000000000001</v>
      </c>
      <c r="C132" s="84">
        <f ca="1">'%'!O70</f>
        <v>0.76</v>
      </c>
      <c r="D132" s="159" t="str">
        <f ca="1">'%'!P70</f>
        <v>Excavation, Plinth, RCC Slab Completed, Brickwork upto 0.2 Floor Completed</v>
      </c>
      <c r="E132" s="160"/>
      <c r="F132" s="160"/>
      <c r="G132" s="160"/>
      <c r="H132" s="161"/>
    </row>
    <row r="133" spans="1:8" ht="15.75" customHeight="1" x14ac:dyDescent="0.35">
      <c r="A133" s="83">
        <v>70</v>
      </c>
      <c r="B133" s="84">
        <f ca="1">'%'!N71</f>
        <v>0.5</v>
      </c>
      <c r="C133" s="84">
        <f ca="1">'%'!O71</f>
        <v>0.75</v>
      </c>
      <c r="D133" s="159" t="str">
        <f ca="1">'%'!P71</f>
        <v xml:space="preserve">Excavation, Plinth, RCC Slab Completed </v>
      </c>
      <c r="E133" s="160"/>
      <c r="F133" s="160"/>
      <c r="G133" s="160"/>
      <c r="H133" s="161"/>
    </row>
    <row r="134" spans="1:8" ht="15.75" customHeight="1" x14ac:dyDescent="0.35">
      <c r="A134" s="83">
        <v>71</v>
      </c>
      <c r="B134" s="84">
        <f ca="1">'%'!N72</f>
        <v>0.50749999999999995</v>
      </c>
      <c r="C134" s="84">
        <f ca="1">'%'!O72</f>
        <v>0.755</v>
      </c>
      <c r="D134" s="159" t="str">
        <f ca="1">'%'!P72</f>
        <v>Excavation, Plinth, RCC Slab Completed, Brickwork upto 0.1 Floor Completed</v>
      </c>
      <c r="E134" s="160"/>
      <c r="F134" s="160"/>
      <c r="G134" s="160"/>
      <c r="H134" s="161"/>
    </row>
    <row r="135" spans="1:8" x14ac:dyDescent="0.35">
      <c r="A135" s="83">
        <v>72</v>
      </c>
      <c r="B135" s="84">
        <f ca="1">'%'!N73</f>
        <v>0.57499999999999996</v>
      </c>
      <c r="C135" s="84">
        <f ca="1">'%'!O73</f>
        <v>0.8</v>
      </c>
      <c r="D135" s="159" t="str">
        <f ca="1">'%'!P73</f>
        <v xml:space="preserve">Excavation, Plinth, RCC Slab, Brickwork Completed </v>
      </c>
      <c r="E135" s="160"/>
      <c r="F135" s="160"/>
      <c r="G135" s="160"/>
      <c r="H135" s="161"/>
    </row>
    <row r="136" spans="1:8" ht="30.75" customHeight="1" x14ac:dyDescent="0.35">
      <c r="A136" s="83">
        <v>73</v>
      </c>
      <c r="B136" s="84">
        <f ca="1">'%'!N74</f>
        <v>0.73</v>
      </c>
      <c r="C136" s="84">
        <f ca="1">'%'!O74</f>
        <v>0.89</v>
      </c>
      <c r="D136" s="159" t="str">
        <f ca="1">'%'!P74</f>
        <v>Excavation, Plinth, RCC Slab, Brickwork, Internal Plaster Completed, External Plaster upto 0.8 Floor Completed</v>
      </c>
      <c r="E136" s="160"/>
      <c r="F136" s="160"/>
      <c r="G136" s="160"/>
      <c r="H136" s="161"/>
    </row>
    <row r="137" spans="1:8" x14ac:dyDescent="0.35">
      <c r="A137" s="83">
        <v>74</v>
      </c>
      <c r="B137" s="84">
        <f ca="1">'%'!N75</f>
        <v>0.57499999999999996</v>
      </c>
      <c r="C137" s="84">
        <f ca="1">'%'!O75</f>
        <v>0.8</v>
      </c>
      <c r="D137" s="159" t="str">
        <f ca="1">'%'!P75</f>
        <v xml:space="preserve">Excavation, Plinth, RCC Slab, Brickwork Completed </v>
      </c>
      <c r="E137" s="160"/>
      <c r="F137" s="160"/>
      <c r="G137" s="160"/>
      <c r="H137" s="161"/>
    </row>
    <row r="138" spans="1:8" x14ac:dyDescent="0.35">
      <c r="A138" s="83">
        <v>75</v>
      </c>
      <c r="B138" s="84">
        <f ca="1">'%'!N76</f>
        <v>0.57499999999999996</v>
      </c>
      <c r="C138" s="84">
        <f ca="1">'%'!O76</f>
        <v>0.8</v>
      </c>
      <c r="D138" s="159" t="str">
        <f ca="1">'%'!P76</f>
        <v xml:space="preserve">Excavation, Plinth, RCC Slab, Brickwork Completed </v>
      </c>
      <c r="E138" s="160"/>
      <c r="F138" s="160"/>
      <c r="G138" s="160"/>
      <c r="H138" s="161"/>
    </row>
    <row r="139" spans="1:8" ht="15.75" customHeight="1" x14ac:dyDescent="0.35">
      <c r="A139" s="83">
        <v>76</v>
      </c>
      <c r="B139" s="84">
        <f ca="1">'%'!N77</f>
        <v>0.51500000000000001</v>
      </c>
      <c r="C139" s="84">
        <f ca="1">'%'!O77</f>
        <v>0.76</v>
      </c>
      <c r="D139" s="159" t="str">
        <f ca="1">'%'!P77</f>
        <v>Excavation, Plinth, RCC Slab Completed, Brickwork upto 0.2 Floor Completed</v>
      </c>
      <c r="E139" s="160"/>
      <c r="F139" s="160"/>
      <c r="G139" s="160"/>
      <c r="H139" s="161"/>
    </row>
    <row r="140" spans="1:8" ht="31.5" customHeight="1" x14ac:dyDescent="0.35">
      <c r="A140" s="83">
        <v>77</v>
      </c>
      <c r="B140" s="84">
        <f ca="1">'%'!N78</f>
        <v>0.7</v>
      </c>
      <c r="C140" s="84">
        <f ca="1">'%'!O78</f>
        <v>0.875</v>
      </c>
      <c r="D140" s="159" t="str">
        <f ca="1">'%'!P78</f>
        <v>Excavation, Plinth, RCC Slab, Brickwork, Internal Plaster Completed, External Plaster upto 0.5 Floor Completed</v>
      </c>
      <c r="E140" s="160"/>
      <c r="F140" s="160"/>
      <c r="G140" s="160"/>
      <c r="H140" s="161"/>
    </row>
    <row r="141" spans="1:8" ht="33" customHeight="1" x14ac:dyDescent="0.35">
      <c r="A141" s="83">
        <v>78</v>
      </c>
      <c r="B141" s="84">
        <f ca="1">'%'!N79</f>
        <v>0.61250000000000004</v>
      </c>
      <c r="C141" s="84">
        <f ca="1">'%'!O79</f>
        <v>0.82499999999999996</v>
      </c>
      <c r="D141" s="159" t="str">
        <f ca="1">'%'!P79</f>
        <v>Excavation, Plinth, RCC Slab, Brickwork Completed, Internal Plaster upto 0.5 Floor Completed</v>
      </c>
      <c r="E141" s="160"/>
      <c r="F141" s="160"/>
      <c r="G141" s="160"/>
      <c r="H141" s="161"/>
    </row>
    <row r="142" spans="1:8" ht="32.25" customHeight="1" x14ac:dyDescent="0.35">
      <c r="A142" s="83">
        <v>79</v>
      </c>
      <c r="B142" s="84">
        <f ca="1">'%'!N80</f>
        <v>0.61875000000000002</v>
      </c>
      <c r="C142" s="84">
        <f ca="1">'%'!O80</f>
        <v>0.82499999999999996</v>
      </c>
      <c r="D142" s="159" t="str">
        <f ca="1">'%'!P80</f>
        <v>Excavation, Plinth, RCC Slab, Brickwork Completed, Internal Plaster upto 0.25 Floor, External Plaster upto 0.25 Floor Completed</v>
      </c>
      <c r="E142" s="160"/>
      <c r="F142" s="160"/>
      <c r="G142" s="160"/>
      <c r="H142" s="161"/>
    </row>
    <row r="143" spans="1:8" x14ac:dyDescent="0.35">
      <c r="A143" s="83">
        <v>80</v>
      </c>
      <c r="B143" s="84">
        <f ca="1">'%'!N81</f>
        <v>0.69</v>
      </c>
      <c r="C143" s="84">
        <f ca="1">'%'!O81</f>
        <v>0.87</v>
      </c>
      <c r="D143" s="159" t="str">
        <f ca="1">'%'!P81</f>
        <v>Excavation, Plinth, RCC Slab, Brickwork, Internal Plaster Completed, External Plaster upto 0.4 Floor Completed</v>
      </c>
      <c r="E143" s="160"/>
      <c r="F143" s="160"/>
      <c r="G143" s="160"/>
      <c r="H143" s="161"/>
    </row>
    <row r="144" spans="1:8" x14ac:dyDescent="0.35">
      <c r="A144" s="83">
        <v>81</v>
      </c>
      <c r="B144" s="84">
        <f ca="1">'%'!N82</f>
        <v>0.69</v>
      </c>
      <c r="C144" s="84">
        <f ca="1">'%'!O82</f>
        <v>0.87</v>
      </c>
      <c r="D144" s="159" t="str">
        <f ca="1">'%'!P82</f>
        <v>Excavation, Plinth, RCC Slab, Brickwork, Internal Plaster Completed, External Plaster upto 0.4 Floor Completed</v>
      </c>
      <c r="E144" s="160"/>
      <c r="F144" s="160"/>
      <c r="G144" s="160"/>
      <c r="H144" s="161"/>
    </row>
    <row r="145" spans="1:8" ht="30.75" customHeight="1" x14ac:dyDescent="0.35">
      <c r="A145" s="83">
        <v>82</v>
      </c>
      <c r="B145" s="84">
        <f ca="1">'%'!N83</f>
        <v>0.59499999999999997</v>
      </c>
      <c r="C145" s="84">
        <f ca="1">'%'!O83</f>
        <v>0.81</v>
      </c>
      <c r="D145" s="159" t="str">
        <f ca="1">'%'!P83</f>
        <v>Excavation, Plinth, RCC Slab Completed, Brickwork upto 0.8 Floor, Internal Plaster upto 0.2 Floor, External Plaster upto 0.2 Floor Completed</v>
      </c>
      <c r="E145" s="160"/>
      <c r="F145" s="160"/>
      <c r="G145" s="160"/>
      <c r="H145" s="161"/>
    </row>
    <row r="146" spans="1:8" ht="15.75" customHeight="1" x14ac:dyDescent="0.35">
      <c r="A146" s="83">
        <v>83</v>
      </c>
      <c r="B146" s="84">
        <f ca="1">'%'!N84</f>
        <v>0.75</v>
      </c>
      <c r="C146" s="84">
        <f ca="1">'%'!O84</f>
        <v>0.9</v>
      </c>
      <c r="D146" s="159" t="str">
        <f ca="1">'%'!P84</f>
        <v xml:space="preserve">Excavation, Plinth, RCC Slab, Brickwork, Internal Plaster, External Plaster Completed </v>
      </c>
      <c r="E146" s="160"/>
      <c r="F146" s="160"/>
      <c r="G146" s="160"/>
      <c r="H146" s="161"/>
    </row>
    <row r="147" spans="1:8" ht="31.5" customHeight="1" x14ac:dyDescent="0.35">
      <c r="A147" s="89">
        <v>84</v>
      </c>
      <c r="B147" s="90">
        <f ca="1">'%'!N85</f>
        <v>0.75</v>
      </c>
      <c r="C147" s="90">
        <f ca="1">'%'!O85</f>
        <v>0.9</v>
      </c>
      <c r="D147" s="183" t="str">
        <f ca="1">'%'!P85</f>
        <v xml:space="preserve">Excavation, Plinth, RCC Slab, Brickwork, Internal Plaster, External Plaster Completed </v>
      </c>
      <c r="E147" s="183"/>
      <c r="F147" s="183"/>
      <c r="G147" s="183"/>
      <c r="H147" s="183"/>
    </row>
    <row r="148" spans="1:8" ht="15.75" hidden="1" customHeight="1" x14ac:dyDescent="0.35">
      <c r="A148" s="89">
        <v>85</v>
      </c>
      <c r="B148" s="90">
        <f ca="1">'%'!N86</f>
        <v>0.75</v>
      </c>
      <c r="C148" s="90">
        <f ca="1">'%'!O86</f>
        <v>0.9</v>
      </c>
      <c r="D148" s="183" t="str">
        <f ca="1">'%'!P86</f>
        <v xml:space="preserve">Excavation, Plinth, RCC Slab, Brickwork, Internal Plaster, External Plaster Completed </v>
      </c>
      <c r="E148" s="183"/>
      <c r="F148" s="183"/>
      <c r="G148" s="183"/>
      <c r="H148" s="183"/>
    </row>
    <row r="149" spans="1:8" ht="15.75" hidden="1" customHeight="1" x14ac:dyDescent="0.35">
      <c r="A149" s="89">
        <v>86</v>
      </c>
      <c r="B149" s="90">
        <f ca="1">'%'!N87</f>
        <v>0.75</v>
      </c>
      <c r="C149" s="90">
        <f ca="1">'%'!O87</f>
        <v>0.9</v>
      </c>
      <c r="D149" s="183" t="str">
        <f ca="1">'%'!P87</f>
        <v xml:space="preserve">Excavation, Plinth, RCC Slab, Brickwork, Internal Plaster, External Plaster Completed </v>
      </c>
      <c r="E149" s="183"/>
      <c r="F149" s="183"/>
      <c r="G149" s="183"/>
      <c r="H149" s="183"/>
    </row>
    <row r="150" spans="1:8" ht="15.75" hidden="1" customHeight="1" x14ac:dyDescent="0.35">
      <c r="A150" s="89">
        <v>87</v>
      </c>
      <c r="B150" s="90">
        <f ca="1">'%'!N88</f>
        <v>0.75</v>
      </c>
      <c r="C150" s="90">
        <f ca="1">'%'!O88</f>
        <v>0.9</v>
      </c>
      <c r="D150" s="183" t="str">
        <f ca="1">'%'!P88</f>
        <v xml:space="preserve">Excavation, Plinth, RCC Slab, Brickwork, Internal Plaster, External Plaster Completed </v>
      </c>
      <c r="E150" s="183"/>
      <c r="F150" s="183"/>
      <c r="G150" s="183"/>
      <c r="H150" s="183"/>
    </row>
    <row r="151" spans="1:8" ht="15.75" hidden="1" customHeight="1" x14ac:dyDescent="0.35">
      <c r="A151" s="89">
        <v>88</v>
      </c>
      <c r="B151" s="90">
        <f ca="1">'%'!N89</f>
        <v>0.75</v>
      </c>
      <c r="C151" s="90">
        <f ca="1">'%'!O89</f>
        <v>0.9</v>
      </c>
      <c r="D151" s="183" t="str">
        <f ca="1">'%'!P89</f>
        <v xml:space="preserve">Excavation, Plinth, RCC Slab, Brickwork, Internal Plaster, External Plaster Completed </v>
      </c>
      <c r="E151" s="183"/>
      <c r="F151" s="183"/>
      <c r="G151" s="183"/>
      <c r="H151" s="183"/>
    </row>
    <row r="152" spans="1:8" ht="15.75" hidden="1" customHeight="1" x14ac:dyDescent="0.35">
      <c r="A152" s="89">
        <v>89</v>
      </c>
      <c r="B152" s="90">
        <f ca="1">'%'!N90</f>
        <v>0.75</v>
      </c>
      <c r="C152" s="90">
        <f ca="1">'%'!O90</f>
        <v>0.9</v>
      </c>
      <c r="D152" s="183" t="str">
        <f ca="1">'%'!P90</f>
        <v xml:space="preserve">Excavation, Plinth, RCC Slab, Brickwork, Internal Plaster, External Plaster Completed </v>
      </c>
      <c r="E152" s="183"/>
      <c r="F152" s="183"/>
      <c r="G152" s="183"/>
      <c r="H152" s="183"/>
    </row>
    <row r="153" spans="1:8" ht="15.75" hidden="1" customHeight="1" x14ac:dyDescent="0.35">
      <c r="A153" s="89">
        <v>90</v>
      </c>
      <c r="B153" s="90">
        <f ca="1">'%'!N91</f>
        <v>0.57499999999999996</v>
      </c>
      <c r="C153" s="90">
        <f ca="1">'%'!O91</f>
        <v>0.8</v>
      </c>
      <c r="D153" s="183" t="str">
        <f ca="1">'%'!P91</f>
        <v xml:space="preserve">Excavation, Plinth, RCC Slab, Brickwork Completed </v>
      </c>
      <c r="E153" s="183"/>
      <c r="F153" s="183"/>
      <c r="G153" s="183"/>
      <c r="H153" s="183"/>
    </row>
    <row r="154" spans="1:8" ht="15.75" hidden="1" customHeight="1" x14ac:dyDescent="0.35">
      <c r="A154" s="89">
        <v>91</v>
      </c>
      <c r="B154" s="90">
        <f ca="1">'%'!N92</f>
        <v>0.5</v>
      </c>
      <c r="C154" s="90">
        <f ca="1">'%'!O92</f>
        <v>0.75</v>
      </c>
      <c r="D154" s="183" t="str">
        <f ca="1">'%'!P92</f>
        <v xml:space="preserve">Excavation, Plinth, RCC Slab Completed </v>
      </c>
      <c r="E154" s="183"/>
      <c r="F154" s="183"/>
      <c r="G154" s="183"/>
      <c r="H154" s="183"/>
    </row>
    <row r="155" spans="1:8" ht="15.75" hidden="1" customHeight="1" x14ac:dyDescent="0.35">
      <c r="A155" s="89">
        <v>92</v>
      </c>
      <c r="B155" s="90">
        <f ca="1">'%'!N93</f>
        <v>0.75</v>
      </c>
      <c r="C155" s="90">
        <f ca="1">'%'!O93</f>
        <v>0.9</v>
      </c>
      <c r="D155" s="183" t="str">
        <f ca="1">'%'!P93</f>
        <v xml:space="preserve">Excavation, Plinth, RCC Slab, Brickwork, Internal Plaster, External Plaster Completed </v>
      </c>
      <c r="E155" s="183"/>
      <c r="F155" s="183"/>
      <c r="G155" s="183"/>
      <c r="H155" s="183"/>
    </row>
    <row r="156" spans="1:8" ht="15.75" hidden="1" customHeight="1" x14ac:dyDescent="0.35">
      <c r="A156" s="89">
        <v>93</v>
      </c>
      <c r="B156" s="90">
        <f ca="1">'%'!N94</f>
        <v>0.75</v>
      </c>
      <c r="C156" s="90">
        <f ca="1">'%'!O94</f>
        <v>0.9</v>
      </c>
      <c r="D156" s="183" t="str">
        <f ca="1">'%'!P94</f>
        <v xml:space="preserve">Excavation, Plinth, RCC Slab, Brickwork, Internal Plaster, External Plaster Completed </v>
      </c>
      <c r="E156" s="183"/>
      <c r="F156" s="183"/>
      <c r="G156" s="183"/>
      <c r="H156" s="183"/>
    </row>
    <row r="157" spans="1:8" ht="15.75" hidden="1" customHeight="1" x14ac:dyDescent="0.35">
      <c r="A157" s="89">
        <v>94</v>
      </c>
      <c r="B157" s="90">
        <f ca="1">'%'!N95</f>
        <v>0.75</v>
      </c>
      <c r="C157" s="90">
        <f ca="1">'%'!O95</f>
        <v>0.9</v>
      </c>
      <c r="D157" s="183" t="str">
        <f ca="1">'%'!P95</f>
        <v xml:space="preserve">Excavation, Plinth, RCC Slab, Brickwork, Internal Plaster, External Plaster Completed </v>
      </c>
      <c r="E157" s="183"/>
      <c r="F157" s="183"/>
      <c r="G157" s="183"/>
      <c r="H157" s="183"/>
    </row>
    <row r="158" spans="1:8" ht="15.75" hidden="1" customHeight="1" x14ac:dyDescent="0.35">
      <c r="A158" s="89">
        <v>95</v>
      </c>
      <c r="B158" s="90">
        <f ca="1">'%'!N96</f>
        <v>0.75</v>
      </c>
      <c r="C158" s="90">
        <f ca="1">'%'!O96</f>
        <v>0.9</v>
      </c>
      <c r="D158" s="183" t="str">
        <f ca="1">'%'!P96</f>
        <v xml:space="preserve">Excavation, Plinth, RCC Slab, Brickwork, Internal Plaster, External Plaster Completed </v>
      </c>
      <c r="E158" s="183"/>
      <c r="F158" s="183"/>
      <c r="G158" s="183"/>
      <c r="H158" s="183"/>
    </row>
    <row r="159" spans="1:8" ht="15.75" hidden="1" customHeight="1" x14ac:dyDescent="0.35">
      <c r="A159" s="89">
        <v>96</v>
      </c>
      <c r="B159" s="90">
        <f ca="1">'%'!N97</f>
        <v>0.75</v>
      </c>
      <c r="C159" s="90">
        <f ca="1">'%'!O97</f>
        <v>0.9</v>
      </c>
      <c r="D159" s="183" t="str">
        <f ca="1">'%'!P97</f>
        <v xml:space="preserve">Excavation, Plinth, RCC Slab, Brickwork, Internal Plaster, External Plaster Completed </v>
      </c>
      <c r="E159" s="183"/>
      <c r="F159" s="183"/>
      <c r="G159" s="183"/>
      <c r="H159" s="183"/>
    </row>
    <row r="160" spans="1:8" ht="15.75" hidden="1" customHeight="1" x14ac:dyDescent="0.35">
      <c r="A160" s="89">
        <v>97</v>
      </c>
      <c r="B160" s="90">
        <f ca="1">'%'!N98</f>
        <v>0</v>
      </c>
      <c r="C160" s="90">
        <f ca="1">'%'!O98</f>
        <v>0</v>
      </c>
      <c r="D160" s="183" t="str">
        <f ca="1">'%'!P98</f>
        <v xml:space="preserve">Work not yet Started. </v>
      </c>
      <c r="E160" s="183"/>
      <c r="F160" s="183"/>
      <c r="G160" s="183"/>
      <c r="H160" s="183"/>
    </row>
    <row r="161" spans="1:8" ht="15.75" hidden="1" customHeight="1" x14ac:dyDescent="0.35">
      <c r="A161" s="89">
        <v>98</v>
      </c>
      <c r="B161" s="90">
        <f ca="1">'%'!N99</f>
        <v>0</v>
      </c>
      <c r="C161" s="90">
        <f ca="1">'%'!O99</f>
        <v>0</v>
      </c>
      <c r="D161" s="183" t="str">
        <f ca="1">'%'!P99</f>
        <v xml:space="preserve">Work not yet Started. </v>
      </c>
      <c r="E161" s="183"/>
      <c r="F161" s="183"/>
      <c r="G161" s="183"/>
      <c r="H161" s="183"/>
    </row>
    <row r="162" spans="1:8" ht="15.75" hidden="1" customHeight="1" x14ac:dyDescent="0.35">
      <c r="A162" s="89">
        <v>99</v>
      </c>
      <c r="B162" s="90">
        <f ca="1">'%'!N100</f>
        <v>0</v>
      </c>
      <c r="C162" s="90">
        <f ca="1">'%'!O100</f>
        <v>0</v>
      </c>
      <c r="D162" s="183" t="str">
        <f ca="1">'%'!P100</f>
        <v xml:space="preserve">Work not yet Started. </v>
      </c>
      <c r="E162" s="183"/>
      <c r="F162" s="183"/>
      <c r="G162" s="183"/>
      <c r="H162" s="183"/>
    </row>
    <row r="163" spans="1:8" ht="15.75" hidden="1" customHeight="1" x14ac:dyDescent="0.35">
      <c r="A163" s="89">
        <v>100</v>
      </c>
      <c r="B163" s="90">
        <f ca="1">'%'!N101</f>
        <v>0</v>
      </c>
      <c r="C163" s="90">
        <f ca="1">'%'!O101</f>
        <v>0</v>
      </c>
      <c r="D163" s="183" t="str">
        <f ca="1">'%'!P101</f>
        <v xml:space="preserve">Work not yet Started. </v>
      </c>
      <c r="E163" s="183"/>
      <c r="F163" s="183"/>
      <c r="G163" s="183"/>
      <c r="H163" s="183"/>
    </row>
    <row r="164" spans="1:8" ht="15.75" customHeight="1" x14ac:dyDescent="0.35">
      <c r="A164" s="89">
        <v>101</v>
      </c>
      <c r="B164" s="90">
        <f ca="1">'%'!N102</f>
        <v>0.3075</v>
      </c>
      <c r="C164" s="90">
        <f ca="1">'%'!O102</f>
        <v>0.60499999999999998</v>
      </c>
      <c r="D164" s="183" t="str">
        <f ca="1">'%'!P102</f>
        <v>Excavation, Plinth Completed, RCC upto 1 Slab, Brickwork upto 0.1 Floor Completed</v>
      </c>
      <c r="E164" s="183"/>
      <c r="F164" s="183"/>
      <c r="G164" s="183"/>
      <c r="H164" s="183"/>
    </row>
    <row r="165" spans="1:8" x14ac:dyDescent="0.35">
      <c r="A165" s="89">
        <v>102</v>
      </c>
      <c r="B165" s="90">
        <f ca="1">'%'!N103</f>
        <v>0.53749999999999998</v>
      </c>
      <c r="C165" s="90">
        <f ca="1">'%'!O103</f>
        <v>0.77500000000000002</v>
      </c>
      <c r="D165" s="183" t="str">
        <f ca="1">'%'!P103</f>
        <v>Excavation, Plinth, RCC Slab Completed, Brickwork upto 0.5 Floor Completed</v>
      </c>
      <c r="E165" s="183"/>
      <c r="F165" s="183"/>
      <c r="G165" s="183"/>
      <c r="H165" s="183"/>
    </row>
    <row r="166" spans="1:8" ht="15.75" customHeight="1" x14ac:dyDescent="0.35">
      <c r="A166" s="89">
        <v>103</v>
      </c>
      <c r="B166" s="90">
        <f ca="1">'%'!N104</f>
        <v>0.5</v>
      </c>
      <c r="C166" s="90">
        <f ca="1">'%'!O104</f>
        <v>0.75</v>
      </c>
      <c r="D166" s="183" t="str">
        <f ca="1">'%'!P104</f>
        <v xml:space="preserve">Excavation, Plinth, RCC Slab Completed </v>
      </c>
      <c r="E166" s="183"/>
      <c r="F166" s="183"/>
      <c r="G166" s="183"/>
      <c r="H166" s="183"/>
    </row>
    <row r="167" spans="1:8" ht="15.75" customHeight="1" x14ac:dyDescent="0.35">
      <c r="A167" s="89">
        <v>104</v>
      </c>
      <c r="B167" s="90">
        <f ca="1">'%'!N105</f>
        <v>0.57499999999999996</v>
      </c>
      <c r="C167" s="90">
        <f ca="1">'%'!O105</f>
        <v>0.8</v>
      </c>
      <c r="D167" s="183" t="str">
        <f ca="1">'%'!P105</f>
        <v xml:space="preserve">Excavation, Plinth, RCC Slab, Brickwork Completed </v>
      </c>
      <c r="E167" s="183"/>
      <c r="F167" s="183"/>
      <c r="G167" s="183"/>
      <c r="H167" s="183"/>
    </row>
    <row r="168" spans="1:8" ht="15.75" customHeight="1" x14ac:dyDescent="0.35">
      <c r="A168" s="89">
        <v>105</v>
      </c>
      <c r="B168" s="90">
        <f ca="1">'%'!N106</f>
        <v>0.53749999999999998</v>
      </c>
      <c r="C168" s="90">
        <f ca="1">'%'!O106</f>
        <v>0.77500000000000002</v>
      </c>
      <c r="D168" s="183" t="str">
        <f ca="1">'%'!P106</f>
        <v>Excavation, Plinth, RCC Slab Completed, Brickwork upto 0.5 Floor Completed</v>
      </c>
      <c r="E168" s="183"/>
      <c r="F168" s="183"/>
      <c r="G168" s="183"/>
      <c r="H168" s="183"/>
    </row>
    <row r="169" spans="1:8" ht="15.75" customHeight="1" x14ac:dyDescent="0.35">
      <c r="A169" s="89">
        <v>106</v>
      </c>
      <c r="B169" s="90">
        <f ca="1">'%'!N107</f>
        <v>0.69</v>
      </c>
      <c r="C169" s="90">
        <f ca="1">'%'!O107</f>
        <v>0.87</v>
      </c>
      <c r="D169" s="183" t="str">
        <f ca="1">'%'!P107</f>
        <v>Excavation, Plinth, RCC Slab, Brickwork, Internal Plaster Completed, External Plaster upto 0.4 Floor Completed</v>
      </c>
      <c r="E169" s="183"/>
      <c r="F169" s="183"/>
      <c r="G169" s="183"/>
      <c r="H169" s="183"/>
    </row>
    <row r="170" spans="1:8" ht="15.75" customHeight="1" x14ac:dyDescent="0.35">
      <c r="A170" s="89">
        <v>107</v>
      </c>
      <c r="B170" s="90">
        <f ca="1">'%'!N108</f>
        <v>0.51500000000000001</v>
      </c>
      <c r="C170" s="90">
        <f ca="1">'%'!O108</f>
        <v>0.76</v>
      </c>
      <c r="D170" s="183" t="str">
        <f ca="1">'%'!P108</f>
        <v>Excavation, Plinth, RCC Slab Completed, Brickwork upto 0.2 Floor Completed</v>
      </c>
      <c r="E170" s="183"/>
      <c r="F170" s="183"/>
      <c r="G170" s="183"/>
      <c r="H170" s="183"/>
    </row>
    <row r="171" spans="1:8" ht="15.75" customHeight="1" x14ac:dyDescent="0.35">
      <c r="A171" s="83">
        <v>108</v>
      </c>
      <c r="B171" s="90">
        <f ca="1">'%'!N109</f>
        <v>0.69</v>
      </c>
      <c r="C171" s="90">
        <f ca="1">'%'!O109</f>
        <v>0.87</v>
      </c>
      <c r="D171" s="159" t="str">
        <f ca="1">'%'!P109</f>
        <v>Excavation, Plinth, RCC Slab, Brickwork, Internal Plaster Completed, External Plaster upto 0.4 Floor Completed</v>
      </c>
      <c r="E171" s="160"/>
      <c r="F171" s="160"/>
      <c r="G171" s="160"/>
      <c r="H171" s="161"/>
    </row>
    <row r="172" spans="1:8" ht="15.75" customHeight="1" x14ac:dyDescent="0.35">
      <c r="A172" s="83">
        <v>109</v>
      </c>
      <c r="B172" s="90">
        <f ca="1">'%'!N110</f>
        <v>0.69</v>
      </c>
      <c r="C172" s="90">
        <f ca="1">'%'!O110</f>
        <v>0.87</v>
      </c>
      <c r="D172" s="159" t="str">
        <f ca="1">'%'!P110</f>
        <v>Excavation, Plinth, RCC Slab, Brickwork, Internal Plaster Completed, External Plaster upto 0.4 Floor Completed</v>
      </c>
      <c r="E172" s="160"/>
      <c r="F172" s="160"/>
      <c r="G172" s="160"/>
      <c r="H172" s="161"/>
    </row>
    <row r="173" spans="1:8" x14ac:dyDescent="0.35">
      <c r="A173" s="83">
        <v>110</v>
      </c>
      <c r="B173" s="90">
        <f ca="1">'%'!N111</f>
        <v>0.69</v>
      </c>
      <c r="C173" s="90">
        <f ca="1">'%'!O111</f>
        <v>0.87</v>
      </c>
      <c r="D173" s="159" t="str">
        <f ca="1">'%'!P111</f>
        <v>Excavation, Plinth, RCC Slab, Brickwork, Internal Plaster Completed, External Plaster upto 0.4 Floor Completed</v>
      </c>
      <c r="E173" s="160"/>
      <c r="F173" s="160"/>
      <c r="G173" s="160"/>
      <c r="H173" s="161"/>
    </row>
    <row r="174" spans="1:8" ht="33" customHeight="1" x14ac:dyDescent="0.35">
      <c r="A174" s="83">
        <v>132</v>
      </c>
      <c r="B174" s="90">
        <f ca="1">'%'!N112</f>
        <v>0.63249999999999995</v>
      </c>
      <c r="C174" s="90">
        <f ca="1">'%'!O112</f>
        <v>0.83499999999999996</v>
      </c>
      <c r="D174" s="159" t="str">
        <f ca="1">'%'!P112</f>
        <v>Excavation, Plinth, RCC Slab, Brickwork Completed, Internal Plaster upto 0.5 Floor, External Plaster upto 0.2 Floor Completed</v>
      </c>
      <c r="E174" s="160"/>
      <c r="F174" s="160"/>
      <c r="G174" s="160"/>
      <c r="H174" s="161"/>
    </row>
    <row r="175" spans="1:8" ht="33" customHeight="1" x14ac:dyDescent="0.35">
      <c r="A175" s="83">
        <v>133</v>
      </c>
      <c r="B175" s="90">
        <f ca="1">'%'!N113</f>
        <v>0.58250000000000002</v>
      </c>
      <c r="C175" s="90">
        <f ca="1">'%'!O113</f>
        <v>0.80500000000000005</v>
      </c>
      <c r="D175" s="159" t="str">
        <f ca="1">'%'!P113</f>
        <v>Excavation, Plinth, RCC Slab, Brickwork Completed, Internal Plaster upto 0.1 Floor Completed</v>
      </c>
      <c r="E175" s="160"/>
      <c r="F175" s="160"/>
      <c r="G175" s="160"/>
      <c r="H175" s="161"/>
    </row>
    <row r="176" spans="1:8" x14ac:dyDescent="0.35">
      <c r="A176" s="190" t="s">
        <v>148</v>
      </c>
      <c r="B176" s="190"/>
      <c r="C176" s="190"/>
      <c r="D176" s="190"/>
      <c r="E176" s="190"/>
      <c r="F176" s="153" t="s">
        <v>149</v>
      </c>
      <c r="G176" s="153"/>
      <c r="H176" s="153"/>
    </row>
    <row r="177" spans="1:8" ht="33.75" customHeight="1" x14ac:dyDescent="0.35">
      <c r="A177" s="140" t="s">
        <v>165</v>
      </c>
      <c r="B177" s="140"/>
      <c r="C177" s="140"/>
      <c r="D177" s="140"/>
      <c r="E177" s="140"/>
      <c r="F177" s="152">
        <v>2700</v>
      </c>
      <c r="G177" s="152"/>
      <c r="H177" s="152"/>
    </row>
    <row r="178" spans="1:8" s="32" customFormat="1" x14ac:dyDescent="0.3">
      <c r="A178" s="117" t="s">
        <v>90</v>
      </c>
      <c r="B178" s="117"/>
      <c r="C178" s="117"/>
      <c r="D178" s="117"/>
      <c r="E178" s="117"/>
      <c r="F178" s="154">
        <v>50000</v>
      </c>
      <c r="G178" s="154"/>
      <c r="H178" s="154"/>
    </row>
    <row r="179" spans="1:8" s="32" customFormat="1" x14ac:dyDescent="0.3">
      <c r="A179" s="117" t="s">
        <v>208</v>
      </c>
      <c r="B179" s="117"/>
      <c r="C179" s="117"/>
      <c r="D179" s="117"/>
      <c r="E179" s="117"/>
      <c r="F179" s="154">
        <v>50000</v>
      </c>
      <c r="G179" s="154"/>
      <c r="H179" s="154"/>
    </row>
    <row r="180" spans="1:8" s="32" customFormat="1" hidden="1" x14ac:dyDescent="0.3">
      <c r="A180" s="117" t="s">
        <v>150</v>
      </c>
      <c r="B180" s="117"/>
      <c r="C180" s="117"/>
      <c r="D180" s="117"/>
      <c r="E180" s="117"/>
      <c r="F180" s="154"/>
      <c r="G180" s="154"/>
      <c r="H180" s="154"/>
    </row>
    <row r="181" spans="1:8" s="32" customFormat="1" hidden="1" x14ac:dyDescent="0.3">
      <c r="A181" s="117" t="s">
        <v>91</v>
      </c>
      <c r="B181" s="117"/>
      <c r="C181" s="117"/>
      <c r="D181" s="117"/>
      <c r="E181" s="117"/>
      <c r="F181" s="154"/>
      <c r="G181" s="154"/>
      <c r="H181" s="154"/>
    </row>
    <row r="182" spans="1:8" s="32" customFormat="1" hidden="1" x14ac:dyDescent="0.3">
      <c r="A182" s="117" t="s">
        <v>92</v>
      </c>
      <c r="B182" s="117"/>
      <c r="C182" s="117"/>
      <c r="D182" s="117"/>
      <c r="E182" s="117"/>
      <c r="F182" s="154"/>
      <c r="G182" s="154"/>
      <c r="H182" s="154"/>
    </row>
    <row r="183" spans="1:8" s="32" customFormat="1" hidden="1" x14ac:dyDescent="0.3">
      <c r="A183" s="117" t="s">
        <v>93</v>
      </c>
      <c r="B183" s="117"/>
      <c r="C183" s="117"/>
      <c r="D183" s="117"/>
      <c r="E183" s="117"/>
      <c r="F183" s="154"/>
      <c r="G183" s="154"/>
      <c r="H183" s="154"/>
    </row>
    <row r="184" spans="1:8" s="32" customFormat="1" x14ac:dyDescent="0.3">
      <c r="A184" s="117" t="s">
        <v>209</v>
      </c>
      <c r="B184" s="117"/>
      <c r="C184" s="117"/>
      <c r="D184" s="117"/>
      <c r="E184" s="117"/>
      <c r="F184" s="154">
        <v>15000</v>
      </c>
      <c r="G184" s="154"/>
      <c r="H184" s="154"/>
    </row>
    <row r="185" spans="1:8" hidden="1" x14ac:dyDescent="0.35">
      <c r="A185" s="117" t="s">
        <v>49</v>
      </c>
      <c r="B185" s="117"/>
      <c r="C185" s="117"/>
      <c r="D185" s="117"/>
      <c r="E185" s="117"/>
      <c r="F185" s="154"/>
      <c r="G185" s="154"/>
      <c r="H185" s="154"/>
    </row>
    <row r="186" spans="1:8" s="33" customFormat="1" x14ac:dyDescent="0.35">
      <c r="A186" s="164" t="s">
        <v>50</v>
      </c>
      <c r="B186" s="164"/>
      <c r="C186" s="164"/>
      <c r="D186" s="164"/>
      <c r="E186" s="164"/>
      <c r="F186" s="154">
        <f>F177*0.8</f>
        <v>2160</v>
      </c>
      <c r="G186" s="154"/>
      <c r="H186" s="154"/>
    </row>
    <row r="187" spans="1:8" s="34" customFormat="1" x14ac:dyDescent="0.35">
      <c r="A187" s="156" t="s">
        <v>67</v>
      </c>
      <c r="B187" s="156"/>
      <c r="C187" s="156"/>
      <c r="D187" s="156"/>
      <c r="E187" s="156"/>
      <c r="F187" s="156"/>
      <c r="G187" s="156"/>
      <c r="H187" s="156"/>
    </row>
    <row r="188" spans="1:8" s="34" customFormat="1" ht="15.75" customHeight="1" x14ac:dyDescent="0.35">
      <c r="A188" s="119" t="s">
        <v>51</v>
      </c>
      <c r="B188" s="119"/>
      <c r="C188" s="181" t="s">
        <v>74</v>
      </c>
      <c r="D188" s="181"/>
      <c r="E188" s="165" t="s">
        <v>52</v>
      </c>
      <c r="F188" s="165"/>
      <c r="G188" s="119" t="s">
        <v>53</v>
      </c>
      <c r="H188" s="119"/>
    </row>
    <row r="189" spans="1:8" s="34" customFormat="1" x14ac:dyDescent="0.35">
      <c r="A189" s="104" t="s">
        <v>195</v>
      </c>
      <c r="B189" s="104"/>
      <c r="C189" s="105">
        <f>COUNT(E201:E212)</f>
        <v>12</v>
      </c>
      <c r="D189" s="106"/>
      <c r="E189" s="107">
        <f>SUM(E201:E212)</f>
        <v>7729.4131200000002</v>
      </c>
      <c r="F189" s="108"/>
      <c r="G189" s="107">
        <f>SUM(G201:G212)</f>
        <v>13304.303999999996</v>
      </c>
      <c r="H189" s="108"/>
    </row>
    <row r="190" spans="1:8" s="34" customFormat="1" x14ac:dyDescent="0.35">
      <c r="A190" s="104" t="s">
        <v>197</v>
      </c>
      <c r="B190" s="104"/>
      <c r="C190" s="105">
        <f>COUNT(E214:E217)</f>
        <v>4</v>
      </c>
      <c r="D190" s="106"/>
      <c r="E190" s="107">
        <f>SUM(E214:E217)</f>
        <v>2576.4710399999999</v>
      </c>
      <c r="F190" s="108"/>
      <c r="G190" s="107">
        <f>SUM(G214:G217)</f>
        <v>4434.768</v>
      </c>
      <c r="H190" s="108"/>
    </row>
    <row r="191" spans="1:8" s="34" customFormat="1" x14ac:dyDescent="0.35">
      <c r="A191" s="104" t="s">
        <v>199</v>
      </c>
      <c r="B191" s="104"/>
      <c r="C191" s="105">
        <f>COUNT(E219:E229)</f>
        <v>11</v>
      </c>
      <c r="D191" s="106"/>
      <c r="E191" s="107">
        <f>SUM(E219:E229)</f>
        <v>7085.2953600000001</v>
      </c>
      <c r="F191" s="108"/>
      <c r="G191" s="107">
        <f>SUM(G219:G229)</f>
        <v>12195.611999999997</v>
      </c>
      <c r="H191" s="108"/>
    </row>
    <row r="192" spans="1:8" s="34" customFormat="1" x14ac:dyDescent="0.35">
      <c r="A192" s="104" t="s">
        <v>198</v>
      </c>
      <c r="B192" s="104"/>
      <c r="C192" s="105">
        <f>COUNT(E231:E251)</f>
        <v>21</v>
      </c>
      <c r="D192" s="106"/>
      <c r="E192" s="107">
        <f>SUM(E231:E251)</f>
        <v>19258.948799999998</v>
      </c>
      <c r="F192" s="108"/>
      <c r="G192" s="107">
        <f>SUM(G231:G251)</f>
        <v>29982.476159999984</v>
      </c>
      <c r="H192" s="108"/>
    </row>
    <row r="193" spans="1:14" s="34" customFormat="1" x14ac:dyDescent="0.35">
      <c r="A193" s="104" t="s">
        <v>200</v>
      </c>
      <c r="B193" s="104"/>
      <c r="C193" s="105">
        <f>COUNT(E253)</f>
        <v>1</v>
      </c>
      <c r="D193" s="106"/>
      <c r="E193" s="107">
        <f>SUM(E253)</f>
        <v>917.09280000000001</v>
      </c>
      <c r="F193" s="108"/>
      <c r="G193" s="107">
        <f>SUM(G253)</f>
        <v>1427.7369599999997</v>
      </c>
      <c r="H193" s="108"/>
    </row>
    <row r="194" spans="1:14" s="34" customFormat="1" x14ac:dyDescent="0.35">
      <c r="A194" s="104" t="s">
        <v>201</v>
      </c>
      <c r="B194" s="104"/>
      <c r="C194" s="105">
        <f>COUNT(E255:E258)</f>
        <v>4</v>
      </c>
      <c r="D194" s="106"/>
      <c r="E194" s="107">
        <f>SUM(E255:E258)</f>
        <v>5231.3040000000001</v>
      </c>
      <c r="F194" s="108"/>
      <c r="G194" s="107">
        <f>SUM(G255:G258)</f>
        <v>7095.1982399999988</v>
      </c>
      <c r="H194" s="108"/>
    </row>
    <row r="195" spans="1:14" s="34" customFormat="1" x14ac:dyDescent="0.35">
      <c r="A195" s="156" t="s">
        <v>142</v>
      </c>
      <c r="B195" s="156"/>
      <c r="C195" s="180">
        <f>SUM(C189:C194)</f>
        <v>53</v>
      </c>
      <c r="D195" s="181"/>
      <c r="E195" s="182">
        <f>SUM(E189:E194)</f>
        <v>42798.525119999991</v>
      </c>
      <c r="F195" s="165"/>
      <c r="G195" s="119">
        <f>SUM(G189:G194)</f>
        <v>68440.095359999978</v>
      </c>
      <c r="H195" s="119"/>
    </row>
    <row r="196" spans="1:14" s="33" customFormat="1" x14ac:dyDescent="0.35">
      <c r="A196" s="155" t="s">
        <v>54</v>
      </c>
      <c r="B196" s="155"/>
      <c r="C196" s="155"/>
      <c r="D196" s="155"/>
      <c r="E196" s="155"/>
      <c r="F196" s="155"/>
      <c r="G196" s="155"/>
      <c r="H196" s="155"/>
    </row>
    <row r="197" spans="1:14" x14ac:dyDescent="0.35">
      <c r="A197" s="155" t="s">
        <v>55</v>
      </c>
      <c r="B197" s="155"/>
      <c r="C197" s="155"/>
      <c r="D197" s="155"/>
      <c r="E197" s="155"/>
      <c r="F197" s="155"/>
      <c r="G197" s="155"/>
      <c r="H197" s="155"/>
      <c r="I197" s="23">
        <v>10.763999999999999</v>
      </c>
    </row>
    <row r="198" spans="1:14" ht="32.25" customHeight="1" x14ac:dyDescent="0.35">
      <c r="A198" s="109" t="s">
        <v>156</v>
      </c>
      <c r="B198" s="109" t="s">
        <v>157</v>
      </c>
      <c r="C198" s="109" t="s">
        <v>56</v>
      </c>
      <c r="D198" s="109" t="s">
        <v>158</v>
      </c>
      <c r="E198" s="109" t="s">
        <v>159</v>
      </c>
      <c r="F198" s="109" t="s">
        <v>180</v>
      </c>
      <c r="G198" s="111" t="s">
        <v>160</v>
      </c>
      <c r="H198" s="86" t="s">
        <v>179</v>
      </c>
      <c r="I198" s="35"/>
    </row>
    <row r="199" spans="1:14" ht="15.75" customHeight="1" x14ac:dyDescent="0.35">
      <c r="A199" s="110"/>
      <c r="B199" s="110"/>
      <c r="C199" s="110"/>
      <c r="D199" s="110"/>
      <c r="E199" s="110"/>
      <c r="F199" s="110"/>
      <c r="G199" s="112"/>
      <c r="H199" s="88">
        <v>0.5</v>
      </c>
      <c r="I199" s="35"/>
    </row>
    <row r="200" spans="1:14" x14ac:dyDescent="0.35">
      <c r="A200" s="123" t="s">
        <v>195</v>
      </c>
      <c r="B200" s="124"/>
      <c r="C200" s="124"/>
      <c r="D200" s="124"/>
      <c r="E200" s="124"/>
      <c r="F200" s="124"/>
      <c r="G200" s="124"/>
      <c r="H200" s="125"/>
      <c r="I200" s="35"/>
    </row>
    <row r="201" spans="1:14" s="46" customFormat="1" ht="15.75" customHeight="1" x14ac:dyDescent="0.35">
      <c r="A201" s="45">
        <v>3</v>
      </c>
      <c r="B201" s="45" t="s">
        <v>214</v>
      </c>
      <c r="C201" s="45" t="s">
        <v>196</v>
      </c>
      <c r="D201" s="91">
        <f>(228.14)*10.764</f>
        <v>2455.6989599999997</v>
      </c>
      <c r="E201" s="45">
        <f>(43.52+16.32)*10.764</f>
        <v>644.11775999999998</v>
      </c>
      <c r="F201" s="91">
        <f t="shared" ref="F201:F212" si="0">24.6*10.764</f>
        <v>264.7944</v>
      </c>
      <c r="G201" s="91">
        <f t="shared" ref="G201:G212" si="1">(103)*10.764</f>
        <v>1108.692</v>
      </c>
      <c r="H201" s="45">
        <f>E201*(($H$199)+1)+(IF(F201&lt;101,F201,IF(F201&lt;201,F201/2,IF(F201&lt;=301,F201/3,F201/4))))</f>
        <v>1054.4414399999998</v>
      </c>
      <c r="I201" s="35">
        <f>17000000/H201</f>
        <v>16122.279867908077</v>
      </c>
      <c r="K201" s="46">
        <f>2700*H201</f>
        <v>2846991.8879999993</v>
      </c>
      <c r="L201" s="115"/>
      <c r="M201" s="115"/>
      <c r="N201" s="35"/>
    </row>
    <row r="202" spans="1:14" s="46" customFormat="1" ht="15.75" customHeight="1" x14ac:dyDescent="0.35">
      <c r="A202" s="45">
        <v>40</v>
      </c>
      <c r="B202" s="45" t="s">
        <v>214</v>
      </c>
      <c r="C202" s="45" t="s">
        <v>196</v>
      </c>
      <c r="D202" s="91">
        <f>(180)*10.764</f>
        <v>1937.52</v>
      </c>
      <c r="E202" s="45">
        <f t="shared" ref="E202:E212" si="2">(43.52+16.32)*10.764</f>
        <v>644.11775999999998</v>
      </c>
      <c r="F202" s="91">
        <f t="shared" si="0"/>
        <v>264.7944</v>
      </c>
      <c r="G202" s="91">
        <f t="shared" si="1"/>
        <v>1108.692</v>
      </c>
      <c r="H202" s="45">
        <f t="shared" ref="H202:H258" si="3">E202*(($H$199)+1)+(IF(F202&lt;101,F202,IF(F202&lt;201,F202/2,IF(F202&lt;=301,F202/3,F202/4))))</f>
        <v>1054.4414399999998</v>
      </c>
      <c r="I202" s="35">
        <f>17000000/H202</f>
        <v>16122.279867908077</v>
      </c>
      <c r="K202" s="46">
        <f t="shared" ref="K202:K212" si="4">2700*H202</f>
        <v>2846991.8879999993</v>
      </c>
      <c r="L202" s="115"/>
      <c r="M202" s="115"/>
      <c r="N202" s="35"/>
    </row>
    <row r="203" spans="1:14" s="46" customFormat="1" ht="15.75" customHeight="1" x14ac:dyDescent="0.35">
      <c r="A203" s="45">
        <v>75</v>
      </c>
      <c r="B203" s="45" t="s">
        <v>214</v>
      </c>
      <c r="C203" s="45" t="s">
        <v>196</v>
      </c>
      <c r="D203" s="91">
        <f>(162)*10.764</f>
        <v>1743.7679999999998</v>
      </c>
      <c r="E203" s="45">
        <f t="shared" si="2"/>
        <v>644.11775999999998</v>
      </c>
      <c r="F203" s="91">
        <f t="shared" si="0"/>
        <v>264.7944</v>
      </c>
      <c r="G203" s="91">
        <f t="shared" si="1"/>
        <v>1108.692</v>
      </c>
      <c r="H203" s="45">
        <f t="shared" si="3"/>
        <v>1054.4414399999998</v>
      </c>
      <c r="I203" s="35">
        <f>10000000/H203</f>
        <v>9483.6940399459272</v>
      </c>
      <c r="K203" s="46">
        <f t="shared" si="4"/>
        <v>2846991.8879999993</v>
      </c>
      <c r="L203" s="115"/>
      <c r="M203" s="115"/>
      <c r="N203" s="35"/>
    </row>
    <row r="204" spans="1:14" s="46" customFormat="1" ht="15.75" customHeight="1" x14ac:dyDescent="0.35">
      <c r="A204" s="45">
        <v>76</v>
      </c>
      <c r="B204" s="45" t="s">
        <v>214</v>
      </c>
      <c r="C204" s="45" t="s">
        <v>196</v>
      </c>
      <c r="D204" s="91">
        <f>(162)*10.764</f>
        <v>1743.7679999999998</v>
      </c>
      <c r="E204" s="45">
        <f t="shared" si="2"/>
        <v>644.11775999999998</v>
      </c>
      <c r="F204" s="91">
        <f t="shared" si="0"/>
        <v>264.7944</v>
      </c>
      <c r="G204" s="91">
        <f t="shared" si="1"/>
        <v>1108.692</v>
      </c>
      <c r="H204" s="45">
        <f t="shared" si="3"/>
        <v>1054.4414399999998</v>
      </c>
      <c r="I204" s="35">
        <f>17000000/H204</f>
        <v>16122.279867908077</v>
      </c>
      <c r="K204" s="46">
        <f t="shared" si="4"/>
        <v>2846991.8879999993</v>
      </c>
      <c r="L204" s="115"/>
      <c r="M204" s="115"/>
      <c r="N204" s="35"/>
    </row>
    <row r="205" spans="1:14" s="46" customFormat="1" ht="15.75" customHeight="1" x14ac:dyDescent="0.35">
      <c r="A205" s="45">
        <v>77</v>
      </c>
      <c r="B205" s="45" t="s">
        <v>214</v>
      </c>
      <c r="C205" s="45" t="s">
        <v>196</v>
      </c>
      <c r="D205" s="91">
        <f>(162)*10.764</f>
        <v>1743.7679999999998</v>
      </c>
      <c r="E205" s="45">
        <f t="shared" si="2"/>
        <v>644.11775999999998</v>
      </c>
      <c r="F205" s="91">
        <f t="shared" si="0"/>
        <v>264.7944</v>
      </c>
      <c r="G205" s="91">
        <f t="shared" si="1"/>
        <v>1108.692</v>
      </c>
      <c r="H205" s="45">
        <f t="shared" si="3"/>
        <v>1054.4414399999998</v>
      </c>
      <c r="I205" s="35">
        <f t="shared" ref="I205:I210" si="5">10000000/H205</f>
        <v>9483.6940399459272</v>
      </c>
      <c r="K205" s="46">
        <f t="shared" si="4"/>
        <v>2846991.8879999993</v>
      </c>
      <c r="L205" s="115"/>
      <c r="M205" s="115"/>
      <c r="N205" s="35"/>
    </row>
    <row r="206" spans="1:14" s="46" customFormat="1" ht="15.75" customHeight="1" x14ac:dyDescent="0.35">
      <c r="A206" s="45">
        <v>78</v>
      </c>
      <c r="B206" s="45" t="s">
        <v>214</v>
      </c>
      <c r="C206" s="45" t="s">
        <v>196</v>
      </c>
      <c r="D206" s="91">
        <f>(162)*10.764</f>
        <v>1743.7679999999998</v>
      </c>
      <c r="E206" s="45">
        <f t="shared" si="2"/>
        <v>644.11775999999998</v>
      </c>
      <c r="F206" s="91">
        <f t="shared" si="0"/>
        <v>264.7944</v>
      </c>
      <c r="G206" s="91">
        <f t="shared" si="1"/>
        <v>1108.692</v>
      </c>
      <c r="H206" s="45">
        <f t="shared" si="3"/>
        <v>1054.4414399999998</v>
      </c>
      <c r="I206" s="35">
        <f t="shared" si="5"/>
        <v>9483.6940399459272</v>
      </c>
      <c r="K206" s="46">
        <f t="shared" si="4"/>
        <v>2846991.8879999993</v>
      </c>
      <c r="L206" s="115"/>
      <c r="M206" s="115"/>
      <c r="N206" s="35"/>
    </row>
    <row r="207" spans="1:14" s="46" customFormat="1" ht="15.75" customHeight="1" x14ac:dyDescent="0.35">
      <c r="A207" s="45">
        <v>102</v>
      </c>
      <c r="B207" s="45" t="s">
        <v>214</v>
      </c>
      <c r="C207" s="45" t="s">
        <v>196</v>
      </c>
      <c r="D207" s="91">
        <f>(164.16)*10.764</f>
        <v>1767.0182399999999</v>
      </c>
      <c r="E207" s="45">
        <f t="shared" si="2"/>
        <v>644.11775999999998</v>
      </c>
      <c r="F207" s="91">
        <f t="shared" si="0"/>
        <v>264.7944</v>
      </c>
      <c r="G207" s="91">
        <f t="shared" si="1"/>
        <v>1108.692</v>
      </c>
      <c r="H207" s="45">
        <f t="shared" si="3"/>
        <v>1054.4414399999998</v>
      </c>
      <c r="I207" s="35">
        <f t="shared" si="5"/>
        <v>9483.6940399459272</v>
      </c>
      <c r="K207" s="46">
        <f t="shared" si="4"/>
        <v>2846991.8879999993</v>
      </c>
      <c r="L207" s="115"/>
      <c r="M207" s="115"/>
      <c r="N207" s="35"/>
    </row>
    <row r="208" spans="1:14" s="46" customFormat="1" ht="15.75" customHeight="1" x14ac:dyDescent="0.35">
      <c r="A208" s="45">
        <v>103</v>
      </c>
      <c r="B208" s="45" t="s">
        <v>214</v>
      </c>
      <c r="C208" s="45" t="s">
        <v>196</v>
      </c>
      <c r="D208" s="91">
        <f>(154.98)*10.764</f>
        <v>1668.2047199999997</v>
      </c>
      <c r="E208" s="45">
        <f t="shared" si="2"/>
        <v>644.11775999999998</v>
      </c>
      <c r="F208" s="91">
        <f t="shared" si="0"/>
        <v>264.7944</v>
      </c>
      <c r="G208" s="91">
        <f t="shared" si="1"/>
        <v>1108.692</v>
      </c>
      <c r="H208" s="45">
        <f t="shared" si="3"/>
        <v>1054.4414399999998</v>
      </c>
      <c r="I208" s="35">
        <f t="shared" si="5"/>
        <v>9483.6940399459272</v>
      </c>
      <c r="K208" s="46">
        <f t="shared" si="4"/>
        <v>2846991.8879999993</v>
      </c>
      <c r="L208" s="115"/>
      <c r="M208" s="115"/>
      <c r="N208" s="35"/>
    </row>
    <row r="209" spans="1:14" s="46" customFormat="1" ht="15.75" customHeight="1" x14ac:dyDescent="0.35">
      <c r="A209" s="45">
        <v>106</v>
      </c>
      <c r="B209" s="45" t="s">
        <v>214</v>
      </c>
      <c r="C209" s="45" t="s">
        <v>196</v>
      </c>
      <c r="D209" s="91">
        <f>(162)*10.764</f>
        <v>1743.7679999999998</v>
      </c>
      <c r="E209" s="45">
        <f t="shared" si="2"/>
        <v>644.11775999999998</v>
      </c>
      <c r="F209" s="91">
        <f t="shared" si="0"/>
        <v>264.7944</v>
      </c>
      <c r="G209" s="91">
        <f t="shared" si="1"/>
        <v>1108.692</v>
      </c>
      <c r="H209" s="45">
        <f t="shared" si="3"/>
        <v>1054.4414399999998</v>
      </c>
      <c r="I209" s="35">
        <f t="shared" si="5"/>
        <v>9483.6940399459272</v>
      </c>
      <c r="K209" s="46">
        <f t="shared" si="4"/>
        <v>2846991.8879999993</v>
      </c>
      <c r="L209" s="115"/>
      <c r="M209" s="115"/>
      <c r="N209" s="35"/>
    </row>
    <row r="210" spans="1:14" s="46" customFormat="1" ht="15.75" customHeight="1" x14ac:dyDescent="0.35">
      <c r="A210" s="45">
        <v>107</v>
      </c>
      <c r="B210" s="45" t="s">
        <v>214</v>
      </c>
      <c r="C210" s="45" t="s">
        <v>196</v>
      </c>
      <c r="D210" s="91">
        <f>(162)*10.764</f>
        <v>1743.7679999999998</v>
      </c>
      <c r="E210" s="45">
        <f t="shared" si="2"/>
        <v>644.11775999999998</v>
      </c>
      <c r="F210" s="91">
        <f t="shared" si="0"/>
        <v>264.7944</v>
      </c>
      <c r="G210" s="91">
        <f t="shared" si="1"/>
        <v>1108.692</v>
      </c>
      <c r="H210" s="45">
        <f t="shared" si="3"/>
        <v>1054.4414399999998</v>
      </c>
      <c r="I210" s="35">
        <f t="shared" si="5"/>
        <v>9483.6940399459272</v>
      </c>
      <c r="K210" s="46">
        <f t="shared" si="4"/>
        <v>2846991.8879999993</v>
      </c>
      <c r="L210" s="115"/>
      <c r="M210" s="115"/>
      <c r="N210" s="35"/>
    </row>
    <row r="211" spans="1:14" s="46" customFormat="1" ht="15.75" customHeight="1" x14ac:dyDescent="0.35">
      <c r="A211" s="45">
        <v>108</v>
      </c>
      <c r="B211" s="45" t="s">
        <v>214</v>
      </c>
      <c r="C211" s="45" t="s">
        <v>196</v>
      </c>
      <c r="D211" s="91">
        <f>(162)*10.764</f>
        <v>1743.7679999999998</v>
      </c>
      <c r="E211" s="45">
        <f t="shared" si="2"/>
        <v>644.11775999999998</v>
      </c>
      <c r="F211" s="91">
        <f t="shared" si="0"/>
        <v>264.7944</v>
      </c>
      <c r="G211" s="91">
        <f t="shared" si="1"/>
        <v>1108.692</v>
      </c>
      <c r="H211" s="45">
        <f t="shared" si="3"/>
        <v>1054.4414399999998</v>
      </c>
      <c r="I211" s="35">
        <f>17000000/H211</f>
        <v>16122.279867908077</v>
      </c>
      <c r="K211" s="46">
        <f t="shared" si="4"/>
        <v>2846991.8879999993</v>
      </c>
      <c r="L211" s="115"/>
      <c r="M211" s="115"/>
      <c r="N211" s="35"/>
    </row>
    <row r="212" spans="1:14" s="46" customFormat="1" ht="15.75" customHeight="1" x14ac:dyDescent="0.35">
      <c r="A212" s="45">
        <v>109</v>
      </c>
      <c r="B212" s="45" t="s">
        <v>214</v>
      </c>
      <c r="C212" s="45" t="s">
        <v>196</v>
      </c>
      <c r="D212" s="91">
        <f>(162)*10.764</f>
        <v>1743.7679999999998</v>
      </c>
      <c r="E212" s="45">
        <f t="shared" si="2"/>
        <v>644.11775999999998</v>
      </c>
      <c r="F212" s="91">
        <f t="shared" si="0"/>
        <v>264.7944</v>
      </c>
      <c r="G212" s="91">
        <f t="shared" si="1"/>
        <v>1108.692</v>
      </c>
      <c r="H212" s="45">
        <f t="shared" si="3"/>
        <v>1054.4414399999998</v>
      </c>
      <c r="I212" s="35">
        <f>17000000/H212</f>
        <v>16122.279867908077</v>
      </c>
      <c r="K212" s="46">
        <f t="shared" si="4"/>
        <v>2846991.8879999993</v>
      </c>
      <c r="L212" s="115"/>
      <c r="M212" s="115"/>
      <c r="N212" s="35"/>
    </row>
    <row r="213" spans="1:14" x14ac:dyDescent="0.35">
      <c r="A213" s="116" t="s">
        <v>197</v>
      </c>
      <c r="B213" s="116"/>
      <c r="C213" s="116"/>
      <c r="D213" s="116"/>
      <c r="E213" s="116"/>
      <c r="F213" s="116"/>
      <c r="G213" s="116"/>
      <c r="H213" s="116"/>
      <c r="I213" s="35"/>
    </row>
    <row r="214" spans="1:14" s="46" customFormat="1" ht="15.75" customHeight="1" x14ac:dyDescent="0.35">
      <c r="A214" s="45">
        <v>74</v>
      </c>
      <c r="B214" s="45" t="s">
        <v>215</v>
      </c>
      <c r="C214" s="45" t="s">
        <v>196</v>
      </c>
      <c r="D214" s="91">
        <f>(160)*10.764</f>
        <v>1722.2399999999998</v>
      </c>
      <c r="E214" s="45">
        <f>(43.52+16.32)*10.764</f>
        <v>644.11775999999998</v>
      </c>
      <c r="F214" s="91">
        <f>24.6*10.764</f>
        <v>264.7944</v>
      </c>
      <c r="G214" s="91">
        <f>(103)*10.764</f>
        <v>1108.692</v>
      </c>
      <c r="H214" s="45">
        <f t="shared" si="3"/>
        <v>1054.4414399999998</v>
      </c>
      <c r="I214" s="35">
        <f>17000000/H214</f>
        <v>16122.279867908077</v>
      </c>
      <c r="L214" s="115">
        <f>4.5*10.5</f>
        <v>47.25</v>
      </c>
      <c r="M214" s="115"/>
      <c r="N214" s="35"/>
    </row>
    <row r="215" spans="1:14" s="46" customFormat="1" ht="15.75" customHeight="1" x14ac:dyDescent="0.35">
      <c r="A215" s="45">
        <v>104</v>
      </c>
      <c r="B215" s="45" t="s">
        <v>216</v>
      </c>
      <c r="C215" s="45" t="s">
        <v>196</v>
      </c>
      <c r="D215" s="91">
        <f>(152.52)*10.764</f>
        <v>1641.7252800000001</v>
      </c>
      <c r="E215" s="45">
        <f>(43.52+16.32)*10.764</f>
        <v>644.11775999999998</v>
      </c>
      <c r="F215" s="91">
        <f>24.6*10.764</f>
        <v>264.7944</v>
      </c>
      <c r="G215" s="91">
        <f>(103)*10.764</f>
        <v>1108.692</v>
      </c>
      <c r="H215" s="45">
        <f t="shared" si="3"/>
        <v>1054.4414399999998</v>
      </c>
      <c r="I215" s="35">
        <f>17000000/H215</f>
        <v>16122.279867908077</v>
      </c>
      <c r="L215" s="115">
        <f>5.85*8.3</f>
        <v>48.555</v>
      </c>
      <c r="M215" s="115"/>
      <c r="N215" s="35"/>
    </row>
    <row r="216" spans="1:14" s="46" customFormat="1" ht="15.75" customHeight="1" x14ac:dyDescent="0.35">
      <c r="A216" s="45">
        <v>105</v>
      </c>
      <c r="B216" s="45" t="s">
        <v>217</v>
      </c>
      <c r="C216" s="45" t="s">
        <v>196</v>
      </c>
      <c r="D216" s="91">
        <f>(160)*10.764</f>
        <v>1722.2399999999998</v>
      </c>
      <c r="E216" s="45">
        <f>(43.52+16.32)*10.764</f>
        <v>644.11775999999998</v>
      </c>
      <c r="F216" s="91">
        <f>24.6*10.764</f>
        <v>264.7944</v>
      </c>
      <c r="G216" s="91">
        <f>(103)*10.764</f>
        <v>1108.692</v>
      </c>
      <c r="H216" s="45">
        <f t="shared" si="3"/>
        <v>1054.4414399999998</v>
      </c>
      <c r="I216" s="35">
        <f>10000000/H216</f>
        <v>9483.6940399459272</v>
      </c>
      <c r="L216" s="115"/>
      <c r="M216" s="115"/>
      <c r="N216" s="35"/>
    </row>
    <row r="217" spans="1:14" s="46" customFormat="1" ht="15.75" customHeight="1" x14ac:dyDescent="0.35">
      <c r="A217" s="45">
        <v>110</v>
      </c>
      <c r="B217" s="45" t="s">
        <v>218</v>
      </c>
      <c r="C217" s="45" t="s">
        <v>196</v>
      </c>
      <c r="D217" s="91">
        <f>(161.25)*10.764</f>
        <v>1735.6949999999999</v>
      </c>
      <c r="E217" s="45">
        <f>(43.52+16.32)*10.764</f>
        <v>644.11775999999998</v>
      </c>
      <c r="F217" s="91">
        <f>24.6*10.764</f>
        <v>264.7944</v>
      </c>
      <c r="G217" s="91">
        <f>(103)*10.764</f>
        <v>1108.692</v>
      </c>
      <c r="H217" s="45">
        <f t="shared" si="3"/>
        <v>1054.4414399999998</v>
      </c>
      <c r="I217" s="35">
        <f>17000000/H217</f>
        <v>16122.279867908077</v>
      </c>
      <c r="L217" s="115"/>
      <c r="M217" s="115"/>
      <c r="N217" s="35"/>
    </row>
    <row r="218" spans="1:14" x14ac:dyDescent="0.35">
      <c r="A218" s="116" t="s">
        <v>199</v>
      </c>
      <c r="B218" s="116"/>
      <c r="C218" s="116"/>
      <c r="D218" s="116"/>
      <c r="E218" s="116"/>
      <c r="F218" s="116"/>
      <c r="G218" s="116"/>
      <c r="H218" s="116"/>
      <c r="I218" s="35"/>
    </row>
    <row r="219" spans="1:14" s="46" customFormat="1" ht="15.75" customHeight="1" x14ac:dyDescent="0.35">
      <c r="A219" s="45">
        <v>30</v>
      </c>
      <c r="B219" s="45" t="s">
        <v>216</v>
      </c>
      <c r="C219" s="45" t="s">
        <v>196</v>
      </c>
      <c r="D219" s="91">
        <f>(150)*10.764</f>
        <v>1614.6</v>
      </c>
      <c r="E219" s="45">
        <f>(43.52+16.32)*10.764</f>
        <v>644.11775999999998</v>
      </c>
      <c r="F219" s="91">
        <f t="shared" ref="F219:F229" si="6">24.6*10.764</f>
        <v>264.7944</v>
      </c>
      <c r="G219" s="91">
        <f t="shared" ref="G219:G229" si="7">(103)*10.764</f>
        <v>1108.692</v>
      </c>
      <c r="H219" s="45">
        <f t="shared" si="3"/>
        <v>1054.4414399999998</v>
      </c>
      <c r="I219" s="35">
        <f>17000000/H219</f>
        <v>16122.279867908077</v>
      </c>
      <c r="L219" s="115"/>
      <c r="M219" s="115"/>
      <c r="N219" s="35"/>
    </row>
    <row r="220" spans="1:14" s="46" customFormat="1" ht="15.75" customHeight="1" x14ac:dyDescent="0.35">
      <c r="A220" s="45">
        <v>62</v>
      </c>
      <c r="B220" s="45" t="s">
        <v>216</v>
      </c>
      <c r="C220" s="45" t="s">
        <v>196</v>
      </c>
      <c r="D220" s="91">
        <f t="shared" ref="D220:D228" si="8">(157.5)*10.764</f>
        <v>1695.33</v>
      </c>
      <c r="E220" s="45">
        <f t="shared" ref="E220:E225" si="9">(43.52+16.32)*10.764</f>
        <v>644.11775999999998</v>
      </c>
      <c r="F220" s="91">
        <f t="shared" si="6"/>
        <v>264.7944</v>
      </c>
      <c r="G220" s="91">
        <f t="shared" si="7"/>
        <v>1108.692</v>
      </c>
      <c r="H220" s="45">
        <f t="shared" si="3"/>
        <v>1054.4414399999998</v>
      </c>
      <c r="I220" s="35">
        <f>17000000/H220</f>
        <v>16122.279867908077</v>
      </c>
      <c r="L220" s="115"/>
      <c r="M220" s="115"/>
      <c r="N220" s="35"/>
    </row>
    <row r="221" spans="1:14" s="46" customFormat="1" ht="15.75" customHeight="1" x14ac:dyDescent="0.35">
      <c r="A221" s="45">
        <v>63</v>
      </c>
      <c r="B221" s="45" t="s">
        <v>216</v>
      </c>
      <c r="C221" s="45" t="s">
        <v>196</v>
      </c>
      <c r="D221" s="91">
        <f t="shared" si="8"/>
        <v>1695.33</v>
      </c>
      <c r="E221" s="45">
        <f t="shared" si="9"/>
        <v>644.11775999999998</v>
      </c>
      <c r="F221" s="91">
        <f t="shared" si="6"/>
        <v>264.7944</v>
      </c>
      <c r="G221" s="91">
        <f t="shared" si="7"/>
        <v>1108.692</v>
      </c>
      <c r="H221" s="45">
        <f t="shared" si="3"/>
        <v>1054.4414399999998</v>
      </c>
      <c r="I221" s="35">
        <f>10000000/H221</f>
        <v>9483.6940399459272</v>
      </c>
      <c r="L221" s="115"/>
      <c r="M221" s="115"/>
      <c r="N221" s="35"/>
    </row>
    <row r="222" spans="1:14" s="46" customFormat="1" ht="15.75" customHeight="1" x14ac:dyDescent="0.35">
      <c r="A222" s="45">
        <v>64</v>
      </c>
      <c r="B222" s="45" t="s">
        <v>216</v>
      </c>
      <c r="C222" s="45" t="s">
        <v>196</v>
      </c>
      <c r="D222" s="91">
        <f t="shared" si="8"/>
        <v>1695.33</v>
      </c>
      <c r="E222" s="45">
        <f t="shared" si="9"/>
        <v>644.11775999999998</v>
      </c>
      <c r="F222" s="91">
        <f t="shared" si="6"/>
        <v>264.7944</v>
      </c>
      <c r="G222" s="91">
        <f t="shared" si="7"/>
        <v>1108.692</v>
      </c>
      <c r="H222" s="45">
        <f t="shared" si="3"/>
        <v>1054.4414399999998</v>
      </c>
      <c r="I222" s="35">
        <f>17000000/H222</f>
        <v>16122.279867908077</v>
      </c>
      <c r="L222" s="115"/>
      <c r="M222" s="115"/>
      <c r="N222" s="35"/>
    </row>
    <row r="223" spans="1:14" s="46" customFormat="1" ht="15.75" customHeight="1" x14ac:dyDescent="0.35">
      <c r="A223" s="45">
        <v>65</v>
      </c>
      <c r="B223" s="45" t="s">
        <v>216</v>
      </c>
      <c r="C223" s="45" t="s">
        <v>196</v>
      </c>
      <c r="D223" s="91">
        <f t="shared" si="8"/>
        <v>1695.33</v>
      </c>
      <c r="E223" s="45">
        <f t="shared" si="9"/>
        <v>644.11775999999998</v>
      </c>
      <c r="F223" s="91">
        <f t="shared" si="6"/>
        <v>264.7944</v>
      </c>
      <c r="G223" s="91">
        <f t="shared" si="7"/>
        <v>1108.692</v>
      </c>
      <c r="H223" s="45">
        <f t="shared" si="3"/>
        <v>1054.4414399999998</v>
      </c>
      <c r="I223" s="35">
        <f t="shared" ref="I223:I228" si="10">10000000/H223</f>
        <v>9483.6940399459272</v>
      </c>
      <c r="L223" s="115"/>
      <c r="M223" s="115"/>
      <c r="N223" s="35"/>
    </row>
    <row r="224" spans="1:14" s="46" customFormat="1" ht="15.75" customHeight="1" x14ac:dyDescent="0.35">
      <c r="A224" s="45">
        <v>66</v>
      </c>
      <c r="B224" s="45" t="s">
        <v>216</v>
      </c>
      <c r="C224" s="45" t="s">
        <v>196</v>
      </c>
      <c r="D224" s="91">
        <f t="shared" si="8"/>
        <v>1695.33</v>
      </c>
      <c r="E224" s="45">
        <f t="shared" si="9"/>
        <v>644.11775999999998</v>
      </c>
      <c r="F224" s="91">
        <f t="shared" si="6"/>
        <v>264.7944</v>
      </c>
      <c r="G224" s="91">
        <f t="shared" si="7"/>
        <v>1108.692</v>
      </c>
      <c r="H224" s="45">
        <f t="shared" si="3"/>
        <v>1054.4414399999998</v>
      </c>
      <c r="I224" s="35">
        <f t="shared" si="10"/>
        <v>9483.6940399459272</v>
      </c>
      <c r="L224" s="115"/>
      <c r="M224" s="115"/>
      <c r="N224" s="35"/>
    </row>
    <row r="225" spans="1:14" s="46" customFormat="1" ht="15.75" customHeight="1" x14ac:dyDescent="0.35">
      <c r="A225" s="45">
        <v>67</v>
      </c>
      <c r="B225" s="45" t="s">
        <v>216</v>
      </c>
      <c r="C225" s="45" t="s">
        <v>196</v>
      </c>
      <c r="D225" s="91">
        <f t="shared" si="8"/>
        <v>1695.33</v>
      </c>
      <c r="E225" s="45">
        <f t="shared" si="9"/>
        <v>644.11775999999998</v>
      </c>
      <c r="F225" s="91">
        <f t="shared" si="6"/>
        <v>264.7944</v>
      </c>
      <c r="G225" s="91">
        <f t="shared" si="7"/>
        <v>1108.692</v>
      </c>
      <c r="H225" s="45">
        <f t="shared" si="3"/>
        <v>1054.4414399999998</v>
      </c>
      <c r="I225" s="35">
        <f t="shared" si="10"/>
        <v>9483.6940399459272</v>
      </c>
      <c r="L225" s="115"/>
      <c r="M225" s="115"/>
      <c r="N225" s="35"/>
    </row>
    <row r="226" spans="1:14" s="46" customFormat="1" ht="15.75" customHeight="1" x14ac:dyDescent="0.35">
      <c r="A226" s="45">
        <v>68</v>
      </c>
      <c r="B226" s="45" t="s">
        <v>216</v>
      </c>
      <c r="C226" s="45" t="s">
        <v>196</v>
      </c>
      <c r="D226" s="91">
        <f t="shared" si="8"/>
        <v>1695.33</v>
      </c>
      <c r="E226" s="45">
        <f>(43.52+16.32)*10.764</f>
        <v>644.11775999999998</v>
      </c>
      <c r="F226" s="91">
        <f t="shared" si="6"/>
        <v>264.7944</v>
      </c>
      <c r="G226" s="91">
        <f t="shared" si="7"/>
        <v>1108.692</v>
      </c>
      <c r="H226" s="45">
        <f>E226*(($H$199)+1)+(IF(F226&lt;101,F226,IF(F226&lt;201,F226/2,IF(F226&lt;=301,F226/3,F226/4))))</f>
        <v>1054.4414399999998</v>
      </c>
      <c r="I226" s="35">
        <f t="shared" si="10"/>
        <v>9483.6940399459272</v>
      </c>
      <c r="L226" s="115"/>
      <c r="M226" s="115"/>
      <c r="N226" s="35"/>
    </row>
    <row r="227" spans="1:14" s="46" customFormat="1" ht="15.75" customHeight="1" x14ac:dyDescent="0.35">
      <c r="A227" s="45">
        <v>69</v>
      </c>
      <c r="B227" s="45" t="s">
        <v>216</v>
      </c>
      <c r="C227" s="45" t="s">
        <v>196</v>
      </c>
      <c r="D227" s="91">
        <f t="shared" si="8"/>
        <v>1695.33</v>
      </c>
      <c r="E227" s="45">
        <f>(43.52+16.32)*10.764</f>
        <v>644.11775999999998</v>
      </c>
      <c r="F227" s="91">
        <f t="shared" si="6"/>
        <v>264.7944</v>
      </c>
      <c r="G227" s="91">
        <f t="shared" si="7"/>
        <v>1108.692</v>
      </c>
      <c r="H227" s="45">
        <f t="shared" si="3"/>
        <v>1054.4414399999998</v>
      </c>
      <c r="I227" s="35">
        <f t="shared" si="10"/>
        <v>9483.6940399459272</v>
      </c>
      <c r="L227" s="115"/>
      <c r="M227" s="115"/>
      <c r="N227" s="35"/>
    </row>
    <row r="228" spans="1:14" s="46" customFormat="1" ht="15.75" customHeight="1" x14ac:dyDescent="0.35">
      <c r="A228" s="45">
        <v>70</v>
      </c>
      <c r="B228" s="45" t="s">
        <v>216</v>
      </c>
      <c r="C228" s="45" t="s">
        <v>196</v>
      </c>
      <c r="D228" s="91">
        <f t="shared" si="8"/>
        <v>1695.33</v>
      </c>
      <c r="E228" s="45">
        <f>(43.52+16.32)*10.764</f>
        <v>644.11775999999998</v>
      </c>
      <c r="F228" s="91">
        <f t="shared" si="6"/>
        <v>264.7944</v>
      </c>
      <c r="G228" s="91">
        <f t="shared" si="7"/>
        <v>1108.692</v>
      </c>
      <c r="H228" s="45">
        <f t="shared" si="3"/>
        <v>1054.4414399999998</v>
      </c>
      <c r="I228" s="35">
        <f t="shared" si="10"/>
        <v>9483.6940399459272</v>
      </c>
      <c r="L228" s="115"/>
      <c r="M228" s="115"/>
      <c r="N228" s="35"/>
    </row>
    <row r="229" spans="1:14" s="46" customFormat="1" ht="15.75" customHeight="1" x14ac:dyDescent="0.35">
      <c r="A229" s="45">
        <v>71</v>
      </c>
      <c r="B229" s="45" t="s">
        <v>216</v>
      </c>
      <c r="C229" s="45" t="s">
        <v>196</v>
      </c>
      <c r="D229" s="91">
        <f>(195.83)*10.764</f>
        <v>2107.9141199999999</v>
      </c>
      <c r="E229" s="45">
        <f>(43.52+16.32)*10.764</f>
        <v>644.11775999999998</v>
      </c>
      <c r="F229" s="91">
        <f t="shared" si="6"/>
        <v>264.7944</v>
      </c>
      <c r="G229" s="91">
        <f t="shared" si="7"/>
        <v>1108.692</v>
      </c>
      <c r="H229" s="45">
        <f t="shared" si="3"/>
        <v>1054.4414399999998</v>
      </c>
      <c r="I229" s="35">
        <f>17000000/H229</f>
        <v>16122.279867908077</v>
      </c>
      <c r="L229" s="115"/>
      <c r="M229" s="115"/>
      <c r="N229" s="35"/>
    </row>
    <row r="230" spans="1:14" x14ac:dyDescent="0.35">
      <c r="A230" s="123" t="s">
        <v>198</v>
      </c>
      <c r="B230" s="124"/>
      <c r="C230" s="124"/>
      <c r="D230" s="124"/>
      <c r="E230" s="124"/>
      <c r="F230" s="124"/>
      <c r="G230" s="124"/>
      <c r="H230" s="125"/>
      <c r="I230" s="35"/>
    </row>
    <row r="231" spans="1:14" s="46" customFormat="1" ht="15.75" customHeight="1" x14ac:dyDescent="0.35">
      <c r="A231" s="45">
        <v>5</v>
      </c>
      <c r="B231" s="45" t="s">
        <v>219</v>
      </c>
      <c r="C231" s="45" t="s">
        <v>154</v>
      </c>
      <c r="D231" s="87">
        <f>(232.7)*10.764</f>
        <v>2504.7828</v>
      </c>
      <c r="E231" s="45">
        <f>(56.2+29)*10.764</f>
        <v>917.09280000000001</v>
      </c>
      <c r="F231" s="91">
        <f>25*10.764</f>
        <v>269.09999999999997</v>
      </c>
      <c r="G231" s="87">
        <f t="shared" ref="G231:G251" si="11">(132.64)*10.764</f>
        <v>1427.7369599999997</v>
      </c>
      <c r="H231" s="45">
        <f t="shared" si="3"/>
        <v>1465.3392000000001</v>
      </c>
      <c r="I231" s="35">
        <f>17000000/H231</f>
        <v>11601.409421108778</v>
      </c>
      <c r="L231" s="115"/>
      <c r="M231" s="115"/>
      <c r="N231" s="35"/>
    </row>
    <row r="232" spans="1:14" s="46" customFormat="1" ht="15.75" customHeight="1" x14ac:dyDescent="0.35">
      <c r="A232" s="45">
        <v>31</v>
      </c>
      <c r="B232" s="45" t="s">
        <v>219</v>
      </c>
      <c r="C232" s="45" t="s">
        <v>154</v>
      </c>
      <c r="D232" s="87">
        <f>(185.73)*10.764</f>
        <v>1999.1977199999997</v>
      </c>
      <c r="E232" s="45">
        <f t="shared" ref="E232:E251" si="12">(56.2+29)*10.764</f>
        <v>917.09280000000001</v>
      </c>
      <c r="F232" s="91">
        <f t="shared" ref="F232:F251" si="13">25*10.764</f>
        <v>269.09999999999997</v>
      </c>
      <c r="G232" s="87">
        <f t="shared" si="11"/>
        <v>1427.7369599999997</v>
      </c>
      <c r="H232" s="45">
        <f t="shared" si="3"/>
        <v>1465.3392000000001</v>
      </c>
      <c r="I232" s="35">
        <f>17000000/H232</f>
        <v>11601.409421108778</v>
      </c>
      <c r="L232" s="115"/>
      <c r="M232" s="115"/>
      <c r="N232" s="35"/>
    </row>
    <row r="233" spans="1:14" s="46" customFormat="1" ht="15.75" customHeight="1" x14ac:dyDescent="0.35">
      <c r="A233" s="45">
        <v>32</v>
      </c>
      <c r="B233" s="45" t="s">
        <v>219</v>
      </c>
      <c r="C233" s="45" t="s">
        <v>154</v>
      </c>
      <c r="D233" s="87">
        <f t="shared" ref="D233:D240" si="14">(180)*10.764</f>
        <v>1937.52</v>
      </c>
      <c r="E233" s="45">
        <f t="shared" si="12"/>
        <v>917.09280000000001</v>
      </c>
      <c r="F233" s="91">
        <f t="shared" si="13"/>
        <v>269.09999999999997</v>
      </c>
      <c r="G233" s="87">
        <f t="shared" si="11"/>
        <v>1427.7369599999997</v>
      </c>
      <c r="H233" s="45">
        <f t="shared" si="3"/>
        <v>1465.3392000000001</v>
      </c>
      <c r="I233" s="35">
        <f>10000000/H233</f>
        <v>6824.3584830051632</v>
      </c>
      <c r="L233" s="115"/>
      <c r="M233" s="115"/>
      <c r="N233" s="35"/>
    </row>
    <row r="234" spans="1:14" s="46" customFormat="1" ht="15.75" customHeight="1" x14ac:dyDescent="0.35">
      <c r="A234" s="45">
        <v>33</v>
      </c>
      <c r="B234" s="45" t="s">
        <v>219</v>
      </c>
      <c r="C234" s="45" t="s">
        <v>154</v>
      </c>
      <c r="D234" s="87">
        <f t="shared" si="14"/>
        <v>1937.52</v>
      </c>
      <c r="E234" s="45">
        <f t="shared" si="12"/>
        <v>917.09280000000001</v>
      </c>
      <c r="F234" s="91">
        <f t="shared" si="13"/>
        <v>269.09999999999997</v>
      </c>
      <c r="G234" s="87">
        <f t="shared" si="11"/>
        <v>1427.7369599999997</v>
      </c>
      <c r="H234" s="45">
        <f t="shared" si="3"/>
        <v>1465.3392000000001</v>
      </c>
      <c r="I234" s="35">
        <f>17000000/H234</f>
        <v>11601.409421108778</v>
      </c>
      <c r="L234" s="115"/>
      <c r="M234" s="115"/>
      <c r="N234" s="35"/>
    </row>
    <row r="235" spans="1:14" s="46" customFormat="1" ht="15.75" customHeight="1" x14ac:dyDescent="0.35">
      <c r="A235" s="45">
        <v>34</v>
      </c>
      <c r="B235" s="45" t="s">
        <v>219</v>
      </c>
      <c r="C235" s="45" t="s">
        <v>154</v>
      </c>
      <c r="D235" s="87">
        <f t="shared" si="14"/>
        <v>1937.52</v>
      </c>
      <c r="E235" s="45">
        <f t="shared" si="12"/>
        <v>917.09280000000001</v>
      </c>
      <c r="F235" s="91">
        <f t="shared" si="13"/>
        <v>269.09999999999997</v>
      </c>
      <c r="G235" s="87">
        <f t="shared" si="11"/>
        <v>1427.7369599999997</v>
      </c>
      <c r="H235" s="45">
        <f t="shared" si="3"/>
        <v>1465.3392000000001</v>
      </c>
      <c r="I235" s="35">
        <f t="shared" ref="I235:I240" si="15">10000000/H235</f>
        <v>6824.3584830051632</v>
      </c>
      <c r="L235" s="115"/>
      <c r="M235" s="115"/>
      <c r="N235" s="35"/>
    </row>
    <row r="236" spans="1:14" s="46" customFormat="1" ht="15.75" customHeight="1" x14ac:dyDescent="0.35">
      <c r="A236" s="45">
        <v>35</v>
      </c>
      <c r="B236" s="45" t="s">
        <v>219</v>
      </c>
      <c r="C236" s="45" t="s">
        <v>154</v>
      </c>
      <c r="D236" s="87">
        <f t="shared" si="14"/>
        <v>1937.52</v>
      </c>
      <c r="E236" s="45">
        <f t="shared" si="12"/>
        <v>917.09280000000001</v>
      </c>
      <c r="F236" s="91">
        <f t="shared" si="13"/>
        <v>269.09999999999997</v>
      </c>
      <c r="G236" s="87">
        <f t="shared" si="11"/>
        <v>1427.7369599999997</v>
      </c>
      <c r="H236" s="45">
        <f t="shared" si="3"/>
        <v>1465.3392000000001</v>
      </c>
      <c r="I236" s="35">
        <f t="shared" si="15"/>
        <v>6824.3584830051632</v>
      </c>
      <c r="L236" s="115"/>
      <c r="M236" s="115"/>
      <c r="N236" s="35"/>
    </row>
    <row r="237" spans="1:14" s="46" customFormat="1" ht="15.75" customHeight="1" x14ac:dyDescent="0.35">
      <c r="A237" s="45">
        <v>36</v>
      </c>
      <c r="B237" s="45" t="s">
        <v>219</v>
      </c>
      <c r="C237" s="45" t="s">
        <v>154</v>
      </c>
      <c r="D237" s="87">
        <f t="shared" si="14"/>
        <v>1937.52</v>
      </c>
      <c r="E237" s="45">
        <f t="shared" si="12"/>
        <v>917.09280000000001</v>
      </c>
      <c r="F237" s="91">
        <f t="shared" si="13"/>
        <v>269.09999999999997</v>
      </c>
      <c r="G237" s="87">
        <f t="shared" si="11"/>
        <v>1427.7369599999997</v>
      </c>
      <c r="H237" s="45">
        <f t="shared" si="3"/>
        <v>1465.3392000000001</v>
      </c>
      <c r="I237" s="35">
        <f t="shared" si="15"/>
        <v>6824.3584830051632</v>
      </c>
      <c r="L237" s="115"/>
      <c r="M237" s="115"/>
      <c r="N237" s="35"/>
    </row>
    <row r="238" spans="1:14" s="46" customFormat="1" ht="15.75" customHeight="1" x14ac:dyDescent="0.35">
      <c r="A238" s="45">
        <v>37</v>
      </c>
      <c r="B238" s="45" t="s">
        <v>219</v>
      </c>
      <c r="C238" s="45" t="s">
        <v>154</v>
      </c>
      <c r="D238" s="87">
        <f t="shared" si="14"/>
        <v>1937.52</v>
      </c>
      <c r="E238" s="45">
        <f t="shared" si="12"/>
        <v>917.09280000000001</v>
      </c>
      <c r="F238" s="91">
        <f t="shared" si="13"/>
        <v>269.09999999999997</v>
      </c>
      <c r="G238" s="87">
        <f t="shared" si="11"/>
        <v>1427.7369599999997</v>
      </c>
      <c r="H238" s="45">
        <f t="shared" si="3"/>
        <v>1465.3392000000001</v>
      </c>
      <c r="I238" s="35">
        <f t="shared" si="15"/>
        <v>6824.3584830051632</v>
      </c>
      <c r="L238" s="115"/>
      <c r="M238" s="115"/>
      <c r="N238" s="35"/>
    </row>
    <row r="239" spans="1:14" s="46" customFormat="1" ht="15.75" customHeight="1" x14ac:dyDescent="0.35">
      <c r="A239" s="45">
        <v>38</v>
      </c>
      <c r="B239" s="45" t="s">
        <v>219</v>
      </c>
      <c r="C239" s="45" t="s">
        <v>154</v>
      </c>
      <c r="D239" s="87">
        <f t="shared" si="14"/>
        <v>1937.52</v>
      </c>
      <c r="E239" s="45">
        <f t="shared" si="12"/>
        <v>917.09280000000001</v>
      </c>
      <c r="F239" s="91">
        <f t="shared" si="13"/>
        <v>269.09999999999997</v>
      </c>
      <c r="G239" s="87">
        <f t="shared" si="11"/>
        <v>1427.7369599999997</v>
      </c>
      <c r="H239" s="45">
        <f t="shared" si="3"/>
        <v>1465.3392000000001</v>
      </c>
      <c r="I239" s="35">
        <f t="shared" si="15"/>
        <v>6824.3584830051632</v>
      </c>
      <c r="L239" s="115"/>
      <c r="M239" s="115"/>
      <c r="N239" s="35"/>
    </row>
    <row r="240" spans="1:14" s="46" customFormat="1" ht="15.75" customHeight="1" x14ac:dyDescent="0.35">
      <c r="A240" s="45">
        <v>39</v>
      </c>
      <c r="B240" s="45" t="s">
        <v>219</v>
      </c>
      <c r="C240" s="45" t="s">
        <v>154</v>
      </c>
      <c r="D240" s="87">
        <f t="shared" si="14"/>
        <v>1937.52</v>
      </c>
      <c r="E240" s="45">
        <f t="shared" si="12"/>
        <v>917.09280000000001</v>
      </c>
      <c r="F240" s="91">
        <f t="shared" si="13"/>
        <v>269.09999999999997</v>
      </c>
      <c r="G240" s="87">
        <f t="shared" si="11"/>
        <v>1427.7369599999997</v>
      </c>
      <c r="H240" s="45">
        <f t="shared" si="3"/>
        <v>1465.3392000000001</v>
      </c>
      <c r="I240" s="35">
        <f t="shared" si="15"/>
        <v>6824.3584830051632</v>
      </c>
      <c r="K240" s="35">
        <v>10.763999999999999</v>
      </c>
      <c r="L240" s="115"/>
      <c r="M240" s="115"/>
      <c r="N240" s="35"/>
    </row>
    <row r="241" spans="1:14" s="46" customFormat="1" ht="15.75" customHeight="1" x14ac:dyDescent="0.35">
      <c r="A241" s="45">
        <v>41</v>
      </c>
      <c r="B241" s="45" t="s">
        <v>219</v>
      </c>
      <c r="C241" s="45" t="s">
        <v>154</v>
      </c>
      <c r="D241" s="87">
        <f>(294.43)*10.764</f>
        <v>3169.2445199999997</v>
      </c>
      <c r="E241" s="45">
        <f t="shared" si="12"/>
        <v>917.09280000000001</v>
      </c>
      <c r="F241" s="91">
        <f t="shared" si="13"/>
        <v>269.09999999999997</v>
      </c>
      <c r="G241" s="87">
        <f t="shared" si="11"/>
        <v>1427.7369599999997</v>
      </c>
      <c r="H241" s="45">
        <f t="shared" si="3"/>
        <v>1465.3392000000001</v>
      </c>
      <c r="I241" s="35">
        <f t="shared" ref="I241:I251" si="16">17000000/H241</f>
        <v>11601.409421108778</v>
      </c>
      <c r="L241" s="115"/>
      <c r="M241" s="115"/>
      <c r="N241" s="35"/>
    </row>
    <row r="242" spans="1:14" s="46" customFormat="1" ht="15.75" customHeight="1" x14ac:dyDescent="0.35">
      <c r="A242" s="45">
        <v>43</v>
      </c>
      <c r="B242" s="45" t="s">
        <v>219</v>
      </c>
      <c r="C242" s="45" t="s">
        <v>154</v>
      </c>
      <c r="D242" s="87">
        <f>(200)*10.764</f>
        <v>2152.7999999999997</v>
      </c>
      <c r="E242" s="45">
        <f t="shared" si="12"/>
        <v>917.09280000000001</v>
      </c>
      <c r="F242" s="91">
        <f t="shared" si="13"/>
        <v>269.09999999999997</v>
      </c>
      <c r="G242" s="87">
        <f t="shared" si="11"/>
        <v>1427.7369599999997</v>
      </c>
      <c r="H242" s="45">
        <f t="shared" si="3"/>
        <v>1465.3392000000001</v>
      </c>
      <c r="I242" s="35">
        <f t="shared" si="16"/>
        <v>11601.409421108778</v>
      </c>
      <c r="L242" s="115"/>
      <c r="M242" s="115"/>
      <c r="N242" s="35"/>
    </row>
    <row r="243" spans="1:14" s="46" customFormat="1" ht="15.75" customHeight="1" x14ac:dyDescent="0.35">
      <c r="A243" s="45">
        <v>72</v>
      </c>
      <c r="B243" s="45" t="s">
        <v>219</v>
      </c>
      <c r="C243" s="45" t="s">
        <v>154</v>
      </c>
      <c r="D243" s="87">
        <f>(220.72)*10.764</f>
        <v>2375.8300799999997</v>
      </c>
      <c r="E243" s="45">
        <f t="shared" si="12"/>
        <v>917.09280000000001</v>
      </c>
      <c r="F243" s="91">
        <f t="shared" si="13"/>
        <v>269.09999999999997</v>
      </c>
      <c r="G243" s="87">
        <f t="shared" si="11"/>
        <v>1427.7369599999997</v>
      </c>
      <c r="H243" s="45">
        <f t="shared" si="3"/>
        <v>1465.3392000000001</v>
      </c>
      <c r="I243" s="35">
        <f t="shared" si="16"/>
        <v>11601.409421108778</v>
      </c>
      <c r="L243" s="115"/>
      <c r="M243" s="115"/>
      <c r="N243" s="35"/>
    </row>
    <row r="244" spans="1:14" s="46" customFormat="1" ht="15.75" customHeight="1" x14ac:dyDescent="0.35">
      <c r="A244" s="45">
        <v>73</v>
      </c>
      <c r="B244" s="45" t="s">
        <v>219</v>
      </c>
      <c r="C244" s="45" t="s">
        <v>154</v>
      </c>
      <c r="D244" s="87">
        <f>(200)*10.764</f>
        <v>2152.7999999999997</v>
      </c>
      <c r="E244" s="45">
        <f t="shared" si="12"/>
        <v>917.09280000000001</v>
      </c>
      <c r="F244" s="91">
        <f t="shared" si="13"/>
        <v>269.09999999999997</v>
      </c>
      <c r="G244" s="87">
        <f t="shared" si="11"/>
        <v>1427.7369599999997</v>
      </c>
      <c r="H244" s="45">
        <f t="shared" si="3"/>
        <v>1465.3392000000001</v>
      </c>
      <c r="I244" s="35">
        <f t="shared" si="16"/>
        <v>11601.409421108778</v>
      </c>
      <c r="L244" s="115"/>
      <c r="M244" s="115"/>
      <c r="N244" s="35"/>
    </row>
    <row r="245" spans="1:14" s="46" customFormat="1" ht="15.75" customHeight="1" x14ac:dyDescent="0.35">
      <c r="A245" s="45">
        <v>80</v>
      </c>
      <c r="B245" s="45" t="s">
        <v>219</v>
      </c>
      <c r="C245" s="45" t="s">
        <v>154</v>
      </c>
      <c r="D245" s="87">
        <f>(200)*10.764</f>
        <v>2152.7999999999997</v>
      </c>
      <c r="E245" s="45">
        <f t="shared" si="12"/>
        <v>917.09280000000001</v>
      </c>
      <c r="F245" s="91">
        <f t="shared" si="13"/>
        <v>269.09999999999997</v>
      </c>
      <c r="G245" s="87">
        <f t="shared" si="11"/>
        <v>1427.7369599999997</v>
      </c>
      <c r="H245" s="45">
        <f t="shared" si="3"/>
        <v>1465.3392000000001</v>
      </c>
      <c r="I245" s="35">
        <f t="shared" si="16"/>
        <v>11601.409421108778</v>
      </c>
      <c r="L245" s="115"/>
      <c r="M245" s="115"/>
      <c r="N245" s="35"/>
    </row>
    <row r="246" spans="1:14" s="46" customFormat="1" ht="15.75" customHeight="1" x14ac:dyDescent="0.35">
      <c r="A246" s="45">
        <v>81</v>
      </c>
      <c r="B246" s="45" t="s">
        <v>219</v>
      </c>
      <c r="C246" s="45" t="s">
        <v>154</v>
      </c>
      <c r="D246" s="87">
        <f>(200)*10.764</f>
        <v>2152.7999999999997</v>
      </c>
      <c r="E246" s="45">
        <f t="shared" si="12"/>
        <v>917.09280000000001</v>
      </c>
      <c r="F246" s="91">
        <f t="shared" si="13"/>
        <v>269.09999999999997</v>
      </c>
      <c r="G246" s="87">
        <f t="shared" si="11"/>
        <v>1427.7369599999997</v>
      </c>
      <c r="H246" s="45">
        <f t="shared" si="3"/>
        <v>1465.3392000000001</v>
      </c>
      <c r="I246" s="35">
        <f t="shared" si="16"/>
        <v>11601.409421108778</v>
      </c>
      <c r="L246" s="115"/>
      <c r="M246" s="115"/>
      <c r="N246" s="35"/>
    </row>
    <row r="247" spans="1:14" s="46" customFormat="1" ht="15.75" customHeight="1" x14ac:dyDescent="0.35">
      <c r="A247" s="45">
        <v>83</v>
      </c>
      <c r="B247" s="45" t="s">
        <v>219</v>
      </c>
      <c r="C247" s="45" t="s">
        <v>154</v>
      </c>
      <c r="D247" s="87">
        <f>(200)*10.764</f>
        <v>2152.7999999999997</v>
      </c>
      <c r="E247" s="45">
        <f t="shared" si="12"/>
        <v>917.09280000000001</v>
      </c>
      <c r="F247" s="91">
        <f t="shared" si="13"/>
        <v>269.09999999999997</v>
      </c>
      <c r="G247" s="87">
        <f t="shared" si="11"/>
        <v>1427.7369599999997</v>
      </c>
      <c r="H247" s="45">
        <f t="shared" si="3"/>
        <v>1465.3392000000001</v>
      </c>
      <c r="I247" s="35">
        <f t="shared" si="16"/>
        <v>11601.409421108778</v>
      </c>
      <c r="L247" s="115"/>
      <c r="M247" s="115"/>
      <c r="N247" s="35"/>
    </row>
    <row r="248" spans="1:14" s="46" customFormat="1" ht="15.75" customHeight="1" x14ac:dyDescent="0.35">
      <c r="A248" s="45">
        <v>84</v>
      </c>
      <c r="B248" s="45" t="s">
        <v>219</v>
      </c>
      <c r="C248" s="45" t="s">
        <v>154</v>
      </c>
      <c r="D248" s="87">
        <f>(238.08)*10.764</f>
        <v>2562.6931199999999</v>
      </c>
      <c r="E248" s="45">
        <f t="shared" si="12"/>
        <v>917.09280000000001</v>
      </c>
      <c r="F248" s="91">
        <f t="shared" si="13"/>
        <v>269.09999999999997</v>
      </c>
      <c r="G248" s="87">
        <f t="shared" si="11"/>
        <v>1427.7369599999997</v>
      </c>
      <c r="H248" s="45">
        <f t="shared" si="3"/>
        <v>1465.3392000000001</v>
      </c>
      <c r="I248" s="35">
        <f t="shared" si="16"/>
        <v>11601.409421108778</v>
      </c>
      <c r="L248" s="115"/>
      <c r="M248" s="115"/>
      <c r="N248" s="35"/>
    </row>
    <row r="249" spans="1:14" s="46" customFormat="1" ht="15.75" customHeight="1" x14ac:dyDescent="0.35">
      <c r="A249" s="45">
        <v>101</v>
      </c>
      <c r="B249" s="45" t="s">
        <v>219</v>
      </c>
      <c r="C249" s="45" t="s">
        <v>154</v>
      </c>
      <c r="D249" s="87">
        <f>(202.62)*10.764</f>
        <v>2181.0016799999999</v>
      </c>
      <c r="E249" s="45">
        <f t="shared" si="12"/>
        <v>917.09280000000001</v>
      </c>
      <c r="F249" s="91">
        <f t="shared" si="13"/>
        <v>269.09999999999997</v>
      </c>
      <c r="G249" s="87">
        <f t="shared" si="11"/>
        <v>1427.7369599999997</v>
      </c>
      <c r="H249" s="45">
        <f t="shared" si="3"/>
        <v>1465.3392000000001</v>
      </c>
      <c r="I249" s="35">
        <f t="shared" si="16"/>
        <v>11601.409421108778</v>
      </c>
      <c r="L249" s="115"/>
      <c r="M249" s="115"/>
      <c r="N249" s="35"/>
    </row>
    <row r="250" spans="1:14" s="46" customFormat="1" ht="15.75" customHeight="1" x14ac:dyDescent="0.35">
      <c r="A250" s="45">
        <v>132</v>
      </c>
      <c r="B250" s="45" t="s">
        <v>219</v>
      </c>
      <c r="C250" s="45" t="s">
        <v>154</v>
      </c>
      <c r="D250" s="87">
        <f>(238.08)*10.764</f>
        <v>2562.6931199999999</v>
      </c>
      <c r="E250" s="45">
        <f t="shared" si="12"/>
        <v>917.09280000000001</v>
      </c>
      <c r="F250" s="91">
        <f t="shared" si="13"/>
        <v>269.09999999999997</v>
      </c>
      <c r="G250" s="87">
        <f t="shared" si="11"/>
        <v>1427.7369599999997</v>
      </c>
      <c r="H250" s="45">
        <f t="shared" si="3"/>
        <v>1465.3392000000001</v>
      </c>
      <c r="I250" s="35">
        <f t="shared" si="16"/>
        <v>11601.409421108778</v>
      </c>
      <c r="L250" s="115"/>
      <c r="M250" s="115"/>
      <c r="N250" s="35"/>
    </row>
    <row r="251" spans="1:14" s="46" customFormat="1" ht="15.75" customHeight="1" x14ac:dyDescent="0.35">
      <c r="A251" s="45">
        <v>133</v>
      </c>
      <c r="B251" s="45" t="s">
        <v>219</v>
      </c>
      <c r="C251" s="45" t="s">
        <v>154</v>
      </c>
      <c r="D251" s="87">
        <f>(202.62)*10.764</f>
        <v>2181.0016799999999</v>
      </c>
      <c r="E251" s="45">
        <f t="shared" si="12"/>
        <v>917.09280000000001</v>
      </c>
      <c r="F251" s="91">
        <f t="shared" si="13"/>
        <v>269.09999999999997</v>
      </c>
      <c r="G251" s="87">
        <f t="shared" si="11"/>
        <v>1427.7369599999997</v>
      </c>
      <c r="H251" s="45">
        <f t="shared" si="3"/>
        <v>1465.3392000000001</v>
      </c>
      <c r="I251" s="35">
        <f t="shared" si="16"/>
        <v>11601.409421108778</v>
      </c>
      <c r="L251" s="115"/>
      <c r="M251" s="115"/>
      <c r="N251" s="35"/>
    </row>
    <row r="252" spans="1:14" x14ac:dyDescent="0.35">
      <c r="A252" s="116" t="s">
        <v>200</v>
      </c>
      <c r="B252" s="116"/>
      <c r="C252" s="116"/>
      <c r="D252" s="116"/>
      <c r="E252" s="116"/>
      <c r="F252" s="116"/>
      <c r="G252" s="116"/>
      <c r="H252" s="116"/>
      <c r="I252" s="35"/>
    </row>
    <row r="253" spans="1:14" s="46" customFormat="1" ht="15.75" customHeight="1" x14ac:dyDescent="0.35">
      <c r="A253" s="45">
        <v>79</v>
      </c>
      <c r="B253" s="45" t="s">
        <v>220</v>
      </c>
      <c r="C253" s="45" t="s">
        <v>154</v>
      </c>
      <c r="D253" s="87">
        <f>(181.25)*10.764</f>
        <v>1950.9749999999999</v>
      </c>
      <c r="E253" s="45">
        <f>(56.2+29)*10.764</f>
        <v>917.09280000000001</v>
      </c>
      <c r="F253" s="91">
        <f>25*10.764</f>
        <v>269.09999999999997</v>
      </c>
      <c r="G253" s="87">
        <f>(132.64)*10.764</f>
        <v>1427.7369599999997</v>
      </c>
      <c r="H253" s="45">
        <f t="shared" si="3"/>
        <v>1465.3392000000001</v>
      </c>
      <c r="I253" s="35">
        <f>17000000/H253</f>
        <v>11601.409421108778</v>
      </c>
      <c r="K253" s="46">
        <f>2600*H253</f>
        <v>3809881.9200000004</v>
      </c>
      <c r="L253" s="115"/>
      <c r="M253" s="115"/>
      <c r="N253" s="35"/>
    </row>
    <row r="254" spans="1:14" x14ac:dyDescent="0.35">
      <c r="A254" s="116" t="s">
        <v>201</v>
      </c>
      <c r="B254" s="116"/>
      <c r="C254" s="116"/>
      <c r="D254" s="116"/>
      <c r="E254" s="116"/>
      <c r="F254" s="116"/>
      <c r="G254" s="116"/>
      <c r="H254" s="116"/>
      <c r="I254" s="35"/>
      <c r="K254" s="46">
        <f>2600*G254</f>
        <v>0</v>
      </c>
    </row>
    <row r="255" spans="1:14" s="46" customFormat="1" ht="15.75" customHeight="1" x14ac:dyDescent="0.35">
      <c r="A255" s="45">
        <v>4</v>
      </c>
      <c r="B255" s="45" t="s">
        <v>221</v>
      </c>
      <c r="C255" s="45" t="s">
        <v>155</v>
      </c>
      <c r="D255" s="87">
        <f>(252.64)*10.764</f>
        <v>2719.4169599999996</v>
      </c>
      <c r="E255" s="45">
        <f>(70+51.5)*10.764</f>
        <v>1307.826</v>
      </c>
      <c r="F255" s="91">
        <f>(3.9+14)*10.764</f>
        <v>192.67559999999997</v>
      </c>
      <c r="G255" s="87">
        <f>(164.79)*10.764</f>
        <v>1773.7995599999997</v>
      </c>
      <c r="H255" s="45">
        <f>E255*(($H$199)+1)+(IF(F255&lt;101,F255,IF(F255&lt;201,F255/2,IF(F255&lt;=301,F255/3,F255/4))))</f>
        <v>2058.0767999999998</v>
      </c>
      <c r="I255" s="35">
        <f>17000000/H255</f>
        <v>8260.1387858801008</v>
      </c>
      <c r="K255" s="46">
        <f t="shared" ref="K255:K258" si="17">2600*H255</f>
        <v>5350999.68</v>
      </c>
      <c r="L255" s="115"/>
      <c r="M255" s="115"/>
      <c r="N255" s="35"/>
    </row>
    <row r="256" spans="1:14" s="46" customFormat="1" ht="15.75" customHeight="1" x14ac:dyDescent="0.35">
      <c r="A256" s="45">
        <v>6</v>
      </c>
      <c r="B256" s="45" t="s">
        <v>221</v>
      </c>
      <c r="C256" s="45" t="s">
        <v>155</v>
      </c>
      <c r="D256" s="87">
        <f>(253.89)*10.764</f>
        <v>2732.8719599999995</v>
      </c>
      <c r="E256" s="45">
        <f>(70+51.5)*10.764</f>
        <v>1307.826</v>
      </c>
      <c r="F256" s="91">
        <f>(3.9+14)*10.764</f>
        <v>192.67559999999997</v>
      </c>
      <c r="G256" s="87">
        <f>(164.79)*10.764</f>
        <v>1773.7995599999997</v>
      </c>
      <c r="H256" s="45">
        <f t="shared" si="3"/>
        <v>2058.0767999999998</v>
      </c>
      <c r="I256" s="35">
        <f>17000000/H256</f>
        <v>8260.1387858801008</v>
      </c>
      <c r="K256" s="46">
        <f t="shared" si="17"/>
        <v>5350999.68</v>
      </c>
      <c r="L256" s="115"/>
      <c r="M256" s="115"/>
      <c r="N256" s="35"/>
    </row>
    <row r="257" spans="1:14" s="46" customFormat="1" ht="15.75" customHeight="1" x14ac:dyDescent="0.35">
      <c r="A257" s="45">
        <v>7</v>
      </c>
      <c r="B257" s="45" t="s">
        <v>221</v>
      </c>
      <c r="C257" s="45" t="s">
        <v>155</v>
      </c>
      <c r="D257" s="87">
        <f>(275.05)*10.764</f>
        <v>2960.6381999999999</v>
      </c>
      <c r="E257" s="45">
        <f>(70+51.5)*10.764</f>
        <v>1307.826</v>
      </c>
      <c r="F257" s="91">
        <f>(3.9+14)*10.764</f>
        <v>192.67559999999997</v>
      </c>
      <c r="G257" s="87">
        <f>(164.79)*10.764</f>
        <v>1773.7995599999997</v>
      </c>
      <c r="H257" s="45">
        <f t="shared" si="3"/>
        <v>2058.0767999999998</v>
      </c>
      <c r="I257" s="35">
        <f>10000000/H257</f>
        <v>4858.9051681647643</v>
      </c>
      <c r="K257" s="46">
        <f t="shared" si="17"/>
        <v>5350999.68</v>
      </c>
      <c r="L257" s="115"/>
      <c r="M257" s="115"/>
      <c r="N257" s="35"/>
    </row>
    <row r="258" spans="1:14" s="46" customFormat="1" ht="15.75" customHeight="1" x14ac:dyDescent="0.35">
      <c r="A258" s="45">
        <v>42</v>
      </c>
      <c r="B258" s="45" t="s">
        <v>221</v>
      </c>
      <c r="C258" s="45" t="s">
        <v>155</v>
      </c>
      <c r="D258" s="87">
        <f>(239.94)*10.764</f>
        <v>2582.71416</v>
      </c>
      <c r="E258" s="45">
        <f>(70+51.5)*10.764</f>
        <v>1307.826</v>
      </c>
      <c r="F258" s="91">
        <f>(3.9+14)*10.764</f>
        <v>192.67559999999997</v>
      </c>
      <c r="G258" s="87">
        <f>(164.79)*10.764</f>
        <v>1773.7995599999997</v>
      </c>
      <c r="H258" s="45">
        <f t="shared" si="3"/>
        <v>2058.0767999999998</v>
      </c>
      <c r="I258" s="35">
        <f>17000000/H258</f>
        <v>8260.1387858801008</v>
      </c>
      <c r="K258" s="46">
        <f t="shared" si="17"/>
        <v>5350999.68</v>
      </c>
      <c r="L258" s="115"/>
      <c r="M258" s="115"/>
      <c r="N258" s="35"/>
    </row>
    <row r="259" spans="1:14" s="34" customFormat="1" x14ac:dyDescent="0.35">
      <c r="A259" s="113" t="s">
        <v>65</v>
      </c>
      <c r="B259" s="113"/>
      <c r="C259" s="113"/>
      <c r="D259" s="113"/>
      <c r="E259" s="113"/>
      <c r="F259" s="113"/>
      <c r="G259" s="113"/>
      <c r="H259" s="113"/>
    </row>
    <row r="260" spans="1:14" s="34" customFormat="1" x14ac:dyDescent="0.35">
      <c r="A260" s="49" t="s">
        <v>145</v>
      </c>
      <c r="B260" s="113" t="s">
        <v>241</v>
      </c>
      <c r="C260" s="113"/>
      <c r="D260" s="113"/>
      <c r="E260" s="114" t="s">
        <v>234</v>
      </c>
      <c r="F260" s="114"/>
      <c r="G260" s="114"/>
      <c r="H260" s="114"/>
      <c r="J260" s="34" t="s">
        <v>229</v>
      </c>
    </row>
    <row r="261" spans="1:14" s="34" customFormat="1" x14ac:dyDescent="0.35">
      <c r="A261" s="49" t="s">
        <v>145</v>
      </c>
      <c r="B261" s="113" t="s">
        <v>246</v>
      </c>
      <c r="C261" s="113"/>
      <c r="D261" s="113"/>
      <c r="E261" s="114" t="s">
        <v>235</v>
      </c>
      <c r="F261" s="114"/>
      <c r="G261" s="114"/>
      <c r="H261" s="114"/>
    </row>
    <row r="262" spans="1:14" s="34" customFormat="1" x14ac:dyDescent="0.35">
      <c r="A262" s="49" t="s">
        <v>145</v>
      </c>
      <c r="B262" s="113" t="s">
        <v>236</v>
      </c>
      <c r="C262" s="113"/>
      <c r="D262" s="113"/>
      <c r="E262" s="114" t="s">
        <v>237</v>
      </c>
      <c r="F262" s="114"/>
      <c r="G262" s="114"/>
      <c r="H262" s="114"/>
    </row>
    <row r="263" spans="1:14" s="34" customFormat="1" ht="48.5" customHeight="1" x14ac:dyDescent="0.35">
      <c r="A263" s="49" t="s">
        <v>145</v>
      </c>
      <c r="B263" s="113" t="s">
        <v>242</v>
      </c>
      <c r="C263" s="113"/>
      <c r="D263" s="113"/>
      <c r="E263" s="114" t="s">
        <v>243</v>
      </c>
      <c r="F263" s="114"/>
      <c r="G263" s="114"/>
      <c r="H263" s="114"/>
    </row>
    <row r="264" spans="1:14" s="34" customFormat="1" ht="33" customHeight="1" x14ac:dyDescent="0.35">
      <c r="A264" s="49" t="s">
        <v>145</v>
      </c>
      <c r="B264" s="113" t="s">
        <v>244</v>
      </c>
      <c r="C264" s="113"/>
      <c r="D264" s="113"/>
      <c r="E264" s="114" t="s">
        <v>238</v>
      </c>
      <c r="F264" s="114"/>
      <c r="G264" s="114"/>
      <c r="H264" s="114"/>
    </row>
    <row r="265" spans="1:14" s="34" customFormat="1" ht="47" customHeight="1" x14ac:dyDescent="0.35">
      <c r="A265" s="49" t="s">
        <v>145</v>
      </c>
      <c r="B265" s="113" t="s">
        <v>245</v>
      </c>
      <c r="C265" s="113"/>
      <c r="D265" s="113"/>
      <c r="E265" s="114" t="s">
        <v>247</v>
      </c>
      <c r="F265" s="114"/>
      <c r="G265" s="114"/>
      <c r="H265" s="114"/>
    </row>
    <row r="266" spans="1:14" s="34" customFormat="1" x14ac:dyDescent="0.35">
      <c r="A266" s="40" t="s">
        <v>145</v>
      </c>
      <c r="B266" s="120" t="s">
        <v>115</v>
      </c>
      <c r="C266" s="121"/>
      <c r="D266" s="121"/>
      <c r="E266" s="121"/>
      <c r="F266" s="121"/>
      <c r="G266" s="121"/>
      <c r="H266" s="122"/>
    </row>
    <row r="267" spans="1:14" s="34" customFormat="1" x14ac:dyDescent="0.35">
      <c r="A267" s="40" t="s">
        <v>145</v>
      </c>
      <c r="B267" s="120" t="s">
        <v>204</v>
      </c>
      <c r="C267" s="121"/>
      <c r="D267" s="121"/>
      <c r="E267" s="121"/>
      <c r="F267" s="121"/>
      <c r="G267" s="121"/>
      <c r="H267" s="122"/>
    </row>
    <row r="268" spans="1:14" s="34" customFormat="1" x14ac:dyDescent="0.35">
      <c r="A268" s="40" t="s">
        <v>145</v>
      </c>
      <c r="B268" s="120" t="s">
        <v>144</v>
      </c>
      <c r="C268" s="121"/>
      <c r="D268" s="121"/>
      <c r="E268" s="121"/>
      <c r="F268" s="121"/>
      <c r="G268" s="121"/>
      <c r="H268" s="122"/>
    </row>
    <row r="269" spans="1:14" s="34" customFormat="1" x14ac:dyDescent="0.35">
      <c r="A269" s="40" t="s">
        <v>145</v>
      </c>
      <c r="B269" s="120" t="s">
        <v>116</v>
      </c>
      <c r="C269" s="121"/>
      <c r="D269" s="121"/>
      <c r="E269" s="121"/>
      <c r="F269" s="121"/>
      <c r="G269" s="121"/>
      <c r="H269" s="122"/>
    </row>
    <row r="270" spans="1:14" s="34" customFormat="1" ht="34.5" customHeight="1" x14ac:dyDescent="0.35">
      <c r="A270" s="40" t="s">
        <v>145</v>
      </c>
      <c r="B270" s="120" t="s">
        <v>146</v>
      </c>
      <c r="C270" s="121"/>
      <c r="D270" s="121"/>
      <c r="E270" s="121"/>
      <c r="F270" s="121"/>
      <c r="G270" s="121"/>
      <c r="H270" s="122"/>
    </row>
    <row r="271" spans="1:14" s="34" customFormat="1" x14ac:dyDescent="0.35">
      <c r="A271" s="49" t="s">
        <v>145</v>
      </c>
      <c r="B271" s="101" t="s">
        <v>117</v>
      </c>
      <c r="C271" s="102"/>
      <c r="D271" s="102"/>
      <c r="E271" s="102"/>
      <c r="F271" s="102"/>
      <c r="G271" s="102"/>
      <c r="H271" s="103"/>
    </row>
    <row r="272" spans="1:14" s="34" customFormat="1" x14ac:dyDescent="0.35">
      <c r="A272" s="49" t="s">
        <v>145</v>
      </c>
      <c r="B272" s="101" t="s">
        <v>211</v>
      </c>
      <c r="C272" s="102"/>
      <c r="D272" s="102"/>
      <c r="E272" s="102"/>
      <c r="F272" s="102"/>
      <c r="G272" s="102"/>
      <c r="H272" s="103"/>
    </row>
    <row r="273" spans="1:11" s="34" customFormat="1" x14ac:dyDescent="0.35">
      <c r="A273" s="49" t="s">
        <v>145</v>
      </c>
      <c r="B273" s="101" t="s">
        <v>222</v>
      </c>
      <c r="C273" s="102"/>
      <c r="D273" s="102"/>
      <c r="E273" s="102"/>
      <c r="F273" s="102"/>
      <c r="G273" s="102"/>
      <c r="H273" s="103"/>
    </row>
    <row r="274" spans="1:11" s="34" customFormat="1" x14ac:dyDescent="0.35">
      <c r="A274" s="49" t="s">
        <v>145</v>
      </c>
      <c r="B274" s="101" t="s">
        <v>223</v>
      </c>
      <c r="C274" s="102"/>
      <c r="D274" s="102"/>
      <c r="E274" s="102"/>
      <c r="F274" s="102"/>
      <c r="G274" s="102"/>
      <c r="H274" s="103"/>
    </row>
    <row r="275" spans="1:11" s="34" customFormat="1" x14ac:dyDescent="0.35">
      <c r="A275" s="49" t="s">
        <v>145</v>
      </c>
      <c r="B275" s="101" t="s">
        <v>224</v>
      </c>
      <c r="C275" s="102"/>
      <c r="D275" s="102"/>
      <c r="E275" s="102"/>
      <c r="F275" s="102"/>
      <c r="G275" s="102"/>
      <c r="H275" s="103"/>
    </row>
    <row r="276" spans="1:11" s="34" customFormat="1" x14ac:dyDescent="0.35">
      <c r="A276" s="49" t="s">
        <v>145</v>
      </c>
      <c r="B276" s="101" t="s">
        <v>225</v>
      </c>
      <c r="C276" s="102"/>
      <c r="D276" s="102"/>
      <c r="E276" s="102"/>
      <c r="F276" s="102"/>
      <c r="G276" s="102"/>
      <c r="H276" s="103"/>
    </row>
    <row r="277" spans="1:11" s="34" customFormat="1" x14ac:dyDescent="0.35">
      <c r="A277" s="49" t="s">
        <v>145</v>
      </c>
      <c r="B277" s="101" t="s">
        <v>210</v>
      </c>
      <c r="C277" s="102"/>
      <c r="D277" s="102"/>
      <c r="E277" s="102"/>
      <c r="F277" s="102"/>
      <c r="G277" s="102"/>
      <c r="H277" s="103"/>
    </row>
    <row r="278" spans="1:11" s="34" customFormat="1" x14ac:dyDescent="0.35">
      <c r="A278" s="49" t="s">
        <v>145</v>
      </c>
      <c r="B278" s="101" t="s">
        <v>226</v>
      </c>
      <c r="C278" s="102"/>
      <c r="D278" s="102"/>
      <c r="E278" s="102"/>
      <c r="F278" s="102"/>
      <c r="G278" s="102"/>
      <c r="H278" s="103"/>
    </row>
    <row r="279" spans="1:11" s="34" customFormat="1" x14ac:dyDescent="0.35">
      <c r="A279" s="49" t="s">
        <v>145</v>
      </c>
      <c r="B279" s="101" t="s">
        <v>248</v>
      </c>
      <c r="C279" s="102"/>
      <c r="D279" s="102"/>
      <c r="E279" s="102"/>
      <c r="F279" s="102"/>
      <c r="G279" s="102"/>
      <c r="H279" s="103"/>
    </row>
    <row r="280" spans="1:11" s="34" customFormat="1" ht="32.5" customHeight="1" x14ac:dyDescent="0.35">
      <c r="A280" s="49" t="s">
        <v>145</v>
      </c>
      <c r="B280" s="216" t="s">
        <v>249</v>
      </c>
      <c r="C280" s="217"/>
      <c r="D280" s="217"/>
      <c r="E280" s="217"/>
      <c r="F280" s="217"/>
      <c r="G280" s="217"/>
      <c r="H280" s="218"/>
    </row>
    <row r="281" spans="1:11" x14ac:dyDescent="0.35">
      <c r="A281" s="151" t="s">
        <v>58</v>
      </c>
      <c r="B281" s="151"/>
      <c r="C281" s="151"/>
      <c r="D281" s="151"/>
      <c r="E281" s="151"/>
      <c r="F281" s="151"/>
      <c r="G281" s="151"/>
      <c r="H281" s="151"/>
    </row>
    <row r="282" spans="1:11" x14ac:dyDescent="0.35">
      <c r="A282" s="117" t="s">
        <v>59</v>
      </c>
      <c r="B282" s="117"/>
      <c r="C282" s="117"/>
      <c r="D282" s="117"/>
      <c r="E282" s="117"/>
      <c r="F282" s="117"/>
      <c r="G282" s="117"/>
      <c r="H282" s="117"/>
    </row>
    <row r="283" spans="1:11" ht="15.75" customHeight="1" x14ac:dyDescent="0.35">
      <c r="A283" s="118" t="s">
        <v>60</v>
      </c>
      <c r="B283" s="118"/>
      <c r="C283" s="118"/>
      <c r="D283" s="118"/>
      <c r="E283" s="118"/>
      <c r="F283" s="118"/>
      <c r="G283" s="118"/>
      <c r="H283" s="118"/>
    </row>
    <row r="284" spans="1:11" x14ac:dyDescent="0.35">
      <c r="A284" s="117" t="s">
        <v>61</v>
      </c>
      <c r="B284" s="117"/>
      <c r="C284" s="117"/>
      <c r="D284" s="117"/>
      <c r="E284" s="117"/>
      <c r="F284" s="117"/>
      <c r="G284" s="117"/>
      <c r="H284" s="117"/>
      <c r="K284" s="20" t="s">
        <v>230</v>
      </c>
    </row>
    <row r="285" spans="1:11" x14ac:dyDescent="0.35">
      <c r="A285" s="117" t="s">
        <v>62</v>
      </c>
      <c r="B285" s="117"/>
      <c r="C285" s="117"/>
      <c r="D285" s="117"/>
      <c r="E285" s="117"/>
      <c r="F285" s="117"/>
      <c r="G285" s="117"/>
      <c r="H285" s="117"/>
    </row>
    <row r="286" spans="1:11" x14ac:dyDescent="0.35">
      <c r="A286" s="117" t="s">
        <v>118</v>
      </c>
      <c r="B286" s="117"/>
      <c r="C286" s="117"/>
      <c r="D286" s="117"/>
      <c r="E286" s="117"/>
      <c r="F286" s="117"/>
      <c r="G286" s="117"/>
      <c r="H286" s="117"/>
    </row>
    <row r="287" spans="1:11" x14ac:dyDescent="0.35">
      <c r="A287" s="140" t="s">
        <v>119</v>
      </c>
      <c r="B287" s="140"/>
      <c r="C287" s="140"/>
      <c r="D287" s="140"/>
      <c r="E287" s="140"/>
      <c r="F287" s="140"/>
      <c r="G287" s="140"/>
      <c r="H287" s="140"/>
    </row>
    <row r="288" spans="1:11" x14ac:dyDescent="0.35">
      <c r="A288" s="163" t="s">
        <v>73</v>
      </c>
      <c r="B288" s="163"/>
      <c r="C288" s="163" t="s">
        <v>250</v>
      </c>
      <c r="D288" s="163"/>
      <c r="E288" s="163" t="s">
        <v>100</v>
      </c>
      <c r="F288" s="163"/>
      <c r="G288" s="163" t="s">
        <v>239</v>
      </c>
      <c r="H288" s="163"/>
    </row>
    <row r="289" spans="1:10" x14ac:dyDescent="0.35">
      <c r="A289" s="162" t="s">
        <v>75</v>
      </c>
      <c r="B289" s="162"/>
      <c r="C289" s="162"/>
      <c r="D289" s="162"/>
      <c r="E289" s="162"/>
      <c r="F289" s="162"/>
      <c r="G289" s="162"/>
      <c r="H289" s="162"/>
    </row>
    <row r="290" spans="1:10" x14ac:dyDescent="0.35">
      <c r="A290" s="162"/>
      <c r="B290" s="162"/>
      <c r="C290" s="162"/>
      <c r="D290" s="162"/>
      <c r="E290" s="162"/>
      <c r="F290" s="162"/>
      <c r="G290" s="162"/>
      <c r="H290" s="162"/>
    </row>
    <row r="291" spans="1:10" x14ac:dyDescent="0.35">
      <c r="A291" s="162"/>
      <c r="B291" s="162"/>
      <c r="C291" s="162"/>
      <c r="D291" s="162"/>
      <c r="E291" s="162"/>
      <c r="F291" s="162"/>
      <c r="G291" s="162"/>
      <c r="H291" s="162"/>
    </row>
    <row r="292" spans="1:10" x14ac:dyDescent="0.35">
      <c r="A292" s="36" t="s">
        <v>63</v>
      </c>
      <c r="B292" s="37"/>
      <c r="C292" s="37"/>
      <c r="D292" s="36" t="str">
        <f>E8</f>
        <v>Madhusudan Retreat</v>
      </c>
      <c r="F292" s="37"/>
      <c r="G292" s="37"/>
      <c r="H292" s="37"/>
      <c r="I292" s="21" t="s">
        <v>232</v>
      </c>
      <c r="J292" s="21"/>
    </row>
    <row r="293" spans="1:10" x14ac:dyDescent="0.35">
      <c r="A293" s="37"/>
      <c r="B293" s="37"/>
      <c r="C293" s="37"/>
      <c r="D293" s="37"/>
      <c r="E293" s="37"/>
      <c r="F293" s="37"/>
      <c r="G293" s="37"/>
      <c r="H293" s="37"/>
    </row>
    <row r="294" spans="1:10" x14ac:dyDescent="0.35">
      <c r="A294" s="37"/>
      <c r="B294" s="37"/>
      <c r="C294" s="37"/>
      <c r="D294" s="37"/>
      <c r="E294" s="37"/>
      <c r="F294" s="37"/>
      <c r="G294" s="37"/>
      <c r="H294" s="37"/>
    </row>
    <row r="295" spans="1:10" ht="15" customHeight="1" x14ac:dyDescent="0.35"/>
    <row r="339" spans="1:6" x14ac:dyDescent="0.35">
      <c r="A339" s="36" t="s">
        <v>63</v>
      </c>
      <c r="B339" s="37"/>
      <c r="C339" s="37"/>
      <c r="D339" s="36" t="s">
        <v>183</v>
      </c>
      <c r="F339" s="37"/>
    </row>
    <row r="386" spans="1:6" x14ac:dyDescent="0.35">
      <c r="A386" s="36" t="s">
        <v>63</v>
      </c>
      <c r="B386" s="37"/>
      <c r="C386" s="37"/>
      <c r="D386" s="36" t="s">
        <v>183</v>
      </c>
      <c r="F386" s="37"/>
    </row>
    <row r="421" spans="1:1" x14ac:dyDescent="0.35">
      <c r="A421" s="39"/>
    </row>
    <row r="424" spans="1:1" x14ac:dyDescent="0.35">
      <c r="A424" s="39" t="s">
        <v>231</v>
      </c>
    </row>
    <row r="466" spans="1:1" x14ac:dyDescent="0.35">
      <c r="A466" s="39" t="s">
        <v>64</v>
      </c>
    </row>
  </sheetData>
  <mergeCells count="409">
    <mergeCell ref="E265:H265"/>
    <mergeCell ref="B280:H280"/>
    <mergeCell ref="D171:H171"/>
    <mergeCell ref="D172:H172"/>
    <mergeCell ref="D173:H173"/>
    <mergeCell ref="D174:H174"/>
    <mergeCell ref="D175:H175"/>
    <mergeCell ref="D153:H153"/>
    <mergeCell ref="D154:H154"/>
    <mergeCell ref="D155:H155"/>
    <mergeCell ref="D156:H156"/>
    <mergeCell ref="D157:H157"/>
    <mergeCell ref="D167:H167"/>
    <mergeCell ref="D168:H168"/>
    <mergeCell ref="D169:H169"/>
    <mergeCell ref="D170:H170"/>
    <mergeCell ref="D158:H158"/>
    <mergeCell ref="D159:H159"/>
    <mergeCell ref="D160:H160"/>
    <mergeCell ref="D161:H161"/>
    <mergeCell ref="D162:H162"/>
    <mergeCell ref="D163:H163"/>
    <mergeCell ref="D164:H164"/>
    <mergeCell ref="D165:H165"/>
    <mergeCell ref="D166:H166"/>
    <mergeCell ref="D144:H144"/>
    <mergeCell ref="D145:H145"/>
    <mergeCell ref="D146:H146"/>
    <mergeCell ref="D147:H147"/>
    <mergeCell ref="D148:H148"/>
    <mergeCell ref="D149:H149"/>
    <mergeCell ref="D150:H150"/>
    <mergeCell ref="D151:H151"/>
    <mergeCell ref="D152:H152"/>
    <mergeCell ref="D135:H135"/>
    <mergeCell ref="D136:H136"/>
    <mergeCell ref="D137:H137"/>
    <mergeCell ref="D138:H138"/>
    <mergeCell ref="D139:H139"/>
    <mergeCell ref="D140:H140"/>
    <mergeCell ref="D141:H141"/>
    <mergeCell ref="D142:H142"/>
    <mergeCell ref="D143:H143"/>
    <mergeCell ref="D126:H126"/>
    <mergeCell ref="D127:H127"/>
    <mergeCell ref="D128:H128"/>
    <mergeCell ref="D129:H129"/>
    <mergeCell ref="D130:H130"/>
    <mergeCell ref="D131:H131"/>
    <mergeCell ref="D132:H132"/>
    <mergeCell ref="D133:H133"/>
    <mergeCell ref="D134:H134"/>
    <mergeCell ref="D117:H117"/>
    <mergeCell ref="D118:H118"/>
    <mergeCell ref="D119:H119"/>
    <mergeCell ref="D120:H120"/>
    <mergeCell ref="D121:H121"/>
    <mergeCell ref="D122:H122"/>
    <mergeCell ref="D123:H123"/>
    <mergeCell ref="D124:H124"/>
    <mergeCell ref="D125:H125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99:H99"/>
    <mergeCell ref="D100:H100"/>
    <mergeCell ref="D101:H101"/>
    <mergeCell ref="D102:H102"/>
    <mergeCell ref="D103:H103"/>
    <mergeCell ref="D104:H104"/>
    <mergeCell ref="D105:H105"/>
    <mergeCell ref="D106:H106"/>
    <mergeCell ref="D107:H107"/>
    <mergeCell ref="A37:B37"/>
    <mergeCell ref="C37:H37"/>
    <mergeCell ref="B270:H270"/>
    <mergeCell ref="A44:B44"/>
    <mergeCell ref="C44:H44"/>
    <mergeCell ref="B268:H268"/>
    <mergeCell ref="A179:E179"/>
    <mergeCell ref="F179:H179"/>
    <mergeCell ref="A178:E178"/>
    <mergeCell ref="F180:H180"/>
    <mergeCell ref="A177:E177"/>
    <mergeCell ref="A176:E176"/>
    <mergeCell ref="D77:H77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97:H97"/>
    <mergeCell ref="D98:H98"/>
    <mergeCell ref="D63:H63"/>
    <mergeCell ref="D64:H64"/>
    <mergeCell ref="D65:H65"/>
    <mergeCell ref="D66:H66"/>
    <mergeCell ref="D67:H67"/>
    <mergeCell ref="D68:H68"/>
    <mergeCell ref="D69:H69"/>
    <mergeCell ref="D70:H70"/>
    <mergeCell ref="D71:H71"/>
    <mergeCell ref="D73:H73"/>
    <mergeCell ref="D74:H74"/>
    <mergeCell ref="D75:H75"/>
    <mergeCell ref="D76:H76"/>
    <mergeCell ref="F181:H181"/>
    <mergeCell ref="F184:H184"/>
    <mergeCell ref="F182:H182"/>
    <mergeCell ref="A183:E183"/>
    <mergeCell ref="C195:D195"/>
    <mergeCell ref="E195:F195"/>
    <mergeCell ref="F183:H183"/>
    <mergeCell ref="A184:E184"/>
    <mergeCell ref="C188:D188"/>
    <mergeCell ref="G188:H188"/>
    <mergeCell ref="D87:H87"/>
    <mergeCell ref="D88:H88"/>
    <mergeCell ref="D89:H89"/>
    <mergeCell ref="D90:H90"/>
    <mergeCell ref="D91:H91"/>
    <mergeCell ref="D92:H92"/>
    <mergeCell ref="D93:H93"/>
    <mergeCell ref="D94:H94"/>
    <mergeCell ref="D95:H95"/>
    <mergeCell ref="D96:H96"/>
    <mergeCell ref="F31:H31"/>
    <mergeCell ref="F32:H32"/>
    <mergeCell ref="A38:H38"/>
    <mergeCell ref="A55:C55"/>
    <mergeCell ref="A56:C56"/>
    <mergeCell ref="D55:H55"/>
    <mergeCell ref="D56:H56"/>
    <mergeCell ref="A41:D41"/>
    <mergeCell ref="E41:H41"/>
    <mergeCell ref="E40:H40"/>
    <mergeCell ref="E42:H42"/>
    <mergeCell ref="A35:H35"/>
    <mergeCell ref="A34:B34"/>
    <mergeCell ref="C34:E34"/>
    <mergeCell ref="F34:H34"/>
    <mergeCell ref="A36:B36"/>
    <mergeCell ref="E36:F36"/>
    <mergeCell ref="C36:D36"/>
    <mergeCell ref="G36:H36"/>
    <mergeCell ref="A39:D39"/>
    <mergeCell ref="E39:H39"/>
    <mergeCell ref="A40:D40"/>
    <mergeCell ref="A42:D42"/>
    <mergeCell ref="A43:H43"/>
    <mergeCell ref="A57:C57"/>
    <mergeCell ref="D57:H57"/>
    <mergeCell ref="A58:C58"/>
    <mergeCell ref="D58:H58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E24:H24"/>
    <mergeCell ref="A26:D26"/>
    <mergeCell ref="E26:H26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5:B15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89:H291"/>
    <mergeCell ref="A288:B288"/>
    <mergeCell ref="E288:F288"/>
    <mergeCell ref="C288:D288"/>
    <mergeCell ref="G288:H288"/>
    <mergeCell ref="A185:E185"/>
    <mergeCell ref="F185:H185"/>
    <mergeCell ref="A186:E186"/>
    <mergeCell ref="F186:H186"/>
    <mergeCell ref="A189:B189"/>
    <mergeCell ref="A284:H284"/>
    <mergeCell ref="A187:H187"/>
    <mergeCell ref="A287:H287"/>
    <mergeCell ref="A285:H285"/>
    <mergeCell ref="A282:H282"/>
    <mergeCell ref="E188:F188"/>
    <mergeCell ref="G195:H195"/>
    <mergeCell ref="A190:B190"/>
    <mergeCell ref="C190:D190"/>
    <mergeCell ref="E190:F190"/>
    <mergeCell ref="G190:H190"/>
    <mergeCell ref="A198:A199"/>
    <mergeCell ref="B198:B199"/>
    <mergeCell ref="A200:H200"/>
    <mergeCell ref="A61:C61"/>
    <mergeCell ref="D61:H61"/>
    <mergeCell ref="A59:C59"/>
    <mergeCell ref="A281:H281"/>
    <mergeCell ref="F177:H177"/>
    <mergeCell ref="F176:H176"/>
    <mergeCell ref="F178:H178"/>
    <mergeCell ref="A180:E180"/>
    <mergeCell ref="A182:E182"/>
    <mergeCell ref="A181:E181"/>
    <mergeCell ref="B271:H271"/>
    <mergeCell ref="B278:H278"/>
    <mergeCell ref="B269:H269"/>
    <mergeCell ref="A196:H196"/>
    <mergeCell ref="A197:H197"/>
    <mergeCell ref="A195:B195"/>
    <mergeCell ref="C189:D189"/>
    <mergeCell ref="E189:F189"/>
    <mergeCell ref="G189:H189"/>
    <mergeCell ref="D59:H59"/>
    <mergeCell ref="A60:C60"/>
    <mergeCell ref="D60:H60"/>
    <mergeCell ref="A62:H62"/>
    <mergeCell ref="D72:H72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D53:H53"/>
    <mergeCell ref="A53:C53"/>
    <mergeCell ref="G46:H46"/>
    <mergeCell ref="A47:B48"/>
    <mergeCell ref="A286:H286"/>
    <mergeCell ref="A283:H283"/>
    <mergeCell ref="A188:B188"/>
    <mergeCell ref="B266:H266"/>
    <mergeCell ref="B267:H267"/>
    <mergeCell ref="A259:H259"/>
    <mergeCell ref="E193:F193"/>
    <mergeCell ref="G193:H193"/>
    <mergeCell ref="A194:B194"/>
    <mergeCell ref="C194:D194"/>
    <mergeCell ref="E194:F194"/>
    <mergeCell ref="G194:H194"/>
    <mergeCell ref="A193:B193"/>
    <mergeCell ref="C193:D193"/>
    <mergeCell ref="C198:C199"/>
    <mergeCell ref="D198:D199"/>
    <mergeCell ref="E198:E199"/>
    <mergeCell ref="A252:H252"/>
    <mergeCell ref="A254:H254"/>
    <mergeCell ref="A230:H230"/>
    <mergeCell ref="A191:B191"/>
    <mergeCell ref="C191:D191"/>
    <mergeCell ref="E191:F191"/>
    <mergeCell ref="G191:H191"/>
    <mergeCell ref="L207:M207"/>
    <mergeCell ref="L208:M208"/>
    <mergeCell ref="L209:M209"/>
    <mergeCell ref="L210:M210"/>
    <mergeCell ref="L211:M211"/>
    <mergeCell ref="L212:M212"/>
    <mergeCell ref="L201:M201"/>
    <mergeCell ref="L202:M202"/>
    <mergeCell ref="L203:M203"/>
    <mergeCell ref="L204:M204"/>
    <mergeCell ref="L205:M205"/>
    <mergeCell ref="L206:M206"/>
    <mergeCell ref="L233:M233"/>
    <mergeCell ref="L234:M234"/>
    <mergeCell ref="L235:M235"/>
    <mergeCell ref="L236:M236"/>
    <mergeCell ref="L231:M231"/>
    <mergeCell ref="L214:M214"/>
    <mergeCell ref="L215:M215"/>
    <mergeCell ref="L216:M216"/>
    <mergeCell ref="L217:M217"/>
    <mergeCell ref="L255:M255"/>
    <mergeCell ref="L256:M256"/>
    <mergeCell ref="L257:M257"/>
    <mergeCell ref="L258:M258"/>
    <mergeCell ref="L253:M253"/>
    <mergeCell ref="L247:M247"/>
    <mergeCell ref="L248:M248"/>
    <mergeCell ref="L249:M249"/>
    <mergeCell ref="L251:M251"/>
    <mergeCell ref="L250:M250"/>
    <mergeCell ref="L242:M242"/>
    <mergeCell ref="L243:M243"/>
    <mergeCell ref="L246:M246"/>
    <mergeCell ref="A213:H213"/>
    <mergeCell ref="A218:H218"/>
    <mergeCell ref="L219:M219"/>
    <mergeCell ref="L220:M220"/>
    <mergeCell ref="L221:M221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45:M245"/>
    <mergeCell ref="L244:M244"/>
    <mergeCell ref="L237:M237"/>
    <mergeCell ref="L238:M238"/>
    <mergeCell ref="L239:M239"/>
    <mergeCell ref="L240:M240"/>
    <mergeCell ref="L241:M241"/>
    <mergeCell ref="L232:M232"/>
    <mergeCell ref="B279:H279"/>
    <mergeCell ref="B272:H272"/>
    <mergeCell ref="B273:H273"/>
    <mergeCell ref="B274:H274"/>
    <mergeCell ref="B275:H275"/>
    <mergeCell ref="B276:H276"/>
    <mergeCell ref="B277:H277"/>
    <mergeCell ref="A192:B192"/>
    <mergeCell ref="C192:D192"/>
    <mergeCell ref="E192:F192"/>
    <mergeCell ref="G192:H192"/>
    <mergeCell ref="F198:F199"/>
    <mergeCell ref="G198:G199"/>
    <mergeCell ref="B260:D260"/>
    <mergeCell ref="E260:H260"/>
    <mergeCell ref="B261:D261"/>
    <mergeCell ref="E261:H261"/>
    <mergeCell ref="B262:D262"/>
    <mergeCell ref="E262:H262"/>
    <mergeCell ref="B264:D264"/>
    <mergeCell ref="E264:H264"/>
    <mergeCell ref="B263:D263"/>
    <mergeCell ref="E263:H263"/>
    <mergeCell ref="B265:D265"/>
  </mergeCell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258" max="16383" man="1"/>
    <brk id="291" max="16383" man="1"/>
    <brk id="338" max="16383" man="1"/>
    <brk id="385" max="16383" man="1"/>
    <brk id="423" max="16383" man="1"/>
    <brk id="46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9"/>
  <sheetViews>
    <sheetView zoomScale="85" zoomScaleNormal="85" workbookViewId="0">
      <pane ySplit="3" topLeftCell="A8" activePane="bottomLeft" state="frozen"/>
      <selection pane="bottomLeft" activeCell="G32" sqref="G32"/>
    </sheetView>
  </sheetViews>
  <sheetFormatPr defaultRowHeight="14.5" x14ac:dyDescent="0.35"/>
  <cols>
    <col min="2" max="2" width="7.26953125" customWidth="1"/>
    <col min="3" max="3" width="6.26953125" customWidth="1"/>
    <col min="4" max="5" width="6.7265625" customWidth="1"/>
    <col min="6" max="6" width="7" customWidth="1"/>
    <col min="8" max="8" width="7.453125" bestFit="1" customWidth="1"/>
    <col min="9" max="9" width="7.453125" customWidth="1"/>
    <col min="10" max="10" width="7.7265625" customWidth="1"/>
    <col min="11" max="11" width="7.54296875" customWidth="1"/>
    <col min="12" max="12" width="8.1796875" customWidth="1"/>
    <col min="13" max="13" width="10.1796875" customWidth="1"/>
    <col min="14" max="15" width="9.1796875" style="76"/>
    <col min="16" max="16" width="76.1796875" customWidth="1"/>
    <col min="17" max="43" width="0" hidden="1" customWidth="1"/>
  </cols>
  <sheetData>
    <row r="1" spans="1:43" ht="47.25" customHeight="1" x14ac:dyDescent="0.35">
      <c r="A1" s="56" t="s">
        <v>174</v>
      </c>
      <c r="B1" s="196" t="s">
        <v>57</v>
      </c>
      <c r="C1" s="197"/>
      <c r="D1" s="56" t="s">
        <v>120</v>
      </c>
      <c r="E1" s="56" t="s">
        <v>48</v>
      </c>
      <c r="F1" s="56" t="s">
        <v>168</v>
      </c>
      <c r="G1" s="56" t="s">
        <v>169</v>
      </c>
      <c r="H1" s="56" t="s">
        <v>129</v>
      </c>
      <c r="I1" s="56" t="s">
        <v>170</v>
      </c>
      <c r="J1" s="56" t="s">
        <v>171</v>
      </c>
      <c r="K1" s="56" t="s">
        <v>172</v>
      </c>
      <c r="L1" s="56" t="s">
        <v>173</v>
      </c>
      <c r="M1" s="56" t="s">
        <v>126</v>
      </c>
      <c r="N1" s="56" t="s">
        <v>81</v>
      </c>
      <c r="O1" s="56" t="s">
        <v>80</v>
      </c>
      <c r="P1" s="80" t="s">
        <v>86</v>
      </c>
      <c r="Q1" s="67" t="s">
        <v>120</v>
      </c>
      <c r="R1" s="67" t="s">
        <v>48</v>
      </c>
      <c r="S1" s="67" t="s">
        <v>121</v>
      </c>
      <c r="T1" s="68" t="s">
        <v>128</v>
      </c>
      <c r="U1" s="69" t="s">
        <v>129</v>
      </c>
      <c r="V1" s="69" t="s">
        <v>127</v>
      </c>
      <c r="W1" s="69" t="s">
        <v>123</v>
      </c>
      <c r="X1" s="69" t="s">
        <v>130</v>
      </c>
      <c r="Y1" s="69" t="s">
        <v>125</v>
      </c>
      <c r="Z1" s="69" t="s">
        <v>126</v>
      </c>
      <c r="AA1" s="69" t="s">
        <v>133</v>
      </c>
      <c r="AB1" s="69" t="s">
        <v>94</v>
      </c>
      <c r="AC1" s="69" t="s">
        <v>95</v>
      </c>
      <c r="AD1" s="69" t="s">
        <v>96</v>
      </c>
      <c r="AE1" s="69" t="s">
        <v>97</v>
      </c>
      <c r="AF1" s="69" t="s">
        <v>138</v>
      </c>
      <c r="AG1" s="69" t="s">
        <v>135</v>
      </c>
      <c r="AH1" s="69" t="s">
        <v>136</v>
      </c>
      <c r="AI1" s="69" t="s">
        <v>137</v>
      </c>
      <c r="AJ1" s="69" t="s">
        <v>139</v>
      </c>
      <c r="AK1" s="69" t="s">
        <v>98</v>
      </c>
      <c r="AL1" s="69"/>
    </row>
    <row r="2" spans="1:43" ht="15.5" hidden="1" x14ac:dyDescent="0.35">
      <c r="A2" s="55">
        <v>1</v>
      </c>
      <c r="B2" s="70" t="s">
        <v>167</v>
      </c>
      <c r="C2" s="52">
        <f ca="1">--TRIM(RIGHT(SUBSTITUTE(LEFT(B2,_xlfn.AGGREGATE(16,6,FIND({0,1,2,3,4,5,6,7,8,9},B2,ROW(INDIRECT("1:"&amp;LEN(B2)))),1))," ",REPT(" ",LEN(B2))),LEN(B2)))</f>
        <v>1</v>
      </c>
      <c r="D2" s="51">
        <v>1</v>
      </c>
      <c r="E2" s="51">
        <v>1</v>
      </c>
      <c r="F2" s="51">
        <v>2</v>
      </c>
      <c r="G2" s="51">
        <v>1</v>
      </c>
      <c r="H2" s="51">
        <v>1</v>
      </c>
      <c r="I2" s="51">
        <v>1</v>
      </c>
      <c r="J2" s="51">
        <v>1</v>
      </c>
      <c r="K2" s="51">
        <v>1</v>
      </c>
      <c r="L2" s="51">
        <v>1</v>
      </c>
      <c r="M2" s="51">
        <v>1</v>
      </c>
      <c r="N2" s="79">
        <f ca="1">(((E2/C2*10)+(40/(1+C2)*F2)+(7.5/(C2)*G2)+(7.5/(C2)*H2)+(10/C2*I2)+(10/C2*J2)+(5/C2*K2)+(5/C2*L2)+(5/C2*M2))/100)</f>
        <v>1</v>
      </c>
      <c r="O2" s="79">
        <f ca="1">((((D2/C2)*20)+((E2/C2)*25)+(30/(C2+1)*F2)+(5/C2*G2)+(5/C2*H2)+(5/C2*I2)+(5/C2*J2)+(0/C2*K2)+(0/C2*L2)+(5/C2*M2))/100)</f>
        <v>1</v>
      </c>
      <c r="P2" s="71" t="str">
        <f ca="1">IF(Z2=100%,"All work Completed. Possession granted to the Building.",IF(Y2=100%,"All work Completed, Waiting for OC",AO2&amp;""&amp;AP2&amp;""&amp;AM2&amp;""&amp;AN2&amp;" "&amp;AQ2))</f>
        <v>All work Completed. Possession granted to the Building.</v>
      </c>
      <c r="Q2" s="18">
        <f ca="1">((100/C2)*D2)/100</f>
        <v>1</v>
      </c>
      <c r="R2" s="18">
        <f ca="1">((100/C2)*E2)/100</f>
        <v>1</v>
      </c>
      <c r="S2" s="18">
        <f ca="1">((100/(1+C2))*F2)/100</f>
        <v>1</v>
      </c>
      <c r="T2" s="18">
        <f ca="1">((100/C2)*G2)/100</f>
        <v>1</v>
      </c>
      <c r="U2" s="18">
        <f ca="1">((100/C2)*H2)/100</f>
        <v>1</v>
      </c>
      <c r="V2" s="18">
        <f ca="1">((100/(C2))*I2)/100</f>
        <v>1</v>
      </c>
      <c r="W2" s="18">
        <f ca="1">((100/C2)*J2)/100</f>
        <v>1</v>
      </c>
      <c r="X2" s="18">
        <f ca="1">((100/C2)*K2)/100</f>
        <v>1</v>
      </c>
      <c r="Y2" s="18">
        <f ca="1">((100/(C2))*L2)/100</f>
        <v>1</v>
      </c>
      <c r="Z2" s="18">
        <f ca="1">((100/(C2))*M2)/100</f>
        <v>1</v>
      </c>
      <c r="AA2" s="72">
        <f ca="1">C2*25%</f>
        <v>0.25</v>
      </c>
      <c r="AB2" s="73">
        <f ca="1">C2*50%</f>
        <v>0.5</v>
      </c>
      <c r="AC2" s="73">
        <f ca="1">C2</f>
        <v>1</v>
      </c>
      <c r="AD2" s="74">
        <f t="shared" ref="AD2:AD15" ca="1" si="0">(IF(M117&gt;1,(C2/(M117+2)),C2/4))</f>
        <v>0.25</v>
      </c>
      <c r="AE2" s="74">
        <f t="shared" ref="AE2:AE15" ca="1" si="1">(IF(M117&gt;1,(C2/(M117+2)+AD2),C2/4+AD2))</f>
        <v>0.5</v>
      </c>
      <c r="AF2" s="74">
        <f t="shared" ref="AF2:AF15" si="2">(IF(M117&gt;1,(C2/(M117+2)+AE2),0))</f>
        <v>0</v>
      </c>
      <c r="AG2" s="74">
        <f t="shared" ref="AG2:AG15" si="3">(IF(M117&gt;2,(C2/(M117+2)+AF2),0))</f>
        <v>0</v>
      </c>
      <c r="AH2" s="75">
        <f t="shared" ref="AH2:AH15" si="4">(IF(M117&gt;3,(C2/(M117+2)+AG2),0))</f>
        <v>0</v>
      </c>
      <c r="AI2" s="74">
        <f t="shared" ref="AI2:AI15" si="5">(IF(M117&gt;4,(C2/(M117+2)+AH2),0))</f>
        <v>0</v>
      </c>
      <c r="AJ2" s="74">
        <f t="shared" ref="AJ2:AJ15" ca="1" si="6">(IF(M117=1,(C2/(M117+3)+AE2),IF(M117=0,(C2/4+AE2),IF(M117&gt;1,0))))</f>
        <v>0.75</v>
      </c>
      <c r="AK2" s="74">
        <f t="shared" ref="AK2:AK15" ca="1" si="7">(IF(M117&gt;1.5,(C2/(M117+2)+AE2+MAX(0,AF2-AE2)+MAX(0,AG2-AF2)+MAX(0,AH2-AG2)+MAX(0,AI2-AH2)+MAX(0,AJ2-AI2)),IF(M117=1,(C2/(M117+3)+AJ2),IF(M117=0,C2/4+AJ2))))</f>
        <v>1</v>
      </c>
      <c r="AL2" s="59" t="str">
        <f t="shared" ref="AL2:AL15" si="8">(IF(W143=(1+T143),"",IF(W143&gt;0,", RCC upto "&amp;W143&amp;" Slab","")))&amp;(IF(X143=T143,"",IF(X143&gt;0,", Brickwork upto "&amp;X143&amp;" Floor","")))&amp;(IF(Y143=T143,"",IF(Y143&gt;0,", Internal Plaster upto "&amp;Y143&amp;" Floor","")))&amp;(IF(Z143=T143,"",IF(Z143&gt;0,", External Plaster upto "&amp;Z143&amp;" Floor","")))&amp;(IF(AA143=T143,"",IF(AA143&gt;0,", Flooring upto "&amp;AA143&amp;" Floor","")))&amp;(IF(AB143=T143,"",IF(AB143&gt;0,", Painting upto "&amp;AB143&amp;" Floor","")))&amp;(IF(AC143=T143,"",IF(AC143&gt;0,", Finishing upto "&amp;AC143&amp;" Floor","")))&amp;(IF(AD143=T143,"",IF(AD143&gt;0,", Possession upto "&amp;AD143&amp;" Floor","")))</f>
        <v/>
      </c>
      <c r="AM2" s="59" t="str">
        <f ca="1">(IF(D2=0,"Work not yet Started.",IF(Q2=25%,"Piling work in process",IF(Q2=50%,"Excavation work in process",IF(Q2=100%,"","0")))))&amp;(IF(E2=0%,"",IF(E2=AD2,", Footing work is process",IF(E2=AE2,", Footing work Completed",IF(E2=AF2,", 1st Basement Completed",IF(E2=AG2,", 1st &amp; 2nd Basement Completed",IF(E2=AH2,", 1st to 3rd Basement Completed",IF(E2=AI2,", 1st to 4th Basement Completed",IF(E2=AJ2,", Plinth work is process",IF(E2=AK2,"","0"))))))))))</f>
        <v/>
      </c>
      <c r="AN2" s="59" t="str">
        <f ca="1">(IF(F2=(1+C2),"",IF(F2&gt;0,", RCC upto "&amp;F2&amp;" Slab","")))&amp;(IF(G2=C2,"",IF(G2&gt;0,", Brickwork upto "&amp;G2&amp;" Floor","")))&amp;(IF(H2=C2,"",IF(H2&gt;0,", Internal Plaster upto "&amp;H2&amp;" Floor","")))&amp;(IF(I2=C2,"",IF(I2&gt;0,", External Plaster upto "&amp;I2&amp;" Floor","")))&amp;(IF(J2=C2,"",IF(J2&gt;0,", Flooring upto "&amp;J2&amp;" Floor","")))&amp;(IF(K2=C2,"",IF(K2&gt;0,", Painting upto "&amp;K2&amp;" Floor","")))&amp;(IF(L2=C2,"",IF(L2&gt;0,", Finishing upto "&amp;L2&amp;" Floor","")))&amp;(IF(M2=C2,"",IF(M2&gt;0,", Possession upto "&amp;M2&amp;" Floor","")))</f>
        <v/>
      </c>
      <c r="AO2" s="59" t="str">
        <f ca="1">IF(Q2=100%,"Excavation","")&amp;IF(R2=100%,", Plinth","")&amp;IF(S2=100%,", RCC Slab","")&amp;IF(T2=100%,", Brickwork","")&amp;IF(U2=100%,", Internal Plaster","")&amp;IF(V2=100%,", External Plaster","")&amp;IF(W2=100%,", Flooring","")&amp;IF(X2=100%,", Painting","")&amp;IF(Y2=100%,", Building common Amenities","")</f>
        <v>Excavation, Plinth, RCC Slab, Brickwork, Internal Plaster, External Plaster, Flooring, Painting, Building common Amenities</v>
      </c>
      <c r="AP2" s="59" t="str">
        <f ca="1">IF(AO2&lt;&gt;""," Completed","")</f>
        <v xml:space="preserve"> Completed</v>
      </c>
      <c r="AQ2" s="59" t="str">
        <f ca="1">IF(AN2&lt;&gt;"","Completed","")</f>
        <v/>
      </c>
    </row>
    <row r="3" spans="1:43" ht="15.5" hidden="1" x14ac:dyDescent="0.35">
      <c r="A3" s="55">
        <v>2</v>
      </c>
      <c r="B3" s="70" t="s">
        <v>167</v>
      </c>
      <c r="C3" s="52">
        <f ca="1">--TRIM(RIGHT(SUBSTITUTE(LEFT(B3,_xlfn.AGGREGATE(16,6,FIND({0,1,2,3,4,5,6,7,8,9},B3,ROW(INDIRECT("1:"&amp;LEN(B3)))),1))," ",REPT(" ",LEN(B3))),LEN(B3)))</f>
        <v>1</v>
      </c>
      <c r="D3" s="51">
        <v>1</v>
      </c>
      <c r="E3" s="51">
        <v>1</v>
      </c>
      <c r="F3" s="51">
        <v>2</v>
      </c>
      <c r="G3" s="51">
        <v>1</v>
      </c>
      <c r="H3" s="51">
        <v>1</v>
      </c>
      <c r="I3" s="51">
        <v>1</v>
      </c>
      <c r="J3" s="51">
        <v>0</v>
      </c>
      <c r="K3" s="51">
        <v>0</v>
      </c>
      <c r="L3" s="51">
        <v>0</v>
      </c>
      <c r="M3" s="51">
        <v>0</v>
      </c>
      <c r="N3" s="79">
        <f t="shared" ref="N3:N39" ca="1" si="9">(((E3/C3*10)+(40/(1+C3)*F3)+(7.5/(C3)*G3)+(7.5/(C3)*H3)+(10/C3*I3)+(10/C3*J3)+(5/C3*K3)+(5/C3*L3)+(5/C3*M3))/100)</f>
        <v>0.75</v>
      </c>
      <c r="O3" s="79">
        <f t="shared" ref="O3:O39" ca="1" si="10">((((D3/C3)*20)+((E3/C3)*25)+(30/(C3+1)*F3)+(5/C3*G3)+(5/C3*H3)+(5/C3*I3)+(5/C3*J3)+(0/C3*K3)+(0/C3*L3)+(5/C3*M3))/100)</f>
        <v>0.9</v>
      </c>
      <c r="P3" s="71" t="str">
        <f t="shared" ref="P3:P39" ca="1" si="11">IF(Z3=100%,"All work Completed. Possession granted to the Building.",IF(Y3=100%,"All work Completed, Waiting for OC",AO3&amp;""&amp;AP3&amp;""&amp;AM3&amp;""&amp;AN3&amp;" "&amp;AQ3))</f>
        <v xml:space="preserve">Excavation, Plinth, RCC Slab, Brickwork, Internal Plaster, External Plaster Completed </v>
      </c>
      <c r="Q3" s="18">
        <f t="shared" ref="Q3:Q39" ca="1" si="12">((100/C3)*D3)/100</f>
        <v>1</v>
      </c>
      <c r="R3" s="18">
        <f t="shared" ref="R3:R39" ca="1" si="13">((100/C3)*E3)/100</f>
        <v>1</v>
      </c>
      <c r="S3" s="18">
        <f t="shared" ref="S3:S39" ca="1" si="14">((100/(1+C3))*F3)/100</f>
        <v>1</v>
      </c>
      <c r="T3" s="18">
        <f t="shared" ref="T3:T39" ca="1" si="15">((100/C3)*G3)/100</f>
        <v>1</v>
      </c>
      <c r="U3" s="18">
        <f t="shared" ref="U3:U39" ca="1" si="16">((100/C3)*H3)/100</f>
        <v>1</v>
      </c>
      <c r="V3" s="18">
        <f t="shared" ref="V3:V39" ca="1" si="17">((100/(C3))*I3)/100</f>
        <v>1</v>
      </c>
      <c r="W3" s="18">
        <f t="shared" ref="W3:W39" ca="1" si="18">((100/C3)*J3)/100</f>
        <v>0</v>
      </c>
      <c r="X3" s="18">
        <f t="shared" ref="X3:X39" ca="1" si="19">((100/C3)*K3)/100</f>
        <v>0</v>
      </c>
      <c r="Y3" s="18">
        <f t="shared" ref="Y3:Y39" ca="1" si="20">((100/(C3))*L3)/100</f>
        <v>0</v>
      </c>
      <c r="Z3" s="18">
        <f t="shared" ref="Z3:Z39" ca="1" si="21">((100/(C3))*M3)/100</f>
        <v>0</v>
      </c>
      <c r="AA3" s="72">
        <f t="shared" ref="AA3:AA39" ca="1" si="22">C3*25%</f>
        <v>0.25</v>
      </c>
      <c r="AB3" s="73">
        <f t="shared" ref="AB3:AB39" ca="1" si="23">C3*50%</f>
        <v>0.5</v>
      </c>
      <c r="AC3" s="73">
        <f t="shared" ref="AC3:AC39" ca="1" si="24">C3</f>
        <v>1</v>
      </c>
      <c r="AD3" s="74">
        <f t="shared" ca="1" si="0"/>
        <v>0.25</v>
      </c>
      <c r="AE3" s="74">
        <f t="shared" ca="1" si="1"/>
        <v>0.5</v>
      </c>
      <c r="AF3" s="74">
        <f t="shared" si="2"/>
        <v>0</v>
      </c>
      <c r="AG3" s="74">
        <f t="shared" si="3"/>
        <v>0</v>
      </c>
      <c r="AH3" s="75">
        <f t="shared" si="4"/>
        <v>0</v>
      </c>
      <c r="AI3" s="74">
        <f t="shared" si="5"/>
        <v>0</v>
      </c>
      <c r="AJ3" s="74">
        <f t="shared" ca="1" si="6"/>
        <v>0.75</v>
      </c>
      <c r="AK3" s="74">
        <f t="shared" ca="1" si="7"/>
        <v>1</v>
      </c>
      <c r="AL3" s="59" t="str">
        <f t="shared" si="8"/>
        <v/>
      </c>
      <c r="AM3" s="59" t="str">
        <f t="shared" ref="AM3:AM39" ca="1" si="25">(IF(D3=0,"Work not yet Started.",IF(Q3=25%,"Piling work in process",IF(Q3=50%,"Excavation work in process",IF(Q3=100%,"","0")))))&amp;(IF(E3=0%,"",IF(E3=AD3,", Footing work is process",IF(E3=AE3,", Footing work Completed",IF(E3=AF3,", 1st Basement Completed",IF(E3=AG3,", 1st &amp; 2nd Basement Completed",IF(E3=AH3,", 1st to 3rd Basement Completed",IF(E3=AI3,", 1st to 4th Basement Completed",IF(E3=AJ3,", Plinth work is process",IF(E3=AK3,"","0"))))))))))</f>
        <v/>
      </c>
      <c r="AN3" s="59" t="str">
        <f t="shared" ref="AN3:AN39" ca="1" si="26">(IF(F3=(1+C3),"",IF(F3&gt;0,", RCC upto "&amp;F3&amp;" Slab","")))&amp;(IF(G3=C3,"",IF(G3&gt;0,", Brickwork upto "&amp;G3&amp;" Floor","")))&amp;(IF(H3=C3,"",IF(H3&gt;0,", Internal Plaster upto "&amp;H3&amp;" Floor","")))&amp;(IF(I3=C3,"",IF(I3&gt;0,", External Plaster upto "&amp;I3&amp;" Floor","")))&amp;(IF(J3=C3,"",IF(J3&gt;0,", Flooring upto "&amp;J3&amp;" Floor","")))&amp;(IF(K3=C3,"",IF(K3&gt;0,", Painting upto "&amp;K3&amp;" Floor","")))&amp;(IF(L3=C3,"",IF(L3&gt;0,", Finishing upto "&amp;L3&amp;" Floor","")))&amp;(IF(M3=C3,"",IF(M3&gt;0,", Possession upto "&amp;M3&amp;" Floor","")))</f>
        <v/>
      </c>
      <c r="AO3" s="59" t="str">
        <f t="shared" ref="AO3:AO39" ca="1" si="27">IF(Q3=100%,"Excavation","")&amp;IF(R3=100%,", Plinth","")&amp;IF(S3=100%,", RCC Slab","")&amp;IF(T3=100%,", Brickwork","")&amp;IF(U3=100%,", Internal Plaster","")&amp;IF(V3=100%,", External Plaster","")&amp;IF(W3=100%,", Flooring","")&amp;IF(X3=100%,", Painting","")&amp;IF(Y3=100%,", Building common Amenities","")</f>
        <v>Excavation, Plinth, RCC Slab, Brickwork, Internal Plaster, External Plaster</v>
      </c>
      <c r="AP3" s="59" t="str">
        <f t="shared" ref="AP3:AP66" ca="1" si="28">IF(AO3&lt;&gt;""," Completed","")</f>
        <v xml:space="preserve"> Completed</v>
      </c>
      <c r="AQ3" s="59" t="str">
        <f t="shared" ref="AQ3:AQ39" ca="1" si="29">IF(AN3&lt;&gt;"","Completed","")</f>
        <v/>
      </c>
    </row>
    <row r="4" spans="1:43" ht="15.5" x14ac:dyDescent="0.35">
      <c r="A4" s="92">
        <v>3</v>
      </c>
      <c r="B4" s="70" t="s">
        <v>167</v>
      </c>
      <c r="C4" s="52">
        <f ca="1">--TRIM(RIGHT(SUBSTITUTE(LEFT(B4,_xlfn.AGGREGATE(16,6,FIND({0,1,2,3,4,5,6,7,8,9},B4,ROW(INDIRECT("1:"&amp;LEN(B4)))),1))," ",REPT(" ",LEN(B4))),LEN(B4)))</f>
        <v>1</v>
      </c>
      <c r="D4" s="51">
        <v>1</v>
      </c>
      <c r="E4" s="51">
        <v>0.5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79">
        <f t="shared" ca="1" si="9"/>
        <v>0.05</v>
      </c>
      <c r="O4" s="79">
        <f t="shared" ca="1" si="10"/>
        <v>0.32500000000000001</v>
      </c>
      <c r="P4" s="93" t="str">
        <f t="shared" ca="1" si="11"/>
        <v xml:space="preserve">Excavation Completed, Footing work Completed </v>
      </c>
      <c r="Q4" s="18">
        <f t="shared" ca="1" si="12"/>
        <v>1</v>
      </c>
      <c r="R4" s="18">
        <f t="shared" ca="1" si="13"/>
        <v>0.5</v>
      </c>
      <c r="S4" s="18">
        <f t="shared" ca="1" si="14"/>
        <v>0</v>
      </c>
      <c r="T4" s="18">
        <f t="shared" ca="1" si="15"/>
        <v>0</v>
      </c>
      <c r="U4" s="18">
        <f t="shared" ca="1" si="16"/>
        <v>0</v>
      </c>
      <c r="V4" s="18">
        <f t="shared" ca="1" si="17"/>
        <v>0</v>
      </c>
      <c r="W4" s="18">
        <f t="shared" ca="1" si="18"/>
        <v>0</v>
      </c>
      <c r="X4" s="18">
        <f t="shared" ca="1" si="19"/>
        <v>0</v>
      </c>
      <c r="Y4" s="18">
        <f t="shared" ca="1" si="20"/>
        <v>0</v>
      </c>
      <c r="Z4" s="18">
        <f t="shared" ca="1" si="21"/>
        <v>0</v>
      </c>
      <c r="AA4" s="72">
        <f t="shared" ca="1" si="22"/>
        <v>0.25</v>
      </c>
      <c r="AB4" s="73">
        <f t="shared" ca="1" si="23"/>
        <v>0.5</v>
      </c>
      <c r="AC4" s="73">
        <f t="shared" ca="1" si="24"/>
        <v>1</v>
      </c>
      <c r="AD4" s="74">
        <f t="shared" ca="1" si="0"/>
        <v>0.25</v>
      </c>
      <c r="AE4" s="74">
        <f t="shared" ca="1" si="1"/>
        <v>0.5</v>
      </c>
      <c r="AF4" s="74">
        <f t="shared" si="2"/>
        <v>0</v>
      </c>
      <c r="AG4" s="74">
        <f t="shared" si="3"/>
        <v>0</v>
      </c>
      <c r="AH4" s="75">
        <f t="shared" si="4"/>
        <v>0</v>
      </c>
      <c r="AI4" s="74">
        <f t="shared" si="5"/>
        <v>0</v>
      </c>
      <c r="AJ4" s="74">
        <f t="shared" ca="1" si="6"/>
        <v>0.75</v>
      </c>
      <c r="AK4" s="74">
        <f t="shared" ca="1" si="7"/>
        <v>1</v>
      </c>
      <c r="AL4" s="59" t="str">
        <f t="shared" si="8"/>
        <v/>
      </c>
      <c r="AM4" s="59" t="str">
        <f t="shared" ca="1" si="25"/>
        <v>, Footing work Completed</v>
      </c>
      <c r="AN4" s="59" t="str">
        <f t="shared" ca="1" si="26"/>
        <v/>
      </c>
      <c r="AO4" s="59" t="str">
        <f t="shared" ca="1" si="27"/>
        <v>Excavation</v>
      </c>
      <c r="AP4" s="59" t="str">
        <f t="shared" ca="1" si="28"/>
        <v xml:space="preserve"> Completed</v>
      </c>
      <c r="AQ4" s="59" t="str">
        <f t="shared" ca="1" si="29"/>
        <v/>
      </c>
    </row>
    <row r="5" spans="1:43" ht="15.5" x14ac:dyDescent="0.35">
      <c r="A5" s="94">
        <v>4</v>
      </c>
      <c r="B5" s="95" t="s">
        <v>167</v>
      </c>
      <c r="C5" s="96">
        <f ca="1">--TRIM(RIGHT(SUBSTITUTE(LEFT(B5,_xlfn.AGGREGATE(16,6,FIND({0,1,2,3,4,5,6,7,8,9},B5,ROW(INDIRECT("1:"&amp;LEN(B5)))),1))," ",REPT(" ",LEN(B5))),LEN(B5)))</f>
        <v>1</v>
      </c>
      <c r="D5" s="97">
        <v>1</v>
      </c>
      <c r="E5" s="97">
        <v>1</v>
      </c>
      <c r="F5" s="97">
        <v>1</v>
      </c>
      <c r="G5" s="97">
        <v>0</v>
      </c>
      <c r="H5" s="97">
        <v>0</v>
      </c>
      <c r="I5" s="97">
        <v>0</v>
      </c>
      <c r="J5" s="97">
        <v>0</v>
      </c>
      <c r="K5" s="97">
        <v>0</v>
      </c>
      <c r="L5" s="97">
        <v>0</v>
      </c>
      <c r="M5" s="97">
        <v>0</v>
      </c>
      <c r="N5" s="98">
        <f t="shared" ca="1" si="9"/>
        <v>0.3</v>
      </c>
      <c r="O5" s="98">
        <f t="shared" ca="1" si="10"/>
        <v>0.6</v>
      </c>
      <c r="P5" s="93" t="str">
        <f t="shared" ca="1" si="11"/>
        <v>Excavation, Plinth Completed, RCC upto 1 Slab Completed</v>
      </c>
      <c r="Q5" s="18">
        <f t="shared" ca="1" si="12"/>
        <v>1</v>
      </c>
      <c r="R5" s="18">
        <f t="shared" ca="1" si="13"/>
        <v>1</v>
      </c>
      <c r="S5" s="18">
        <f t="shared" ca="1" si="14"/>
        <v>0.5</v>
      </c>
      <c r="T5" s="18">
        <f t="shared" ca="1" si="15"/>
        <v>0</v>
      </c>
      <c r="U5" s="18">
        <f t="shared" ca="1" si="16"/>
        <v>0</v>
      </c>
      <c r="V5" s="18">
        <f t="shared" ca="1" si="17"/>
        <v>0</v>
      </c>
      <c r="W5" s="18">
        <f t="shared" ca="1" si="18"/>
        <v>0</v>
      </c>
      <c r="X5" s="18">
        <f t="shared" ca="1" si="19"/>
        <v>0</v>
      </c>
      <c r="Y5" s="18">
        <f t="shared" ca="1" si="20"/>
        <v>0</v>
      </c>
      <c r="Z5" s="18">
        <f t="shared" ca="1" si="21"/>
        <v>0</v>
      </c>
      <c r="AA5" s="72">
        <f t="shared" ca="1" si="22"/>
        <v>0.25</v>
      </c>
      <c r="AB5" s="73">
        <f t="shared" ca="1" si="23"/>
        <v>0.5</v>
      </c>
      <c r="AC5" s="73">
        <f t="shared" ca="1" si="24"/>
        <v>1</v>
      </c>
      <c r="AD5" s="74">
        <f t="shared" ca="1" si="0"/>
        <v>0.25</v>
      </c>
      <c r="AE5" s="74">
        <f t="shared" ca="1" si="1"/>
        <v>0.5</v>
      </c>
      <c r="AF5" s="74">
        <f t="shared" si="2"/>
        <v>0</v>
      </c>
      <c r="AG5" s="74">
        <f t="shared" si="3"/>
        <v>0</v>
      </c>
      <c r="AH5" s="75">
        <f t="shared" si="4"/>
        <v>0</v>
      </c>
      <c r="AI5" s="74">
        <f t="shared" si="5"/>
        <v>0</v>
      </c>
      <c r="AJ5" s="74">
        <f t="shared" ca="1" si="6"/>
        <v>0.75</v>
      </c>
      <c r="AK5" s="74">
        <f t="shared" ca="1" si="7"/>
        <v>1</v>
      </c>
      <c r="AL5" s="59" t="str">
        <f t="shared" si="8"/>
        <v/>
      </c>
      <c r="AM5" s="59" t="str">
        <f t="shared" ca="1" si="25"/>
        <v/>
      </c>
      <c r="AN5" s="59" t="str">
        <f t="shared" ca="1" si="26"/>
        <v>, RCC upto 1 Slab</v>
      </c>
      <c r="AO5" s="59" t="str">
        <f t="shared" ca="1" si="27"/>
        <v>Excavation, Plinth</v>
      </c>
      <c r="AP5" s="59" t="str">
        <f t="shared" ca="1" si="28"/>
        <v xml:space="preserve"> Completed</v>
      </c>
      <c r="AQ5" s="59" t="str">
        <f t="shared" ca="1" si="29"/>
        <v>Completed</v>
      </c>
    </row>
    <row r="6" spans="1:43" ht="15.5" x14ac:dyDescent="0.35">
      <c r="A6" s="94">
        <v>5</v>
      </c>
      <c r="B6" s="95" t="s">
        <v>167</v>
      </c>
      <c r="C6" s="96">
        <f ca="1">--TRIM(RIGHT(SUBSTITUTE(LEFT(B6,_xlfn.AGGREGATE(16,6,FIND({0,1,2,3,4,5,6,7,8,9},B6,ROW(INDIRECT("1:"&amp;LEN(B6)))),1))," ",REPT(" ",LEN(B6))),LEN(B6)))</f>
        <v>1</v>
      </c>
      <c r="D6" s="97">
        <v>1</v>
      </c>
      <c r="E6" s="97">
        <v>1</v>
      </c>
      <c r="F6" s="97">
        <v>2</v>
      </c>
      <c r="G6" s="97">
        <v>1</v>
      </c>
      <c r="H6" s="97">
        <v>1</v>
      </c>
      <c r="I6" s="97">
        <v>0.7</v>
      </c>
      <c r="J6" s="97">
        <v>0</v>
      </c>
      <c r="K6" s="97">
        <v>0</v>
      </c>
      <c r="L6" s="97">
        <v>0</v>
      </c>
      <c r="M6" s="97">
        <v>0</v>
      </c>
      <c r="N6" s="98">
        <f t="shared" ca="1" si="9"/>
        <v>0.72</v>
      </c>
      <c r="O6" s="98">
        <f t="shared" ca="1" si="10"/>
        <v>0.88500000000000001</v>
      </c>
      <c r="P6" s="71" t="str">
        <f t="shared" ca="1" si="11"/>
        <v>Excavation, Plinth, RCC Slab, Brickwork, Internal Plaster Completed, External Plaster upto 0.7 Floor Completed</v>
      </c>
      <c r="Q6" s="18">
        <f t="shared" ca="1" si="12"/>
        <v>1</v>
      </c>
      <c r="R6" s="18">
        <f t="shared" ca="1" si="13"/>
        <v>1</v>
      </c>
      <c r="S6" s="18">
        <f t="shared" ca="1" si="14"/>
        <v>1</v>
      </c>
      <c r="T6" s="18">
        <f t="shared" ca="1" si="15"/>
        <v>1</v>
      </c>
      <c r="U6" s="18">
        <f t="shared" ca="1" si="16"/>
        <v>1</v>
      </c>
      <c r="V6" s="18">
        <f t="shared" ca="1" si="17"/>
        <v>0.7</v>
      </c>
      <c r="W6" s="18">
        <f t="shared" ca="1" si="18"/>
        <v>0</v>
      </c>
      <c r="X6" s="18">
        <f t="shared" ca="1" si="19"/>
        <v>0</v>
      </c>
      <c r="Y6" s="18">
        <f t="shared" ca="1" si="20"/>
        <v>0</v>
      </c>
      <c r="Z6" s="18">
        <f t="shared" ca="1" si="21"/>
        <v>0</v>
      </c>
      <c r="AA6" s="72">
        <f t="shared" ca="1" si="22"/>
        <v>0.25</v>
      </c>
      <c r="AB6" s="73">
        <f t="shared" ca="1" si="23"/>
        <v>0.5</v>
      </c>
      <c r="AC6" s="73">
        <f t="shared" ca="1" si="24"/>
        <v>1</v>
      </c>
      <c r="AD6" s="74">
        <f t="shared" ca="1" si="0"/>
        <v>0.25</v>
      </c>
      <c r="AE6" s="74">
        <f t="shared" ca="1" si="1"/>
        <v>0.5</v>
      </c>
      <c r="AF6" s="74">
        <f t="shared" si="2"/>
        <v>0</v>
      </c>
      <c r="AG6" s="74">
        <f t="shared" si="3"/>
        <v>0</v>
      </c>
      <c r="AH6" s="75">
        <f t="shared" si="4"/>
        <v>0</v>
      </c>
      <c r="AI6" s="74">
        <f t="shared" si="5"/>
        <v>0</v>
      </c>
      <c r="AJ6" s="74">
        <f t="shared" ca="1" si="6"/>
        <v>0.75</v>
      </c>
      <c r="AK6" s="74">
        <f t="shared" ca="1" si="7"/>
        <v>1</v>
      </c>
      <c r="AL6" s="59" t="str">
        <f t="shared" si="8"/>
        <v/>
      </c>
      <c r="AM6" s="59" t="str">
        <f t="shared" ca="1" si="25"/>
        <v/>
      </c>
      <c r="AN6" s="59" t="str">
        <f t="shared" ca="1" si="26"/>
        <v>, External Plaster upto 0.7 Floor</v>
      </c>
      <c r="AO6" s="59" t="str">
        <f t="shared" ca="1" si="27"/>
        <v>Excavation, Plinth, RCC Slab, Brickwork, Internal Plaster</v>
      </c>
      <c r="AP6" s="59" t="str">
        <f t="shared" ca="1" si="28"/>
        <v xml:space="preserve"> Completed</v>
      </c>
      <c r="AQ6" s="59" t="str">
        <f t="shared" ca="1" si="29"/>
        <v>Completed</v>
      </c>
    </row>
    <row r="7" spans="1:43" ht="15.5" x14ac:dyDescent="0.35">
      <c r="A7" s="94">
        <v>6</v>
      </c>
      <c r="B7" s="95" t="s">
        <v>167</v>
      </c>
      <c r="C7" s="96">
        <f ca="1">--TRIM(RIGHT(SUBSTITUTE(LEFT(B7,_xlfn.AGGREGATE(16,6,FIND({0,1,2,3,4,5,6,7,8,9},B7,ROW(INDIRECT("1:"&amp;LEN(B7)))),1))," ",REPT(" ",LEN(B7))),LEN(B7)))</f>
        <v>1</v>
      </c>
      <c r="D7" s="97">
        <v>1</v>
      </c>
      <c r="E7" s="97">
        <v>1</v>
      </c>
      <c r="F7" s="97">
        <v>1</v>
      </c>
      <c r="G7" s="97">
        <v>0.2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8">
        <f t="shared" ca="1" si="9"/>
        <v>0.315</v>
      </c>
      <c r="O7" s="98">
        <f t="shared" ca="1" si="10"/>
        <v>0.61</v>
      </c>
      <c r="P7" s="93" t="str">
        <f t="shared" ca="1" si="11"/>
        <v>Excavation, Plinth Completed, RCC upto 1 Slab, Brickwork upto 0.2 Floor Completed</v>
      </c>
      <c r="Q7" s="18">
        <f t="shared" ca="1" si="12"/>
        <v>1</v>
      </c>
      <c r="R7" s="18">
        <f t="shared" ca="1" si="13"/>
        <v>1</v>
      </c>
      <c r="S7" s="18">
        <f t="shared" ca="1" si="14"/>
        <v>0.5</v>
      </c>
      <c r="T7" s="18">
        <f t="shared" ca="1" si="15"/>
        <v>0.2</v>
      </c>
      <c r="U7" s="18">
        <f t="shared" ca="1" si="16"/>
        <v>0</v>
      </c>
      <c r="V7" s="18">
        <f t="shared" ca="1" si="17"/>
        <v>0</v>
      </c>
      <c r="W7" s="18">
        <f t="shared" ca="1" si="18"/>
        <v>0</v>
      </c>
      <c r="X7" s="18">
        <f t="shared" ca="1" si="19"/>
        <v>0</v>
      </c>
      <c r="Y7" s="18">
        <f t="shared" ca="1" si="20"/>
        <v>0</v>
      </c>
      <c r="Z7" s="18">
        <f t="shared" ca="1" si="21"/>
        <v>0</v>
      </c>
      <c r="AA7" s="72">
        <f t="shared" ca="1" si="22"/>
        <v>0.25</v>
      </c>
      <c r="AB7" s="73">
        <f t="shared" ca="1" si="23"/>
        <v>0.5</v>
      </c>
      <c r="AC7" s="73">
        <f t="shared" ca="1" si="24"/>
        <v>1</v>
      </c>
      <c r="AD7" s="74">
        <f t="shared" ca="1" si="0"/>
        <v>0.25</v>
      </c>
      <c r="AE7" s="74">
        <f t="shared" ca="1" si="1"/>
        <v>0.5</v>
      </c>
      <c r="AF7" s="74">
        <f t="shared" si="2"/>
        <v>0</v>
      </c>
      <c r="AG7" s="74">
        <f t="shared" si="3"/>
        <v>0</v>
      </c>
      <c r="AH7" s="75">
        <f t="shared" si="4"/>
        <v>0</v>
      </c>
      <c r="AI7" s="74">
        <f t="shared" si="5"/>
        <v>0</v>
      </c>
      <c r="AJ7" s="74">
        <f t="shared" ca="1" si="6"/>
        <v>0.75</v>
      </c>
      <c r="AK7" s="74">
        <f t="shared" ca="1" si="7"/>
        <v>1</v>
      </c>
      <c r="AL7" s="59" t="str">
        <f t="shared" si="8"/>
        <v/>
      </c>
      <c r="AM7" s="59" t="str">
        <f t="shared" ca="1" si="25"/>
        <v/>
      </c>
      <c r="AN7" s="59" t="str">
        <f t="shared" ca="1" si="26"/>
        <v>, RCC upto 1 Slab, Brickwork upto 0.2 Floor</v>
      </c>
      <c r="AO7" s="59" t="str">
        <f t="shared" ca="1" si="27"/>
        <v>Excavation, Plinth</v>
      </c>
      <c r="AP7" s="59" t="str">
        <f t="shared" ca="1" si="28"/>
        <v xml:space="preserve"> Completed</v>
      </c>
      <c r="AQ7" s="59" t="str">
        <f t="shared" ca="1" si="29"/>
        <v>Completed</v>
      </c>
    </row>
    <row r="8" spans="1:43" ht="15.5" x14ac:dyDescent="0.35">
      <c r="A8" s="94">
        <v>7</v>
      </c>
      <c r="B8" s="95" t="s">
        <v>167</v>
      </c>
      <c r="C8" s="96">
        <f ca="1">--TRIM(RIGHT(SUBSTITUTE(LEFT(B8,_xlfn.AGGREGATE(16,6,FIND({0,1,2,3,4,5,6,7,8,9},B8,ROW(INDIRECT("1:"&amp;LEN(B8)))),1))," ",REPT(" ",LEN(B8))),LEN(B8)))</f>
        <v>1</v>
      </c>
      <c r="D8" s="97">
        <v>1</v>
      </c>
      <c r="E8" s="97">
        <v>1</v>
      </c>
      <c r="F8" s="97">
        <v>1</v>
      </c>
      <c r="G8" s="97">
        <v>0.2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  <c r="N8" s="98">
        <f t="shared" ca="1" si="9"/>
        <v>0.315</v>
      </c>
      <c r="O8" s="98">
        <f t="shared" ca="1" si="10"/>
        <v>0.61</v>
      </c>
      <c r="P8" s="71" t="str">
        <f t="shared" ca="1" si="11"/>
        <v>Excavation, Plinth Completed, RCC upto 1 Slab, Brickwork upto 0.2 Floor Completed</v>
      </c>
      <c r="Q8" s="18">
        <f t="shared" ca="1" si="12"/>
        <v>1</v>
      </c>
      <c r="R8" s="18">
        <f t="shared" ca="1" si="13"/>
        <v>1</v>
      </c>
      <c r="S8" s="18">
        <f t="shared" ca="1" si="14"/>
        <v>0.5</v>
      </c>
      <c r="T8" s="18">
        <f t="shared" ca="1" si="15"/>
        <v>0.2</v>
      </c>
      <c r="U8" s="18">
        <f t="shared" ca="1" si="16"/>
        <v>0</v>
      </c>
      <c r="V8" s="18">
        <f t="shared" ca="1" si="17"/>
        <v>0</v>
      </c>
      <c r="W8" s="18">
        <f t="shared" ca="1" si="18"/>
        <v>0</v>
      </c>
      <c r="X8" s="18">
        <f t="shared" ca="1" si="19"/>
        <v>0</v>
      </c>
      <c r="Y8" s="18">
        <f t="shared" ca="1" si="20"/>
        <v>0</v>
      </c>
      <c r="Z8" s="18">
        <f t="shared" ca="1" si="21"/>
        <v>0</v>
      </c>
      <c r="AA8" s="72">
        <f t="shared" ca="1" si="22"/>
        <v>0.25</v>
      </c>
      <c r="AB8" s="73">
        <f t="shared" ca="1" si="23"/>
        <v>0.5</v>
      </c>
      <c r="AC8" s="73">
        <f t="shared" ca="1" si="24"/>
        <v>1</v>
      </c>
      <c r="AD8" s="74">
        <f t="shared" ca="1" si="0"/>
        <v>0.25</v>
      </c>
      <c r="AE8" s="74">
        <f t="shared" ca="1" si="1"/>
        <v>0.5</v>
      </c>
      <c r="AF8" s="74">
        <f t="shared" si="2"/>
        <v>0</v>
      </c>
      <c r="AG8" s="74">
        <f t="shared" si="3"/>
        <v>0</v>
      </c>
      <c r="AH8" s="75">
        <f t="shared" si="4"/>
        <v>0</v>
      </c>
      <c r="AI8" s="74">
        <f t="shared" si="5"/>
        <v>0</v>
      </c>
      <c r="AJ8" s="74">
        <f t="shared" ca="1" si="6"/>
        <v>0.75</v>
      </c>
      <c r="AK8" s="74">
        <f t="shared" ca="1" si="7"/>
        <v>1</v>
      </c>
      <c r="AL8" s="59" t="str">
        <f t="shared" si="8"/>
        <v/>
      </c>
      <c r="AM8" s="59" t="str">
        <f t="shared" ca="1" si="25"/>
        <v/>
      </c>
      <c r="AN8" s="59" t="str">
        <f t="shared" ca="1" si="26"/>
        <v>, RCC upto 1 Slab, Brickwork upto 0.2 Floor</v>
      </c>
      <c r="AO8" s="59" t="str">
        <f t="shared" ca="1" si="27"/>
        <v>Excavation, Plinth</v>
      </c>
      <c r="AP8" s="59" t="str">
        <f t="shared" ca="1" si="28"/>
        <v xml:space="preserve"> Completed</v>
      </c>
      <c r="AQ8" s="59" t="str">
        <f t="shared" ca="1" si="29"/>
        <v>Completed</v>
      </c>
    </row>
    <row r="9" spans="1:43" ht="15.5" hidden="1" x14ac:dyDescent="0.35">
      <c r="A9" s="55">
        <v>8</v>
      </c>
      <c r="B9" s="70" t="s">
        <v>167</v>
      </c>
      <c r="C9" s="52">
        <v>1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79">
        <v>0</v>
      </c>
      <c r="O9" s="79">
        <v>0</v>
      </c>
      <c r="P9" s="71" t="str">
        <f t="shared" si="11"/>
        <v xml:space="preserve">Work not yet Started. </v>
      </c>
      <c r="Q9" s="18">
        <f t="shared" si="12"/>
        <v>0</v>
      </c>
      <c r="R9" s="18">
        <f t="shared" si="13"/>
        <v>0</v>
      </c>
      <c r="S9" s="18">
        <f t="shared" si="14"/>
        <v>0</v>
      </c>
      <c r="T9" s="18">
        <f t="shared" si="15"/>
        <v>0</v>
      </c>
      <c r="U9" s="18">
        <f t="shared" si="16"/>
        <v>0</v>
      </c>
      <c r="V9" s="18">
        <f t="shared" si="17"/>
        <v>0</v>
      </c>
      <c r="W9" s="18">
        <f t="shared" si="18"/>
        <v>0</v>
      </c>
      <c r="X9" s="18">
        <f t="shared" si="19"/>
        <v>0</v>
      </c>
      <c r="Y9" s="18">
        <f t="shared" si="20"/>
        <v>0</v>
      </c>
      <c r="Z9" s="18">
        <f t="shared" si="21"/>
        <v>0</v>
      </c>
      <c r="AA9" s="72">
        <f t="shared" si="22"/>
        <v>0.25</v>
      </c>
      <c r="AB9" s="73">
        <f t="shared" si="23"/>
        <v>0.5</v>
      </c>
      <c r="AC9" s="73">
        <f t="shared" si="24"/>
        <v>1</v>
      </c>
      <c r="AD9" s="74">
        <f t="shared" si="0"/>
        <v>0.25</v>
      </c>
      <c r="AE9" s="74">
        <f t="shared" si="1"/>
        <v>0.5</v>
      </c>
      <c r="AF9" s="74">
        <f t="shared" si="2"/>
        <v>0</v>
      </c>
      <c r="AG9" s="74">
        <f t="shared" si="3"/>
        <v>0</v>
      </c>
      <c r="AH9" s="75">
        <f t="shared" si="4"/>
        <v>0</v>
      </c>
      <c r="AI9" s="74">
        <f t="shared" si="5"/>
        <v>0</v>
      </c>
      <c r="AJ9" s="74">
        <f t="shared" si="6"/>
        <v>0.75</v>
      </c>
      <c r="AK9" s="74">
        <f t="shared" si="7"/>
        <v>1</v>
      </c>
      <c r="AL9" s="59" t="str">
        <f t="shared" si="8"/>
        <v/>
      </c>
      <c r="AM9" s="59" t="str">
        <f t="shared" si="25"/>
        <v>Work not yet Started.</v>
      </c>
      <c r="AN9" s="59" t="str">
        <f t="shared" si="26"/>
        <v/>
      </c>
      <c r="AO9" s="59" t="str">
        <f t="shared" si="27"/>
        <v/>
      </c>
      <c r="AP9" s="59" t="str">
        <f t="shared" si="28"/>
        <v/>
      </c>
      <c r="AQ9" s="59" t="str">
        <f t="shared" si="29"/>
        <v/>
      </c>
    </row>
    <row r="10" spans="1:43" ht="15.5" hidden="1" x14ac:dyDescent="0.35">
      <c r="A10" s="55">
        <v>9</v>
      </c>
      <c r="B10" s="70" t="s">
        <v>167</v>
      </c>
      <c r="C10" s="52">
        <f ca="1">--TRIM(RIGHT(SUBSTITUTE(LEFT(B10,_xlfn.AGGREGATE(16,6,FIND({0,1,2,3,4,5,6,7,8,9},B10,ROW(INDIRECT("1:"&amp;LEN(B10)))),1))," ",REPT(" ",LEN(B10))),LEN(B10)))</f>
        <v>1</v>
      </c>
      <c r="D10" s="51">
        <v>1</v>
      </c>
      <c r="E10" s="51">
        <v>1</v>
      </c>
      <c r="F10" s="51">
        <v>2</v>
      </c>
      <c r="G10" s="51">
        <v>1</v>
      </c>
      <c r="H10" s="51">
        <v>1</v>
      </c>
      <c r="I10" s="51">
        <v>1</v>
      </c>
      <c r="J10" s="51">
        <v>1</v>
      </c>
      <c r="K10" s="51">
        <v>1</v>
      </c>
      <c r="L10" s="51">
        <v>1</v>
      </c>
      <c r="M10" s="51">
        <v>1</v>
      </c>
      <c r="N10" s="79">
        <f t="shared" ca="1" si="9"/>
        <v>1</v>
      </c>
      <c r="O10" s="79">
        <f t="shared" ca="1" si="10"/>
        <v>1</v>
      </c>
      <c r="P10" s="71" t="str">
        <f t="shared" ca="1" si="11"/>
        <v>All work Completed. Possession granted to the Building.</v>
      </c>
      <c r="Q10" s="18">
        <f t="shared" ca="1" si="12"/>
        <v>1</v>
      </c>
      <c r="R10" s="18">
        <f t="shared" ca="1" si="13"/>
        <v>1</v>
      </c>
      <c r="S10" s="18">
        <f t="shared" ca="1" si="14"/>
        <v>1</v>
      </c>
      <c r="T10" s="18">
        <f t="shared" ca="1" si="15"/>
        <v>1</v>
      </c>
      <c r="U10" s="18">
        <f t="shared" ca="1" si="16"/>
        <v>1</v>
      </c>
      <c r="V10" s="18">
        <f t="shared" ca="1" si="17"/>
        <v>1</v>
      </c>
      <c r="W10" s="18">
        <f t="shared" ca="1" si="18"/>
        <v>1</v>
      </c>
      <c r="X10" s="18">
        <f t="shared" ca="1" si="19"/>
        <v>1</v>
      </c>
      <c r="Y10" s="18">
        <f t="shared" ca="1" si="20"/>
        <v>1</v>
      </c>
      <c r="Z10" s="18">
        <f t="shared" ca="1" si="21"/>
        <v>1</v>
      </c>
      <c r="AA10" s="72">
        <f t="shared" ca="1" si="22"/>
        <v>0.25</v>
      </c>
      <c r="AB10" s="73">
        <f t="shared" ca="1" si="23"/>
        <v>0.5</v>
      </c>
      <c r="AC10" s="73">
        <f t="shared" ca="1" si="24"/>
        <v>1</v>
      </c>
      <c r="AD10" s="74">
        <f t="shared" ca="1" si="0"/>
        <v>0.25</v>
      </c>
      <c r="AE10" s="74">
        <f t="shared" ca="1" si="1"/>
        <v>0.5</v>
      </c>
      <c r="AF10" s="74">
        <f t="shared" si="2"/>
        <v>0</v>
      </c>
      <c r="AG10" s="74">
        <f t="shared" si="3"/>
        <v>0</v>
      </c>
      <c r="AH10" s="75">
        <f t="shared" si="4"/>
        <v>0</v>
      </c>
      <c r="AI10" s="74">
        <f t="shared" si="5"/>
        <v>0</v>
      </c>
      <c r="AJ10" s="74">
        <f t="shared" ca="1" si="6"/>
        <v>0.75</v>
      </c>
      <c r="AK10" s="74">
        <f t="shared" ca="1" si="7"/>
        <v>1</v>
      </c>
      <c r="AL10" s="59" t="str">
        <f t="shared" si="8"/>
        <v/>
      </c>
      <c r="AM10" s="59" t="str">
        <f t="shared" ca="1" si="25"/>
        <v/>
      </c>
      <c r="AN10" s="59" t="str">
        <f t="shared" ca="1" si="26"/>
        <v/>
      </c>
      <c r="AO10" s="59" t="str">
        <f t="shared" ca="1" si="27"/>
        <v>Excavation, Plinth, RCC Slab, Brickwork, Internal Plaster, External Plaster, Flooring, Painting, Building common Amenities</v>
      </c>
      <c r="AP10" s="59" t="str">
        <f t="shared" ca="1" si="28"/>
        <v xml:space="preserve"> Completed</v>
      </c>
      <c r="AQ10" s="59" t="str">
        <f t="shared" ca="1" si="29"/>
        <v/>
      </c>
    </row>
    <row r="11" spans="1:43" ht="15.5" hidden="1" x14ac:dyDescent="0.35">
      <c r="A11" s="55">
        <v>10</v>
      </c>
      <c r="B11" s="70" t="s">
        <v>167</v>
      </c>
      <c r="C11" s="52">
        <f ca="1">--TRIM(RIGHT(SUBSTITUTE(LEFT(B11,_xlfn.AGGREGATE(16,6,FIND({0,1,2,3,4,5,6,7,8,9},B11,ROW(INDIRECT("1:"&amp;LEN(B11)))),1))," ",REPT(" ",LEN(B11))),LEN(B11)))</f>
        <v>1</v>
      </c>
      <c r="D11" s="51">
        <v>1</v>
      </c>
      <c r="E11" s="51">
        <v>1</v>
      </c>
      <c r="F11" s="51">
        <v>2</v>
      </c>
      <c r="G11" s="51">
        <v>1</v>
      </c>
      <c r="H11" s="51">
        <v>1</v>
      </c>
      <c r="I11" s="51">
        <v>1</v>
      </c>
      <c r="J11" s="51">
        <v>1</v>
      </c>
      <c r="K11" s="51">
        <v>0</v>
      </c>
      <c r="L11" s="51">
        <v>0</v>
      </c>
      <c r="M11" s="51">
        <v>0</v>
      </c>
      <c r="N11" s="79">
        <f t="shared" ca="1" si="9"/>
        <v>0.85</v>
      </c>
      <c r="O11" s="79">
        <f t="shared" ca="1" si="10"/>
        <v>0.95</v>
      </c>
      <c r="P11" s="71" t="str">
        <f t="shared" ca="1" si="11"/>
        <v xml:space="preserve">Excavation, Plinth, RCC Slab, Brickwork, Internal Plaster, External Plaster, Flooring Completed </v>
      </c>
      <c r="Q11" s="18">
        <f t="shared" ca="1" si="12"/>
        <v>1</v>
      </c>
      <c r="R11" s="18">
        <f t="shared" ca="1" si="13"/>
        <v>1</v>
      </c>
      <c r="S11" s="18">
        <f t="shared" ca="1" si="14"/>
        <v>1</v>
      </c>
      <c r="T11" s="18">
        <f t="shared" ca="1" si="15"/>
        <v>1</v>
      </c>
      <c r="U11" s="18">
        <f t="shared" ca="1" si="16"/>
        <v>1</v>
      </c>
      <c r="V11" s="18">
        <f t="shared" ca="1" si="17"/>
        <v>1</v>
      </c>
      <c r="W11" s="18">
        <f t="shared" ca="1" si="18"/>
        <v>1</v>
      </c>
      <c r="X11" s="18">
        <f t="shared" ca="1" si="19"/>
        <v>0</v>
      </c>
      <c r="Y11" s="18">
        <f t="shared" ca="1" si="20"/>
        <v>0</v>
      </c>
      <c r="Z11" s="18">
        <f t="shared" ca="1" si="21"/>
        <v>0</v>
      </c>
      <c r="AA11" s="72">
        <f t="shared" ca="1" si="22"/>
        <v>0.25</v>
      </c>
      <c r="AB11" s="73">
        <f t="shared" ca="1" si="23"/>
        <v>0.5</v>
      </c>
      <c r="AC11" s="73">
        <f t="shared" ca="1" si="24"/>
        <v>1</v>
      </c>
      <c r="AD11" s="74">
        <f t="shared" ca="1" si="0"/>
        <v>0.25</v>
      </c>
      <c r="AE11" s="74">
        <f t="shared" ca="1" si="1"/>
        <v>0.5</v>
      </c>
      <c r="AF11" s="74">
        <f t="shared" si="2"/>
        <v>0</v>
      </c>
      <c r="AG11" s="74">
        <f t="shared" si="3"/>
        <v>0</v>
      </c>
      <c r="AH11" s="75">
        <f t="shared" si="4"/>
        <v>0</v>
      </c>
      <c r="AI11" s="74">
        <f t="shared" si="5"/>
        <v>0</v>
      </c>
      <c r="AJ11" s="74">
        <f t="shared" ca="1" si="6"/>
        <v>0.75</v>
      </c>
      <c r="AK11" s="74">
        <f t="shared" ca="1" si="7"/>
        <v>1</v>
      </c>
      <c r="AL11" s="59" t="str">
        <f t="shared" si="8"/>
        <v/>
      </c>
      <c r="AM11" s="59" t="str">
        <f t="shared" ca="1" si="25"/>
        <v/>
      </c>
      <c r="AN11" s="59" t="str">
        <f t="shared" ca="1" si="26"/>
        <v/>
      </c>
      <c r="AO11" s="59" t="str">
        <f t="shared" ca="1" si="27"/>
        <v>Excavation, Plinth, RCC Slab, Brickwork, Internal Plaster, External Plaster, Flooring</v>
      </c>
      <c r="AP11" s="59" t="str">
        <f t="shared" ca="1" si="28"/>
        <v xml:space="preserve"> Completed</v>
      </c>
      <c r="AQ11" s="59" t="str">
        <f t="shared" ca="1" si="29"/>
        <v/>
      </c>
    </row>
    <row r="12" spans="1:43" ht="15.5" hidden="1" x14ac:dyDescent="0.35">
      <c r="A12" s="55">
        <v>11</v>
      </c>
      <c r="B12" s="70" t="s">
        <v>167</v>
      </c>
      <c r="C12" s="52">
        <f ca="1">--TRIM(RIGHT(SUBSTITUTE(LEFT(B12,_xlfn.AGGREGATE(16,6,FIND({0,1,2,3,4,5,6,7,8,9},B12,ROW(INDIRECT("1:"&amp;LEN(B12)))),1))," ",REPT(" ",LEN(B12))),LEN(B12)))</f>
        <v>1</v>
      </c>
      <c r="D12" s="51">
        <v>1</v>
      </c>
      <c r="E12" s="51">
        <v>1</v>
      </c>
      <c r="F12" s="51">
        <v>2</v>
      </c>
      <c r="G12" s="51">
        <v>1</v>
      </c>
      <c r="H12" s="51">
        <v>1</v>
      </c>
      <c r="I12" s="51">
        <v>1</v>
      </c>
      <c r="J12" s="51">
        <v>0</v>
      </c>
      <c r="K12" s="51">
        <v>0</v>
      </c>
      <c r="L12" s="51">
        <v>0</v>
      </c>
      <c r="M12" s="51">
        <v>0</v>
      </c>
      <c r="N12" s="79">
        <f t="shared" ca="1" si="9"/>
        <v>0.75</v>
      </c>
      <c r="O12" s="79">
        <f t="shared" ca="1" si="10"/>
        <v>0.9</v>
      </c>
      <c r="P12" s="71" t="str">
        <f t="shared" ca="1" si="11"/>
        <v xml:space="preserve">Excavation, Plinth, RCC Slab, Brickwork, Internal Plaster, External Plaster Completed </v>
      </c>
      <c r="Q12" s="18">
        <f t="shared" ca="1" si="12"/>
        <v>1</v>
      </c>
      <c r="R12" s="18">
        <f t="shared" ca="1" si="13"/>
        <v>1</v>
      </c>
      <c r="S12" s="18">
        <f t="shared" ca="1" si="14"/>
        <v>1</v>
      </c>
      <c r="T12" s="18">
        <f t="shared" ca="1" si="15"/>
        <v>1</v>
      </c>
      <c r="U12" s="18">
        <f t="shared" ca="1" si="16"/>
        <v>1</v>
      </c>
      <c r="V12" s="18">
        <f t="shared" ca="1" si="17"/>
        <v>1</v>
      </c>
      <c r="W12" s="18">
        <f t="shared" ca="1" si="18"/>
        <v>0</v>
      </c>
      <c r="X12" s="18">
        <f t="shared" ca="1" si="19"/>
        <v>0</v>
      </c>
      <c r="Y12" s="18">
        <f t="shared" ca="1" si="20"/>
        <v>0</v>
      </c>
      <c r="Z12" s="18">
        <f t="shared" ca="1" si="21"/>
        <v>0</v>
      </c>
      <c r="AA12" s="72">
        <f t="shared" ca="1" si="22"/>
        <v>0.25</v>
      </c>
      <c r="AB12" s="73">
        <f t="shared" ca="1" si="23"/>
        <v>0.5</v>
      </c>
      <c r="AC12" s="73">
        <f t="shared" ca="1" si="24"/>
        <v>1</v>
      </c>
      <c r="AD12" s="74">
        <f t="shared" ca="1" si="0"/>
        <v>0.25</v>
      </c>
      <c r="AE12" s="74">
        <f t="shared" ca="1" si="1"/>
        <v>0.5</v>
      </c>
      <c r="AF12" s="74">
        <f t="shared" si="2"/>
        <v>0</v>
      </c>
      <c r="AG12" s="74">
        <f t="shared" si="3"/>
        <v>0</v>
      </c>
      <c r="AH12" s="75">
        <f t="shared" si="4"/>
        <v>0</v>
      </c>
      <c r="AI12" s="74">
        <f t="shared" si="5"/>
        <v>0</v>
      </c>
      <c r="AJ12" s="74">
        <f t="shared" ca="1" si="6"/>
        <v>0.75</v>
      </c>
      <c r="AK12" s="74">
        <f t="shared" ca="1" si="7"/>
        <v>1</v>
      </c>
      <c r="AL12" s="59" t="str">
        <f t="shared" si="8"/>
        <v/>
      </c>
      <c r="AM12" s="59" t="str">
        <f t="shared" ca="1" si="25"/>
        <v/>
      </c>
      <c r="AN12" s="59" t="str">
        <f t="shared" ca="1" si="26"/>
        <v/>
      </c>
      <c r="AO12" s="59" t="str">
        <f t="shared" ca="1" si="27"/>
        <v>Excavation, Plinth, RCC Slab, Brickwork, Internal Plaster, External Plaster</v>
      </c>
      <c r="AP12" s="59" t="str">
        <f t="shared" ca="1" si="28"/>
        <v xml:space="preserve"> Completed</v>
      </c>
      <c r="AQ12" s="59" t="str">
        <f t="shared" ca="1" si="29"/>
        <v/>
      </c>
    </row>
    <row r="13" spans="1:43" ht="15.5" hidden="1" x14ac:dyDescent="0.35">
      <c r="A13" s="55">
        <v>12</v>
      </c>
      <c r="B13" s="70" t="s">
        <v>167</v>
      </c>
      <c r="C13" s="52">
        <f ca="1">--TRIM(RIGHT(SUBSTITUTE(LEFT(B13,_xlfn.AGGREGATE(16,6,FIND({0,1,2,3,4,5,6,7,8,9},B13,ROW(INDIRECT("1:"&amp;LEN(B13)))),1))," ",REPT(" ",LEN(B13))),LEN(B13)))</f>
        <v>1</v>
      </c>
      <c r="D13" s="51">
        <v>1</v>
      </c>
      <c r="E13" s="51">
        <v>1</v>
      </c>
      <c r="F13" s="51">
        <v>2</v>
      </c>
      <c r="G13" s="51">
        <v>1</v>
      </c>
      <c r="H13" s="51">
        <v>1</v>
      </c>
      <c r="I13" s="51">
        <v>1</v>
      </c>
      <c r="J13" s="51">
        <v>0</v>
      </c>
      <c r="K13" s="51">
        <v>0</v>
      </c>
      <c r="L13" s="51">
        <v>0</v>
      </c>
      <c r="M13" s="51">
        <v>0</v>
      </c>
      <c r="N13" s="79">
        <f t="shared" ca="1" si="9"/>
        <v>0.75</v>
      </c>
      <c r="O13" s="79">
        <f t="shared" ca="1" si="10"/>
        <v>0.9</v>
      </c>
      <c r="P13" s="71" t="str">
        <f t="shared" ca="1" si="11"/>
        <v xml:space="preserve">Excavation, Plinth, RCC Slab, Brickwork, Internal Plaster, External Plaster Completed </v>
      </c>
      <c r="Q13" s="18">
        <f t="shared" ca="1" si="12"/>
        <v>1</v>
      </c>
      <c r="R13" s="18">
        <f t="shared" ca="1" si="13"/>
        <v>1</v>
      </c>
      <c r="S13" s="18">
        <f t="shared" ca="1" si="14"/>
        <v>1</v>
      </c>
      <c r="T13" s="18">
        <f t="shared" ca="1" si="15"/>
        <v>1</v>
      </c>
      <c r="U13" s="18">
        <f t="shared" ca="1" si="16"/>
        <v>1</v>
      </c>
      <c r="V13" s="18">
        <f t="shared" ca="1" si="17"/>
        <v>1</v>
      </c>
      <c r="W13" s="18">
        <f t="shared" ca="1" si="18"/>
        <v>0</v>
      </c>
      <c r="X13" s="18">
        <f t="shared" ca="1" si="19"/>
        <v>0</v>
      </c>
      <c r="Y13" s="18">
        <f t="shared" ca="1" si="20"/>
        <v>0</v>
      </c>
      <c r="Z13" s="18">
        <f t="shared" ca="1" si="21"/>
        <v>0</v>
      </c>
      <c r="AA13" s="72">
        <f t="shared" ca="1" si="22"/>
        <v>0.25</v>
      </c>
      <c r="AB13" s="73">
        <f t="shared" ca="1" si="23"/>
        <v>0.5</v>
      </c>
      <c r="AC13" s="73">
        <f t="shared" ca="1" si="24"/>
        <v>1</v>
      </c>
      <c r="AD13" s="74">
        <f t="shared" ca="1" si="0"/>
        <v>0.25</v>
      </c>
      <c r="AE13" s="74">
        <f t="shared" ca="1" si="1"/>
        <v>0.5</v>
      </c>
      <c r="AF13" s="74">
        <f t="shared" si="2"/>
        <v>0</v>
      </c>
      <c r="AG13" s="74">
        <f t="shared" si="3"/>
        <v>0</v>
      </c>
      <c r="AH13" s="75">
        <f t="shared" si="4"/>
        <v>0</v>
      </c>
      <c r="AI13" s="74">
        <f t="shared" si="5"/>
        <v>0</v>
      </c>
      <c r="AJ13" s="74">
        <f t="shared" ca="1" si="6"/>
        <v>0.75</v>
      </c>
      <c r="AK13" s="74">
        <f t="shared" ca="1" si="7"/>
        <v>1</v>
      </c>
      <c r="AL13" s="59" t="str">
        <f t="shared" si="8"/>
        <v/>
      </c>
      <c r="AM13" s="59" t="str">
        <f t="shared" ca="1" si="25"/>
        <v/>
      </c>
      <c r="AN13" s="59" t="str">
        <f t="shared" ca="1" si="26"/>
        <v/>
      </c>
      <c r="AO13" s="59" t="str">
        <f t="shared" ca="1" si="27"/>
        <v>Excavation, Plinth, RCC Slab, Brickwork, Internal Plaster, External Plaster</v>
      </c>
      <c r="AP13" s="59" t="str">
        <f t="shared" ca="1" si="28"/>
        <v xml:space="preserve"> Completed</v>
      </c>
      <c r="AQ13" s="59" t="str">
        <f t="shared" ca="1" si="29"/>
        <v/>
      </c>
    </row>
    <row r="14" spans="1:43" ht="15.5" hidden="1" x14ac:dyDescent="0.35">
      <c r="A14" s="55">
        <v>13</v>
      </c>
      <c r="B14" s="70" t="s">
        <v>167</v>
      </c>
      <c r="C14" s="52">
        <f ca="1">--TRIM(RIGHT(SUBSTITUTE(LEFT(B14,_xlfn.AGGREGATE(16,6,FIND({0,1,2,3,4,5,6,7,8,9},B14,ROW(INDIRECT("1:"&amp;LEN(B14)))),1))," ",REPT(" ",LEN(B14))),LEN(B14)))</f>
        <v>1</v>
      </c>
      <c r="D14" s="51">
        <v>1</v>
      </c>
      <c r="E14" s="51">
        <v>1</v>
      </c>
      <c r="F14" s="51">
        <v>2</v>
      </c>
      <c r="G14" s="51">
        <v>1</v>
      </c>
      <c r="H14" s="51">
        <v>1</v>
      </c>
      <c r="I14" s="51">
        <v>1</v>
      </c>
      <c r="J14" s="51">
        <v>1</v>
      </c>
      <c r="K14" s="51">
        <v>0</v>
      </c>
      <c r="L14" s="51">
        <v>0</v>
      </c>
      <c r="M14" s="51">
        <v>0</v>
      </c>
      <c r="N14" s="79">
        <f t="shared" ca="1" si="9"/>
        <v>0.85</v>
      </c>
      <c r="O14" s="79">
        <f t="shared" ca="1" si="10"/>
        <v>0.95</v>
      </c>
      <c r="P14" s="71" t="str">
        <f t="shared" ca="1" si="11"/>
        <v xml:space="preserve">Excavation, Plinth, RCC Slab, Brickwork, Internal Plaster, External Plaster, Flooring Completed </v>
      </c>
      <c r="Q14" s="18">
        <f t="shared" ca="1" si="12"/>
        <v>1</v>
      </c>
      <c r="R14" s="18">
        <f t="shared" ca="1" si="13"/>
        <v>1</v>
      </c>
      <c r="S14" s="18">
        <f t="shared" ca="1" si="14"/>
        <v>1</v>
      </c>
      <c r="T14" s="18">
        <f t="shared" ca="1" si="15"/>
        <v>1</v>
      </c>
      <c r="U14" s="18">
        <f t="shared" ca="1" si="16"/>
        <v>1</v>
      </c>
      <c r="V14" s="18">
        <f t="shared" ca="1" si="17"/>
        <v>1</v>
      </c>
      <c r="W14" s="18">
        <f t="shared" ca="1" si="18"/>
        <v>1</v>
      </c>
      <c r="X14" s="18">
        <f t="shared" ca="1" si="19"/>
        <v>0</v>
      </c>
      <c r="Y14" s="18">
        <f t="shared" ca="1" si="20"/>
        <v>0</v>
      </c>
      <c r="Z14" s="18">
        <f t="shared" ca="1" si="21"/>
        <v>0</v>
      </c>
      <c r="AA14" s="72">
        <f t="shared" ca="1" si="22"/>
        <v>0.25</v>
      </c>
      <c r="AB14" s="73">
        <f t="shared" ca="1" si="23"/>
        <v>0.5</v>
      </c>
      <c r="AC14" s="73">
        <f t="shared" ca="1" si="24"/>
        <v>1</v>
      </c>
      <c r="AD14" s="74">
        <f t="shared" ca="1" si="0"/>
        <v>0.25</v>
      </c>
      <c r="AE14" s="74">
        <f t="shared" ca="1" si="1"/>
        <v>0.5</v>
      </c>
      <c r="AF14" s="74">
        <f t="shared" si="2"/>
        <v>0</v>
      </c>
      <c r="AG14" s="74">
        <f t="shared" si="3"/>
        <v>0</v>
      </c>
      <c r="AH14" s="75">
        <f t="shared" si="4"/>
        <v>0</v>
      </c>
      <c r="AI14" s="74">
        <f t="shared" si="5"/>
        <v>0</v>
      </c>
      <c r="AJ14" s="74">
        <f t="shared" ca="1" si="6"/>
        <v>0.75</v>
      </c>
      <c r="AK14" s="74">
        <f t="shared" ca="1" si="7"/>
        <v>1</v>
      </c>
      <c r="AL14" s="59" t="str">
        <f t="shared" si="8"/>
        <v/>
      </c>
      <c r="AM14" s="59" t="str">
        <f t="shared" ca="1" si="25"/>
        <v/>
      </c>
      <c r="AN14" s="59" t="str">
        <f t="shared" ca="1" si="26"/>
        <v/>
      </c>
      <c r="AO14" s="59" t="str">
        <f t="shared" ca="1" si="27"/>
        <v>Excavation, Plinth, RCC Slab, Brickwork, Internal Plaster, External Plaster, Flooring</v>
      </c>
      <c r="AP14" s="59" t="str">
        <f t="shared" ca="1" si="28"/>
        <v xml:space="preserve"> Completed</v>
      </c>
      <c r="AQ14" s="59" t="str">
        <f t="shared" ca="1" si="29"/>
        <v/>
      </c>
    </row>
    <row r="15" spans="1:43" ht="15.5" hidden="1" x14ac:dyDescent="0.35">
      <c r="A15" s="55">
        <v>14</v>
      </c>
      <c r="B15" s="70" t="s">
        <v>167</v>
      </c>
      <c r="C15" s="52">
        <f ca="1">--TRIM(RIGHT(SUBSTITUTE(LEFT(B15,_xlfn.AGGREGATE(16,6,FIND({0,1,2,3,4,5,6,7,8,9},B15,ROW(INDIRECT("1:"&amp;LEN(B15)))),1))," ",REPT(" ",LEN(B15))),LEN(B15)))</f>
        <v>1</v>
      </c>
      <c r="D15" s="51">
        <v>1</v>
      </c>
      <c r="E15" s="51">
        <v>1</v>
      </c>
      <c r="F15" s="51">
        <v>2</v>
      </c>
      <c r="G15" s="51">
        <v>1</v>
      </c>
      <c r="H15" s="51">
        <v>1</v>
      </c>
      <c r="I15" s="51">
        <v>1</v>
      </c>
      <c r="J15" s="51">
        <v>1</v>
      </c>
      <c r="K15" s="51">
        <v>0</v>
      </c>
      <c r="L15" s="51">
        <v>0</v>
      </c>
      <c r="M15" s="51">
        <v>0</v>
      </c>
      <c r="N15" s="79">
        <f t="shared" ca="1" si="9"/>
        <v>0.85</v>
      </c>
      <c r="O15" s="79">
        <f t="shared" ca="1" si="10"/>
        <v>0.95</v>
      </c>
      <c r="P15" s="71" t="str">
        <f t="shared" ca="1" si="11"/>
        <v xml:space="preserve">Excavation, Plinth, RCC Slab, Brickwork, Internal Plaster, External Plaster, Flooring Completed </v>
      </c>
      <c r="Q15" s="18">
        <f t="shared" ca="1" si="12"/>
        <v>1</v>
      </c>
      <c r="R15" s="18">
        <f t="shared" ca="1" si="13"/>
        <v>1</v>
      </c>
      <c r="S15" s="18">
        <f t="shared" ca="1" si="14"/>
        <v>1</v>
      </c>
      <c r="T15" s="18">
        <f t="shared" ca="1" si="15"/>
        <v>1</v>
      </c>
      <c r="U15" s="18">
        <f t="shared" ca="1" si="16"/>
        <v>1</v>
      </c>
      <c r="V15" s="18">
        <f t="shared" ca="1" si="17"/>
        <v>1</v>
      </c>
      <c r="W15" s="18">
        <f t="shared" ca="1" si="18"/>
        <v>1</v>
      </c>
      <c r="X15" s="18">
        <f t="shared" ca="1" si="19"/>
        <v>0</v>
      </c>
      <c r="Y15" s="18">
        <f t="shared" ca="1" si="20"/>
        <v>0</v>
      </c>
      <c r="Z15" s="18">
        <f t="shared" ca="1" si="21"/>
        <v>0</v>
      </c>
      <c r="AA15" s="72">
        <f t="shared" ca="1" si="22"/>
        <v>0.25</v>
      </c>
      <c r="AB15" s="73">
        <f t="shared" ca="1" si="23"/>
        <v>0.5</v>
      </c>
      <c r="AC15" s="73">
        <f t="shared" ca="1" si="24"/>
        <v>1</v>
      </c>
      <c r="AD15" s="74">
        <f t="shared" ca="1" si="0"/>
        <v>0.25</v>
      </c>
      <c r="AE15" s="74">
        <f t="shared" ca="1" si="1"/>
        <v>0.5</v>
      </c>
      <c r="AF15" s="74">
        <f t="shared" si="2"/>
        <v>0</v>
      </c>
      <c r="AG15" s="74">
        <f t="shared" si="3"/>
        <v>0</v>
      </c>
      <c r="AH15" s="75">
        <f t="shared" si="4"/>
        <v>0</v>
      </c>
      <c r="AI15" s="74">
        <f t="shared" si="5"/>
        <v>0</v>
      </c>
      <c r="AJ15" s="74">
        <f t="shared" ca="1" si="6"/>
        <v>0.75</v>
      </c>
      <c r="AK15" s="74">
        <f t="shared" ca="1" si="7"/>
        <v>1</v>
      </c>
      <c r="AL15" s="59" t="str">
        <f t="shared" si="8"/>
        <v/>
      </c>
      <c r="AM15" s="59" t="str">
        <f t="shared" ca="1" si="25"/>
        <v/>
      </c>
      <c r="AN15" s="59" t="str">
        <f t="shared" ca="1" si="26"/>
        <v/>
      </c>
      <c r="AO15" s="59" t="str">
        <f t="shared" ca="1" si="27"/>
        <v>Excavation, Plinth, RCC Slab, Brickwork, Internal Plaster, External Plaster, Flooring</v>
      </c>
      <c r="AP15" s="59" t="str">
        <f t="shared" ca="1" si="28"/>
        <v xml:space="preserve"> Completed</v>
      </c>
      <c r="AQ15" s="59" t="str">
        <f t="shared" ca="1" si="29"/>
        <v/>
      </c>
    </row>
    <row r="16" spans="1:43" ht="15.5" hidden="1" x14ac:dyDescent="0.35">
      <c r="A16" s="55">
        <v>15</v>
      </c>
      <c r="B16" s="70" t="s">
        <v>167</v>
      </c>
      <c r="C16" s="52">
        <f ca="1">--TRIM(RIGHT(SUBSTITUTE(LEFT(B16,_xlfn.AGGREGATE(16,6,FIND({0,1,2,3,4,5,6,7,8,9},B16,ROW(INDIRECT("1:"&amp;LEN(B16)))),1))," ",REPT(" ",LEN(B16))),LEN(B16)))</f>
        <v>1</v>
      </c>
      <c r="D16" s="51">
        <v>1</v>
      </c>
      <c r="E16" s="51">
        <v>1</v>
      </c>
      <c r="F16" s="51">
        <v>2</v>
      </c>
      <c r="G16" s="51">
        <v>1</v>
      </c>
      <c r="H16" s="51">
        <v>1</v>
      </c>
      <c r="I16" s="51">
        <v>1</v>
      </c>
      <c r="J16" s="51">
        <v>1</v>
      </c>
      <c r="K16" s="51">
        <v>0</v>
      </c>
      <c r="L16" s="51">
        <v>0</v>
      </c>
      <c r="M16" s="51">
        <v>0</v>
      </c>
      <c r="N16" s="79">
        <f t="shared" ca="1" si="9"/>
        <v>0.85</v>
      </c>
      <c r="O16" s="79">
        <f t="shared" ca="1" si="10"/>
        <v>0.95</v>
      </c>
      <c r="P16" s="71" t="str">
        <f t="shared" ca="1" si="11"/>
        <v xml:space="preserve">Excavation, Plinth, RCC Slab, Brickwork, Internal Plaster, External Plaster, Flooring Completed </v>
      </c>
      <c r="Q16" s="18">
        <f t="shared" ca="1" si="12"/>
        <v>1</v>
      </c>
      <c r="R16" s="18">
        <f t="shared" ca="1" si="13"/>
        <v>1</v>
      </c>
      <c r="S16" s="18">
        <f t="shared" ca="1" si="14"/>
        <v>1</v>
      </c>
      <c r="T16" s="18">
        <f t="shared" ca="1" si="15"/>
        <v>1</v>
      </c>
      <c r="U16" s="18">
        <f t="shared" ca="1" si="16"/>
        <v>1</v>
      </c>
      <c r="V16" s="18">
        <f t="shared" ca="1" si="17"/>
        <v>1</v>
      </c>
      <c r="W16" s="18">
        <f t="shared" ca="1" si="18"/>
        <v>1</v>
      </c>
      <c r="X16" s="18">
        <f t="shared" ca="1" si="19"/>
        <v>0</v>
      </c>
      <c r="Y16" s="18">
        <f t="shared" ca="1" si="20"/>
        <v>0</v>
      </c>
      <c r="Z16" s="18">
        <f t="shared" ca="1" si="21"/>
        <v>0</v>
      </c>
      <c r="AA16" s="72">
        <f t="shared" ca="1" si="22"/>
        <v>0.25</v>
      </c>
      <c r="AB16" s="73">
        <f t="shared" ca="1" si="23"/>
        <v>0.5</v>
      </c>
      <c r="AC16" s="73">
        <f t="shared" ca="1" si="24"/>
        <v>1</v>
      </c>
      <c r="AD16" s="74">
        <f t="shared" ref="AD16:AD39" ca="1" si="30">(IF(M2&gt;1,(C16/(M2+2)),C16/4))</f>
        <v>0.25</v>
      </c>
      <c r="AE16" s="74">
        <f t="shared" ref="AE16:AE39" ca="1" si="31">(IF(M2&gt;1,(C16/(M2+2)+AD16),C16/4+AD16))</f>
        <v>0.5</v>
      </c>
      <c r="AF16" s="74">
        <f t="shared" ref="AF16:AF39" si="32">(IF(M2&gt;1,(C16/(M2+2)+AE16),0))</f>
        <v>0</v>
      </c>
      <c r="AG16" s="74">
        <f t="shared" ref="AG16:AG39" si="33">(IF(M2&gt;2,(C16/(M2+2)+AF16),0))</f>
        <v>0</v>
      </c>
      <c r="AH16" s="75">
        <f t="shared" ref="AH16:AH39" si="34">(IF(M2&gt;3,(C16/(M2+2)+AG16),0))</f>
        <v>0</v>
      </c>
      <c r="AI16" s="74">
        <f t="shared" ref="AI16:AI39" si="35">(IF(M2&gt;4,(C16/(M2+2)+AH16),0))</f>
        <v>0</v>
      </c>
      <c r="AJ16" s="74">
        <f t="shared" ref="AJ16:AJ39" ca="1" si="36">(IF(M2=1,(C16/(M2+3)+AE16),IF(M2=0,(C16/4+AE16),IF(M2&gt;1,0))))</f>
        <v>0.75</v>
      </c>
      <c r="AK16" s="74">
        <f t="shared" ref="AK16:AK39" ca="1" si="37">(IF(M2&gt;1.5,(C16/(M2+2)+AE16+MAX(0,AF16-AE16)+MAX(0,AG16-AF16)+MAX(0,AH16-AG16)+MAX(0,AI16-AH16)+MAX(0,AJ16-AI16)),IF(M2=1,(C16/(M2+3)+AJ16),IF(M2=0,C16/4+AJ16))))</f>
        <v>1</v>
      </c>
      <c r="AL16" s="59" t="str">
        <f t="shared" ref="AL16:AL29" si="38">(IF(W158=(1+T158),"",IF(W158&gt;0,", RCC upto "&amp;W158&amp;" Slab","")))&amp;(IF(X158=T158,"",IF(X158&gt;0,", Brickwork upto "&amp;X158&amp;" Floor","")))&amp;(IF(Y158=T158,"",IF(Y158&gt;0,", Internal Plaster upto "&amp;Y158&amp;" Floor","")))&amp;(IF(Z158=T158,"",IF(Z158&gt;0,", External Plaster upto "&amp;Z158&amp;" Floor","")))&amp;(IF(AA158=T158,"",IF(AA158&gt;0,", Flooring upto "&amp;AA158&amp;" Floor","")))&amp;(IF(AB158=T158,"",IF(AB158&gt;0,", Painting upto "&amp;AB158&amp;" Floor","")))&amp;(IF(AC158=T158,"",IF(AC158&gt;0,", Finishing upto "&amp;AC158&amp;" Floor","")))&amp;(IF(AD158=T158,"",IF(AD158&gt;0,", Possession upto "&amp;AD158&amp;" Floor","")))</f>
        <v/>
      </c>
      <c r="AM16" s="59" t="str">
        <f t="shared" ca="1" si="25"/>
        <v/>
      </c>
      <c r="AN16" s="59" t="str">
        <f t="shared" ca="1" si="26"/>
        <v/>
      </c>
      <c r="AO16" s="59" t="str">
        <f t="shared" ca="1" si="27"/>
        <v>Excavation, Plinth, RCC Slab, Brickwork, Internal Plaster, External Plaster, Flooring</v>
      </c>
      <c r="AP16" s="59" t="str">
        <f t="shared" ca="1" si="28"/>
        <v xml:space="preserve"> Completed</v>
      </c>
      <c r="AQ16" s="59" t="str">
        <f t="shared" ca="1" si="29"/>
        <v/>
      </c>
    </row>
    <row r="17" spans="1:43" ht="15.5" hidden="1" x14ac:dyDescent="0.35">
      <c r="A17" s="55">
        <v>16</v>
      </c>
      <c r="B17" s="70" t="s">
        <v>167</v>
      </c>
      <c r="C17" s="52">
        <f ca="1">--TRIM(RIGHT(SUBSTITUTE(LEFT(B17,_xlfn.AGGREGATE(16,6,FIND({0,1,2,3,4,5,6,7,8,9},B17,ROW(INDIRECT("1:"&amp;LEN(B17)))),1))," ",REPT(" ",LEN(B17))),LEN(B17)))</f>
        <v>1</v>
      </c>
      <c r="D17" s="51">
        <v>1</v>
      </c>
      <c r="E17" s="51">
        <v>1</v>
      </c>
      <c r="F17" s="51">
        <v>2</v>
      </c>
      <c r="G17" s="51">
        <v>1</v>
      </c>
      <c r="H17" s="51">
        <v>1</v>
      </c>
      <c r="I17" s="51">
        <v>1</v>
      </c>
      <c r="J17" s="51">
        <v>1</v>
      </c>
      <c r="K17" s="51">
        <v>0</v>
      </c>
      <c r="L17" s="51">
        <v>0</v>
      </c>
      <c r="M17" s="51">
        <v>0</v>
      </c>
      <c r="N17" s="79">
        <f t="shared" ca="1" si="9"/>
        <v>0.85</v>
      </c>
      <c r="O17" s="79">
        <f t="shared" ca="1" si="10"/>
        <v>0.95</v>
      </c>
      <c r="P17" s="71" t="str">
        <f t="shared" ca="1" si="11"/>
        <v xml:space="preserve">Excavation, Plinth, RCC Slab, Brickwork, Internal Plaster, External Plaster, Flooring Completed </v>
      </c>
      <c r="Q17" s="18">
        <f t="shared" ca="1" si="12"/>
        <v>1</v>
      </c>
      <c r="R17" s="18">
        <f t="shared" ca="1" si="13"/>
        <v>1</v>
      </c>
      <c r="S17" s="18">
        <f t="shared" ca="1" si="14"/>
        <v>1</v>
      </c>
      <c r="T17" s="18">
        <f t="shared" ca="1" si="15"/>
        <v>1</v>
      </c>
      <c r="U17" s="18">
        <f t="shared" ca="1" si="16"/>
        <v>1</v>
      </c>
      <c r="V17" s="18">
        <f t="shared" ca="1" si="17"/>
        <v>1</v>
      </c>
      <c r="W17" s="18">
        <f t="shared" ca="1" si="18"/>
        <v>1</v>
      </c>
      <c r="X17" s="18">
        <f t="shared" ca="1" si="19"/>
        <v>0</v>
      </c>
      <c r="Y17" s="18">
        <f t="shared" ca="1" si="20"/>
        <v>0</v>
      </c>
      <c r="Z17" s="18">
        <f t="shared" ca="1" si="21"/>
        <v>0</v>
      </c>
      <c r="AA17" s="72">
        <f t="shared" ca="1" si="22"/>
        <v>0.25</v>
      </c>
      <c r="AB17" s="73">
        <f t="shared" ca="1" si="23"/>
        <v>0.5</v>
      </c>
      <c r="AC17" s="73">
        <f t="shared" ca="1" si="24"/>
        <v>1</v>
      </c>
      <c r="AD17" s="74">
        <f t="shared" ca="1" si="30"/>
        <v>0.25</v>
      </c>
      <c r="AE17" s="74">
        <f t="shared" ca="1" si="31"/>
        <v>0.5</v>
      </c>
      <c r="AF17" s="74">
        <f t="shared" si="32"/>
        <v>0</v>
      </c>
      <c r="AG17" s="74">
        <f t="shared" si="33"/>
        <v>0</v>
      </c>
      <c r="AH17" s="75">
        <f t="shared" si="34"/>
        <v>0</v>
      </c>
      <c r="AI17" s="74">
        <f t="shared" si="35"/>
        <v>0</v>
      </c>
      <c r="AJ17" s="74">
        <f t="shared" ca="1" si="36"/>
        <v>0.75</v>
      </c>
      <c r="AK17" s="74">
        <f t="shared" ca="1" si="37"/>
        <v>1</v>
      </c>
      <c r="AL17" s="59" t="str">
        <f t="shared" si="38"/>
        <v/>
      </c>
      <c r="AM17" s="59" t="str">
        <f t="shared" ca="1" si="25"/>
        <v/>
      </c>
      <c r="AN17" s="59" t="str">
        <f t="shared" ca="1" si="26"/>
        <v/>
      </c>
      <c r="AO17" s="59" t="str">
        <f t="shared" ca="1" si="27"/>
        <v>Excavation, Plinth, RCC Slab, Brickwork, Internal Plaster, External Plaster, Flooring</v>
      </c>
      <c r="AP17" s="59" t="str">
        <f t="shared" ca="1" si="28"/>
        <v xml:space="preserve"> Completed</v>
      </c>
      <c r="AQ17" s="59" t="str">
        <f t="shared" ca="1" si="29"/>
        <v/>
      </c>
    </row>
    <row r="18" spans="1:43" ht="15.5" hidden="1" x14ac:dyDescent="0.35">
      <c r="A18" s="55">
        <v>17</v>
      </c>
      <c r="B18" s="70" t="s">
        <v>167</v>
      </c>
      <c r="C18" s="52">
        <f ca="1">--TRIM(RIGHT(SUBSTITUTE(LEFT(B18,_xlfn.AGGREGATE(16,6,FIND({0,1,2,3,4,5,6,7,8,9},B18,ROW(INDIRECT("1:"&amp;LEN(B18)))),1))," ",REPT(" ",LEN(B18))),LEN(B18)))</f>
        <v>1</v>
      </c>
      <c r="D18" s="51">
        <v>1</v>
      </c>
      <c r="E18" s="51">
        <v>1</v>
      </c>
      <c r="F18" s="51">
        <v>2</v>
      </c>
      <c r="G18" s="51">
        <v>1</v>
      </c>
      <c r="H18" s="51">
        <v>1</v>
      </c>
      <c r="I18" s="51">
        <v>1</v>
      </c>
      <c r="J18" s="51">
        <v>1</v>
      </c>
      <c r="K18" s="51">
        <v>0</v>
      </c>
      <c r="L18" s="51">
        <v>0</v>
      </c>
      <c r="M18" s="51">
        <v>0</v>
      </c>
      <c r="N18" s="79">
        <f t="shared" ca="1" si="9"/>
        <v>0.85</v>
      </c>
      <c r="O18" s="79">
        <f t="shared" ca="1" si="10"/>
        <v>0.95</v>
      </c>
      <c r="P18" s="71" t="str">
        <f t="shared" ca="1" si="11"/>
        <v xml:space="preserve">Excavation, Plinth, RCC Slab, Brickwork, Internal Plaster, External Plaster, Flooring Completed </v>
      </c>
      <c r="Q18" s="18">
        <f t="shared" ca="1" si="12"/>
        <v>1</v>
      </c>
      <c r="R18" s="18">
        <f t="shared" ca="1" si="13"/>
        <v>1</v>
      </c>
      <c r="S18" s="18">
        <f t="shared" ca="1" si="14"/>
        <v>1</v>
      </c>
      <c r="T18" s="18">
        <f t="shared" ca="1" si="15"/>
        <v>1</v>
      </c>
      <c r="U18" s="18">
        <f t="shared" ca="1" si="16"/>
        <v>1</v>
      </c>
      <c r="V18" s="18">
        <f t="shared" ca="1" si="17"/>
        <v>1</v>
      </c>
      <c r="W18" s="18">
        <f t="shared" ca="1" si="18"/>
        <v>1</v>
      </c>
      <c r="X18" s="18">
        <f t="shared" ca="1" si="19"/>
        <v>0</v>
      </c>
      <c r="Y18" s="18">
        <f t="shared" ca="1" si="20"/>
        <v>0</v>
      </c>
      <c r="Z18" s="18">
        <f t="shared" ca="1" si="21"/>
        <v>0</v>
      </c>
      <c r="AA18" s="72">
        <f t="shared" ca="1" si="22"/>
        <v>0.25</v>
      </c>
      <c r="AB18" s="73">
        <f t="shared" ca="1" si="23"/>
        <v>0.5</v>
      </c>
      <c r="AC18" s="73">
        <f t="shared" ca="1" si="24"/>
        <v>1</v>
      </c>
      <c r="AD18" s="74">
        <f t="shared" ca="1" si="30"/>
        <v>0.25</v>
      </c>
      <c r="AE18" s="74">
        <f t="shared" ca="1" si="31"/>
        <v>0.5</v>
      </c>
      <c r="AF18" s="74">
        <f t="shared" si="32"/>
        <v>0</v>
      </c>
      <c r="AG18" s="74">
        <f t="shared" si="33"/>
        <v>0</v>
      </c>
      <c r="AH18" s="75">
        <f t="shared" si="34"/>
        <v>0</v>
      </c>
      <c r="AI18" s="74">
        <f t="shared" si="35"/>
        <v>0</v>
      </c>
      <c r="AJ18" s="74">
        <f t="shared" ca="1" si="36"/>
        <v>0.75</v>
      </c>
      <c r="AK18" s="74">
        <f t="shared" ca="1" si="37"/>
        <v>1</v>
      </c>
      <c r="AL18" s="59" t="str">
        <f t="shared" si="38"/>
        <v/>
      </c>
      <c r="AM18" s="59" t="str">
        <f t="shared" ca="1" si="25"/>
        <v/>
      </c>
      <c r="AN18" s="59" t="str">
        <f t="shared" ca="1" si="26"/>
        <v/>
      </c>
      <c r="AO18" s="59" t="str">
        <f t="shared" ca="1" si="27"/>
        <v>Excavation, Plinth, RCC Slab, Brickwork, Internal Plaster, External Plaster, Flooring</v>
      </c>
      <c r="AP18" s="59" t="str">
        <f t="shared" ca="1" si="28"/>
        <v xml:space="preserve"> Completed</v>
      </c>
      <c r="AQ18" s="59" t="str">
        <f t="shared" ca="1" si="29"/>
        <v/>
      </c>
    </row>
    <row r="19" spans="1:43" ht="15.5" hidden="1" x14ac:dyDescent="0.35">
      <c r="A19" s="55">
        <v>18</v>
      </c>
      <c r="B19" s="70" t="s">
        <v>167</v>
      </c>
      <c r="C19" s="52">
        <f ca="1">--TRIM(RIGHT(SUBSTITUTE(LEFT(B19,_xlfn.AGGREGATE(16,6,FIND({0,1,2,3,4,5,6,7,8,9},B19,ROW(INDIRECT("1:"&amp;LEN(B19)))),1))," ",REPT(" ",LEN(B19))),LEN(B19)))</f>
        <v>1</v>
      </c>
      <c r="D19" s="51">
        <v>1</v>
      </c>
      <c r="E19" s="51">
        <v>1</v>
      </c>
      <c r="F19" s="51">
        <v>2</v>
      </c>
      <c r="G19" s="51">
        <v>1</v>
      </c>
      <c r="H19" s="51">
        <v>1</v>
      </c>
      <c r="I19" s="51">
        <v>1</v>
      </c>
      <c r="J19" s="51">
        <v>1</v>
      </c>
      <c r="K19" s="51">
        <v>0</v>
      </c>
      <c r="L19" s="51">
        <v>0</v>
      </c>
      <c r="M19" s="51">
        <v>0</v>
      </c>
      <c r="N19" s="79">
        <f t="shared" ca="1" si="9"/>
        <v>0.85</v>
      </c>
      <c r="O19" s="79">
        <f t="shared" ca="1" si="10"/>
        <v>0.95</v>
      </c>
      <c r="P19" s="71" t="str">
        <f t="shared" ca="1" si="11"/>
        <v xml:space="preserve">Excavation, Plinth, RCC Slab, Brickwork, Internal Plaster, External Plaster, Flooring Completed </v>
      </c>
      <c r="Q19" s="18">
        <f t="shared" ca="1" si="12"/>
        <v>1</v>
      </c>
      <c r="R19" s="18">
        <f t="shared" ca="1" si="13"/>
        <v>1</v>
      </c>
      <c r="S19" s="18">
        <f t="shared" ca="1" si="14"/>
        <v>1</v>
      </c>
      <c r="T19" s="18">
        <f t="shared" ca="1" si="15"/>
        <v>1</v>
      </c>
      <c r="U19" s="18">
        <f t="shared" ca="1" si="16"/>
        <v>1</v>
      </c>
      <c r="V19" s="18">
        <f t="shared" ca="1" si="17"/>
        <v>1</v>
      </c>
      <c r="W19" s="18">
        <f t="shared" ca="1" si="18"/>
        <v>1</v>
      </c>
      <c r="X19" s="18">
        <f t="shared" ca="1" si="19"/>
        <v>0</v>
      </c>
      <c r="Y19" s="18">
        <f t="shared" ca="1" si="20"/>
        <v>0</v>
      </c>
      <c r="Z19" s="18">
        <f t="shared" ca="1" si="21"/>
        <v>0</v>
      </c>
      <c r="AA19" s="72">
        <f t="shared" ca="1" si="22"/>
        <v>0.25</v>
      </c>
      <c r="AB19" s="73">
        <f t="shared" ca="1" si="23"/>
        <v>0.5</v>
      </c>
      <c r="AC19" s="73">
        <f t="shared" ca="1" si="24"/>
        <v>1</v>
      </c>
      <c r="AD19" s="74">
        <f t="shared" ca="1" si="30"/>
        <v>0.25</v>
      </c>
      <c r="AE19" s="74">
        <f t="shared" ca="1" si="31"/>
        <v>0.5</v>
      </c>
      <c r="AF19" s="74">
        <f t="shared" si="32"/>
        <v>0</v>
      </c>
      <c r="AG19" s="74">
        <f t="shared" si="33"/>
        <v>0</v>
      </c>
      <c r="AH19" s="75">
        <f t="shared" si="34"/>
        <v>0</v>
      </c>
      <c r="AI19" s="74">
        <f t="shared" si="35"/>
        <v>0</v>
      </c>
      <c r="AJ19" s="74">
        <f t="shared" ca="1" si="36"/>
        <v>0.75</v>
      </c>
      <c r="AK19" s="74">
        <f t="shared" ca="1" si="37"/>
        <v>1</v>
      </c>
      <c r="AL19" s="59" t="str">
        <f t="shared" si="38"/>
        <v/>
      </c>
      <c r="AM19" s="59" t="str">
        <f t="shared" ca="1" si="25"/>
        <v/>
      </c>
      <c r="AN19" s="59" t="str">
        <f t="shared" ca="1" si="26"/>
        <v/>
      </c>
      <c r="AO19" s="59" t="str">
        <f t="shared" ca="1" si="27"/>
        <v>Excavation, Plinth, RCC Slab, Brickwork, Internal Plaster, External Plaster, Flooring</v>
      </c>
      <c r="AP19" s="59" t="str">
        <f t="shared" ca="1" si="28"/>
        <v xml:space="preserve"> Completed</v>
      </c>
      <c r="AQ19" s="59" t="str">
        <f t="shared" ca="1" si="29"/>
        <v/>
      </c>
    </row>
    <row r="20" spans="1:43" ht="15.5" hidden="1" x14ac:dyDescent="0.35">
      <c r="A20" s="55">
        <v>19</v>
      </c>
      <c r="B20" s="70" t="s">
        <v>167</v>
      </c>
      <c r="C20" s="52">
        <f ca="1">--TRIM(RIGHT(SUBSTITUTE(LEFT(B20,_xlfn.AGGREGATE(16,6,FIND({0,1,2,3,4,5,6,7,8,9},B20,ROW(INDIRECT("1:"&amp;LEN(B20)))),1))," ",REPT(" ",LEN(B20))),LEN(B20)))</f>
        <v>1</v>
      </c>
      <c r="D20" s="51">
        <v>1</v>
      </c>
      <c r="E20" s="51">
        <v>1</v>
      </c>
      <c r="F20" s="51">
        <v>2</v>
      </c>
      <c r="G20" s="51">
        <v>1</v>
      </c>
      <c r="H20" s="51">
        <v>1</v>
      </c>
      <c r="I20" s="51">
        <v>1</v>
      </c>
      <c r="J20" s="51">
        <v>1</v>
      </c>
      <c r="K20" s="51">
        <v>0</v>
      </c>
      <c r="L20" s="51">
        <v>0</v>
      </c>
      <c r="M20" s="51">
        <v>0</v>
      </c>
      <c r="N20" s="79">
        <f t="shared" ca="1" si="9"/>
        <v>0.85</v>
      </c>
      <c r="O20" s="79">
        <f t="shared" ca="1" si="10"/>
        <v>0.95</v>
      </c>
      <c r="P20" s="71" t="str">
        <f t="shared" ca="1" si="11"/>
        <v xml:space="preserve">Excavation, Plinth, RCC Slab, Brickwork, Internal Plaster, External Plaster, Flooring Completed </v>
      </c>
      <c r="Q20" s="18">
        <f t="shared" ca="1" si="12"/>
        <v>1</v>
      </c>
      <c r="R20" s="18">
        <f t="shared" ca="1" si="13"/>
        <v>1</v>
      </c>
      <c r="S20" s="18">
        <f t="shared" ca="1" si="14"/>
        <v>1</v>
      </c>
      <c r="T20" s="18">
        <f t="shared" ca="1" si="15"/>
        <v>1</v>
      </c>
      <c r="U20" s="18">
        <f t="shared" ca="1" si="16"/>
        <v>1</v>
      </c>
      <c r="V20" s="18">
        <f t="shared" ca="1" si="17"/>
        <v>1</v>
      </c>
      <c r="W20" s="18">
        <f t="shared" ca="1" si="18"/>
        <v>1</v>
      </c>
      <c r="X20" s="18">
        <f t="shared" ca="1" si="19"/>
        <v>0</v>
      </c>
      <c r="Y20" s="18">
        <f t="shared" ca="1" si="20"/>
        <v>0</v>
      </c>
      <c r="Z20" s="18">
        <f t="shared" ca="1" si="21"/>
        <v>0</v>
      </c>
      <c r="AA20" s="72">
        <f t="shared" ca="1" si="22"/>
        <v>0.25</v>
      </c>
      <c r="AB20" s="73">
        <f t="shared" ca="1" si="23"/>
        <v>0.5</v>
      </c>
      <c r="AC20" s="73">
        <f t="shared" ca="1" si="24"/>
        <v>1</v>
      </c>
      <c r="AD20" s="74">
        <f t="shared" ca="1" si="30"/>
        <v>0.25</v>
      </c>
      <c r="AE20" s="74">
        <f t="shared" ca="1" si="31"/>
        <v>0.5</v>
      </c>
      <c r="AF20" s="74">
        <f t="shared" si="32"/>
        <v>0</v>
      </c>
      <c r="AG20" s="74">
        <f t="shared" si="33"/>
        <v>0</v>
      </c>
      <c r="AH20" s="75">
        <f t="shared" si="34"/>
        <v>0</v>
      </c>
      <c r="AI20" s="74">
        <f t="shared" si="35"/>
        <v>0</v>
      </c>
      <c r="AJ20" s="74">
        <f t="shared" ca="1" si="36"/>
        <v>0.75</v>
      </c>
      <c r="AK20" s="74">
        <f t="shared" ca="1" si="37"/>
        <v>1</v>
      </c>
      <c r="AL20" s="59" t="str">
        <f t="shared" si="38"/>
        <v/>
      </c>
      <c r="AM20" s="59" t="str">
        <f t="shared" ca="1" si="25"/>
        <v/>
      </c>
      <c r="AN20" s="59" t="str">
        <f t="shared" ca="1" si="26"/>
        <v/>
      </c>
      <c r="AO20" s="59" t="str">
        <f t="shared" ca="1" si="27"/>
        <v>Excavation, Plinth, RCC Slab, Brickwork, Internal Plaster, External Plaster, Flooring</v>
      </c>
      <c r="AP20" s="59" t="str">
        <f t="shared" ca="1" si="28"/>
        <v xml:space="preserve"> Completed</v>
      </c>
      <c r="AQ20" s="59" t="str">
        <f t="shared" ca="1" si="29"/>
        <v/>
      </c>
    </row>
    <row r="21" spans="1:43" ht="15.5" hidden="1" x14ac:dyDescent="0.35">
      <c r="A21" s="55">
        <v>20</v>
      </c>
      <c r="B21" s="70" t="s">
        <v>167</v>
      </c>
      <c r="C21" s="52">
        <f ca="1">--TRIM(RIGHT(SUBSTITUTE(LEFT(B21,_xlfn.AGGREGATE(16,6,FIND({0,1,2,3,4,5,6,7,8,9},B21,ROW(INDIRECT("1:"&amp;LEN(B21)))),1))," ",REPT(" ",LEN(B21))),LEN(B21)))</f>
        <v>1</v>
      </c>
      <c r="D21" s="51">
        <v>1</v>
      </c>
      <c r="E21" s="51">
        <v>1</v>
      </c>
      <c r="F21" s="51">
        <v>2</v>
      </c>
      <c r="G21" s="51">
        <v>1</v>
      </c>
      <c r="H21" s="51">
        <v>1</v>
      </c>
      <c r="I21" s="51">
        <v>1</v>
      </c>
      <c r="J21" s="51">
        <v>1</v>
      </c>
      <c r="K21" s="51">
        <v>0</v>
      </c>
      <c r="L21" s="51">
        <v>0</v>
      </c>
      <c r="M21" s="51">
        <v>0</v>
      </c>
      <c r="N21" s="79">
        <f t="shared" ca="1" si="9"/>
        <v>0.85</v>
      </c>
      <c r="O21" s="79">
        <f t="shared" ca="1" si="10"/>
        <v>0.95</v>
      </c>
      <c r="P21" s="71" t="str">
        <f t="shared" ca="1" si="11"/>
        <v xml:space="preserve">Excavation, Plinth, RCC Slab, Brickwork, Internal Plaster, External Plaster, Flooring Completed </v>
      </c>
      <c r="Q21" s="18">
        <f t="shared" ca="1" si="12"/>
        <v>1</v>
      </c>
      <c r="R21" s="18">
        <f t="shared" ca="1" si="13"/>
        <v>1</v>
      </c>
      <c r="S21" s="18">
        <f t="shared" ca="1" si="14"/>
        <v>1</v>
      </c>
      <c r="T21" s="18">
        <f t="shared" ca="1" si="15"/>
        <v>1</v>
      </c>
      <c r="U21" s="18">
        <f t="shared" ca="1" si="16"/>
        <v>1</v>
      </c>
      <c r="V21" s="18">
        <f t="shared" ca="1" si="17"/>
        <v>1</v>
      </c>
      <c r="W21" s="18">
        <f t="shared" ca="1" si="18"/>
        <v>1</v>
      </c>
      <c r="X21" s="18">
        <f t="shared" ca="1" si="19"/>
        <v>0</v>
      </c>
      <c r="Y21" s="18">
        <f t="shared" ca="1" si="20"/>
        <v>0</v>
      </c>
      <c r="Z21" s="18">
        <f t="shared" ca="1" si="21"/>
        <v>0</v>
      </c>
      <c r="AA21" s="72">
        <f t="shared" ca="1" si="22"/>
        <v>0.25</v>
      </c>
      <c r="AB21" s="73">
        <f t="shared" ca="1" si="23"/>
        <v>0.5</v>
      </c>
      <c r="AC21" s="73">
        <f t="shared" ca="1" si="24"/>
        <v>1</v>
      </c>
      <c r="AD21" s="74">
        <f t="shared" ca="1" si="30"/>
        <v>0.25</v>
      </c>
      <c r="AE21" s="74">
        <f t="shared" ca="1" si="31"/>
        <v>0.5</v>
      </c>
      <c r="AF21" s="74">
        <f t="shared" si="32"/>
        <v>0</v>
      </c>
      <c r="AG21" s="74">
        <f t="shared" si="33"/>
        <v>0</v>
      </c>
      <c r="AH21" s="75">
        <f t="shared" si="34"/>
        <v>0</v>
      </c>
      <c r="AI21" s="74">
        <f t="shared" si="35"/>
        <v>0</v>
      </c>
      <c r="AJ21" s="74">
        <f t="shared" ca="1" si="36"/>
        <v>0.75</v>
      </c>
      <c r="AK21" s="74">
        <f t="shared" ca="1" si="37"/>
        <v>1</v>
      </c>
      <c r="AL21" s="59" t="str">
        <f t="shared" si="38"/>
        <v/>
      </c>
      <c r="AM21" s="59" t="str">
        <f t="shared" ca="1" si="25"/>
        <v/>
      </c>
      <c r="AN21" s="59" t="str">
        <f t="shared" ca="1" si="26"/>
        <v/>
      </c>
      <c r="AO21" s="59" t="str">
        <f t="shared" ca="1" si="27"/>
        <v>Excavation, Plinth, RCC Slab, Brickwork, Internal Plaster, External Plaster, Flooring</v>
      </c>
      <c r="AP21" s="59" t="str">
        <f t="shared" ca="1" si="28"/>
        <v xml:space="preserve"> Completed</v>
      </c>
      <c r="AQ21" s="59" t="str">
        <f t="shared" ca="1" si="29"/>
        <v/>
      </c>
    </row>
    <row r="22" spans="1:43" ht="15.5" hidden="1" x14ac:dyDescent="0.35">
      <c r="A22" s="55">
        <v>21</v>
      </c>
      <c r="B22" s="70" t="s">
        <v>167</v>
      </c>
      <c r="C22" s="52">
        <f ca="1">--TRIM(RIGHT(SUBSTITUTE(LEFT(B22,_xlfn.AGGREGATE(16,6,FIND({0,1,2,3,4,5,6,7,8,9},B22,ROW(INDIRECT("1:"&amp;LEN(B22)))),1))," ",REPT(" ",LEN(B22))),LEN(B22)))</f>
        <v>1</v>
      </c>
      <c r="D22" s="51">
        <v>1</v>
      </c>
      <c r="E22" s="51">
        <v>1</v>
      </c>
      <c r="F22" s="51">
        <v>2</v>
      </c>
      <c r="G22" s="51">
        <v>1</v>
      </c>
      <c r="H22" s="51">
        <v>1</v>
      </c>
      <c r="I22" s="51">
        <v>1</v>
      </c>
      <c r="J22" s="51">
        <v>1</v>
      </c>
      <c r="K22" s="51">
        <v>0</v>
      </c>
      <c r="L22" s="51">
        <v>0</v>
      </c>
      <c r="M22" s="51">
        <v>0</v>
      </c>
      <c r="N22" s="79">
        <f t="shared" ca="1" si="9"/>
        <v>0.85</v>
      </c>
      <c r="O22" s="79">
        <f t="shared" ca="1" si="10"/>
        <v>0.95</v>
      </c>
      <c r="P22" s="71" t="str">
        <f t="shared" ca="1" si="11"/>
        <v xml:space="preserve">Excavation, Plinth, RCC Slab, Brickwork, Internal Plaster, External Plaster, Flooring Completed </v>
      </c>
      <c r="Q22" s="18">
        <f t="shared" ca="1" si="12"/>
        <v>1</v>
      </c>
      <c r="R22" s="18">
        <f t="shared" ca="1" si="13"/>
        <v>1</v>
      </c>
      <c r="S22" s="18">
        <f t="shared" ca="1" si="14"/>
        <v>1</v>
      </c>
      <c r="T22" s="18">
        <f t="shared" ca="1" si="15"/>
        <v>1</v>
      </c>
      <c r="U22" s="18">
        <f t="shared" ca="1" si="16"/>
        <v>1</v>
      </c>
      <c r="V22" s="18">
        <f t="shared" ca="1" si="17"/>
        <v>1</v>
      </c>
      <c r="W22" s="18">
        <f t="shared" ca="1" si="18"/>
        <v>1</v>
      </c>
      <c r="X22" s="18">
        <f t="shared" ca="1" si="19"/>
        <v>0</v>
      </c>
      <c r="Y22" s="18">
        <f t="shared" ca="1" si="20"/>
        <v>0</v>
      </c>
      <c r="Z22" s="18">
        <f t="shared" ca="1" si="21"/>
        <v>0</v>
      </c>
      <c r="AA22" s="72">
        <f t="shared" ca="1" si="22"/>
        <v>0.25</v>
      </c>
      <c r="AB22" s="73">
        <f t="shared" ca="1" si="23"/>
        <v>0.5</v>
      </c>
      <c r="AC22" s="73">
        <f t="shared" ca="1" si="24"/>
        <v>1</v>
      </c>
      <c r="AD22" s="74">
        <f t="shared" ca="1" si="30"/>
        <v>0.25</v>
      </c>
      <c r="AE22" s="74">
        <f t="shared" ca="1" si="31"/>
        <v>0.5</v>
      </c>
      <c r="AF22" s="74">
        <f t="shared" si="32"/>
        <v>0</v>
      </c>
      <c r="AG22" s="74">
        <f t="shared" si="33"/>
        <v>0</v>
      </c>
      <c r="AH22" s="75">
        <f t="shared" si="34"/>
        <v>0</v>
      </c>
      <c r="AI22" s="74">
        <f t="shared" si="35"/>
        <v>0</v>
      </c>
      <c r="AJ22" s="74">
        <f t="shared" ca="1" si="36"/>
        <v>0.75</v>
      </c>
      <c r="AK22" s="74">
        <f t="shared" ca="1" si="37"/>
        <v>1</v>
      </c>
      <c r="AL22" s="59" t="str">
        <f t="shared" si="38"/>
        <v/>
      </c>
      <c r="AM22" s="59" t="str">
        <f t="shared" ca="1" si="25"/>
        <v/>
      </c>
      <c r="AN22" s="59" t="str">
        <f t="shared" ca="1" si="26"/>
        <v/>
      </c>
      <c r="AO22" s="59" t="str">
        <f t="shared" ca="1" si="27"/>
        <v>Excavation, Plinth, RCC Slab, Brickwork, Internal Plaster, External Plaster, Flooring</v>
      </c>
      <c r="AP22" s="59" t="str">
        <f t="shared" ca="1" si="28"/>
        <v xml:space="preserve"> Completed</v>
      </c>
      <c r="AQ22" s="59" t="str">
        <f t="shared" ca="1" si="29"/>
        <v/>
      </c>
    </row>
    <row r="23" spans="1:43" ht="15.5" hidden="1" x14ac:dyDescent="0.35">
      <c r="A23" s="55">
        <v>22</v>
      </c>
      <c r="B23" s="70" t="s">
        <v>167</v>
      </c>
      <c r="C23" s="52">
        <f ca="1">--TRIM(RIGHT(SUBSTITUTE(LEFT(B23,_xlfn.AGGREGATE(16,6,FIND({0,1,2,3,4,5,6,7,8,9},B23,ROW(INDIRECT("1:"&amp;LEN(B23)))),1))," ",REPT(" ",LEN(B23))),LEN(B23)))</f>
        <v>1</v>
      </c>
      <c r="D23" s="51">
        <v>1</v>
      </c>
      <c r="E23" s="51">
        <v>1</v>
      </c>
      <c r="F23" s="51">
        <v>2</v>
      </c>
      <c r="G23" s="51">
        <v>1</v>
      </c>
      <c r="H23" s="51">
        <v>1</v>
      </c>
      <c r="I23" s="51">
        <v>1</v>
      </c>
      <c r="J23" s="51">
        <v>1</v>
      </c>
      <c r="K23" s="51">
        <v>0</v>
      </c>
      <c r="L23" s="51">
        <v>0</v>
      </c>
      <c r="M23" s="51">
        <v>0</v>
      </c>
      <c r="N23" s="79">
        <f t="shared" ca="1" si="9"/>
        <v>0.85</v>
      </c>
      <c r="O23" s="79">
        <f t="shared" ca="1" si="10"/>
        <v>0.95</v>
      </c>
      <c r="P23" s="71" t="str">
        <f t="shared" ca="1" si="11"/>
        <v xml:space="preserve">Excavation, Plinth, RCC Slab, Brickwork, Internal Plaster, External Plaster, Flooring Completed </v>
      </c>
      <c r="Q23" s="18">
        <f t="shared" ca="1" si="12"/>
        <v>1</v>
      </c>
      <c r="R23" s="18">
        <f t="shared" ca="1" si="13"/>
        <v>1</v>
      </c>
      <c r="S23" s="18">
        <f t="shared" ca="1" si="14"/>
        <v>1</v>
      </c>
      <c r="T23" s="18">
        <f t="shared" ca="1" si="15"/>
        <v>1</v>
      </c>
      <c r="U23" s="18">
        <f t="shared" ca="1" si="16"/>
        <v>1</v>
      </c>
      <c r="V23" s="18">
        <f t="shared" ca="1" si="17"/>
        <v>1</v>
      </c>
      <c r="W23" s="18">
        <f t="shared" ca="1" si="18"/>
        <v>1</v>
      </c>
      <c r="X23" s="18">
        <f t="shared" ca="1" si="19"/>
        <v>0</v>
      </c>
      <c r="Y23" s="18">
        <f t="shared" ca="1" si="20"/>
        <v>0</v>
      </c>
      <c r="Z23" s="18">
        <f t="shared" ca="1" si="21"/>
        <v>0</v>
      </c>
      <c r="AA23" s="72">
        <f t="shared" ca="1" si="22"/>
        <v>0.25</v>
      </c>
      <c r="AB23" s="73">
        <f t="shared" ca="1" si="23"/>
        <v>0.5</v>
      </c>
      <c r="AC23" s="73">
        <f t="shared" ca="1" si="24"/>
        <v>1</v>
      </c>
      <c r="AD23" s="74">
        <f t="shared" ca="1" si="30"/>
        <v>0.25</v>
      </c>
      <c r="AE23" s="74">
        <f t="shared" ca="1" si="31"/>
        <v>0.5</v>
      </c>
      <c r="AF23" s="74">
        <f t="shared" si="32"/>
        <v>0</v>
      </c>
      <c r="AG23" s="74">
        <f t="shared" si="33"/>
        <v>0</v>
      </c>
      <c r="AH23" s="75">
        <f t="shared" si="34"/>
        <v>0</v>
      </c>
      <c r="AI23" s="74">
        <f t="shared" si="35"/>
        <v>0</v>
      </c>
      <c r="AJ23" s="74">
        <f t="shared" ca="1" si="36"/>
        <v>0.75</v>
      </c>
      <c r="AK23" s="74">
        <f t="shared" ca="1" si="37"/>
        <v>1</v>
      </c>
      <c r="AL23" s="59" t="str">
        <f t="shared" si="38"/>
        <v/>
      </c>
      <c r="AM23" s="59" t="str">
        <f t="shared" ca="1" si="25"/>
        <v/>
      </c>
      <c r="AN23" s="59" t="str">
        <f t="shared" ca="1" si="26"/>
        <v/>
      </c>
      <c r="AO23" s="59" t="str">
        <f t="shared" ca="1" si="27"/>
        <v>Excavation, Plinth, RCC Slab, Brickwork, Internal Plaster, External Plaster, Flooring</v>
      </c>
      <c r="AP23" s="59" t="str">
        <f t="shared" ca="1" si="28"/>
        <v xml:space="preserve"> Completed</v>
      </c>
      <c r="AQ23" s="59" t="str">
        <f t="shared" ca="1" si="29"/>
        <v/>
      </c>
    </row>
    <row r="24" spans="1:43" ht="15.5" hidden="1" x14ac:dyDescent="0.35">
      <c r="A24" s="55">
        <v>23</v>
      </c>
      <c r="B24" s="70" t="s">
        <v>167</v>
      </c>
      <c r="C24" s="52">
        <f ca="1">--TRIM(RIGHT(SUBSTITUTE(LEFT(B24,_xlfn.AGGREGATE(16,6,FIND({0,1,2,3,4,5,6,7,8,9},B24,ROW(INDIRECT("1:"&amp;LEN(B24)))),1))," ",REPT(" ",LEN(B24))),LEN(B24)))</f>
        <v>1</v>
      </c>
      <c r="D24" s="51">
        <v>1</v>
      </c>
      <c r="E24" s="51">
        <v>1</v>
      </c>
      <c r="F24" s="51">
        <v>2</v>
      </c>
      <c r="G24" s="51">
        <v>1</v>
      </c>
      <c r="H24" s="51">
        <v>1</v>
      </c>
      <c r="I24" s="51">
        <v>0.5</v>
      </c>
      <c r="J24" s="51">
        <v>0</v>
      </c>
      <c r="K24" s="51">
        <v>0</v>
      </c>
      <c r="L24" s="51">
        <v>0</v>
      </c>
      <c r="M24" s="51">
        <v>0</v>
      </c>
      <c r="N24" s="79">
        <f t="shared" ca="1" si="9"/>
        <v>0.7</v>
      </c>
      <c r="O24" s="79">
        <f t="shared" ca="1" si="10"/>
        <v>0.875</v>
      </c>
      <c r="P24" s="71" t="str">
        <f t="shared" ca="1" si="11"/>
        <v>Excavation, Plinth, RCC Slab, Brickwork, Internal Plaster Completed, External Plaster upto 0.5 Floor Completed</v>
      </c>
      <c r="Q24" s="18">
        <f t="shared" ca="1" si="12"/>
        <v>1</v>
      </c>
      <c r="R24" s="18">
        <f t="shared" ca="1" si="13"/>
        <v>1</v>
      </c>
      <c r="S24" s="18">
        <f t="shared" ca="1" si="14"/>
        <v>1</v>
      </c>
      <c r="T24" s="18">
        <f t="shared" ca="1" si="15"/>
        <v>1</v>
      </c>
      <c r="U24" s="18">
        <f t="shared" ca="1" si="16"/>
        <v>1</v>
      </c>
      <c r="V24" s="18">
        <f t="shared" ca="1" si="17"/>
        <v>0.5</v>
      </c>
      <c r="W24" s="18">
        <f t="shared" ca="1" si="18"/>
        <v>0</v>
      </c>
      <c r="X24" s="18">
        <f t="shared" ca="1" si="19"/>
        <v>0</v>
      </c>
      <c r="Y24" s="18">
        <f t="shared" ca="1" si="20"/>
        <v>0</v>
      </c>
      <c r="Z24" s="18">
        <f t="shared" ca="1" si="21"/>
        <v>0</v>
      </c>
      <c r="AA24" s="72">
        <f t="shared" ca="1" si="22"/>
        <v>0.25</v>
      </c>
      <c r="AB24" s="73">
        <f t="shared" ca="1" si="23"/>
        <v>0.5</v>
      </c>
      <c r="AC24" s="73">
        <f t="shared" ca="1" si="24"/>
        <v>1</v>
      </c>
      <c r="AD24" s="74">
        <f t="shared" ca="1" si="30"/>
        <v>0.25</v>
      </c>
      <c r="AE24" s="74">
        <f t="shared" ca="1" si="31"/>
        <v>0.5</v>
      </c>
      <c r="AF24" s="74">
        <f t="shared" si="32"/>
        <v>0</v>
      </c>
      <c r="AG24" s="74">
        <f t="shared" si="33"/>
        <v>0</v>
      </c>
      <c r="AH24" s="75">
        <f t="shared" si="34"/>
        <v>0</v>
      </c>
      <c r="AI24" s="74">
        <f t="shared" si="35"/>
        <v>0</v>
      </c>
      <c r="AJ24" s="74">
        <f t="shared" ca="1" si="36"/>
        <v>0.75</v>
      </c>
      <c r="AK24" s="74">
        <f t="shared" ca="1" si="37"/>
        <v>1</v>
      </c>
      <c r="AL24" s="59" t="str">
        <f t="shared" si="38"/>
        <v/>
      </c>
      <c r="AM24" s="59" t="str">
        <f t="shared" ca="1" si="25"/>
        <v/>
      </c>
      <c r="AN24" s="59" t="str">
        <f t="shared" ca="1" si="26"/>
        <v>, External Plaster upto 0.5 Floor</v>
      </c>
      <c r="AO24" s="59" t="str">
        <f t="shared" ca="1" si="27"/>
        <v>Excavation, Plinth, RCC Slab, Brickwork, Internal Plaster</v>
      </c>
      <c r="AP24" s="59" t="str">
        <f t="shared" ca="1" si="28"/>
        <v xml:space="preserve"> Completed</v>
      </c>
      <c r="AQ24" s="59" t="str">
        <f t="shared" ca="1" si="29"/>
        <v>Completed</v>
      </c>
    </row>
    <row r="25" spans="1:43" ht="15.5" hidden="1" x14ac:dyDescent="0.35">
      <c r="A25" s="55">
        <v>24</v>
      </c>
      <c r="B25" s="70" t="s">
        <v>167</v>
      </c>
      <c r="C25" s="52">
        <f ca="1">--TRIM(RIGHT(SUBSTITUTE(LEFT(B25,_xlfn.AGGREGATE(16,6,FIND({0,1,2,3,4,5,6,7,8,9},B25,ROW(INDIRECT("1:"&amp;LEN(B25)))),1))," ",REPT(" ",LEN(B25))),LEN(B25)))</f>
        <v>1</v>
      </c>
      <c r="D25" s="51">
        <v>1</v>
      </c>
      <c r="E25" s="51">
        <v>1</v>
      </c>
      <c r="F25" s="51">
        <v>2</v>
      </c>
      <c r="G25" s="51">
        <v>1</v>
      </c>
      <c r="H25" s="51">
        <v>1</v>
      </c>
      <c r="I25" s="51">
        <v>1</v>
      </c>
      <c r="J25" s="51">
        <v>0</v>
      </c>
      <c r="K25" s="51">
        <v>0</v>
      </c>
      <c r="L25" s="51">
        <v>0</v>
      </c>
      <c r="M25" s="51">
        <v>0</v>
      </c>
      <c r="N25" s="79">
        <f t="shared" ca="1" si="9"/>
        <v>0.75</v>
      </c>
      <c r="O25" s="79">
        <f t="shared" ca="1" si="10"/>
        <v>0.9</v>
      </c>
      <c r="P25" s="71" t="str">
        <f t="shared" ca="1" si="11"/>
        <v xml:space="preserve">Excavation, Plinth, RCC Slab, Brickwork, Internal Plaster, External Plaster Completed </v>
      </c>
      <c r="Q25" s="18">
        <f t="shared" ca="1" si="12"/>
        <v>1</v>
      </c>
      <c r="R25" s="18">
        <f t="shared" ca="1" si="13"/>
        <v>1</v>
      </c>
      <c r="S25" s="18">
        <f t="shared" ca="1" si="14"/>
        <v>1</v>
      </c>
      <c r="T25" s="18">
        <f t="shared" ca="1" si="15"/>
        <v>1</v>
      </c>
      <c r="U25" s="18">
        <f t="shared" ca="1" si="16"/>
        <v>1</v>
      </c>
      <c r="V25" s="18">
        <f t="shared" ca="1" si="17"/>
        <v>1</v>
      </c>
      <c r="W25" s="18">
        <f t="shared" ca="1" si="18"/>
        <v>0</v>
      </c>
      <c r="X25" s="18">
        <f t="shared" ca="1" si="19"/>
        <v>0</v>
      </c>
      <c r="Y25" s="18">
        <f t="shared" ca="1" si="20"/>
        <v>0</v>
      </c>
      <c r="Z25" s="18">
        <f t="shared" ca="1" si="21"/>
        <v>0</v>
      </c>
      <c r="AA25" s="72">
        <f t="shared" ca="1" si="22"/>
        <v>0.25</v>
      </c>
      <c r="AB25" s="73">
        <f t="shared" ca="1" si="23"/>
        <v>0.5</v>
      </c>
      <c r="AC25" s="73">
        <f t="shared" ca="1" si="24"/>
        <v>1</v>
      </c>
      <c r="AD25" s="74">
        <f t="shared" ca="1" si="30"/>
        <v>0.25</v>
      </c>
      <c r="AE25" s="74">
        <f t="shared" ca="1" si="31"/>
        <v>0.5</v>
      </c>
      <c r="AF25" s="74">
        <f t="shared" si="32"/>
        <v>0</v>
      </c>
      <c r="AG25" s="74">
        <f t="shared" si="33"/>
        <v>0</v>
      </c>
      <c r="AH25" s="75">
        <f t="shared" si="34"/>
        <v>0</v>
      </c>
      <c r="AI25" s="74">
        <f t="shared" si="35"/>
        <v>0</v>
      </c>
      <c r="AJ25" s="74">
        <f t="shared" ca="1" si="36"/>
        <v>0.75</v>
      </c>
      <c r="AK25" s="74">
        <f t="shared" ca="1" si="37"/>
        <v>1</v>
      </c>
      <c r="AL25" s="59" t="str">
        <f t="shared" si="38"/>
        <v/>
      </c>
      <c r="AM25" s="59" t="str">
        <f t="shared" ca="1" si="25"/>
        <v/>
      </c>
      <c r="AN25" s="59" t="str">
        <f t="shared" ca="1" si="26"/>
        <v/>
      </c>
      <c r="AO25" s="59" t="str">
        <f t="shared" ca="1" si="27"/>
        <v>Excavation, Plinth, RCC Slab, Brickwork, Internal Plaster, External Plaster</v>
      </c>
      <c r="AP25" s="59" t="str">
        <f t="shared" ca="1" si="28"/>
        <v xml:space="preserve"> Completed</v>
      </c>
      <c r="AQ25" s="59" t="str">
        <f t="shared" ca="1" si="29"/>
        <v/>
      </c>
    </row>
    <row r="26" spans="1:43" ht="15.5" hidden="1" x14ac:dyDescent="0.35">
      <c r="A26" s="55">
        <v>25</v>
      </c>
      <c r="B26" s="70" t="s">
        <v>167</v>
      </c>
      <c r="C26" s="52">
        <f ca="1">--TRIM(RIGHT(SUBSTITUTE(LEFT(B26,_xlfn.AGGREGATE(16,6,FIND({0,1,2,3,4,5,6,7,8,9},B26,ROW(INDIRECT("1:"&amp;LEN(B26)))),1))," ",REPT(" ",LEN(B26))),LEN(B26)))</f>
        <v>1</v>
      </c>
      <c r="D26" s="51">
        <v>1</v>
      </c>
      <c r="E26" s="51">
        <v>1</v>
      </c>
      <c r="F26" s="51">
        <v>2</v>
      </c>
      <c r="G26" s="51">
        <v>1</v>
      </c>
      <c r="H26" s="51">
        <v>1</v>
      </c>
      <c r="I26" s="51">
        <v>1</v>
      </c>
      <c r="J26" s="51">
        <v>0</v>
      </c>
      <c r="K26" s="51">
        <v>0</v>
      </c>
      <c r="L26" s="51">
        <v>0</v>
      </c>
      <c r="M26" s="51">
        <v>0</v>
      </c>
      <c r="N26" s="79">
        <f t="shared" ca="1" si="9"/>
        <v>0.75</v>
      </c>
      <c r="O26" s="79">
        <f t="shared" ca="1" si="10"/>
        <v>0.9</v>
      </c>
      <c r="P26" s="71" t="str">
        <f t="shared" ca="1" si="11"/>
        <v xml:space="preserve">Excavation, Plinth, RCC Slab, Brickwork, Internal Plaster, External Plaster Completed </v>
      </c>
      <c r="Q26" s="18">
        <f t="shared" ca="1" si="12"/>
        <v>1</v>
      </c>
      <c r="R26" s="18">
        <f t="shared" ca="1" si="13"/>
        <v>1</v>
      </c>
      <c r="S26" s="18">
        <f t="shared" ca="1" si="14"/>
        <v>1</v>
      </c>
      <c r="T26" s="18">
        <f t="shared" ca="1" si="15"/>
        <v>1</v>
      </c>
      <c r="U26" s="18">
        <f t="shared" ca="1" si="16"/>
        <v>1</v>
      </c>
      <c r="V26" s="18">
        <f t="shared" ca="1" si="17"/>
        <v>1</v>
      </c>
      <c r="W26" s="18">
        <f t="shared" ca="1" si="18"/>
        <v>0</v>
      </c>
      <c r="X26" s="18">
        <f t="shared" ca="1" si="19"/>
        <v>0</v>
      </c>
      <c r="Y26" s="18">
        <f t="shared" ca="1" si="20"/>
        <v>0</v>
      </c>
      <c r="Z26" s="18">
        <f t="shared" ca="1" si="21"/>
        <v>0</v>
      </c>
      <c r="AA26" s="72">
        <f t="shared" ca="1" si="22"/>
        <v>0.25</v>
      </c>
      <c r="AB26" s="73">
        <f t="shared" ca="1" si="23"/>
        <v>0.5</v>
      </c>
      <c r="AC26" s="73">
        <f t="shared" ca="1" si="24"/>
        <v>1</v>
      </c>
      <c r="AD26" s="74">
        <f t="shared" ca="1" si="30"/>
        <v>0.25</v>
      </c>
      <c r="AE26" s="74">
        <f t="shared" ca="1" si="31"/>
        <v>0.5</v>
      </c>
      <c r="AF26" s="74">
        <f t="shared" si="32"/>
        <v>0</v>
      </c>
      <c r="AG26" s="74">
        <f t="shared" si="33"/>
        <v>0</v>
      </c>
      <c r="AH26" s="75">
        <f t="shared" si="34"/>
        <v>0</v>
      </c>
      <c r="AI26" s="74">
        <f t="shared" si="35"/>
        <v>0</v>
      </c>
      <c r="AJ26" s="74">
        <f t="shared" ca="1" si="36"/>
        <v>0.75</v>
      </c>
      <c r="AK26" s="74">
        <f t="shared" ca="1" si="37"/>
        <v>1</v>
      </c>
      <c r="AL26" s="59" t="str">
        <f t="shared" si="38"/>
        <v/>
      </c>
      <c r="AM26" s="59" t="str">
        <f t="shared" ca="1" si="25"/>
        <v/>
      </c>
      <c r="AN26" s="59" t="str">
        <f t="shared" ca="1" si="26"/>
        <v/>
      </c>
      <c r="AO26" s="59" t="str">
        <f t="shared" ca="1" si="27"/>
        <v>Excavation, Plinth, RCC Slab, Brickwork, Internal Plaster, External Plaster</v>
      </c>
      <c r="AP26" s="59" t="str">
        <f t="shared" ca="1" si="28"/>
        <v xml:space="preserve"> Completed</v>
      </c>
      <c r="AQ26" s="59" t="str">
        <f t="shared" ca="1" si="29"/>
        <v/>
      </c>
    </row>
    <row r="27" spans="1:43" ht="15.5" hidden="1" x14ac:dyDescent="0.35">
      <c r="A27" s="55">
        <v>26</v>
      </c>
      <c r="B27" s="70" t="s">
        <v>167</v>
      </c>
      <c r="C27" s="52">
        <f ca="1">--TRIM(RIGHT(SUBSTITUTE(LEFT(B27,_xlfn.AGGREGATE(16,6,FIND({0,1,2,3,4,5,6,7,8,9},B27,ROW(INDIRECT("1:"&amp;LEN(B27)))),1))," ",REPT(" ",LEN(B27))),LEN(B27)))</f>
        <v>1</v>
      </c>
      <c r="D27" s="51">
        <v>1</v>
      </c>
      <c r="E27" s="51">
        <v>1</v>
      </c>
      <c r="F27" s="51">
        <v>2</v>
      </c>
      <c r="G27" s="51">
        <v>1</v>
      </c>
      <c r="H27" s="51">
        <v>1</v>
      </c>
      <c r="I27" s="51">
        <v>1</v>
      </c>
      <c r="J27" s="51">
        <v>0</v>
      </c>
      <c r="K27" s="51">
        <v>0</v>
      </c>
      <c r="L27" s="51">
        <v>0</v>
      </c>
      <c r="M27" s="51">
        <v>0</v>
      </c>
      <c r="N27" s="79">
        <f t="shared" ca="1" si="9"/>
        <v>0.75</v>
      </c>
      <c r="O27" s="79">
        <f t="shared" ca="1" si="10"/>
        <v>0.9</v>
      </c>
      <c r="P27" s="71" t="str">
        <f t="shared" ca="1" si="11"/>
        <v xml:space="preserve">Excavation, Plinth, RCC Slab, Brickwork, Internal Plaster, External Plaster Completed </v>
      </c>
      <c r="Q27" s="18">
        <f t="shared" ca="1" si="12"/>
        <v>1</v>
      </c>
      <c r="R27" s="18">
        <f t="shared" ca="1" si="13"/>
        <v>1</v>
      </c>
      <c r="S27" s="18">
        <f t="shared" ca="1" si="14"/>
        <v>1</v>
      </c>
      <c r="T27" s="18">
        <f t="shared" ca="1" si="15"/>
        <v>1</v>
      </c>
      <c r="U27" s="18">
        <f t="shared" ca="1" si="16"/>
        <v>1</v>
      </c>
      <c r="V27" s="18">
        <f t="shared" ca="1" si="17"/>
        <v>1</v>
      </c>
      <c r="W27" s="18">
        <f t="shared" ca="1" si="18"/>
        <v>0</v>
      </c>
      <c r="X27" s="18">
        <f t="shared" ca="1" si="19"/>
        <v>0</v>
      </c>
      <c r="Y27" s="18">
        <f t="shared" ca="1" si="20"/>
        <v>0</v>
      </c>
      <c r="Z27" s="18">
        <f t="shared" ca="1" si="21"/>
        <v>0</v>
      </c>
      <c r="AA27" s="72">
        <f t="shared" ca="1" si="22"/>
        <v>0.25</v>
      </c>
      <c r="AB27" s="73">
        <f t="shared" ca="1" si="23"/>
        <v>0.5</v>
      </c>
      <c r="AC27" s="73">
        <f t="shared" ca="1" si="24"/>
        <v>1</v>
      </c>
      <c r="AD27" s="74">
        <f t="shared" ca="1" si="30"/>
        <v>0.25</v>
      </c>
      <c r="AE27" s="74">
        <f t="shared" ca="1" si="31"/>
        <v>0.5</v>
      </c>
      <c r="AF27" s="74">
        <f t="shared" si="32"/>
        <v>0</v>
      </c>
      <c r="AG27" s="74">
        <f t="shared" si="33"/>
        <v>0</v>
      </c>
      <c r="AH27" s="75">
        <f t="shared" si="34"/>
        <v>0</v>
      </c>
      <c r="AI27" s="74">
        <f t="shared" si="35"/>
        <v>0</v>
      </c>
      <c r="AJ27" s="74">
        <f t="shared" ca="1" si="36"/>
        <v>0.75</v>
      </c>
      <c r="AK27" s="74">
        <f t="shared" ca="1" si="37"/>
        <v>1</v>
      </c>
      <c r="AL27" s="59" t="str">
        <f t="shared" si="38"/>
        <v/>
      </c>
      <c r="AM27" s="59" t="str">
        <f t="shared" ca="1" si="25"/>
        <v/>
      </c>
      <c r="AN27" s="59" t="str">
        <f t="shared" ca="1" si="26"/>
        <v/>
      </c>
      <c r="AO27" s="59" t="str">
        <f t="shared" ca="1" si="27"/>
        <v>Excavation, Plinth, RCC Slab, Brickwork, Internal Plaster, External Plaster</v>
      </c>
      <c r="AP27" s="59" t="str">
        <f t="shared" ca="1" si="28"/>
        <v xml:space="preserve"> Completed</v>
      </c>
      <c r="AQ27" s="59" t="str">
        <f t="shared" ca="1" si="29"/>
        <v/>
      </c>
    </row>
    <row r="28" spans="1:43" ht="15.5" hidden="1" x14ac:dyDescent="0.35">
      <c r="A28" s="55">
        <v>27</v>
      </c>
      <c r="B28" s="70" t="s">
        <v>167</v>
      </c>
      <c r="C28" s="52">
        <f ca="1">--TRIM(RIGHT(SUBSTITUTE(LEFT(B28,_xlfn.AGGREGATE(16,6,FIND({0,1,2,3,4,5,6,7,8,9},B28,ROW(INDIRECT("1:"&amp;LEN(B28)))),1))," ",REPT(" ",LEN(B28))),LEN(B28)))</f>
        <v>1</v>
      </c>
      <c r="D28" s="51">
        <v>1</v>
      </c>
      <c r="E28" s="51">
        <v>1</v>
      </c>
      <c r="F28" s="51">
        <v>2</v>
      </c>
      <c r="G28" s="51">
        <v>1</v>
      </c>
      <c r="H28" s="51">
        <v>1</v>
      </c>
      <c r="I28" s="51">
        <v>1</v>
      </c>
      <c r="J28" s="51">
        <v>0</v>
      </c>
      <c r="K28" s="51">
        <v>0</v>
      </c>
      <c r="L28" s="51">
        <v>0</v>
      </c>
      <c r="M28" s="51">
        <v>0</v>
      </c>
      <c r="N28" s="79">
        <f t="shared" ca="1" si="9"/>
        <v>0.75</v>
      </c>
      <c r="O28" s="79">
        <f t="shared" ca="1" si="10"/>
        <v>0.9</v>
      </c>
      <c r="P28" s="71" t="str">
        <f t="shared" ca="1" si="11"/>
        <v xml:space="preserve">Excavation, Plinth, RCC Slab, Brickwork, Internal Plaster, External Plaster Completed </v>
      </c>
      <c r="Q28" s="18">
        <f t="shared" ca="1" si="12"/>
        <v>1</v>
      </c>
      <c r="R28" s="18">
        <f t="shared" ca="1" si="13"/>
        <v>1</v>
      </c>
      <c r="S28" s="18">
        <f t="shared" ca="1" si="14"/>
        <v>1</v>
      </c>
      <c r="T28" s="18">
        <f t="shared" ca="1" si="15"/>
        <v>1</v>
      </c>
      <c r="U28" s="18">
        <f t="shared" ca="1" si="16"/>
        <v>1</v>
      </c>
      <c r="V28" s="18">
        <f t="shared" ca="1" si="17"/>
        <v>1</v>
      </c>
      <c r="W28" s="18">
        <f t="shared" ca="1" si="18"/>
        <v>0</v>
      </c>
      <c r="X28" s="18">
        <f t="shared" ca="1" si="19"/>
        <v>0</v>
      </c>
      <c r="Y28" s="18">
        <f t="shared" ca="1" si="20"/>
        <v>0</v>
      </c>
      <c r="Z28" s="18">
        <f t="shared" ca="1" si="21"/>
        <v>0</v>
      </c>
      <c r="AA28" s="72">
        <f t="shared" ca="1" si="22"/>
        <v>0.25</v>
      </c>
      <c r="AB28" s="73">
        <f t="shared" ca="1" si="23"/>
        <v>0.5</v>
      </c>
      <c r="AC28" s="73">
        <f t="shared" ca="1" si="24"/>
        <v>1</v>
      </c>
      <c r="AD28" s="74">
        <f t="shared" ca="1" si="30"/>
        <v>0.25</v>
      </c>
      <c r="AE28" s="74">
        <f t="shared" ca="1" si="31"/>
        <v>0.5</v>
      </c>
      <c r="AF28" s="74">
        <f t="shared" si="32"/>
        <v>0</v>
      </c>
      <c r="AG28" s="74">
        <f t="shared" si="33"/>
        <v>0</v>
      </c>
      <c r="AH28" s="75">
        <f t="shared" si="34"/>
        <v>0</v>
      </c>
      <c r="AI28" s="74">
        <f t="shared" si="35"/>
        <v>0</v>
      </c>
      <c r="AJ28" s="74">
        <f t="shared" ca="1" si="36"/>
        <v>0.75</v>
      </c>
      <c r="AK28" s="74">
        <f t="shared" ca="1" si="37"/>
        <v>1</v>
      </c>
      <c r="AL28" s="59" t="str">
        <f t="shared" si="38"/>
        <v/>
      </c>
      <c r="AM28" s="59" t="str">
        <f t="shared" ca="1" si="25"/>
        <v/>
      </c>
      <c r="AN28" s="59" t="str">
        <f t="shared" ca="1" si="26"/>
        <v/>
      </c>
      <c r="AO28" s="59" t="str">
        <f t="shared" ca="1" si="27"/>
        <v>Excavation, Plinth, RCC Slab, Brickwork, Internal Plaster, External Plaster</v>
      </c>
      <c r="AP28" s="59" t="str">
        <f t="shared" ca="1" si="28"/>
        <v xml:space="preserve"> Completed</v>
      </c>
      <c r="AQ28" s="59" t="str">
        <f t="shared" ca="1" si="29"/>
        <v/>
      </c>
    </row>
    <row r="29" spans="1:43" ht="15.5" hidden="1" x14ac:dyDescent="0.35">
      <c r="A29" s="55">
        <v>28</v>
      </c>
      <c r="B29" s="70" t="s">
        <v>167</v>
      </c>
      <c r="C29" s="52">
        <f ca="1">--TRIM(RIGHT(SUBSTITUTE(LEFT(B29,_xlfn.AGGREGATE(16,6,FIND({0,1,2,3,4,5,6,7,8,9},B29,ROW(INDIRECT("1:"&amp;LEN(B29)))),1))," ",REPT(" ",LEN(B29))),LEN(B29)))</f>
        <v>1</v>
      </c>
      <c r="D29" s="51">
        <v>1</v>
      </c>
      <c r="E29" s="51">
        <v>1</v>
      </c>
      <c r="F29" s="51">
        <v>2</v>
      </c>
      <c r="G29" s="51">
        <v>1</v>
      </c>
      <c r="H29" s="51">
        <v>1</v>
      </c>
      <c r="I29" s="51">
        <v>1</v>
      </c>
      <c r="J29" s="51">
        <v>0</v>
      </c>
      <c r="K29" s="51">
        <v>0</v>
      </c>
      <c r="L29" s="51">
        <v>0</v>
      </c>
      <c r="M29" s="51">
        <v>0</v>
      </c>
      <c r="N29" s="79">
        <f t="shared" ca="1" si="9"/>
        <v>0.75</v>
      </c>
      <c r="O29" s="79">
        <f t="shared" ca="1" si="10"/>
        <v>0.9</v>
      </c>
      <c r="P29" s="71" t="str">
        <f t="shared" ca="1" si="11"/>
        <v xml:space="preserve">Excavation, Plinth, RCC Slab, Brickwork, Internal Plaster, External Plaster Completed </v>
      </c>
      <c r="Q29" s="18">
        <f t="shared" ca="1" si="12"/>
        <v>1</v>
      </c>
      <c r="R29" s="18">
        <f t="shared" ca="1" si="13"/>
        <v>1</v>
      </c>
      <c r="S29" s="18">
        <f t="shared" ca="1" si="14"/>
        <v>1</v>
      </c>
      <c r="T29" s="18">
        <f t="shared" ca="1" si="15"/>
        <v>1</v>
      </c>
      <c r="U29" s="18">
        <f t="shared" ca="1" si="16"/>
        <v>1</v>
      </c>
      <c r="V29" s="18">
        <f t="shared" ca="1" si="17"/>
        <v>1</v>
      </c>
      <c r="W29" s="18">
        <f t="shared" ca="1" si="18"/>
        <v>0</v>
      </c>
      <c r="X29" s="18">
        <f t="shared" ca="1" si="19"/>
        <v>0</v>
      </c>
      <c r="Y29" s="18">
        <f t="shared" ca="1" si="20"/>
        <v>0</v>
      </c>
      <c r="Z29" s="18">
        <f t="shared" ca="1" si="21"/>
        <v>0</v>
      </c>
      <c r="AA29" s="72">
        <f t="shared" ca="1" si="22"/>
        <v>0.25</v>
      </c>
      <c r="AB29" s="73">
        <f t="shared" ca="1" si="23"/>
        <v>0.5</v>
      </c>
      <c r="AC29" s="73">
        <f t="shared" ca="1" si="24"/>
        <v>1</v>
      </c>
      <c r="AD29" s="74">
        <f t="shared" ca="1" si="30"/>
        <v>0.25</v>
      </c>
      <c r="AE29" s="74">
        <f t="shared" ca="1" si="31"/>
        <v>0.5</v>
      </c>
      <c r="AF29" s="74">
        <f t="shared" si="32"/>
        <v>0</v>
      </c>
      <c r="AG29" s="74">
        <f t="shared" si="33"/>
        <v>0</v>
      </c>
      <c r="AH29" s="75">
        <f t="shared" si="34"/>
        <v>0</v>
      </c>
      <c r="AI29" s="74">
        <f t="shared" si="35"/>
        <v>0</v>
      </c>
      <c r="AJ29" s="74">
        <f t="shared" ca="1" si="36"/>
        <v>0.75</v>
      </c>
      <c r="AK29" s="74">
        <f t="shared" ca="1" si="37"/>
        <v>1</v>
      </c>
      <c r="AL29" s="59" t="str">
        <f t="shared" si="38"/>
        <v/>
      </c>
      <c r="AM29" s="59" t="str">
        <f t="shared" ca="1" si="25"/>
        <v/>
      </c>
      <c r="AN29" s="59" t="str">
        <f t="shared" ca="1" si="26"/>
        <v/>
      </c>
      <c r="AO29" s="59" t="str">
        <f t="shared" ca="1" si="27"/>
        <v>Excavation, Plinth, RCC Slab, Brickwork, Internal Plaster, External Plaster</v>
      </c>
      <c r="AP29" s="59" t="str">
        <f t="shared" ca="1" si="28"/>
        <v xml:space="preserve"> Completed</v>
      </c>
      <c r="AQ29" s="59" t="str">
        <f t="shared" ca="1" si="29"/>
        <v/>
      </c>
    </row>
    <row r="30" spans="1:43" ht="15.5" hidden="1" x14ac:dyDescent="0.35">
      <c r="A30" s="55">
        <v>29</v>
      </c>
      <c r="B30" s="70" t="s">
        <v>167</v>
      </c>
      <c r="C30" s="52">
        <f ca="1">--TRIM(RIGHT(SUBSTITUTE(LEFT(B30,_xlfn.AGGREGATE(16,6,FIND({0,1,2,3,4,5,6,7,8,9},B30,ROW(INDIRECT("1:"&amp;LEN(B30)))),1))," ",REPT(" ",LEN(B30))),LEN(B30)))</f>
        <v>1</v>
      </c>
      <c r="D30" s="51">
        <v>1</v>
      </c>
      <c r="E30" s="51">
        <v>1</v>
      </c>
      <c r="F30" s="51">
        <v>2</v>
      </c>
      <c r="G30" s="51">
        <v>1</v>
      </c>
      <c r="H30" s="51">
        <v>1</v>
      </c>
      <c r="I30" s="51">
        <v>1</v>
      </c>
      <c r="J30" s="51">
        <v>0</v>
      </c>
      <c r="K30" s="51">
        <v>0</v>
      </c>
      <c r="L30" s="51">
        <v>0</v>
      </c>
      <c r="M30" s="51">
        <v>0</v>
      </c>
      <c r="N30" s="79">
        <f t="shared" ca="1" si="9"/>
        <v>0.75</v>
      </c>
      <c r="O30" s="79">
        <f t="shared" ca="1" si="10"/>
        <v>0.9</v>
      </c>
      <c r="P30" s="71" t="str">
        <f t="shared" ca="1" si="11"/>
        <v xml:space="preserve">Excavation, Plinth, RCC Slab, Brickwork, Internal Plaster, External Plaster Completed </v>
      </c>
      <c r="Q30" s="18">
        <f t="shared" ca="1" si="12"/>
        <v>1</v>
      </c>
      <c r="R30" s="18">
        <f t="shared" ca="1" si="13"/>
        <v>1</v>
      </c>
      <c r="S30" s="18">
        <f t="shared" ca="1" si="14"/>
        <v>1</v>
      </c>
      <c r="T30" s="18">
        <f t="shared" ca="1" si="15"/>
        <v>1</v>
      </c>
      <c r="U30" s="18">
        <f t="shared" ca="1" si="16"/>
        <v>1</v>
      </c>
      <c r="V30" s="18">
        <f t="shared" ca="1" si="17"/>
        <v>1</v>
      </c>
      <c r="W30" s="18">
        <f t="shared" ca="1" si="18"/>
        <v>0</v>
      </c>
      <c r="X30" s="18">
        <f t="shared" ca="1" si="19"/>
        <v>0</v>
      </c>
      <c r="Y30" s="18">
        <f t="shared" ca="1" si="20"/>
        <v>0</v>
      </c>
      <c r="Z30" s="18">
        <f t="shared" ca="1" si="21"/>
        <v>0</v>
      </c>
      <c r="AA30" s="72">
        <f t="shared" ca="1" si="22"/>
        <v>0.25</v>
      </c>
      <c r="AB30" s="73">
        <f t="shared" ca="1" si="23"/>
        <v>0.5</v>
      </c>
      <c r="AC30" s="73">
        <f t="shared" ca="1" si="24"/>
        <v>1</v>
      </c>
      <c r="AD30" s="74">
        <f t="shared" ca="1" si="30"/>
        <v>0.25</v>
      </c>
      <c r="AE30" s="74">
        <f t="shared" ca="1" si="31"/>
        <v>0.5</v>
      </c>
      <c r="AF30" s="74">
        <f t="shared" si="32"/>
        <v>0</v>
      </c>
      <c r="AG30" s="74">
        <f t="shared" si="33"/>
        <v>0</v>
      </c>
      <c r="AH30" s="75">
        <f t="shared" si="34"/>
        <v>0</v>
      </c>
      <c r="AI30" s="74">
        <f t="shared" si="35"/>
        <v>0</v>
      </c>
      <c r="AJ30" s="74">
        <f t="shared" ca="1" si="36"/>
        <v>0.75</v>
      </c>
      <c r="AK30" s="74">
        <f t="shared" ca="1" si="37"/>
        <v>1</v>
      </c>
      <c r="AL30" s="59" t="str">
        <f t="shared" ref="AL30:AL39" si="39">(IF(W173=(1+T173),"",IF(W173&gt;0,", RCC upto "&amp;W173&amp;" Slab","")))&amp;(IF(X173=T173,"",IF(X173&gt;0,", Brickwork upto "&amp;X173&amp;" Floor","")))&amp;(IF(Y173=T173,"",IF(Y173&gt;0,", Internal Plaster upto "&amp;Y173&amp;" Floor","")))&amp;(IF(Z173=T173,"",IF(Z173&gt;0,", External Plaster upto "&amp;Z173&amp;" Floor","")))&amp;(IF(AA173=T173,"",IF(AA173&gt;0,", Flooring upto "&amp;AA173&amp;" Floor","")))&amp;(IF(AB173=T173,"",IF(AB173&gt;0,", Painting upto "&amp;AB173&amp;" Floor","")))&amp;(IF(AC173=T173,"",IF(AC173&gt;0,", Finishing upto "&amp;AC173&amp;" Floor","")))&amp;(IF(AD173=T173,"",IF(AD173&gt;0,", Possession upto "&amp;AD173&amp;" Floor","")))</f>
        <v/>
      </c>
      <c r="AM30" s="59" t="str">
        <f t="shared" ca="1" si="25"/>
        <v/>
      </c>
      <c r="AN30" s="59" t="str">
        <f t="shared" ca="1" si="26"/>
        <v/>
      </c>
      <c r="AO30" s="59" t="str">
        <f t="shared" ca="1" si="27"/>
        <v>Excavation, Plinth, RCC Slab, Brickwork, Internal Plaster, External Plaster</v>
      </c>
      <c r="AP30" s="59" t="str">
        <f t="shared" ca="1" si="28"/>
        <v xml:space="preserve"> Completed</v>
      </c>
      <c r="AQ30" s="59" t="str">
        <f t="shared" ca="1" si="29"/>
        <v/>
      </c>
    </row>
    <row r="31" spans="1:43" ht="15.5" x14ac:dyDescent="0.35">
      <c r="A31" s="94">
        <v>30</v>
      </c>
      <c r="B31" s="95" t="s">
        <v>167</v>
      </c>
      <c r="C31" s="96">
        <f ca="1">--TRIM(RIGHT(SUBSTITUTE(LEFT(B31,_xlfn.AGGREGATE(16,6,FIND({0,1,2,3,4,5,6,7,8,9},B31,ROW(INDIRECT("1:"&amp;LEN(B31)))),1))," ",REPT(" ",LEN(B31))),LEN(B31)))</f>
        <v>1</v>
      </c>
      <c r="D31" s="97">
        <v>1</v>
      </c>
      <c r="E31" s="97">
        <v>1</v>
      </c>
      <c r="F31" s="97">
        <v>2</v>
      </c>
      <c r="G31" s="97">
        <v>0.7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8">
        <f t="shared" ca="1" si="9"/>
        <v>0.55249999999999999</v>
      </c>
      <c r="O31" s="98">
        <f t="shared" ca="1" si="10"/>
        <v>0.78500000000000003</v>
      </c>
      <c r="P31" s="71" t="str">
        <f t="shared" ca="1" si="11"/>
        <v>Excavation, Plinth, RCC Slab Completed, Brickwork upto 0.7 Floor Completed</v>
      </c>
      <c r="Q31" s="18">
        <f t="shared" ca="1" si="12"/>
        <v>1</v>
      </c>
      <c r="R31" s="18">
        <f t="shared" ca="1" si="13"/>
        <v>1</v>
      </c>
      <c r="S31" s="18">
        <f t="shared" ca="1" si="14"/>
        <v>1</v>
      </c>
      <c r="T31" s="18">
        <f t="shared" ca="1" si="15"/>
        <v>0.7</v>
      </c>
      <c r="U31" s="18">
        <f t="shared" ca="1" si="16"/>
        <v>0</v>
      </c>
      <c r="V31" s="18">
        <f t="shared" ca="1" si="17"/>
        <v>0</v>
      </c>
      <c r="W31" s="18">
        <f t="shared" ca="1" si="18"/>
        <v>0</v>
      </c>
      <c r="X31" s="18">
        <f t="shared" ca="1" si="19"/>
        <v>0</v>
      </c>
      <c r="Y31" s="18">
        <f t="shared" ca="1" si="20"/>
        <v>0</v>
      </c>
      <c r="Z31" s="18">
        <f t="shared" ca="1" si="21"/>
        <v>0</v>
      </c>
      <c r="AA31" s="72">
        <f t="shared" ca="1" si="22"/>
        <v>0.25</v>
      </c>
      <c r="AB31" s="73">
        <f t="shared" ca="1" si="23"/>
        <v>0.5</v>
      </c>
      <c r="AC31" s="73">
        <f t="shared" ca="1" si="24"/>
        <v>1</v>
      </c>
      <c r="AD31" s="74">
        <f t="shared" ca="1" si="30"/>
        <v>0.25</v>
      </c>
      <c r="AE31" s="74">
        <f t="shared" ca="1" si="31"/>
        <v>0.5</v>
      </c>
      <c r="AF31" s="74">
        <f t="shared" si="32"/>
        <v>0</v>
      </c>
      <c r="AG31" s="74">
        <f t="shared" si="33"/>
        <v>0</v>
      </c>
      <c r="AH31" s="75">
        <f t="shared" si="34"/>
        <v>0</v>
      </c>
      <c r="AI31" s="74">
        <f t="shared" si="35"/>
        <v>0</v>
      </c>
      <c r="AJ31" s="74">
        <f t="shared" ca="1" si="36"/>
        <v>0.75</v>
      </c>
      <c r="AK31" s="74">
        <f t="shared" ca="1" si="37"/>
        <v>1</v>
      </c>
      <c r="AL31" s="59" t="str">
        <f t="shared" si="39"/>
        <v/>
      </c>
      <c r="AM31" s="59" t="str">
        <f t="shared" ca="1" si="25"/>
        <v/>
      </c>
      <c r="AN31" s="59" t="str">
        <f t="shared" ca="1" si="26"/>
        <v>, Brickwork upto 0.7 Floor</v>
      </c>
      <c r="AO31" s="59" t="str">
        <f t="shared" ca="1" si="27"/>
        <v>Excavation, Plinth, RCC Slab</v>
      </c>
      <c r="AP31" s="59" t="str">
        <f t="shared" ca="1" si="28"/>
        <v xml:space="preserve"> Completed</v>
      </c>
      <c r="AQ31" s="59" t="str">
        <f t="shared" ca="1" si="29"/>
        <v>Completed</v>
      </c>
    </row>
    <row r="32" spans="1:43" ht="15.5" x14ac:dyDescent="0.35">
      <c r="A32" s="94">
        <v>31</v>
      </c>
      <c r="B32" s="95" t="s">
        <v>167</v>
      </c>
      <c r="C32" s="96">
        <f ca="1">--TRIM(RIGHT(SUBSTITUTE(LEFT(B32,_xlfn.AGGREGATE(16,6,FIND({0,1,2,3,4,5,6,7,8,9},B32,ROW(INDIRECT("1:"&amp;LEN(B32)))),1))," ",REPT(" ",LEN(B32))),LEN(B32)))</f>
        <v>1</v>
      </c>
      <c r="D32" s="97">
        <v>1</v>
      </c>
      <c r="E32" s="97">
        <v>1</v>
      </c>
      <c r="F32" s="97">
        <v>2</v>
      </c>
      <c r="G32" s="97">
        <v>1</v>
      </c>
      <c r="H32" s="97">
        <v>1</v>
      </c>
      <c r="I32" s="97">
        <v>1</v>
      </c>
      <c r="J32" s="97">
        <v>0</v>
      </c>
      <c r="K32" s="97">
        <v>0</v>
      </c>
      <c r="L32" s="97">
        <v>0</v>
      </c>
      <c r="M32" s="97">
        <v>0</v>
      </c>
      <c r="N32" s="98">
        <f t="shared" ca="1" si="9"/>
        <v>0.75</v>
      </c>
      <c r="O32" s="98">
        <f t="shared" ca="1" si="10"/>
        <v>0.9</v>
      </c>
      <c r="P32" s="71" t="str">
        <f t="shared" ca="1" si="11"/>
        <v xml:space="preserve">Excavation, Plinth, RCC Slab, Brickwork, Internal Plaster, External Plaster Completed </v>
      </c>
      <c r="Q32" s="18">
        <f t="shared" ca="1" si="12"/>
        <v>1</v>
      </c>
      <c r="R32" s="18">
        <f t="shared" ca="1" si="13"/>
        <v>1</v>
      </c>
      <c r="S32" s="18">
        <f t="shared" ca="1" si="14"/>
        <v>1</v>
      </c>
      <c r="T32" s="18">
        <f t="shared" ca="1" si="15"/>
        <v>1</v>
      </c>
      <c r="U32" s="18">
        <f t="shared" ca="1" si="16"/>
        <v>1</v>
      </c>
      <c r="V32" s="18">
        <f t="shared" ca="1" si="17"/>
        <v>1</v>
      </c>
      <c r="W32" s="18">
        <f t="shared" ca="1" si="18"/>
        <v>0</v>
      </c>
      <c r="X32" s="18">
        <f t="shared" ca="1" si="19"/>
        <v>0</v>
      </c>
      <c r="Y32" s="18">
        <f t="shared" ca="1" si="20"/>
        <v>0</v>
      </c>
      <c r="Z32" s="18">
        <f t="shared" ca="1" si="21"/>
        <v>0</v>
      </c>
      <c r="AA32" s="72">
        <f t="shared" ca="1" si="22"/>
        <v>0.25</v>
      </c>
      <c r="AB32" s="73">
        <f t="shared" ca="1" si="23"/>
        <v>0.5</v>
      </c>
      <c r="AC32" s="73">
        <f t="shared" ca="1" si="24"/>
        <v>1</v>
      </c>
      <c r="AD32" s="74">
        <f t="shared" ca="1" si="30"/>
        <v>0.25</v>
      </c>
      <c r="AE32" s="74">
        <f t="shared" ca="1" si="31"/>
        <v>0.5</v>
      </c>
      <c r="AF32" s="74">
        <f t="shared" si="32"/>
        <v>0</v>
      </c>
      <c r="AG32" s="74">
        <f t="shared" si="33"/>
        <v>0</v>
      </c>
      <c r="AH32" s="75">
        <f t="shared" si="34"/>
        <v>0</v>
      </c>
      <c r="AI32" s="74">
        <f t="shared" si="35"/>
        <v>0</v>
      </c>
      <c r="AJ32" s="74">
        <f t="shared" ca="1" si="36"/>
        <v>0.75</v>
      </c>
      <c r="AK32" s="74">
        <f t="shared" ca="1" si="37"/>
        <v>1</v>
      </c>
      <c r="AL32" s="59" t="str">
        <f t="shared" si="39"/>
        <v/>
      </c>
      <c r="AM32" s="59" t="str">
        <f t="shared" ca="1" si="25"/>
        <v/>
      </c>
      <c r="AN32" s="59" t="str">
        <f t="shared" ca="1" si="26"/>
        <v/>
      </c>
      <c r="AO32" s="59" t="str">
        <f t="shared" ca="1" si="27"/>
        <v>Excavation, Plinth, RCC Slab, Brickwork, Internal Plaster, External Plaster</v>
      </c>
      <c r="AP32" s="59" t="str">
        <f t="shared" ca="1" si="28"/>
        <v xml:space="preserve"> Completed</v>
      </c>
      <c r="AQ32" s="59" t="str">
        <f t="shared" ca="1" si="29"/>
        <v/>
      </c>
    </row>
    <row r="33" spans="1:43" ht="15.5" x14ac:dyDescent="0.35">
      <c r="A33" s="94">
        <v>32</v>
      </c>
      <c r="B33" s="95" t="s">
        <v>167</v>
      </c>
      <c r="C33" s="96">
        <f ca="1">--TRIM(RIGHT(SUBSTITUTE(LEFT(B33,_xlfn.AGGREGATE(16,6,FIND({0,1,2,3,4,5,6,7,8,9},B33,ROW(INDIRECT("1:"&amp;LEN(B33)))),1))," ",REPT(" ",LEN(B33))),LEN(B33)))</f>
        <v>1</v>
      </c>
      <c r="D33" s="97">
        <v>1</v>
      </c>
      <c r="E33" s="97">
        <v>1</v>
      </c>
      <c r="F33" s="97">
        <v>2</v>
      </c>
      <c r="G33" s="97">
        <v>1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8">
        <f t="shared" ca="1" si="9"/>
        <v>0.57499999999999996</v>
      </c>
      <c r="O33" s="98">
        <f t="shared" ca="1" si="10"/>
        <v>0.8</v>
      </c>
      <c r="P33" s="71" t="str">
        <f t="shared" ca="1" si="11"/>
        <v xml:space="preserve">Excavation, Plinth, RCC Slab, Brickwork Completed </v>
      </c>
      <c r="Q33" s="18">
        <f t="shared" ca="1" si="12"/>
        <v>1</v>
      </c>
      <c r="R33" s="18">
        <f t="shared" ca="1" si="13"/>
        <v>1</v>
      </c>
      <c r="S33" s="18">
        <f t="shared" ca="1" si="14"/>
        <v>1</v>
      </c>
      <c r="T33" s="18">
        <f t="shared" ca="1" si="15"/>
        <v>1</v>
      </c>
      <c r="U33" s="18">
        <f t="shared" ca="1" si="16"/>
        <v>0</v>
      </c>
      <c r="V33" s="18">
        <f t="shared" ca="1" si="17"/>
        <v>0</v>
      </c>
      <c r="W33" s="18">
        <f t="shared" ca="1" si="18"/>
        <v>0</v>
      </c>
      <c r="X33" s="18">
        <f t="shared" ca="1" si="19"/>
        <v>0</v>
      </c>
      <c r="Y33" s="18">
        <f t="shared" ca="1" si="20"/>
        <v>0</v>
      </c>
      <c r="Z33" s="18">
        <f t="shared" ca="1" si="21"/>
        <v>0</v>
      </c>
      <c r="AA33" s="72">
        <f t="shared" ca="1" si="22"/>
        <v>0.25</v>
      </c>
      <c r="AB33" s="73">
        <f t="shared" ca="1" si="23"/>
        <v>0.5</v>
      </c>
      <c r="AC33" s="73">
        <f t="shared" ca="1" si="24"/>
        <v>1</v>
      </c>
      <c r="AD33" s="74">
        <f t="shared" ca="1" si="30"/>
        <v>0.25</v>
      </c>
      <c r="AE33" s="74">
        <f t="shared" ca="1" si="31"/>
        <v>0.5</v>
      </c>
      <c r="AF33" s="74">
        <f t="shared" si="32"/>
        <v>0</v>
      </c>
      <c r="AG33" s="74">
        <f t="shared" si="33"/>
        <v>0</v>
      </c>
      <c r="AH33" s="75">
        <f t="shared" si="34"/>
        <v>0</v>
      </c>
      <c r="AI33" s="74">
        <f t="shared" si="35"/>
        <v>0</v>
      </c>
      <c r="AJ33" s="74">
        <f t="shared" ca="1" si="36"/>
        <v>0.75</v>
      </c>
      <c r="AK33" s="74">
        <f t="shared" ca="1" si="37"/>
        <v>1</v>
      </c>
      <c r="AL33" s="59" t="str">
        <f t="shared" si="39"/>
        <v/>
      </c>
      <c r="AM33" s="59" t="str">
        <f t="shared" ca="1" si="25"/>
        <v/>
      </c>
      <c r="AN33" s="59" t="str">
        <f t="shared" ca="1" si="26"/>
        <v/>
      </c>
      <c r="AO33" s="59" t="str">
        <f t="shared" ca="1" si="27"/>
        <v>Excavation, Plinth, RCC Slab, Brickwork</v>
      </c>
      <c r="AP33" s="59" t="str">
        <f t="shared" ca="1" si="28"/>
        <v xml:space="preserve"> Completed</v>
      </c>
      <c r="AQ33" s="59" t="str">
        <f t="shared" ca="1" si="29"/>
        <v/>
      </c>
    </row>
    <row r="34" spans="1:43" ht="15.5" x14ac:dyDescent="0.35">
      <c r="A34" s="94">
        <v>33</v>
      </c>
      <c r="B34" s="95" t="s">
        <v>167</v>
      </c>
      <c r="C34" s="96">
        <f ca="1">--TRIM(RIGHT(SUBSTITUTE(LEFT(B34,_xlfn.AGGREGATE(16,6,FIND({0,1,2,3,4,5,6,7,8,9},B34,ROW(INDIRECT("1:"&amp;LEN(B34)))),1))," ",REPT(" ",LEN(B34))),LEN(B34)))</f>
        <v>1</v>
      </c>
      <c r="D34" s="97">
        <v>1</v>
      </c>
      <c r="E34" s="97">
        <v>1</v>
      </c>
      <c r="F34" s="97">
        <v>2</v>
      </c>
      <c r="G34" s="97">
        <v>1</v>
      </c>
      <c r="H34" s="97">
        <v>1</v>
      </c>
      <c r="I34" s="97">
        <v>1</v>
      </c>
      <c r="J34" s="97">
        <v>0</v>
      </c>
      <c r="K34" s="97">
        <v>0</v>
      </c>
      <c r="L34" s="97">
        <v>0</v>
      </c>
      <c r="M34" s="97">
        <v>0</v>
      </c>
      <c r="N34" s="98">
        <f t="shared" ca="1" si="9"/>
        <v>0.75</v>
      </c>
      <c r="O34" s="98">
        <f t="shared" ca="1" si="10"/>
        <v>0.9</v>
      </c>
      <c r="P34" s="71" t="str">
        <f t="shared" ca="1" si="11"/>
        <v xml:space="preserve">Excavation, Plinth, RCC Slab, Brickwork, Internal Plaster, External Plaster Completed </v>
      </c>
      <c r="Q34" s="18">
        <f t="shared" ca="1" si="12"/>
        <v>1</v>
      </c>
      <c r="R34" s="18">
        <f t="shared" ca="1" si="13"/>
        <v>1</v>
      </c>
      <c r="S34" s="18">
        <f t="shared" ca="1" si="14"/>
        <v>1</v>
      </c>
      <c r="T34" s="18">
        <f t="shared" ca="1" si="15"/>
        <v>1</v>
      </c>
      <c r="U34" s="18">
        <f t="shared" ca="1" si="16"/>
        <v>1</v>
      </c>
      <c r="V34" s="18">
        <f t="shared" ca="1" si="17"/>
        <v>1</v>
      </c>
      <c r="W34" s="18">
        <f t="shared" ca="1" si="18"/>
        <v>0</v>
      </c>
      <c r="X34" s="18">
        <f t="shared" ca="1" si="19"/>
        <v>0</v>
      </c>
      <c r="Y34" s="18">
        <f t="shared" ca="1" si="20"/>
        <v>0</v>
      </c>
      <c r="Z34" s="18">
        <f t="shared" ca="1" si="21"/>
        <v>0</v>
      </c>
      <c r="AA34" s="72">
        <f t="shared" ca="1" si="22"/>
        <v>0.25</v>
      </c>
      <c r="AB34" s="73">
        <f t="shared" ca="1" si="23"/>
        <v>0.5</v>
      </c>
      <c r="AC34" s="73">
        <f t="shared" ca="1" si="24"/>
        <v>1</v>
      </c>
      <c r="AD34" s="74">
        <f t="shared" ca="1" si="30"/>
        <v>0.25</v>
      </c>
      <c r="AE34" s="74">
        <f t="shared" ca="1" si="31"/>
        <v>0.5</v>
      </c>
      <c r="AF34" s="74">
        <f t="shared" si="32"/>
        <v>0</v>
      </c>
      <c r="AG34" s="74">
        <f t="shared" si="33"/>
        <v>0</v>
      </c>
      <c r="AH34" s="75">
        <f t="shared" si="34"/>
        <v>0</v>
      </c>
      <c r="AI34" s="74">
        <f t="shared" si="35"/>
        <v>0</v>
      </c>
      <c r="AJ34" s="74">
        <f t="shared" ca="1" si="36"/>
        <v>0.75</v>
      </c>
      <c r="AK34" s="74">
        <f t="shared" ca="1" si="37"/>
        <v>1</v>
      </c>
      <c r="AL34" s="59" t="str">
        <f t="shared" si="39"/>
        <v/>
      </c>
      <c r="AM34" s="59" t="str">
        <f t="shared" ca="1" si="25"/>
        <v/>
      </c>
      <c r="AN34" s="59" t="str">
        <f t="shared" ca="1" si="26"/>
        <v/>
      </c>
      <c r="AO34" s="59" t="str">
        <f t="shared" ca="1" si="27"/>
        <v>Excavation, Plinth, RCC Slab, Brickwork, Internal Plaster, External Plaster</v>
      </c>
      <c r="AP34" s="59" t="str">
        <f t="shared" ca="1" si="28"/>
        <v xml:space="preserve"> Completed</v>
      </c>
      <c r="AQ34" s="59" t="str">
        <f t="shared" ca="1" si="29"/>
        <v/>
      </c>
    </row>
    <row r="35" spans="1:43" ht="15.5" x14ac:dyDescent="0.35">
      <c r="A35" s="94">
        <v>34</v>
      </c>
      <c r="B35" s="95" t="s">
        <v>167</v>
      </c>
      <c r="C35" s="96">
        <f ca="1">--TRIM(RIGHT(SUBSTITUTE(LEFT(B35,_xlfn.AGGREGATE(16,6,FIND({0,1,2,3,4,5,6,7,8,9},B35,ROW(INDIRECT("1:"&amp;LEN(B35)))),1))," ",REPT(" ",LEN(B35))),LEN(B35)))</f>
        <v>1</v>
      </c>
      <c r="D35" s="97">
        <v>1</v>
      </c>
      <c r="E35" s="97">
        <v>1</v>
      </c>
      <c r="F35" s="97">
        <v>2</v>
      </c>
      <c r="G35" s="97">
        <v>1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8">
        <f t="shared" ca="1" si="9"/>
        <v>0.57499999999999996</v>
      </c>
      <c r="O35" s="98">
        <f t="shared" ca="1" si="10"/>
        <v>0.8</v>
      </c>
      <c r="P35" s="71" t="str">
        <f t="shared" ca="1" si="11"/>
        <v xml:space="preserve">Excavation, Plinth, RCC Slab, Brickwork Completed </v>
      </c>
      <c r="Q35" s="18">
        <f t="shared" ca="1" si="12"/>
        <v>1</v>
      </c>
      <c r="R35" s="18">
        <f t="shared" ca="1" si="13"/>
        <v>1</v>
      </c>
      <c r="S35" s="18">
        <f t="shared" ca="1" si="14"/>
        <v>1</v>
      </c>
      <c r="T35" s="18">
        <f t="shared" ca="1" si="15"/>
        <v>1</v>
      </c>
      <c r="U35" s="18">
        <f t="shared" ca="1" si="16"/>
        <v>0</v>
      </c>
      <c r="V35" s="18">
        <f t="shared" ca="1" si="17"/>
        <v>0</v>
      </c>
      <c r="W35" s="18">
        <f t="shared" ca="1" si="18"/>
        <v>0</v>
      </c>
      <c r="X35" s="18">
        <f t="shared" ca="1" si="19"/>
        <v>0</v>
      </c>
      <c r="Y35" s="18">
        <f t="shared" ca="1" si="20"/>
        <v>0</v>
      </c>
      <c r="Z35" s="18">
        <f t="shared" ca="1" si="21"/>
        <v>0</v>
      </c>
      <c r="AA35" s="72">
        <f t="shared" ca="1" si="22"/>
        <v>0.25</v>
      </c>
      <c r="AB35" s="73">
        <f t="shared" ca="1" si="23"/>
        <v>0.5</v>
      </c>
      <c r="AC35" s="73">
        <f t="shared" ca="1" si="24"/>
        <v>1</v>
      </c>
      <c r="AD35" s="74">
        <f t="shared" ca="1" si="30"/>
        <v>0.25</v>
      </c>
      <c r="AE35" s="74">
        <f t="shared" ca="1" si="31"/>
        <v>0.5</v>
      </c>
      <c r="AF35" s="74">
        <f t="shared" si="32"/>
        <v>0</v>
      </c>
      <c r="AG35" s="74">
        <f t="shared" si="33"/>
        <v>0</v>
      </c>
      <c r="AH35" s="75">
        <f t="shared" si="34"/>
        <v>0</v>
      </c>
      <c r="AI35" s="74">
        <f t="shared" si="35"/>
        <v>0</v>
      </c>
      <c r="AJ35" s="74">
        <f t="shared" ca="1" si="36"/>
        <v>0.75</v>
      </c>
      <c r="AK35" s="74">
        <f t="shared" ca="1" si="37"/>
        <v>1</v>
      </c>
      <c r="AL35" s="59" t="str">
        <f t="shared" si="39"/>
        <v/>
      </c>
      <c r="AM35" s="59" t="str">
        <f t="shared" ca="1" si="25"/>
        <v/>
      </c>
      <c r="AN35" s="59" t="str">
        <f t="shared" ca="1" si="26"/>
        <v/>
      </c>
      <c r="AO35" s="59" t="str">
        <f t="shared" ca="1" si="27"/>
        <v>Excavation, Plinth, RCC Slab, Brickwork</v>
      </c>
      <c r="AP35" s="59" t="str">
        <f t="shared" ca="1" si="28"/>
        <v xml:space="preserve"> Completed</v>
      </c>
      <c r="AQ35" s="59" t="str">
        <f t="shared" ca="1" si="29"/>
        <v/>
      </c>
    </row>
    <row r="36" spans="1:43" ht="15.5" x14ac:dyDescent="0.35">
      <c r="A36" s="94">
        <v>35</v>
      </c>
      <c r="B36" s="95" t="s">
        <v>167</v>
      </c>
      <c r="C36" s="96">
        <f ca="1">--TRIM(RIGHT(SUBSTITUTE(LEFT(B36,_xlfn.AGGREGATE(16,6,FIND({0,1,2,3,4,5,6,7,8,9},B36,ROW(INDIRECT("1:"&amp;LEN(B36)))),1))," ",REPT(" ",LEN(B36))),LEN(B36)))</f>
        <v>1</v>
      </c>
      <c r="D36" s="97">
        <v>1</v>
      </c>
      <c r="E36" s="97">
        <v>1</v>
      </c>
      <c r="F36" s="97">
        <v>2</v>
      </c>
      <c r="G36" s="97">
        <v>1</v>
      </c>
      <c r="H36" s="97">
        <v>1</v>
      </c>
      <c r="I36" s="97">
        <v>0.4</v>
      </c>
      <c r="J36" s="97">
        <v>0</v>
      </c>
      <c r="K36" s="97">
        <v>0</v>
      </c>
      <c r="L36" s="97">
        <v>0</v>
      </c>
      <c r="M36" s="97">
        <v>0</v>
      </c>
      <c r="N36" s="98">
        <f t="shared" ca="1" si="9"/>
        <v>0.69</v>
      </c>
      <c r="O36" s="98">
        <f t="shared" ca="1" si="10"/>
        <v>0.87</v>
      </c>
      <c r="P36" s="71" t="str">
        <f t="shared" ca="1" si="11"/>
        <v>Excavation, Plinth, RCC Slab, Brickwork, Internal Plaster Completed, External Plaster upto 0.4 Floor Completed</v>
      </c>
      <c r="Q36" s="18">
        <f t="shared" ca="1" si="12"/>
        <v>1</v>
      </c>
      <c r="R36" s="18">
        <f t="shared" ca="1" si="13"/>
        <v>1</v>
      </c>
      <c r="S36" s="18">
        <f t="shared" ca="1" si="14"/>
        <v>1</v>
      </c>
      <c r="T36" s="18">
        <f t="shared" ca="1" si="15"/>
        <v>1</v>
      </c>
      <c r="U36" s="18">
        <f t="shared" ca="1" si="16"/>
        <v>1</v>
      </c>
      <c r="V36" s="18">
        <f t="shared" ca="1" si="17"/>
        <v>0.4</v>
      </c>
      <c r="W36" s="18">
        <f t="shared" ca="1" si="18"/>
        <v>0</v>
      </c>
      <c r="X36" s="18">
        <f t="shared" ca="1" si="19"/>
        <v>0</v>
      </c>
      <c r="Y36" s="18">
        <f t="shared" ca="1" si="20"/>
        <v>0</v>
      </c>
      <c r="Z36" s="18">
        <f t="shared" ca="1" si="21"/>
        <v>0</v>
      </c>
      <c r="AA36" s="72">
        <f t="shared" ca="1" si="22"/>
        <v>0.25</v>
      </c>
      <c r="AB36" s="73">
        <f t="shared" ca="1" si="23"/>
        <v>0.5</v>
      </c>
      <c r="AC36" s="73">
        <f t="shared" ca="1" si="24"/>
        <v>1</v>
      </c>
      <c r="AD36" s="74">
        <f t="shared" ca="1" si="30"/>
        <v>0.25</v>
      </c>
      <c r="AE36" s="74">
        <f t="shared" ca="1" si="31"/>
        <v>0.5</v>
      </c>
      <c r="AF36" s="74">
        <f t="shared" si="32"/>
        <v>0</v>
      </c>
      <c r="AG36" s="74">
        <f t="shared" si="33"/>
        <v>0</v>
      </c>
      <c r="AH36" s="75">
        <f t="shared" si="34"/>
        <v>0</v>
      </c>
      <c r="AI36" s="74">
        <f t="shared" si="35"/>
        <v>0</v>
      </c>
      <c r="AJ36" s="74">
        <f t="shared" ca="1" si="36"/>
        <v>0.75</v>
      </c>
      <c r="AK36" s="74">
        <f t="shared" ca="1" si="37"/>
        <v>1</v>
      </c>
      <c r="AL36" s="59" t="str">
        <f t="shared" si="39"/>
        <v/>
      </c>
      <c r="AM36" s="59" t="str">
        <f t="shared" ca="1" si="25"/>
        <v/>
      </c>
      <c r="AN36" s="59" t="str">
        <f t="shared" ca="1" si="26"/>
        <v>, External Plaster upto 0.4 Floor</v>
      </c>
      <c r="AO36" s="59" t="str">
        <f t="shared" ca="1" si="27"/>
        <v>Excavation, Plinth, RCC Slab, Brickwork, Internal Plaster</v>
      </c>
      <c r="AP36" s="59" t="str">
        <f t="shared" ca="1" si="28"/>
        <v xml:space="preserve"> Completed</v>
      </c>
      <c r="AQ36" s="59" t="str">
        <f t="shared" ca="1" si="29"/>
        <v>Completed</v>
      </c>
    </row>
    <row r="37" spans="1:43" ht="15.5" x14ac:dyDescent="0.35">
      <c r="A37" s="94">
        <v>36</v>
      </c>
      <c r="B37" s="95" t="s">
        <v>167</v>
      </c>
      <c r="C37" s="96">
        <f ca="1">--TRIM(RIGHT(SUBSTITUTE(LEFT(B37,_xlfn.AGGREGATE(16,6,FIND({0,1,2,3,4,5,6,7,8,9},B37,ROW(INDIRECT("1:"&amp;LEN(B37)))),1))," ",REPT(" ",LEN(B37))),LEN(B37)))</f>
        <v>1</v>
      </c>
      <c r="D37" s="97">
        <v>1</v>
      </c>
      <c r="E37" s="97">
        <v>1</v>
      </c>
      <c r="F37" s="97">
        <v>2</v>
      </c>
      <c r="G37" s="97">
        <v>1</v>
      </c>
      <c r="H37" s="97">
        <v>1</v>
      </c>
      <c r="I37" s="97">
        <v>0.4</v>
      </c>
      <c r="J37" s="97">
        <v>0</v>
      </c>
      <c r="K37" s="97">
        <v>0</v>
      </c>
      <c r="L37" s="97">
        <v>0</v>
      </c>
      <c r="M37" s="97">
        <v>0</v>
      </c>
      <c r="N37" s="98">
        <f t="shared" ca="1" si="9"/>
        <v>0.69</v>
      </c>
      <c r="O37" s="98">
        <f t="shared" ca="1" si="10"/>
        <v>0.87</v>
      </c>
      <c r="P37" s="71" t="str">
        <f t="shared" ca="1" si="11"/>
        <v>Excavation, Plinth, RCC Slab, Brickwork, Internal Plaster Completed, External Plaster upto 0.4 Floor Completed</v>
      </c>
      <c r="Q37" s="18">
        <f t="shared" ca="1" si="12"/>
        <v>1</v>
      </c>
      <c r="R37" s="18">
        <f t="shared" ca="1" si="13"/>
        <v>1</v>
      </c>
      <c r="S37" s="18">
        <f t="shared" ca="1" si="14"/>
        <v>1</v>
      </c>
      <c r="T37" s="18">
        <f t="shared" ca="1" si="15"/>
        <v>1</v>
      </c>
      <c r="U37" s="18">
        <f t="shared" ca="1" si="16"/>
        <v>1</v>
      </c>
      <c r="V37" s="18">
        <f t="shared" ca="1" si="17"/>
        <v>0.4</v>
      </c>
      <c r="W37" s="18">
        <f t="shared" ca="1" si="18"/>
        <v>0</v>
      </c>
      <c r="X37" s="18">
        <f t="shared" ca="1" si="19"/>
        <v>0</v>
      </c>
      <c r="Y37" s="18">
        <f t="shared" ca="1" si="20"/>
        <v>0</v>
      </c>
      <c r="Z37" s="18">
        <f t="shared" ca="1" si="21"/>
        <v>0</v>
      </c>
      <c r="AA37" s="72">
        <f t="shared" ca="1" si="22"/>
        <v>0.25</v>
      </c>
      <c r="AB37" s="73">
        <f t="shared" ca="1" si="23"/>
        <v>0.5</v>
      </c>
      <c r="AC37" s="73">
        <f t="shared" ca="1" si="24"/>
        <v>1</v>
      </c>
      <c r="AD37" s="74">
        <f t="shared" ca="1" si="30"/>
        <v>0.25</v>
      </c>
      <c r="AE37" s="74">
        <f t="shared" ca="1" si="31"/>
        <v>0.5</v>
      </c>
      <c r="AF37" s="74">
        <f t="shared" si="32"/>
        <v>0</v>
      </c>
      <c r="AG37" s="74">
        <f t="shared" si="33"/>
        <v>0</v>
      </c>
      <c r="AH37" s="75">
        <f t="shared" si="34"/>
        <v>0</v>
      </c>
      <c r="AI37" s="74">
        <f t="shared" si="35"/>
        <v>0</v>
      </c>
      <c r="AJ37" s="74">
        <f t="shared" ca="1" si="36"/>
        <v>0.75</v>
      </c>
      <c r="AK37" s="74">
        <f t="shared" ca="1" si="37"/>
        <v>1</v>
      </c>
      <c r="AL37" s="59" t="str">
        <f t="shared" si="39"/>
        <v/>
      </c>
      <c r="AM37" s="59" t="str">
        <f t="shared" ca="1" si="25"/>
        <v/>
      </c>
      <c r="AN37" s="59" t="str">
        <f t="shared" ca="1" si="26"/>
        <v>, External Plaster upto 0.4 Floor</v>
      </c>
      <c r="AO37" s="59" t="str">
        <f t="shared" ca="1" si="27"/>
        <v>Excavation, Plinth, RCC Slab, Brickwork, Internal Plaster</v>
      </c>
      <c r="AP37" s="59" t="str">
        <f t="shared" ca="1" si="28"/>
        <v xml:space="preserve"> Completed</v>
      </c>
      <c r="AQ37" s="59" t="str">
        <f t="shared" ca="1" si="29"/>
        <v>Completed</v>
      </c>
    </row>
    <row r="38" spans="1:43" ht="15.5" x14ac:dyDescent="0.35">
      <c r="A38" s="94">
        <v>37</v>
      </c>
      <c r="B38" s="95" t="s">
        <v>167</v>
      </c>
      <c r="C38" s="96">
        <f ca="1">--TRIM(RIGHT(SUBSTITUTE(LEFT(B38,_xlfn.AGGREGATE(16,6,FIND({0,1,2,3,4,5,6,7,8,9},B38,ROW(INDIRECT("1:"&amp;LEN(B38)))),1))," ",REPT(" ",LEN(B38))),LEN(B38)))</f>
        <v>1</v>
      </c>
      <c r="D38" s="97">
        <v>1</v>
      </c>
      <c r="E38" s="97">
        <v>1</v>
      </c>
      <c r="F38" s="97">
        <v>2</v>
      </c>
      <c r="G38" s="97">
        <v>1</v>
      </c>
      <c r="H38" s="97">
        <v>1</v>
      </c>
      <c r="I38" s="97">
        <v>0.4</v>
      </c>
      <c r="J38" s="97">
        <v>0</v>
      </c>
      <c r="K38" s="97">
        <v>0</v>
      </c>
      <c r="L38" s="97">
        <v>0</v>
      </c>
      <c r="M38" s="97">
        <v>0</v>
      </c>
      <c r="N38" s="98">
        <f t="shared" ca="1" si="9"/>
        <v>0.69</v>
      </c>
      <c r="O38" s="98">
        <f t="shared" ca="1" si="10"/>
        <v>0.87</v>
      </c>
      <c r="P38" s="71" t="str">
        <f t="shared" ca="1" si="11"/>
        <v>Excavation, Plinth, RCC Slab, Brickwork, Internal Plaster Completed, External Plaster upto 0.4 Floor Completed</v>
      </c>
      <c r="Q38" s="18">
        <f t="shared" ca="1" si="12"/>
        <v>1</v>
      </c>
      <c r="R38" s="18">
        <f t="shared" ca="1" si="13"/>
        <v>1</v>
      </c>
      <c r="S38" s="18">
        <f t="shared" ca="1" si="14"/>
        <v>1</v>
      </c>
      <c r="T38" s="18">
        <f t="shared" ca="1" si="15"/>
        <v>1</v>
      </c>
      <c r="U38" s="18">
        <f t="shared" ca="1" si="16"/>
        <v>1</v>
      </c>
      <c r="V38" s="18">
        <f t="shared" ca="1" si="17"/>
        <v>0.4</v>
      </c>
      <c r="W38" s="18">
        <f t="shared" ca="1" si="18"/>
        <v>0</v>
      </c>
      <c r="X38" s="18">
        <f t="shared" ca="1" si="19"/>
        <v>0</v>
      </c>
      <c r="Y38" s="18">
        <f t="shared" ca="1" si="20"/>
        <v>0</v>
      </c>
      <c r="Z38" s="18">
        <f t="shared" ca="1" si="21"/>
        <v>0</v>
      </c>
      <c r="AA38" s="72">
        <f t="shared" ca="1" si="22"/>
        <v>0.25</v>
      </c>
      <c r="AB38" s="73">
        <f t="shared" ca="1" si="23"/>
        <v>0.5</v>
      </c>
      <c r="AC38" s="73">
        <f t="shared" ca="1" si="24"/>
        <v>1</v>
      </c>
      <c r="AD38" s="74">
        <f t="shared" ca="1" si="30"/>
        <v>0.25</v>
      </c>
      <c r="AE38" s="74">
        <f t="shared" ca="1" si="31"/>
        <v>0.5</v>
      </c>
      <c r="AF38" s="74">
        <f t="shared" si="32"/>
        <v>0</v>
      </c>
      <c r="AG38" s="74">
        <f t="shared" si="33"/>
        <v>0</v>
      </c>
      <c r="AH38" s="75">
        <f t="shared" si="34"/>
        <v>0</v>
      </c>
      <c r="AI38" s="74">
        <f t="shared" si="35"/>
        <v>0</v>
      </c>
      <c r="AJ38" s="74">
        <f t="shared" ca="1" si="36"/>
        <v>0.75</v>
      </c>
      <c r="AK38" s="74">
        <f t="shared" ca="1" si="37"/>
        <v>1</v>
      </c>
      <c r="AL38" s="59" t="str">
        <f t="shared" si="39"/>
        <v/>
      </c>
      <c r="AM38" s="59" t="str">
        <f t="shared" ca="1" si="25"/>
        <v/>
      </c>
      <c r="AN38" s="59" t="str">
        <f t="shared" ca="1" si="26"/>
        <v>, External Plaster upto 0.4 Floor</v>
      </c>
      <c r="AO38" s="59" t="str">
        <f t="shared" ca="1" si="27"/>
        <v>Excavation, Plinth, RCC Slab, Brickwork, Internal Plaster</v>
      </c>
      <c r="AP38" s="59" t="str">
        <f t="shared" ca="1" si="28"/>
        <v xml:space="preserve"> Completed</v>
      </c>
      <c r="AQ38" s="59" t="str">
        <f t="shared" ca="1" si="29"/>
        <v>Completed</v>
      </c>
    </row>
    <row r="39" spans="1:43" ht="15.5" x14ac:dyDescent="0.35">
      <c r="A39" s="94">
        <v>38</v>
      </c>
      <c r="B39" s="95" t="s">
        <v>167</v>
      </c>
      <c r="C39" s="96">
        <f ca="1">--TRIM(RIGHT(SUBSTITUTE(LEFT(B39,_xlfn.AGGREGATE(16,6,FIND({0,1,2,3,4,5,6,7,8,9},B39,ROW(INDIRECT("1:"&amp;LEN(B39)))),1))," ",REPT(" ",LEN(B39))),LEN(B39)))</f>
        <v>1</v>
      </c>
      <c r="D39" s="97">
        <v>1</v>
      </c>
      <c r="E39" s="97">
        <v>1</v>
      </c>
      <c r="F39" s="97">
        <v>2</v>
      </c>
      <c r="G39" s="97">
        <v>1</v>
      </c>
      <c r="H39" s="97">
        <v>0.5</v>
      </c>
      <c r="I39" s="97">
        <v>0.2</v>
      </c>
      <c r="J39" s="97">
        <v>0</v>
      </c>
      <c r="K39" s="97">
        <v>0</v>
      </c>
      <c r="L39" s="97">
        <v>0</v>
      </c>
      <c r="M39" s="97">
        <v>0</v>
      </c>
      <c r="N39" s="98">
        <f t="shared" ca="1" si="9"/>
        <v>0.63249999999999995</v>
      </c>
      <c r="O39" s="98">
        <f t="shared" ca="1" si="10"/>
        <v>0.83499999999999996</v>
      </c>
      <c r="P39" s="71" t="str">
        <f t="shared" ca="1" si="11"/>
        <v>Excavation, Plinth, RCC Slab, Brickwork Completed, Internal Plaster upto 0.5 Floor, External Plaster upto 0.2 Floor Completed</v>
      </c>
      <c r="Q39" s="18">
        <f t="shared" ca="1" si="12"/>
        <v>1</v>
      </c>
      <c r="R39" s="18">
        <f t="shared" ca="1" si="13"/>
        <v>1</v>
      </c>
      <c r="S39" s="18">
        <f t="shared" ca="1" si="14"/>
        <v>1</v>
      </c>
      <c r="T39" s="18">
        <f t="shared" ca="1" si="15"/>
        <v>1</v>
      </c>
      <c r="U39" s="18">
        <f t="shared" ca="1" si="16"/>
        <v>0.5</v>
      </c>
      <c r="V39" s="18">
        <f t="shared" ca="1" si="17"/>
        <v>0.2</v>
      </c>
      <c r="W39" s="18">
        <f t="shared" ca="1" si="18"/>
        <v>0</v>
      </c>
      <c r="X39" s="18">
        <f t="shared" ca="1" si="19"/>
        <v>0</v>
      </c>
      <c r="Y39" s="18">
        <f t="shared" ca="1" si="20"/>
        <v>0</v>
      </c>
      <c r="Z39" s="18">
        <f t="shared" ca="1" si="21"/>
        <v>0</v>
      </c>
      <c r="AA39" s="72">
        <f t="shared" ca="1" si="22"/>
        <v>0.25</v>
      </c>
      <c r="AB39" s="73">
        <f t="shared" ca="1" si="23"/>
        <v>0.5</v>
      </c>
      <c r="AC39" s="73">
        <f t="shared" ca="1" si="24"/>
        <v>1</v>
      </c>
      <c r="AD39" s="74">
        <f t="shared" ca="1" si="30"/>
        <v>0.25</v>
      </c>
      <c r="AE39" s="74">
        <f t="shared" ca="1" si="31"/>
        <v>0.5</v>
      </c>
      <c r="AF39" s="74">
        <f t="shared" si="32"/>
        <v>0</v>
      </c>
      <c r="AG39" s="74">
        <f t="shared" si="33"/>
        <v>0</v>
      </c>
      <c r="AH39" s="75">
        <f t="shared" si="34"/>
        <v>0</v>
      </c>
      <c r="AI39" s="74">
        <f t="shared" si="35"/>
        <v>0</v>
      </c>
      <c r="AJ39" s="74">
        <f t="shared" ca="1" si="36"/>
        <v>0.75</v>
      </c>
      <c r="AK39" s="74">
        <f t="shared" ca="1" si="37"/>
        <v>1</v>
      </c>
      <c r="AL39" s="59" t="str">
        <f t="shared" si="39"/>
        <v/>
      </c>
      <c r="AM39" s="59" t="str">
        <f t="shared" ca="1" si="25"/>
        <v/>
      </c>
      <c r="AN39" s="59" t="str">
        <f t="shared" ca="1" si="26"/>
        <v>, Internal Plaster upto 0.5 Floor, External Plaster upto 0.2 Floor</v>
      </c>
      <c r="AO39" s="59" t="str">
        <f t="shared" ca="1" si="27"/>
        <v>Excavation, Plinth, RCC Slab, Brickwork</v>
      </c>
      <c r="AP39" s="59" t="str">
        <f t="shared" ca="1" si="28"/>
        <v xml:space="preserve"> Completed</v>
      </c>
      <c r="AQ39" s="59" t="str">
        <f t="shared" ca="1" si="29"/>
        <v>Completed</v>
      </c>
    </row>
    <row r="40" spans="1:43" ht="15.5" x14ac:dyDescent="0.35">
      <c r="A40" s="94">
        <v>39</v>
      </c>
      <c r="B40" s="95" t="s">
        <v>167</v>
      </c>
      <c r="C40" s="96">
        <f ca="1">--TRIM(RIGHT(SUBSTITUTE(LEFT(B40,_xlfn.AGGREGATE(16,6,FIND({0,1,2,3,4,5,6,7,8,9},B40,ROW(INDIRECT("1:"&amp;LEN(B40)))),1))," ",REPT(" ",LEN(B40))),LEN(B40)))</f>
        <v>1</v>
      </c>
      <c r="D40" s="97">
        <v>1</v>
      </c>
      <c r="E40" s="97">
        <v>1</v>
      </c>
      <c r="F40" s="97">
        <v>2</v>
      </c>
      <c r="G40" s="97">
        <v>1</v>
      </c>
      <c r="H40" s="97">
        <v>1</v>
      </c>
      <c r="I40" s="97">
        <v>1</v>
      </c>
      <c r="J40" s="97">
        <v>0</v>
      </c>
      <c r="K40" s="97">
        <v>0</v>
      </c>
      <c r="L40" s="97">
        <v>0</v>
      </c>
      <c r="M40" s="97">
        <v>0</v>
      </c>
      <c r="N40" s="98">
        <f t="shared" ref="N40:N76" ca="1" si="40">(((E40/C40*10)+(40/(1+C40)*F40)+(7.5/(C40)*G40)+(7.5/(C40)*H40)+(10/C40*I40)+(10/C40*J40)+(5/C40*K40)+(5/C40*L40)+(5/C40*M40))/100)</f>
        <v>0.75</v>
      </c>
      <c r="O40" s="98">
        <f t="shared" ref="O40:O76" ca="1" si="41">((((D40/C40)*20)+((E40/C40)*25)+(30/(C40+1)*F40)+(5/C40*G40)+(5/C40*H40)+(5/C40*I40)+(5/C40*J40)+(0/C40*K40)+(0/C40*L40)+(5/C40*M40))/100)</f>
        <v>0.9</v>
      </c>
      <c r="P40" s="71" t="str">
        <f t="shared" ref="P40:P76" ca="1" si="42">IF(Z40=100%,"All work Completed. Possession granted to the Building.",IF(Y40=100%,"All work Completed, Waiting for OC",AO40&amp;""&amp;AP40&amp;""&amp;AM40&amp;""&amp;AN40&amp;" "&amp;AQ40))</f>
        <v xml:space="preserve">Excavation, Plinth, RCC Slab, Brickwork, Internal Plaster, External Plaster Completed </v>
      </c>
      <c r="Q40" s="18">
        <f t="shared" ref="Q40:Q76" ca="1" si="43">((100/C40)*D40)/100</f>
        <v>1</v>
      </c>
      <c r="R40" s="18">
        <f t="shared" ref="R40:R76" ca="1" si="44">((100/C40)*E40)/100</f>
        <v>1</v>
      </c>
      <c r="S40" s="18">
        <f t="shared" ref="S40:S76" ca="1" si="45">((100/(1+C40))*F40)/100</f>
        <v>1</v>
      </c>
      <c r="T40" s="18">
        <f t="shared" ref="T40:T76" ca="1" si="46">((100/C40)*G40)/100</f>
        <v>1</v>
      </c>
      <c r="U40" s="18">
        <f t="shared" ref="U40:U76" ca="1" si="47">((100/C40)*H40)/100</f>
        <v>1</v>
      </c>
      <c r="V40" s="18">
        <f t="shared" ref="V40:V76" ca="1" si="48">((100/(C40))*I40)/100</f>
        <v>1</v>
      </c>
      <c r="W40" s="18">
        <f t="shared" ref="W40:W76" ca="1" si="49">((100/C40)*J40)/100</f>
        <v>0</v>
      </c>
      <c r="X40" s="18">
        <f t="shared" ref="X40:X76" ca="1" si="50">((100/C40)*K40)/100</f>
        <v>0</v>
      </c>
      <c r="Y40" s="18">
        <f t="shared" ref="Y40:Y76" ca="1" si="51">((100/(C40))*L40)/100</f>
        <v>0</v>
      </c>
      <c r="Z40" s="18">
        <f t="shared" ref="Z40:Z76" ca="1" si="52">((100/(C40))*M40)/100</f>
        <v>0</v>
      </c>
      <c r="AA40" s="72">
        <f t="shared" ref="AA40:AA76" ca="1" si="53">C40*25%</f>
        <v>0.25</v>
      </c>
      <c r="AB40" s="73">
        <f t="shared" ref="AB40:AB76" ca="1" si="54">C40*50%</f>
        <v>0.5</v>
      </c>
      <c r="AC40" s="73">
        <f t="shared" ref="AC40:AC76" ca="1" si="55">C40</f>
        <v>1</v>
      </c>
      <c r="AD40" s="74">
        <f t="shared" ref="AD40:AD52" ca="1" si="56">(IF(M25&gt;1,(C40/(M25+2)),C40/4))</f>
        <v>0.25</v>
      </c>
      <c r="AE40" s="74">
        <f t="shared" ref="AE40:AE52" ca="1" si="57">(IF(M25&gt;1,(C40/(M25+2)+AD40),C40/4+AD40))</f>
        <v>0.5</v>
      </c>
      <c r="AF40" s="74">
        <f t="shared" ref="AF40:AF52" si="58">(IF(M25&gt;1,(C40/(M25+2)+AE40),0))</f>
        <v>0</v>
      </c>
      <c r="AG40" s="74">
        <f t="shared" ref="AG40:AG52" si="59">(IF(M25&gt;2,(C40/(M25+2)+AF40),0))</f>
        <v>0</v>
      </c>
      <c r="AH40" s="75">
        <f t="shared" ref="AH40:AH52" si="60">(IF(M25&gt;3,(C40/(M25+2)+AG40),0))</f>
        <v>0</v>
      </c>
      <c r="AI40" s="74">
        <f t="shared" ref="AI40:AI52" si="61">(IF(M25&gt;4,(C40/(M25+2)+AH40),0))</f>
        <v>0</v>
      </c>
      <c r="AJ40" s="74">
        <f t="shared" ref="AJ40:AJ52" ca="1" si="62">(IF(M25=1,(C40/(M25+3)+AE40),IF(M25=0,(C40/4+AE40),IF(M25&gt;1,0))))</f>
        <v>0.75</v>
      </c>
      <c r="AK40" s="74">
        <f t="shared" ref="AK40:AK52" ca="1" si="63">(IF(M25&gt;1.5,(C40/(M25+2)+AE40+MAX(0,AF40-AE40)+MAX(0,AG40-AF40)+MAX(0,AH40-AG40)+MAX(0,AI40-AH40)+MAX(0,AJ40-AI40)),IF(M25=1,(C40/(M25+3)+AJ40),IF(M25=0,C40/4+AJ40))))</f>
        <v>1</v>
      </c>
      <c r="AL40" s="59" t="str">
        <f t="shared" ref="AL40:AL52" si="64">(IF(W181=(1+T181),"",IF(W181&gt;0,", RCC upto "&amp;W181&amp;" Slab","")))&amp;(IF(X181=T181,"",IF(X181&gt;0,", Brickwork upto "&amp;X181&amp;" Floor","")))&amp;(IF(Y181=T181,"",IF(Y181&gt;0,", Internal Plaster upto "&amp;Y181&amp;" Floor","")))&amp;(IF(Z181=T181,"",IF(Z181&gt;0,", External Plaster upto "&amp;Z181&amp;" Floor","")))&amp;(IF(AA181=T181,"",IF(AA181&gt;0,", Flooring upto "&amp;AA181&amp;" Floor","")))&amp;(IF(AB181=T181,"",IF(AB181&gt;0,", Painting upto "&amp;AB181&amp;" Floor","")))&amp;(IF(AC181=T181,"",IF(AC181&gt;0,", Finishing upto "&amp;AC181&amp;" Floor","")))&amp;(IF(AD181=T181,"",IF(AD181&gt;0,", Possession upto "&amp;AD181&amp;" Floor","")))</f>
        <v/>
      </c>
      <c r="AM40" s="59" t="str">
        <f t="shared" ref="AM40:AM76" ca="1" si="65">(IF(D40=0,"Work not yet Started.",IF(Q40=25%,"Piling work in process",IF(Q40=50%,"Excavation work in process",IF(Q40=100%,"","0")))))&amp;(IF(E40=0%,"",IF(E40=AD40,", Footing work is process",IF(E40=AE40,", Footing work Completed",IF(E40=AF40,", 1st Basement Completed",IF(E40=AG40,", 1st &amp; 2nd Basement Completed",IF(E40=AH40,", 1st to 3rd Basement Completed",IF(E40=AI40,", 1st to 4th Basement Completed",IF(E40=AJ40,", Plinth work is process",IF(E40=AK40,"","0"))))))))))</f>
        <v/>
      </c>
      <c r="AN40" s="59" t="str">
        <f t="shared" ref="AN40:AN76" ca="1" si="66">(IF(F40=(1+C40),"",IF(F40&gt;0,", RCC upto "&amp;F40&amp;" Slab","")))&amp;(IF(G40=C40,"",IF(G40&gt;0,", Brickwork upto "&amp;G40&amp;" Floor","")))&amp;(IF(H40=C40,"",IF(H40&gt;0,", Internal Plaster upto "&amp;H40&amp;" Floor","")))&amp;(IF(I40=C40,"",IF(I40&gt;0,", External Plaster upto "&amp;I40&amp;" Floor","")))&amp;(IF(J40=C40,"",IF(J40&gt;0,", Flooring upto "&amp;J40&amp;" Floor","")))&amp;(IF(K40=C40,"",IF(K40&gt;0,", Painting upto "&amp;K40&amp;" Floor","")))&amp;(IF(L40=C40,"",IF(L40&gt;0,", Finishing upto "&amp;L40&amp;" Floor","")))&amp;(IF(M40=C40,"",IF(M40&gt;0,", Possession upto "&amp;M40&amp;" Floor","")))</f>
        <v/>
      </c>
      <c r="AO40" s="59" t="str">
        <f t="shared" ref="AO40:AO76" ca="1" si="67">IF(Q40=100%,"Excavation","")&amp;IF(R40=100%,", Plinth","")&amp;IF(S40=100%,", RCC Slab","")&amp;IF(T40=100%,", Brickwork","")&amp;IF(U40=100%,", Internal Plaster","")&amp;IF(V40=100%,", External Plaster","")&amp;IF(W40=100%,", Flooring","")&amp;IF(X40=100%,", Painting","")&amp;IF(Y40=100%,", Building common Amenities","")</f>
        <v>Excavation, Plinth, RCC Slab, Brickwork, Internal Plaster, External Plaster</v>
      </c>
      <c r="AP40" s="59" t="str">
        <f t="shared" ca="1" si="28"/>
        <v xml:space="preserve"> Completed</v>
      </c>
      <c r="AQ40" s="59" t="str">
        <f t="shared" ref="AQ40:AQ76" ca="1" si="68">IF(AN40&lt;&gt;"","Completed","")</f>
        <v/>
      </c>
    </row>
    <row r="41" spans="1:43" ht="15.5" x14ac:dyDescent="0.35">
      <c r="A41" s="94">
        <v>40</v>
      </c>
      <c r="B41" s="95" t="s">
        <v>167</v>
      </c>
      <c r="C41" s="96">
        <f ca="1">--TRIM(RIGHT(SUBSTITUTE(LEFT(B41,_xlfn.AGGREGATE(16,6,FIND({0,1,2,3,4,5,6,7,8,9},B41,ROW(INDIRECT("1:"&amp;LEN(B41)))),1))," ",REPT(" ",LEN(B41))),LEN(B41)))</f>
        <v>1</v>
      </c>
      <c r="D41" s="97">
        <v>1</v>
      </c>
      <c r="E41" s="97">
        <v>1</v>
      </c>
      <c r="F41" s="97">
        <v>2</v>
      </c>
      <c r="G41" s="97">
        <v>1</v>
      </c>
      <c r="H41" s="97">
        <v>0.3</v>
      </c>
      <c r="I41" s="97">
        <v>0.2</v>
      </c>
      <c r="J41" s="97">
        <v>0</v>
      </c>
      <c r="K41" s="97">
        <v>0</v>
      </c>
      <c r="L41" s="97">
        <v>0</v>
      </c>
      <c r="M41" s="97">
        <v>0</v>
      </c>
      <c r="N41" s="98">
        <f t="shared" ca="1" si="40"/>
        <v>0.61750000000000005</v>
      </c>
      <c r="O41" s="98">
        <f t="shared" ca="1" si="41"/>
        <v>0.82499999999999996</v>
      </c>
      <c r="P41" s="71" t="str">
        <f t="shared" ca="1" si="42"/>
        <v>Excavation, Plinth, RCC Slab, Brickwork Completed, Internal Plaster upto 0.3 Floor, External Plaster upto 0.2 Floor Completed</v>
      </c>
      <c r="Q41" s="18">
        <f t="shared" ca="1" si="43"/>
        <v>1</v>
      </c>
      <c r="R41" s="18">
        <f t="shared" ca="1" si="44"/>
        <v>1</v>
      </c>
      <c r="S41" s="18">
        <f t="shared" ca="1" si="45"/>
        <v>1</v>
      </c>
      <c r="T41" s="18">
        <f t="shared" ca="1" si="46"/>
        <v>1</v>
      </c>
      <c r="U41" s="18">
        <f t="shared" ca="1" si="47"/>
        <v>0.3</v>
      </c>
      <c r="V41" s="18">
        <f t="shared" ca="1" si="48"/>
        <v>0.2</v>
      </c>
      <c r="W41" s="18">
        <f t="shared" ca="1" si="49"/>
        <v>0</v>
      </c>
      <c r="X41" s="18">
        <f t="shared" ca="1" si="50"/>
        <v>0</v>
      </c>
      <c r="Y41" s="18">
        <f t="shared" ca="1" si="51"/>
        <v>0</v>
      </c>
      <c r="Z41" s="18">
        <f t="shared" ca="1" si="52"/>
        <v>0</v>
      </c>
      <c r="AA41" s="72">
        <f t="shared" ca="1" si="53"/>
        <v>0.25</v>
      </c>
      <c r="AB41" s="73">
        <f t="shared" ca="1" si="54"/>
        <v>0.5</v>
      </c>
      <c r="AC41" s="73">
        <f t="shared" ca="1" si="55"/>
        <v>1</v>
      </c>
      <c r="AD41" s="74">
        <f t="shared" ca="1" si="56"/>
        <v>0.25</v>
      </c>
      <c r="AE41" s="74">
        <f t="shared" ca="1" si="57"/>
        <v>0.5</v>
      </c>
      <c r="AF41" s="74">
        <f t="shared" si="58"/>
        <v>0</v>
      </c>
      <c r="AG41" s="74">
        <f t="shared" si="59"/>
        <v>0</v>
      </c>
      <c r="AH41" s="75">
        <f t="shared" si="60"/>
        <v>0</v>
      </c>
      <c r="AI41" s="74">
        <f t="shared" si="61"/>
        <v>0</v>
      </c>
      <c r="AJ41" s="74">
        <f t="shared" ca="1" si="62"/>
        <v>0.75</v>
      </c>
      <c r="AK41" s="74">
        <f t="shared" ca="1" si="63"/>
        <v>1</v>
      </c>
      <c r="AL41" s="59" t="str">
        <f t="shared" si="64"/>
        <v/>
      </c>
      <c r="AM41" s="59" t="str">
        <f t="shared" ca="1" si="65"/>
        <v/>
      </c>
      <c r="AN41" s="59" t="str">
        <f t="shared" ca="1" si="66"/>
        <v>, Internal Plaster upto 0.3 Floor, External Plaster upto 0.2 Floor</v>
      </c>
      <c r="AO41" s="59" t="str">
        <f t="shared" ca="1" si="67"/>
        <v>Excavation, Plinth, RCC Slab, Brickwork</v>
      </c>
      <c r="AP41" s="59" t="str">
        <f t="shared" ca="1" si="28"/>
        <v xml:space="preserve"> Completed</v>
      </c>
      <c r="AQ41" s="59" t="str">
        <f t="shared" ca="1" si="68"/>
        <v>Completed</v>
      </c>
    </row>
    <row r="42" spans="1:43" ht="15.5" x14ac:dyDescent="0.35">
      <c r="A42" s="94">
        <v>41</v>
      </c>
      <c r="B42" s="95" t="s">
        <v>167</v>
      </c>
      <c r="C42" s="96">
        <f ca="1">--TRIM(RIGHT(SUBSTITUTE(LEFT(B42,_xlfn.AGGREGATE(16,6,FIND({0,1,2,3,4,5,6,7,8,9},B42,ROW(INDIRECT("1:"&amp;LEN(B42)))),1))," ",REPT(" ",LEN(B42))),LEN(B42)))</f>
        <v>1</v>
      </c>
      <c r="D42" s="97">
        <v>1</v>
      </c>
      <c r="E42" s="97">
        <v>1</v>
      </c>
      <c r="F42" s="97">
        <v>2</v>
      </c>
      <c r="G42" s="97">
        <v>1</v>
      </c>
      <c r="H42" s="97">
        <v>1</v>
      </c>
      <c r="I42" s="97">
        <v>1</v>
      </c>
      <c r="J42" s="97">
        <v>0</v>
      </c>
      <c r="K42" s="97">
        <v>0</v>
      </c>
      <c r="L42" s="97">
        <v>0</v>
      </c>
      <c r="M42" s="97">
        <v>0</v>
      </c>
      <c r="N42" s="98">
        <f t="shared" ca="1" si="40"/>
        <v>0.75</v>
      </c>
      <c r="O42" s="98">
        <f t="shared" ca="1" si="41"/>
        <v>0.9</v>
      </c>
      <c r="P42" s="71" t="str">
        <f t="shared" ca="1" si="42"/>
        <v xml:space="preserve">Excavation, Plinth, RCC Slab, Brickwork, Internal Plaster, External Plaster Completed </v>
      </c>
      <c r="Q42" s="18">
        <f t="shared" ca="1" si="43"/>
        <v>1</v>
      </c>
      <c r="R42" s="18">
        <f t="shared" ca="1" si="44"/>
        <v>1</v>
      </c>
      <c r="S42" s="18">
        <f t="shared" ca="1" si="45"/>
        <v>1</v>
      </c>
      <c r="T42" s="18">
        <f t="shared" ca="1" si="46"/>
        <v>1</v>
      </c>
      <c r="U42" s="18">
        <f t="shared" ca="1" si="47"/>
        <v>1</v>
      </c>
      <c r="V42" s="18">
        <f t="shared" ca="1" si="48"/>
        <v>1</v>
      </c>
      <c r="W42" s="18">
        <f t="shared" ca="1" si="49"/>
        <v>0</v>
      </c>
      <c r="X42" s="18">
        <f t="shared" ca="1" si="50"/>
        <v>0</v>
      </c>
      <c r="Y42" s="18">
        <f t="shared" ca="1" si="51"/>
        <v>0</v>
      </c>
      <c r="Z42" s="18">
        <f t="shared" ca="1" si="52"/>
        <v>0</v>
      </c>
      <c r="AA42" s="72">
        <f t="shared" ca="1" si="53"/>
        <v>0.25</v>
      </c>
      <c r="AB42" s="73">
        <f t="shared" ca="1" si="54"/>
        <v>0.5</v>
      </c>
      <c r="AC42" s="73">
        <f t="shared" ca="1" si="55"/>
        <v>1</v>
      </c>
      <c r="AD42" s="74">
        <f t="shared" ca="1" si="56"/>
        <v>0.25</v>
      </c>
      <c r="AE42" s="74">
        <f t="shared" ca="1" si="57"/>
        <v>0.5</v>
      </c>
      <c r="AF42" s="74">
        <f t="shared" si="58"/>
        <v>0</v>
      </c>
      <c r="AG42" s="74">
        <f t="shared" si="59"/>
        <v>0</v>
      </c>
      <c r="AH42" s="75">
        <f t="shared" si="60"/>
        <v>0</v>
      </c>
      <c r="AI42" s="74">
        <f t="shared" si="61"/>
        <v>0</v>
      </c>
      <c r="AJ42" s="74">
        <f t="shared" ca="1" si="62"/>
        <v>0.75</v>
      </c>
      <c r="AK42" s="74">
        <f t="shared" ca="1" si="63"/>
        <v>1</v>
      </c>
      <c r="AL42" s="59" t="str">
        <f t="shared" si="64"/>
        <v/>
      </c>
      <c r="AM42" s="59" t="str">
        <f t="shared" ca="1" si="65"/>
        <v/>
      </c>
      <c r="AN42" s="59" t="str">
        <f t="shared" ca="1" si="66"/>
        <v/>
      </c>
      <c r="AO42" s="59" t="str">
        <f t="shared" ca="1" si="67"/>
        <v>Excavation, Plinth, RCC Slab, Brickwork, Internal Plaster, External Plaster</v>
      </c>
      <c r="AP42" s="59" t="str">
        <f t="shared" ca="1" si="28"/>
        <v xml:space="preserve"> Completed</v>
      </c>
      <c r="AQ42" s="59" t="str">
        <f t="shared" ca="1" si="68"/>
        <v/>
      </c>
    </row>
    <row r="43" spans="1:43" ht="15.5" x14ac:dyDescent="0.35">
      <c r="A43" s="94">
        <v>42</v>
      </c>
      <c r="B43" s="95" t="s">
        <v>167</v>
      </c>
      <c r="C43" s="96">
        <f ca="1">--TRIM(RIGHT(SUBSTITUTE(LEFT(B43,_xlfn.AGGREGATE(16,6,FIND({0,1,2,3,4,5,6,7,8,9},B43,ROW(INDIRECT("1:"&amp;LEN(B43)))),1))," ",REPT(" ",LEN(B43))),LEN(B43)))</f>
        <v>1</v>
      </c>
      <c r="D43" s="97">
        <v>1</v>
      </c>
      <c r="E43" s="97">
        <v>1</v>
      </c>
      <c r="F43" s="97">
        <v>2</v>
      </c>
      <c r="G43" s="97">
        <v>0.2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8">
        <f t="shared" ca="1" si="40"/>
        <v>0.51500000000000001</v>
      </c>
      <c r="O43" s="98">
        <f t="shared" ca="1" si="41"/>
        <v>0.76</v>
      </c>
      <c r="P43" s="93" t="str">
        <f t="shared" ca="1" si="42"/>
        <v>Excavation, Plinth, RCC Slab Completed, Brickwork upto 0.2 Floor Completed</v>
      </c>
      <c r="Q43" s="18">
        <f t="shared" ca="1" si="43"/>
        <v>1</v>
      </c>
      <c r="R43" s="18">
        <f t="shared" ca="1" si="44"/>
        <v>1</v>
      </c>
      <c r="S43" s="18">
        <f t="shared" ca="1" si="45"/>
        <v>1</v>
      </c>
      <c r="T43" s="18">
        <f t="shared" ca="1" si="46"/>
        <v>0.2</v>
      </c>
      <c r="U43" s="18">
        <f t="shared" ca="1" si="47"/>
        <v>0</v>
      </c>
      <c r="V43" s="18">
        <f t="shared" ca="1" si="48"/>
        <v>0</v>
      </c>
      <c r="W43" s="18">
        <f t="shared" ca="1" si="49"/>
        <v>0</v>
      </c>
      <c r="X43" s="18">
        <f t="shared" ca="1" si="50"/>
        <v>0</v>
      </c>
      <c r="Y43" s="18">
        <f t="shared" ca="1" si="51"/>
        <v>0</v>
      </c>
      <c r="Z43" s="18">
        <f t="shared" ca="1" si="52"/>
        <v>0</v>
      </c>
      <c r="AA43" s="72">
        <f t="shared" ca="1" si="53"/>
        <v>0.25</v>
      </c>
      <c r="AB43" s="73">
        <f t="shared" ca="1" si="54"/>
        <v>0.5</v>
      </c>
      <c r="AC43" s="73">
        <f t="shared" ca="1" si="55"/>
        <v>1</v>
      </c>
      <c r="AD43" s="74">
        <f t="shared" ca="1" si="56"/>
        <v>0.25</v>
      </c>
      <c r="AE43" s="74">
        <f t="shared" ca="1" si="57"/>
        <v>0.5</v>
      </c>
      <c r="AF43" s="74">
        <f t="shared" si="58"/>
        <v>0</v>
      </c>
      <c r="AG43" s="74">
        <f t="shared" si="59"/>
        <v>0</v>
      </c>
      <c r="AH43" s="75">
        <f t="shared" si="60"/>
        <v>0</v>
      </c>
      <c r="AI43" s="74">
        <f t="shared" si="61"/>
        <v>0</v>
      </c>
      <c r="AJ43" s="74">
        <f t="shared" ca="1" si="62"/>
        <v>0.75</v>
      </c>
      <c r="AK43" s="74">
        <f t="shared" ca="1" si="63"/>
        <v>1</v>
      </c>
      <c r="AL43" s="59" t="str">
        <f t="shared" si="64"/>
        <v/>
      </c>
      <c r="AM43" s="59" t="str">
        <f t="shared" ca="1" si="65"/>
        <v/>
      </c>
      <c r="AN43" s="59" t="str">
        <f t="shared" ca="1" si="66"/>
        <v>, Brickwork upto 0.2 Floor</v>
      </c>
      <c r="AO43" s="59" t="str">
        <f t="shared" ca="1" si="67"/>
        <v>Excavation, Plinth, RCC Slab</v>
      </c>
      <c r="AP43" s="59" t="str">
        <f t="shared" ca="1" si="28"/>
        <v xml:space="preserve"> Completed</v>
      </c>
      <c r="AQ43" s="59" t="str">
        <f t="shared" ca="1" si="68"/>
        <v>Completed</v>
      </c>
    </row>
    <row r="44" spans="1:43" ht="15.5" x14ac:dyDescent="0.35">
      <c r="A44" s="94">
        <v>43</v>
      </c>
      <c r="B44" s="95" t="s">
        <v>167</v>
      </c>
      <c r="C44" s="96">
        <f ca="1">--TRIM(RIGHT(SUBSTITUTE(LEFT(B44,_xlfn.AGGREGATE(16,6,FIND({0,1,2,3,4,5,6,7,8,9},B44,ROW(INDIRECT("1:"&amp;LEN(B44)))),1))," ",REPT(" ",LEN(B44))),LEN(B44)))</f>
        <v>1</v>
      </c>
      <c r="D44" s="97">
        <v>1</v>
      </c>
      <c r="E44" s="97">
        <v>1</v>
      </c>
      <c r="F44" s="97">
        <v>2</v>
      </c>
      <c r="G44" s="97">
        <v>1</v>
      </c>
      <c r="H44" s="97">
        <v>0.8</v>
      </c>
      <c r="I44" s="97">
        <v>0.8</v>
      </c>
      <c r="J44" s="97">
        <v>0</v>
      </c>
      <c r="K44" s="97">
        <v>0</v>
      </c>
      <c r="L44" s="97">
        <v>0</v>
      </c>
      <c r="M44" s="97">
        <v>0</v>
      </c>
      <c r="N44" s="98">
        <f t="shared" ca="1" si="40"/>
        <v>0.71499999999999997</v>
      </c>
      <c r="O44" s="98">
        <f t="shared" ca="1" si="41"/>
        <v>0.88</v>
      </c>
      <c r="P44" s="71" t="str">
        <f t="shared" ca="1" si="42"/>
        <v>Excavation, Plinth, RCC Slab, Brickwork Completed, Internal Plaster upto 0.8 Floor, External Plaster upto 0.8 Floor Completed</v>
      </c>
      <c r="Q44" s="18">
        <f t="shared" ca="1" si="43"/>
        <v>1</v>
      </c>
      <c r="R44" s="18">
        <f t="shared" ca="1" si="44"/>
        <v>1</v>
      </c>
      <c r="S44" s="18">
        <f t="shared" ca="1" si="45"/>
        <v>1</v>
      </c>
      <c r="T44" s="18">
        <f t="shared" ca="1" si="46"/>
        <v>1</v>
      </c>
      <c r="U44" s="18">
        <f t="shared" ca="1" si="47"/>
        <v>0.8</v>
      </c>
      <c r="V44" s="18">
        <f t="shared" ca="1" si="48"/>
        <v>0.8</v>
      </c>
      <c r="W44" s="18">
        <f t="shared" ca="1" si="49"/>
        <v>0</v>
      </c>
      <c r="X44" s="18">
        <f t="shared" ca="1" si="50"/>
        <v>0</v>
      </c>
      <c r="Y44" s="18">
        <f t="shared" ca="1" si="51"/>
        <v>0</v>
      </c>
      <c r="Z44" s="18">
        <f t="shared" ca="1" si="52"/>
        <v>0</v>
      </c>
      <c r="AA44" s="72">
        <f t="shared" ca="1" si="53"/>
        <v>0.25</v>
      </c>
      <c r="AB44" s="73">
        <f t="shared" ca="1" si="54"/>
        <v>0.5</v>
      </c>
      <c r="AC44" s="73">
        <f t="shared" ca="1" si="55"/>
        <v>1</v>
      </c>
      <c r="AD44" s="74">
        <f t="shared" ca="1" si="56"/>
        <v>0.25</v>
      </c>
      <c r="AE44" s="74">
        <f t="shared" ca="1" si="57"/>
        <v>0.5</v>
      </c>
      <c r="AF44" s="74">
        <f t="shared" si="58"/>
        <v>0</v>
      </c>
      <c r="AG44" s="74">
        <f t="shared" si="59"/>
        <v>0</v>
      </c>
      <c r="AH44" s="75">
        <f t="shared" si="60"/>
        <v>0</v>
      </c>
      <c r="AI44" s="74">
        <f t="shared" si="61"/>
        <v>0</v>
      </c>
      <c r="AJ44" s="74">
        <f t="shared" ca="1" si="62"/>
        <v>0.75</v>
      </c>
      <c r="AK44" s="74">
        <f t="shared" ca="1" si="63"/>
        <v>1</v>
      </c>
      <c r="AL44" s="59" t="str">
        <f t="shared" si="64"/>
        <v/>
      </c>
      <c r="AM44" s="59" t="str">
        <f t="shared" ca="1" si="65"/>
        <v/>
      </c>
      <c r="AN44" s="59" t="str">
        <f t="shared" ca="1" si="66"/>
        <v>, Internal Plaster upto 0.8 Floor, External Plaster upto 0.8 Floor</v>
      </c>
      <c r="AO44" s="59" t="str">
        <f t="shared" ca="1" si="67"/>
        <v>Excavation, Plinth, RCC Slab, Brickwork</v>
      </c>
      <c r="AP44" s="59" t="str">
        <f t="shared" ca="1" si="28"/>
        <v xml:space="preserve"> Completed</v>
      </c>
      <c r="AQ44" s="59" t="str">
        <f t="shared" ca="1" si="68"/>
        <v>Completed</v>
      </c>
    </row>
    <row r="45" spans="1:43" ht="15.5" hidden="1" x14ac:dyDescent="0.35">
      <c r="A45" s="55">
        <v>44</v>
      </c>
      <c r="B45" s="70" t="s">
        <v>167</v>
      </c>
      <c r="C45" s="52">
        <f ca="1">--TRIM(RIGHT(SUBSTITUTE(LEFT(B45,_xlfn.AGGREGATE(16,6,FIND({0,1,2,3,4,5,6,7,8,9},B45,ROW(INDIRECT("1:"&amp;LEN(B45)))),1))," ",REPT(" ",LEN(B45))),LEN(B45)))</f>
        <v>1</v>
      </c>
      <c r="D45" s="51">
        <v>1</v>
      </c>
      <c r="E45" s="51">
        <v>1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79">
        <f t="shared" ca="1" si="40"/>
        <v>0.1</v>
      </c>
      <c r="O45" s="79">
        <f t="shared" ca="1" si="41"/>
        <v>0.45</v>
      </c>
      <c r="P45" s="71" t="str">
        <f t="shared" ca="1" si="42"/>
        <v xml:space="preserve">Excavation, Plinth Completed </v>
      </c>
      <c r="Q45" s="18">
        <f t="shared" ca="1" si="43"/>
        <v>1</v>
      </c>
      <c r="R45" s="18">
        <f t="shared" ca="1" si="44"/>
        <v>1</v>
      </c>
      <c r="S45" s="18">
        <f t="shared" ca="1" si="45"/>
        <v>0</v>
      </c>
      <c r="T45" s="18">
        <f t="shared" ca="1" si="46"/>
        <v>0</v>
      </c>
      <c r="U45" s="18">
        <f t="shared" ca="1" si="47"/>
        <v>0</v>
      </c>
      <c r="V45" s="18">
        <f t="shared" ca="1" si="48"/>
        <v>0</v>
      </c>
      <c r="W45" s="18">
        <f t="shared" ca="1" si="49"/>
        <v>0</v>
      </c>
      <c r="X45" s="18">
        <f t="shared" ca="1" si="50"/>
        <v>0</v>
      </c>
      <c r="Y45" s="18">
        <f t="shared" ca="1" si="51"/>
        <v>0</v>
      </c>
      <c r="Z45" s="18">
        <f t="shared" ca="1" si="52"/>
        <v>0</v>
      </c>
      <c r="AA45" s="72">
        <f t="shared" ca="1" si="53"/>
        <v>0.25</v>
      </c>
      <c r="AB45" s="73">
        <f t="shared" ca="1" si="54"/>
        <v>0.5</v>
      </c>
      <c r="AC45" s="73">
        <f t="shared" ca="1" si="55"/>
        <v>1</v>
      </c>
      <c r="AD45" s="74">
        <f t="shared" ca="1" si="56"/>
        <v>0.25</v>
      </c>
      <c r="AE45" s="74">
        <f t="shared" ca="1" si="57"/>
        <v>0.5</v>
      </c>
      <c r="AF45" s="74">
        <f t="shared" si="58"/>
        <v>0</v>
      </c>
      <c r="AG45" s="74">
        <f t="shared" si="59"/>
        <v>0</v>
      </c>
      <c r="AH45" s="75">
        <f t="shared" si="60"/>
        <v>0</v>
      </c>
      <c r="AI45" s="74">
        <f t="shared" si="61"/>
        <v>0</v>
      </c>
      <c r="AJ45" s="74">
        <f t="shared" ca="1" si="62"/>
        <v>0.75</v>
      </c>
      <c r="AK45" s="74">
        <f t="shared" ca="1" si="63"/>
        <v>1</v>
      </c>
      <c r="AL45" s="59" t="str">
        <f t="shared" si="64"/>
        <v/>
      </c>
      <c r="AM45" s="59" t="str">
        <f t="shared" ca="1" si="65"/>
        <v/>
      </c>
      <c r="AN45" s="59" t="str">
        <f t="shared" ca="1" si="66"/>
        <v/>
      </c>
      <c r="AO45" s="59" t="str">
        <f t="shared" ca="1" si="67"/>
        <v>Excavation, Plinth</v>
      </c>
      <c r="AP45" s="59" t="str">
        <f t="shared" ca="1" si="28"/>
        <v xml:space="preserve"> Completed</v>
      </c>
      <c r="AQ45" s="59" t="str">
        <f t="shared" ca="1" si="68"/>
        <v/>
      </c>
    </row>
    <row r="46" spans="1:43" ht="15.5" hidden="1" x14ac:dyDescent="0.35">
      <c r="A46" s="55">
        <v>45</v>
      </c>
      <c r="B46" s="70" t="s">
        <v>167</v>
      </c>
      <c r="C46" s="52">
        <f ca="1">--TRIM(RIGHT(SUBSTITUTE(LEFT(B46,_xlfn.AGGREGATE(16,6,FIND({0,1,2,3,4,5,6,7,8,9},B46,ROW(INDIRECT("1:"&amp;LEN(B46)))),1))," ",REPT(" ",LEN(B46))),LEN(B46)))</f>
        <v>1</v>
      </c>
      <c r="D46" s="51">
        <v>1</v>
      </c>
      <c r="E46" s="51">
        <v>0.5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79">
        <f t="shared" ca="1" si="40"/>
        <v>0.05</v>
      </c>
      <c r="O46" s="79">
        <f t="shared" ca="1" si="41"/>
        <v>0.32500000000000001</v>
      </c>
      <c r="P46" s="71" t="str">
        <f t="shared" ca="1" si="42"/>
        <v xml:space="preserve">Excavation Completed, Footing work Completed </v>
      </c>
      <c r="Q46" s="18">
        <f t="shared" ca="1" si="43"/>
        <v>1</v>
      </c>
      <c r="R46" s="18">
        <f t="shared" ca="1" si="44"/>
        <v>0.5</v>
      </c>
      <c r="S46" s="18">
        <f t="shared" ca="1" si="45"/>
        <v>0</v>
      </c>
      <c r="T46" s="18">
        <f t="shared" ca="1" si="46"/>
        <v>0</v>
      </c>
      <c r="U46" s="18">
        <f t="shared" ca="1" si="47"/>
        <v>0</v>
      </c>
      <c r="V46" s="18">
        <f t="shared" ca="1" si="48"/>
        <v>0</v>
      </c>
      <c r="W46" s="18">
        <f t="shared" ca="1" si="49"/>
        <v>0</v>
      </c>
      <c r="X46" s="18">
        <f t="shared" ca="1" si="50"/>
        <v>0</v>
      </c>
      <c r="Y46" s="18">
        <f t="shared" ca="1" si="51"/>
        <v>0</v>
      </c>
      <c r="Z46" s="18">
        <f t="shared" ca="1" si="52"/>
        <v>0</v>
      </c>
      <c r="AA46" s="72">
        <f t="shared" ca="1" si="53"/>
        <v>0.25</v>
      </c>
      <c r="AB46" s="73">
        <f t="shared" ca="1" si="54"/>
        <v>0.5</v>
      </c>
      <c r="AC46" s="73">
        <f t="shared" ca="1" si="55"/>
        <v>1</v>
      </c>
      <c r="AD46" s="74">
        <f t="shared" ca="1" si="56"/>
        <v>0.25</v>
      </c>
      <c r="AE46" s="74">
        <f t="shared" ca="1" si="57"/>
        <v>0.5</v>
      </c>
      <c r="AF46" s="74">
        <f t="shared" si="58"/>
        <v>0</v>
      </c>
      <c r="AG46" s="74">
        <f t="shared" si="59"/>
        <v>0</v>
      </c>
      <c r="AH46" s="75">
        <f t="shared" si="60"/>
        <v>0</v>
      </c>
      <c r="AI46" s="74">
        <f t="shared" si="61"/>
        <v>0</v>
      </c>
      <c r="AJ46" s="74">
        <f t="shared" ca="1" si="62"/>
        <v>0.75</v>
      </c>
      <c r="AK46" s="74">
        <f t="shared" ca="1" si="63"/>
        <v>1</v>
      </c>
      <c r="AL46" s="59" t="str">
        <f t="shared" si="64"/>
        <v/>
      </c>
      <c r="AM46" s="59" t="str">
        <f t="shared" ca="1" si="65"/>
        <v>, Footing work Completed</v>
      </c>
      <c r="AN46" s="59" t="str">
        <f t="shared" ca="1" si="66"/>
        <v/>
      </c>
      <c r="AO46" s="59" t="str">
        <f t="shared" ca="1" si="67"/>
        <v>Excavation</v>
      </c>
      <c r="AP46" s="59" t="str">
        <f t="shared" ca="1" si="28"/>
        <v xml:space="preserve"> Completed</v>
      </c>
      <c r="AQ46" s="59" t="str">
        <f t="shared" ca="1" si="68"/>
        <v/>
      </c>
    </row>
    <row r="47" spans="1:43" ht="15.5" hidden="1" x14ac:dyDescent="0.35">
      <c r="A47" s="55">
        <v>46</v>
      </c>
      <c r="B47" s="70" t="s">
        <v>167</v>
      </c>
      <c r="C47" s="52">
        <f ca="1">--TRIM(RIGHT(SUBSTITUTE(LEFT(B47,_xlfn.AGGREGATE(16,6,FIND({0,1,2,3,4,5,6,7,8,9},B47,ROW(INDIRECT("1:"&amp;LEN(B47)))),1))," ",REPT(" ",LEN(B47))),LEN(B47)))</f>
        <v>1</v>
      </c>
      <c r="D47" s="51">
        <v>1</v>
      </c>
      <c r="E47" s="51">
        <v>0.5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79">
        <f t="shared" ca="1" si="40"/>
        <v>0.05</v>
      </c>
      <c r="O47" s="79">
        <f t="shared" ca="1" si="41"/>
        <v>0.32500000000000001</v>
      </c>
      <c r="P47" s="71" t="str">
        <f t="shared" ca="1" si="42"/>
        <v xml:space="preserve">Excavation Completed, Footing work Completed </v>
      </c>
      <c r="Q47" s="18">
        <f t="shared" ca="1" si="43"/>
        <v>1</v>
      </c>
      <c r="R47" s="18">
        <f t="shared" ca="1" si="44"/>
        <v>0.5</v>
      </c>
      <c r="S47" s="18">
        <f t="shared" ca="1" si="45"/>
        <v>0</v>
      </c>
      <c r="T47" s="18">
        <f t="shared" ca="1" si="46"/>
        <v>0</v>
      </c>
      <c r="U47" s="18">
        <f t="shared" ca="1" si="47"/>
        <v>0</v>
      </c>
      <c r="V47" s="18">
        <f t="shared" ca="1" si="48"/>
        <v>0</v>
      </c>
      <c r="W47" s="18">
        <f t="shared" ca="1" si="49"/>
        <v>0</v>
      </c>
      <c r="X47" s="18">
        <f t="shared" ca="1" si="50"/>
        <v>0</v>
      </c>
      <c r="Y47" s="18">
        <f t="shared" ca="1" si="51"/>
        <v>0</v>
      </c>
      <c r="Z47" s="18">
        <f t="shared" ca="1" si="52"/>
        <v>0</v>
      </c>
      <c r="AA47" s="72">
        <f t="shared" ca="1" si="53"/>
        <v>0.25</v>
      </c>
      <c r="AB47" s="73">
        <f t="shared" ca="1" si="54"/>
        <v>0.5</v>
      </c>
      <c r="AC47" s="73">
        <f t="shared" ca="1" si="55"/>
        <v>1</v>
      </c>
      <c r="AD47" s="74">
        <f t="shared" ca="1" si="56"/>
        <v>0.25</v>
      </c>
      <c r="AE47" s="74">
        <f t="shared" ca="1" si="57"/>
        <v>0.5</v>
      </c>
      <c r="AF47" s="74">
        <f t="shared" si="58"/>
        <v>0</v>
      </c>
      <c r="AG47" s="74">
        <f t="shared" si="59"/>
        <v>0</v>
      </c>
      <c r="AH47" s="75">
        <f t="shared" si="60"/>
        <v>0</v>
      </c>
      <c r="AI47" s="74">
        <f t="shared" si="61"/>
        <v>0</v>
      </c>
      <c r="AJ47" s="74">
        <f t="shared" ca="1" si="62"/>
        <v>0.75</v>
      </c>
      <c r="AK47" s="74">
        <f t="shared" ca="1" si="63"/>
        <v>1</v>
      </c>
      <c r="AL47" s="59" t="str">
        <f t="shared" si="64"/>
        <v/>
      </c>
      <c r="AM47" s="59" t="str">
        <f t="shared" ca="1" si="65"/>
        <v>, Footing work Completed</v>
      </c>
      <c r="AN47" s="59" t="str">
        <f t="shared" ca="1" si="66"/>
        <v/>
      </c>
      <c r="AO47" s="59" t="str">
        <f t="shared" ca="1" si="67"/>
        <v>Excavation</v>
      </c>
      <c r="AP47" s="59" t="str">
        <f t="shared" ca="1" si="28"/>
        <v xml:space="preserve"> Completed</v>
      </c>
      <c r="AQ47" s="59" t="str">
        <f t="shared" ca="1" si="68"/>
        <v/>
      </c>
    </row>
    <row r="48" spans="1:43" ht="15.5" hidden="1" x14ac:dyDescent="0.35">
      <c r="A48" s="55">
        <v>47</v>
      </c>
      <c r="B48" s="70" t="s">
        <v>167</v>
      </c>
      <c r="C48" s="52">
        <f ca="1">--TRIM(RIGHT(SUBSTITUTE(LEFT(B48,_xlfn.AGGREGATE(16,6,FIND({0,1,2,3,4,5,6,7,8,9},B48,ROW(INDIRECT("1:"&amp;LEN(B48)))),1))," ",REPT(" ",LEN(B48))),LEN(B48)))</f>
        <v>1</v>
      </c>
      <c r="D48" s="51">
        <v>1</v>
      </c>
      <c r="E48" s="51">
        <v>0.25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79">
        <f t="shared" ca="1" si="40"/>
        <v>2.5000000000000001E-2</v>
      </c>
      <c r="O48" s="79">
        <f t="shared" ca="1" si="41"/>
        <v>0.26250000000000001</v>
      </c>
      <c r="P48" s="71" t="str">
        <f t="shared" ca="1" si="42"/>
        <v xml:space="preserve">Excavation Completed, Footing work is process </v>
      </c>
      <c r="Q48" s="18">
        <f t="shared" ca="1" si="43"/>
        <v>1</v>
      </c>
      <c r="R48" s="18">
        <f t="shared" ca="1" si="44"/>
        <v>0.25</v>
      </c>
      <c r="S48" s="18">
        <f t="shared" ca="1" si="45"/>
        <v>0</v>
      </c>
      <c r="T48" s="18">
        <f t="shared" ca="1" si="46"/>
        <v>0</v>
      </c>
      <c r="U48" s="18">
        <f t="shared" ca="1" si="47"/>
        <v>0</v>
      </c>
      <c r="V48" s="18">
        <f t="shared" ca="1" si="48"/>
        <v>0</v>
      </c>
      <c r="W48" s="18">
        <f t="shared" ca="1" si="49"/>
        <v>0</v>
      </c>
      <c r="X48" s="18">
        <f t="shared" ca="1" si="50"/>
        <v>0</v>
      </c>
      <c r="Y48" s="18">
        <f t="shared" ca="1" si="51"/>
        <v>0</v>
      </c>
      <c r="Z48" s="18">
        <f t="shared" ca="1" si="52"/>
        <v>0</v>
      </c>
      <c r="AA48" s="72">
        <f t="shared" ca="1" si="53"/>
        <v>0.25</v>
      </c>
      <c r="AB48" s="73">
        <f t="shared" ca="1" si="54"/>
        <v>0.5</v>
      </c>
      <c r="AC48" s="73">
        <f t="shared" ca="1" si="55"/>
        <v>1</v>
      </c>
      <c r="AD48" s="74">
        <f t="shared" ca="1" si="56"/>
        <v>0.25</v>
      </c>
      <c r="AE48" s="74">
        <f t="shared" ca="1" si="57"/>
        <v>0.5</v>
      </c>
      <c r="AF48" s="74">
        <f t="shared" si="58"/>
        <v>0</v>
      </c>
      <c r="AG48" s="74">
        <f t="shared" si="59"/>
        <v>0</v>
      </c>
      <c r="AH48" s="75">
        <f t="shared" si="60"/>
        <v>0</v>
      </c>
      <c r="AI48" s="74">
        <f t="shared" si="61"/>
        <v>0</v>
      </c>
      <c r="AJ48" s="74">
        <f t="shared" ca="1" si="62"/>
        <v>0.75</v>
      </c>
      <c r="AK48" s="74">
        <f t="shared" ca="1" si="63"/>
        <v>1</v>
      </c>
      <c r="AL48" s="59" t="str">
        <f t="shared" si="64"/>
        <v/>
      </c>
      <c r="AM48" s="59" t="str">
        <f t="shared" ca="1" si="65"/>
        <v>, Footing work is process</v>
      </c>
      <c r="AN48" s="59" t="str">
        <f t="shared" ca="1" si="66"/>
        <v/>
      </c>
      <c r="AO48" s="59" t="str">
        <f t="shared" ca="1" si="67"/>
        <v>Excavation</v>
      </c>
      <c r="AP48" s="59" t="str">
        <f t="shared" ca="1" si="28"/>
        <v xml:space="preserve"> Completed</v>
      </c>
      <c r="AQ48" s="59" t="str">
        <f t="shared" ca="1" si="68"/>
        <v/>
      </c>
    </row>
    <row r="49" spans="1:43" ht="15.5" hidden="1" x14ac:dyDescent="0.35">
      <c r="A49" s="55">
        <v>48</v>
      </c>
      <c r="B49" s="70" t="s">
        <v>167</v>
      </c>
      <c r="C49" s="52">
        <f ca="1">--TRIM(RIGHT(SUBSTITUTE(LEFT(B49,_xlfn.AGGREGATE(16,6,FIND({0,1,2,3,4,5,6,7,8,9},B49,ROW(INDIRECT("1:"&amp;LEN(B49)))),1))," ",REPT(" ",LEN(B49))),LEN(B49)))</f>
        <v>1</v>
      </c>
      <c r="D49" s="51">
        <v>1</v>
      </c>
      <c r="E49" s="51">
        <v>0.25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79">
        <f t="shared" ca="1" si="40"/>
        <v>2.5000000000000001E-2</v>
      </c>
      <c r="O49" s="79">
        <f t="shared" ca="1" si="41"/>
        <v>0.26250000000000001</v>
      </c>
      <c r="P49" s="71" t="str">
        <f t="shared" ca="1" si="42"/>
        <v xml:space="preserve">Excavation Completed, Footing work is process </v>
      </c>
      <c r="Q49" s="18">
        <f t="shared" ca="1" si="43"/>
        <v>1</v>
      </c>
      <c r="R49" s="18">
        <f t="shared" ca="1" si="44"/>
        <v>0.25</v>
      </c>
      <c r="S49" s="18">
        <f t="shared" ca="1" si="45"/>
        <v>0</v>
      </c>
      <c r="T49" s="18">
        <f t="shared" ca="1" si="46"/>
        <v>0</v>
      </c>
      <c r="U49" s="18">
        <f t="shared" ca="1" si="47"/>
        <v>0</v>
      </c>
      <c r="V49" s="18">
        <f t="shared" ca="1" si="48"/>
        <v>0</v>
      </c>
      <c r="W49" s="18">
        <f t="shared" ca="1" si="49"/>
        <v>0</v>
      </c>
      <c r="X49" s="18">
        <f t="shared" ca="1" si="50"/>
        <v>0</v>
      </c>
      <c r="Y49" s="18">
        <f t="shared" ca="1" si="51"/>
        <v>0</v>
      </c>
      <c r="Z49" s="18">
        <f t="shared" ca="1" si="52"/>
        <v>0</v>
      </c>
      <c r="AA49" s="72">
        <f t="shared" ca="1" si="53"/>
        <v>0.25</v>
      </c>
      <c r="AB49" s="73">
        <f t="shared" ca="1" si="54"/>
        <v>0.5</v>
      </c>
      <c r="AC49" s="73">
        <f t="shared" ca="1" si="55"/>
        <v>1</v>
      </c>
      <c r="AD49" s="74">
        <f t="shared" ca="1" si="56"/>
        <v>0.25</v>
      </c>
      <c r="AE49" s="74">
        <f t="shared" ca="1" si="57"/>
        <v>0.5</v>
      </c>
      <c r="AF49" s="74">
        <f t="shared" si="58"/>
        <v>0</v>
      </c>
      <c r="AG49" s="74">
        <f t="shared" si="59"/>
        <v>0</v>
      </c>
      <c r="AH49" s="75">
        <f t="shared" si="60"/>
        <v>0</v>
      </c>
      <c r="AI49" s="74">
        <f t="shared" si="61"/>
        <v>0</v>
      </c>
      <c r="AJ49" s="74">
        <f t="shared" ca="1" si="62"/>
        <v>0.75</v>
      </c>
      <c r="AK49" s="74">
        <f t="shared" ca="1" si="63"/>
        <v>1</v>
      </c>
      <c r="AL49" s="59" t="str">
        <f t="shared" si="64"/>
        <v/>
      </c>
      <c r="AM49" s="59" t="str">
        <f t="shared" ca="1" si="65"/>
        <v>, Footing work is process</v>
      </c>
      <c r="AN49" s="59" t="str">
        <f t="shared" ca="1" si="66"/>
        <v/>
      </c>
      <c r="AO49" s="59" t="str">
        <f t="shared" ca="1" si="67"/>
        <v>Excavation</v>
      </c>
      <c r="AP49" s="59" t="str">
        <f t="shared" ca="1" si="28"/>
        <v xml:space="preserve"> Completed</v>
      </c>
      <c r="AQ49" s="59" t="str">
        <f t="shared" ca="1" si="68"/>
        <v/>
      </c>
    </row>
    <row r="50" spans="1:43" ht="15.5" hidden="1" x14ac:dyDescent="0.35">
      <c r="A50" s="55">
        <v>49</v>
      </c>
      <c r="B50" s="70" t="s">
        <v>167</v>
      </c>
      <c r="C50" s="52">
        <f ca="1">--TRIM(RIGHT(SUBSTITUTE(LEFT(B50,_xlfn.AGGREGATE(16,6,FIND({0,1,2,3,4,5,6,7,8,9},B50,ROW(INDIRECT("1:"&amp;LEN(B50)))),1))," ",REPT(" ",LEN(B50))),LEN(B50)))</f>
        <v>1</v>
      </c>
      <c r="D50" s="85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79">
        <f t="shared" ca="1" si="40"/>
        <v>0</v>
      </c>
      <c r="O50" s="79">
        <f t="shared" ca="1" si="41"/>
        <v>0</v>
      </c>
      <c r="P50" s="71" t="str">
        <f t="shared" ca="1" si="42"/>
        <v xml:space="preserve">Work not yet Started. </v>
      </c>
      <c r="Q50" s="18">
        <f t="shared" ca="1" si="43"/>
        <v>0</v>
      </c>
      <c r="R50" s="18">
        <f t="shared" ca="1" si="44"/>
        <v>0</v>
      </c>
      <c r="S50" s="18">
        <f t="shared" ca="1" si="45"/>
        <v>0</v>
      </c>
      <c r="T50" s="18">
        <f t="shared" ca="1" si="46"/>
        <v>0</v>
      </c>
      <c r="U50" s="18">
        <f t="shared" ca="1" si="47"/>
        <v>0</v>
      </c>
      <c r="V50" s="18">
        <f t="shared" ca="1" si="48"/>
        <v>0</v>
      </c>
      <c r="W50" s="18">
        <f t="shared" ca="1" si="49"/>
        <v>0</v>
      </c>
      <c r="X50" s="18">
        <f t="shared" ca="1" si="50"/>
        <v>0</v>
      </c>
      <c r="Y50" s="18">
        <f t="shared" ca="1" si="51"/>
        <v>0</v>
      </c>
      <c r="Z50" s="18">
        <f t="shared" ca="1" si="52"/>
        <v>0</v>
      </c>
      <c r="AA50" s="72">
        <f t="shared" ca="1" si="53"/>
        <v>0.25</v>
      </c>
      <c r="AB50" s="73">
        <f t="shared" ca="1" si="54"/>
        <v>0.5</v>
      </c>
      <c r="AC50" s="73">
        <f t="shared" ca="1" si="55"/>
        <v>1</v>
      </c>
      <c r="AD50" s="74">
        <f t="shared" ca="1" si="56"/>
        <v>0.25</v>
      </c>
      <c r="AE50" s="74">
        <f t="shared" ca="1" si="57"/>
        <v>0.5</v>
      </c>
      <c r="AF50" s="74">
        <f t="shared" si="58"/>
        <v>0</v>
      </c>
      <c r="AG50" s="74">
        <f t="shared" si="59"/>
        <v>0</v>
      </c>
      <c r="AH50" s="75">
        <f t="shared" si="60"/>
        <v>0</v>
      </c>
      <c r="AI50" s="74">
        <f t="shared" si="61"/>
        <v>0</v>
      </c>
      <c r="AJ50" s="74">
        <f t="shared" ca="1" si="62"/>
        <v>0.75</v>
      </c>
      <c r="AK50" s="74">
        <f t="shared" ca="1" si="63"/>
        <v>1</v>
      </c>
      <c r="AL50" s="59" t="str">
        <f t="shared" si="64"/>
        <v/>
      </c>
      <c r="AM50" s="59" t="str">
        <f t="shared" si="65"/>
        <v>Work not yet Started.</v>
      </c>
      <c r="AN50" s="59" t="str">
        <f t="shared" ca="1" si="66"/>
        <v/>
      </c>
      <c r="AO50" s="59" t="str">
        <f t="shared" ca="1" si="67"/>
        <v/>
      </c>
      <c r="AP50" s="59" t="str">
        <f t="shared" ca="1" si="28"/>
        <v/>
      </c>
      <c r="AQ50" s="59" t="str">
        <f t="shared" ca="1" si="68"/>
        <v/>
      </c>
    </row>
    <row r="51" spans="1:43" ht="15.5" hidden="1" x14ac:dyDescent="0.35">
      <c r="A51" s="55">
        <v>50</v>
      </c>
      <c r="B51" s="70" t="s">
        <v>167</v>
      </c>
      <c r="C51" s="52">
        <f ca="1">--TRIM(RIGHT(SUBSTITUTE(LEFT(B51,_xlfn.AGGREGATE(16,6,FIND({0,1,2,3,4,5,6,7,8,9},B51,ROW(INDIRECT("1:"&amp;LEN(B51)))),1))," ",REPT(" ",LEN(B51))),LEN(B51)))</f>
        <v>1</v>
      </c>
      <c r="D51" s="85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79">
        <f t="shared" ca="1" si="40"/>
        <v>0</v>
      </c>
      <c r="O51" s="79">
        <f t="shared" ca="1" si="41"/>
        <v>0</v>
      </c>
      <c r="P51" s="71" t="str">
        <f t="shared" ca="1" si="42"/>
        <v xml:space="preserve">Work not yet Started. </v>
      </c>
      <c r="Q51" s="18">
        <f t="shared" ca="1" si="43"/>
        <v>0</v>
      </c>
      <c r="R51" s="18">
        <f t="shared" ca="1" si="44"/>
        <v>0</v>
      </c>
      <c r="S51" s="18">
        <f t="shared" ca="1" si="45"/>
        <v>0</v>
      </c>
      <c r="T51" s="18">
        <f t="shared" ca="1" si="46"/>
        <v>0</v>
      </c>
      <c r="U51" s="18">
        <f t="shared" ca="1" si="47"/>
        <v>0</v>
      </c>
      <c r="V51" s="18">
        <f t="shared" ca="1" si="48"/>
        <v>0</v>
      </c>
      <c r="W51" s="18">
        <f t="shared" ca="1" si="49"/>
        <v>0</v>
      </c>
      <c r="X51" s="18">
        <f t="shared" ca="1" si="50"/>
        <v>0</v>
      </c>
      <c r="Y51" s="18">
        <f t="shared" ca="1" si="51"/>
        <v>0</v>
      </c>
      <c r="Z51" s="18">
        <f t="shared" ca="1" si="52"/>
        <v>0</v>
      </c>
      <c r="AA51" s="72">
        <f t="shared" ca="1" si="53"/>
        <v>0.25</v>
      </c>
      <c r="AB51" s="73">
        <f t="shared" ca="1" si="54"/>
        <v>0.5</v>
      </c>
      <c r="AC51" s="73">
        <f t="shared" ca="1" si="55"/>
        <v>1</v>
      </c>
      <c r="AD51" s="74">
        <f t="shared" ca="1" si="56"/>
        <v>0.25</v>
      </c>
      <c r="AE51" s="74">
        <f t="shared" ca="1" si="57"/>
        <v>0.5</v>
      </c>
      <c r="AF51" s="74">
        <f t="shared" si="58"/>
        <v>0</v>
      </c>
      <c r="AG51" s="74">
        <f t="shared" si="59"/>
        <v>0</v>
      </c>
      <c r="AH51" s="75">
        <f t="shared" si="60"/>
        <v>0</v>
      </c>
      <c r="AI51" s="74">
        <f t="shared" si="61"/>
        <v>0</v>
      </c>
      <c r="AJ51" s="74">
        <f t="shared" ca="1" si="62"/>
        <v>0.75</v>
      </c>
      <c r="AK51" s="74">
        <f t="shared" ca="1" si="63"/>
        <v>1</v>
      </c>
      <c r="AL51" s="59" t="str">
        <f t="shared" si="64"/>
        <v/>
      </c>
      <c r="AM51" s="59" t="str">
        <f t="shared" si="65"/>
        <v>Work not yet Started.</v>
      </c>
      <c r="AN51" s="59" t="str">
        <f t="shared" ca="1" si="66"/>
        <v/>
      </c>
      <c r="AO51" s="59" t="str">
        <f t="shared" ca="1" si="67"/>
        <v/>
      </c>
      <c r="AP51" s="59" t="str">
        <f t="shared" ca="1" si="28"/>
        <v/>
      </c>
      <c r="AQ51" s="59" t="str">
        <f t="shared" ca="1" si="68"/>
        <v/>
      </c>
    </row>
    <row r="52" spans="1:43" ht="15.5" hidden="1" x14ac:dyDescent="0.35">
      <c r="A52" s="55">
        <v>51</v>
      </c>
      <c r="B52" s="70" t="s">
        <v>167</v>
      </c>
      <c r="C52" s="52">
        <f ca="1">--TRIM(RIGHT(SUBSTITUTE(LEFT(B52,_xlfn.AGGREGATE(16,6,FIND({0,1,2,3,4,5,6,7,8,9},B52,ROW(INDIRECT("1:"&amp;LEN(B52)))),1))," ",REPT(" ",LEN(B52))),LEN(B52)))</f>
        <v>1</v>
      </c>
      <c r="D52" s="85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79">
        <f t="shared" ca="1" si="40"/>
        <v>0</v>
      </c>
      <c r="O52" s="79">
        <f t="shared" ca="1" si="41"/>
        <v>0</v>
      </c>
      <c r="P52" s="71" t="str">
        <f t="shared" ca="1" si="42"/>
        <v xml:space="preserve">Work not yet Started. </v>
      </c>
      <c r="Q52" s="18">
        <f t="shared" ca="1" si="43"/>
        <v>0</v>
      </c>
      <c r="R52" s="18">
        <f t="shared" ca="1" si="44"/>
        <v>0</v>
      </c>
      <c r="S52" s="18">
        <f t="shared" ca="1" si="45"/>
        <v>0</v>
      </c>
      <c r="T52" s="18">
        <f t="shared" ca="1" si="46"/>
        <v>0</v>
      </c>
      <c r="U52" s="18">
        <f t="shared" ca="1" si="47"/>
        <v>0</v>
      </c>
      <c r="V52" s="18">
        <f t="shared" ca="1" si="48"/>
        <v>0</v>
      </c>
      <c r="W52" s="18">
        <f t="shared" ca="1" si="49"/>
        <v>0</v>
      </c>
      <c r="X52" s="18">
        <f t="shared" ca="1" si="50"/>
        <v>0</v>
      </c>
      <c r="Y52" s="18">
        <f t="shared" ca="1" si="51"/>
        <v>0</v>
      </c>
      <c r="Z52" s="18">
        <f t="shared" ca="1" si="52"/>
        <v>0</v>
      </c>
      <c r="AA52" s="72">
        <f t="shared" ca="1" si="53"/>
        <v>0.25</v>
      </c>
      <c r="AB52" s="73">
        <f t="shared" ca="1" si="54"/>
        <v>0.5</v>
      </c>
      <c r="AC52" s="73">
        <f t="shared" ca="1" si="55"/>
        <v>1</v>
      </c>
      <c r="AD52" s="74">
        <f t="shared" ca="1" si="56"/>
        <v>0.25</v>
      </c>
      <c r="AE52" s="74">
        <f t="shared" ca="1" si="57"/>
        <v>0.5</v>
      </c>
      <c r="AF52" s="74">
        <f t="shared" si="58"/>
        <v>0</v>
      </c>
      <c r="AG52" s="74">
        <f t="shared" si="59"/>
        <v>0</v>
      </c>
      <c r="AH52" s="75">
        <f t="shared" si="60"/>
        <v>0</v>
      </c>
      <c r="AI52" s="74">
        <f t="shared" si="61"/>
        <v>0</v>
      </c>
      <c r="AJ52" s="74">
        <f t="shared" ca="1" si="62"/>
        <v>0.75</v>
      </c>
      <c r="AK52" s="74">
        <f t="shared" ca="1" si="63"/>
        <v>1</v>
      </c>
      <c r="AL52" s="59" t="str">
        <f t="shared" si="64"/>
        <v/>
      </c>
      <c r="AM52" s="59" t="str">
        <f t="shared" si="65"/>
        <v>Work not yet Started.</v>
      </c>
      <c r="AN52" s="59" t="str">
        <f t="shared" ca="1" si="66"/>
        <v/>
      </c>
      <c r="AO52" s="59" t="str">
        <f t="shared" ca="1" si="67"/>
        <v/>
      </c>
      <c r="AP52" s="59" t="str">
        <f t="shared" ca="1" si="28"/>
        <v/>
      </c>
      <c r="AQ52" s="59" t="str">
        <f t="shared" ca="1" si="68"/>
        <v/>
      </c>
    </row>
    <row r="53" spans="1:43" ht="15.5" hidden="1" x14ac:dyDescent="0.35">
      <c r="A53" s="55">
        <v>52</v>
      </c>
      <c r="B53" s="70" t="s">
        <v>167</v>
      </c>
      <c r="C53" s="52">
        <f ca="1">--TRIM(RIGHT(SUBSTITUTE(LEFT(B53,_xlfn.AGGREGATE(16,6,FIND({0,1,2,3,4,5,6,7,8,9},B53,ROW(INDIRECT("1:"&amp;LEN(B53)))),1))," ",REPT(" ",LEN(B53))),LEN(B53)))</f>
        <v>1</v>
      </c>
      <c r="D53" s="85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79">
        <f t="shared" ca="1" si="40"/>
        <v>0</v>
      </c>
      <c r="O53" s="79">
        <f t="shared" ca="1" si="41"/>
        <v>0</v>
      </c>
      <c r="P53" s="71" t="str">
        <f t="shared" ca="1" si="42"/>
        <v xml:space="preserve">Work not yet Started. </v>
      </c>
      <c r="Q53" s="18">
        <f t="shared" ca="1" si="43"/>
        <v>0</v>
      </c>
      <c r="R53" s="18">
        <f t="shared" ca="1" si="44"/>
        <v>0</v>
      </c>
      <c r="S53" s="18">
        <f t="shared" ca="1" si="45"/>
        <v>0</v>
      </c>
      <c r="T53" s="18">
        <f t="shared" ca="1" si="46"/>
        <v>0</v>
      </c>
      <c r="U53" s="18">
        <f t="shared" ca="1" si="47"/>
        <v>0</v>
      </c>
      <c r="V53" s="18">
        <f t="shared" ca="1" si="48"/>
        <v>0</v>
      </c>
      <c r="W53" s="18">
        <f t="shared" ca="1" si="49"/>
        <v>0</v>
      </c>
      <c r="X53" s="18">
        <f t="shared" ca="1" si="50"/>
        <v>0</v>
      </c>
      <c r="Y53" s="18">
        <f t="shared" ca="1" si="51"/>
        <v>0</v>
      </c>
      <c r="Z53" s="18">
        <f t="shared" ca="1" si="52"/>
        <v>0</v>
      </c>
      <c r="AA53" s="72">
        <f t="shared" ca="1" si="53"/>
        <v>0.25</v>
      </c>
      <c r="AB53" s="73">
        <f t="shared" ca="1" si="54"/>
        <v>0.5</v>
      </c>
      <c r="AC53" s="73">
        <f t="shared" ca="1" si="55"/>
        <v>1</v>
      </c>
      <c r="AD53" s="74">
        <f t="shared" ref="AD53:AD76" ca="1" si="69">(IF(M39&gt;1,(C53/(M39+2)),C53/4))</f>
        <v>0.25</v>
      </c>
      <c r="AE53" s="74">
        <f t="shared" ref="AE53:AE76" ca="1" si="70">(IF(M39&gt;1,(C53/(M39+2)+AD53),C53/4+AD53))</f>
        <v>0.5</v>
      </c>
      <c r="AF53" s="74">
        <f t="shared" ref="AF53:AF76" si="71">(IF(M39&gt;1,(C53/(M39+2)+AE53),0))</f>
        <v>0</v>
      </c>
      <c r="AG53" s="74">
        <f t="shared" ref="AG53:AG76" si="72">(IF(M39&gt;2,(C53/(M39+2)+AF53),0))</f>
        <v>0</v>
      </c>
      <c r="AH53" s="75">
        <f t="shared" ref="AH53:AH76" si="73">(IF(M39&gt;3,(C53/(M39+2)+AG53),0))</f>
        <v>0</v>
      </c>
      <c r="AI53" s="74">
        <f t="shared" ref="AI53:AI76" si="74">(IF(M39&gt;4,(C53/(M39+2)+AH53),0))</f>
        <v>0</v>
      </c>
      <c r="AJ53" s="74">
        <f t="shared" ref="AJ53:AJ76" ca="1" si="75">(IF(M39=1,(C53/(M39+3)+AE53),IF(M39=0,(C53/4+AE53),IF(M39&gt;1,0))))</f>
        <v>0.75</v>
      </c>
      <c r="AK53" s="74">
        <f t="shared" ref="AK53:AK76" ca="1" si="76">(IF(M39&gt;1.5,(C53/(M39+2)+AE53+MAX(0,AF53-AE53)+MAX(0,AG53-AF53)+MAX(0,AH53-AG53)+MAX(0,AI53-AH53)+MAX(0,AJ53-AI53)),IF(M39=1,(C53/(M39+3)+AJ53),IF(M39=0,C53/4+AJ53))))</f>
        <v>1</v>
      </c>
      <c r="AL53" s="59" t="str">
        <f t="shared" ref="AL53:AL66" si="77">(IF(W195=(1+T195),"",IF(W195&gt;0,", RCC upto "&amp;W195&amp;" Slab","")))&amp;(IF(X195=T195,"",IF(X195&gt;0,", Brickwork upto "&amp;X195&amp;" Floor","")))&amp;(IF(Y195=T195,"",IF(Y195&gt;0,", Internal Plaster upto "&amp;Y195&amp;" Floor","")))&amp;(IF(Z195=T195,"",IF(Z195&gt;0,", External Plaster upto "&amp;Z195&amp;" Floor","")))&amp;(IF(AA195=T195,"",IF(AA195&gt;0,", Flooring upto "&amp;AA195&amp;" Floor","")))&amp;(IF(AB195=T195,"",IF(AB195&gt;0,", Painting upto "&amp;AB195&amp;" Floor","")))&amp;(IF(AC195=T195,"",IF(AC195&gt;0,", Finishing upto "&amp;AC195&amp;" Floor","")))&amp;(IF(AD195=T195,"",IF(AD195&gt;0,", Possession upto "&amp;AD195&amp;" Floor","")))</f>
        <v/>
      </c>
      <c r="AM53" s="59" t="str">
        <f t="shared" si="65"/>
        <v>Work not yet Started.</v>
      </c>
      <c r="AN53" s="59" t="str">
        <f t="shared" ca="1" si="66"/>
        <v/>
      </c>
      <c r="AO53" s="59" t="str">
        <f t="shared" ca="1" si="67"/>
        <v/>
      </c>
      <c r="AP53" s="59" t="str">
        <f t="shared" ca="1" si="28"/>
        <v/>
      </c>
      <c r="AQ53" s="59" t="str">
        <f t="shared" ca="1" si="68"/>
        <v/>
      </c>
    </row>
    <row r="54" spans="1:43" ht="15.5" hidden="1" x14ac:dyDescent="0.35">
      <c r="A54" s="55">
        <v>53</v>
      </c>
      <c r="B54" s="70" t="s">
        <v>167</v>
      </c>
      <c r="C54" s="52">
        <f ca="1">--TRIM(RIGHT(SUBSTITUTE(LEFT(B54,_xlfn.AGGREGATE(16,6,FIND({0,1,2,3,4,5,6,7,8,9},B54,ROW(INDIRECT("1:"&amp;LEN(B54)))),1))," ",REPT(" ",LEN(B54))),LEN(B54)))</f>
        <v>1</v>
      </c>
      <c r="D54" s="85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79">
        <f t="shared" ca="1" si="40"/>
        <v>0</v>
      </c>
      <c r="O54" s="79">
        <f t="shared" ca="1" si="41"/>
        <v>0</v>
      </c>
      <c r="P54" s="71" t="str">
        <f t="shared" ca="1" si="42"/>
        <v xml:space="preserve">Work not yet Started. </v>
      </c>
      <c r="Q54" s="18">
        <f t="shared" ca="1" si="43"/>
        <v>0</v>
      </c>
      <c r="R54" s="18">
        <f t="shared" ca="1" si="44"/>
        <v>0</v>
      </c>
      <c r="S54" s="18">
        <f t="shared" ca="1" si="45"/>
        <v>0</v>
      </c>
      <c r="T54" s="18">
        <f t="shared" ca="1" si="46"/>
        <v>0</v>
      </c>
      <c r="U54" s="18">
        <f t="shared" ca="1" si="47"/>
        <v>0</v>
      </c>
      <c r="V54" s="18">
        <f t="shared" ca="1" si="48"/>
        <v>0</v>
      </c>
      <c r="W54" s="18">
        <f t="shared" ca="1" si="49"/>
        <v>0</v>
      </c>
      <c r="X54" s="18">
        <f t="shared" ca="1" si="50"/>
        <v>0</v>
      </c>
      <c r="Y54" s="18">
        <f t="shared" ca="1" si="51"/>
        <v>0</v>
      </c>
      <c r="Z54" s="18">
        <f t="shared" ca="1" si="52"/>
        <v>0</v>
      </c>
      <c r="AA54" s="72">
        <f t="shared" ca="1" si="53"/>
        <v>0.25</v>
      </c>
      <c r="AB54" s="73">
        <f t="shared" ca="1" si="54"/>
        <v>0.5</v>
      </c>
      <c r="AC54" s="73">
        <f t="shared" ca="1" si="55"/>
        <v>1</v>
      </c>
      <c r="AD54" s="74">
        <f t="shared" ca="1" si="69"/>
        <v>0.25</v>
      </c>
      <c r="AE54" s="74">
        <f t="shared" ca="1" si="70"/>
        <v>0.5</v>
      </c>
      <c r="AF54" s="74">
        <f t="shared" si="71"/>
        <v>0</v>
      </c>
      <c r="AG54" s="74">
        <f t="shared" si="72"/>
        <v>0</v>
      </c>
      <c r="AH54" s="75">
        <f t="shared" si="73"/>
        <v>0</v>
      </c>
      <c r="AI54" s="74">
        <f t="shared" si="74"/>
        <v>0</v>
      </c>
      <c r="AJ54" s="74">
        <f t="shared" ca="1" si="75"/>
        <v>0.75</v>
      </c>
      <c r="AK54" s="74">
        <f t="shared" ca="1" si="76"/>
        <v>1</v>
      </c>
      <c r="AL54" s="59" t="str">
        <f t="shared" si="77"/>
        <v/>
      </c>
      <c r="AM54" s="59" t="str">
        <f t="shared" si="65"/>
        <v>Work not yet Started.</v>
      </c>
      <c r="AN54" s="59" t="str">
        <f t="shared" ca="1" si="66"/>
        <v/>
      </c>
      <c r="AO54" s="59" t="str">
        <f t="shared" ca="1" si="67"/>
        <v/>
      </c>
      <c r="AP54" s="59" t="str">
        <f t="shared" ca="1" si="28"/>
        <v/>
      </c>
      <c r="AQ54" s="59" t="str">
        <f t="shared" ca="1" si="68"/>
        <v/>
      </c>
    </row>
    <row r="55" spans="1:43" ht="15.5" hidden="1" x14ac:dyDescent="0.35">
      <c r="A55" s="55">
        <v>54</v>
      </c>
      <c r="B55" s="70" t="s">
        <v>167</v>
      </c>
      <c r="C55" s="52">
        <f ca="1">--TRIM(RIGHT(SUBSTITUTE(LEFT(B55,_xlfn.AGGREGATE(16,6,FIND({0,1,2,3,4,5,6,7,8,9},B55,ROW(INDIRECT("1:"&amp;LEN(B55)))),1))," ",REPT(" ",LEN(B55))),LEN(B55)))</f>
        <v>1</v>
      </c>
      <c r="D55" s="85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79">
        <f t="shared" ca="1" si="40"/>
        <v>0</v>
      </c>
      <c r="O55" s="79">
        <f t="shared" ca="1" si="41"/>
        <v>0</v>
      </c>
      <c r="P55" s="71" t="str">
        <f t="shared" ca="1" si="42"/>
        <v xml:space="preserve">Work not yet Started. </v>
      </c>
      <c r="Q55" s="18">
        <f t="shared" ca="1" si="43"/>
        <v>0</v>
      </c>
      <c r="R55" s="18">
        <f t="shared" ca="1" si="44"/>
        <v>0</v>
      </c>
      <c r="S55" s="18">
        <f t="shared" ca="1" si="45"/>
        <v>0</v>
      </c>
      <c r="T55" s="18">
        <f t="shared" ca="1" si="46"/>
        <v>0</v>
      </c>
      <c r="U55" s="18">
        <f t="shared" ca="1" si="47"/>
        <v>0</v>
      </c>
      <c r="V55" s="18">
        <f t="shared" ca="1" si="48"/>
        <v>0</v>
      </c>
      <c r="W55" s="18">
        <f t="shared" ca="1" si="49"/>
        <v>0</v>
      </c>
      <c r="X55" s="18">
        <f t="shared" ca="1" si="50"/>
        <v>0</v>
      </c>
      <c r="Y55" s="18">
        <f t="shared" ca="1" si="51"/>
        <v>0</v>
      </c>
      <c r="Z55" s="18">
        <f t="shared" ca="1" si="52"/>
        <v>0</v>
      </c>
      <c r="AA55" s="72">
        <f t="shared" ca="1" si="53"/>
        <v>0.25</v>
      </c>
      <c r="AB55" s="73">
        <f t="shared" ca="1" si="54"/>
        <v>0.5</v>
      </c>
      <c r="AC55" s="73">
        <f t="shared" ca="1" si="55"/>
        <v>1</v>
      </c>
      <c r="AD55" s="74">
        <f t="shared" ca="1" si="69"/>
        <v>0.25</v>
      </c>
      <c r="AE55" s="74">
        <f t="shared" ca="1" si="70"/>
        <v>0.5</v>
      </c>
      <c r="AF55" s="74">
        <f t="shared" si="71"/>
        <v>0</v>
      </c>
      <c r="AG55" s="74">
        <f t="shared" si="72"/>
        <v>0</v>
      </c>
      <c r="AH55" s="75">
        <f t="shared" si="73"/>
        <v>0</v>
      </c>
      <c r="AI55" s="74">
        <f t="shared" si="74"/>
        <v>0</v>
      </c>
      <c r="AJ55" s="74">
        <f t="shared" ca="1" si="75"/>
        <v>0.75</v>
      </c>
      <c r="AK55" s="74">
        <f t="shared" ca="1" si="76"/>
        <v>1</v>
      </c>
      <c r="AL55" s="59" t="str">
        <f t="shared" si="77"/>
        <v/>
      </c>
      <c r="AM55" s="59" t="str">
        <f t="shared" si="65"/>
        <v>Work not yet Started.</v>
      </c>
      <c r="AN55" s="59" t="str">
        <f t="shared" ca="1" si="66"/>
        <v/>
      </c>
      <c r="AO55" s="59" t="str">
        <f t="shared" ca="1" si="67"/>
        <v/>
      </c>
      <c r="AP55" s="59" t="str">
        <f t="shared" ca="1" si="28"/>
        <v/>
      </c>
      <c r="AQ55" s="59" t="str">
        <f t="shared" ca="1" si="68"/>
        <v/>
      </c>
    </row>
    <row r="56" spans="1:43" ht="15.5" hidden="1" x14ac:dyDescent="0.35">
      <c r="A56" s="55">
        <v>55</v>
      </c>
      <c r="B56" s="70" t="s">
        <v>167</v>
      </c>
      <c r="C56" s="52">
        <f ca="1">--TRIM(RIGHT(SUBSTITUTE(LEFT(B56,_xlfn.AGGREGATE(16,6,FIND({0,1,2,3,4,5,6,7,8,9},B56,ROW(INDIRECT("1:"&amp;LEN(B56)))),1))," ",REPT(" ",LEN(B56))),LEN(B56)))</f>
        <v>1</v>
      </c>
      <c r="D56" s="85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79">
        <f t="shared" ca="1" si="40"/>
        <v>0</v>
      </c>
      <c r="O56" s="79">
        <f t="shared" ca="1" si="41"/>
        <v>0</v>
      </c>
      <c r="P56" s="71" t="str">
        <f t="shared" ca="1" si="42"/>
        <v xml:space="preserve">Work not yet Started. </v>
      </c>
      <c r="Q56" s="18">
        <f t="shared" ca="1" si="43"/>
        <v>0</v>
      </c>
      <c r="R56" s="18">
        <f t="shared" ca="1" si="44"/>
        <v>0</v>
      </c>
      <c r="S56" s="18">
        <f t="shared" ca="1" si="45"/>
        <v>0</v>
      </c>
      <c r="T56" s="18">
        <f t="shared" ca="1" si="46"/>
        <v>0</v>
      </c>
      <c r="U56" s="18">
        <f t="shared" ca="1" si="47"/>
        <v>0</v>
      </c>
      <c r="V56" s="18">
        <f t="shared" ca="1" si="48"/>
        <v>0</v>
      </c>
      <c r="W56" s="18">
        <f t="shared" ca="1" si="49"/>
        <v>0</v>
      </c>
      <c r="X56" s="18">
        <f t="shared" ca="1" si="50"/>
        <v>0</v>
      </c>
      <c r="Y56" s="18">
        <f t="shared" ca="1" si="51"/>
        <v>0</v>
      </c>
      <c r="Z56" s="18">
        <f t="shared" ca="1" si="52"/>
        <v>0</v>
      </c>
      <c r="AA56" s="72">
        <f t="shared" ca="1" si="53"/>
        <v>0.25</v>
      </c>
      <c r="AB56" s="73">
        <f t="shared" ca="1" si="54"/>
        <v>0.5</v>
      </c>
      <c r="AC56" s="73">
        <f t="shared" ca="1" si="55"/>
        <v>1</v>
      </c>
      <c r="AD56" s="74">
        <f t="shared" ca="1" si="69"/>
        <v>0.25</v>
      </c>
      <c r="AE56" s="74">
        <f t="shared" ca="1" si="70"/>
        <v>0.5</v>
      </c>
      <c r="AF56" s="74">
        <f t="shared" si="71"/>
        <v>0</v>
      </c>
      <c r="AG56" s="74">
        <f t="shared" si="72"/>
        <v>0</v>
      </c>
      <c r="AH56" s="75">
        <f t="shared" si="73"/>
        <v>0</v>
      </c>
      <c r="AI56" s="74">
        <f t="shared" si="74"/>
        <v>0</v>
      </c>
      <c r="AJ56" s="74">
        <f t="shared" ca="1" si="75"/>
        <v>0.75</v>
      </c>
      <c r="AK56" s="74">
        <f t="shared" ca="1" si="76"/>
        <v>1</v>
      </c>
      <c r="AL56" s="59" t="str">
        <f t="shared" si="77"/>
        <v/>
      </c>
      <c r="AM56" s="59" t="str">
        <f t="shared" si="65"/>
        <v>Work not yet Started.</v>
      </c>
      <c r="AN56" s="59" t="str">
        <f t="shared" ca="1" si="66"/>
        <v/>
      </c>
      <c r="AO56" s="59" t="str">
        <f t="shared" ca="1" si="67"/>
        <v/>
      </c>
      <c r="AP56" s="59" t="str">
        <f t="shared" ca="1" si="28"/>
        <v/>
      </c>
      <c r="AQ56" s="59" t="str">
        <f t="shared" ca="1" si="68"/>
        <v/>
      </c>
    </row>
    <row r="57" spans="1:43" ht="15.5" hidden="1" x14ac:dyDescent="0.35">
      <c r="A57" s="55">
        <v>56</v>
      </c>
      <c r="B57" s="70" t="s">
        <v>167</v>
      </c>
      <c r="C57" s="52">
        <f ca="1">--TRIM(RIGHT(SUBSTITUTE(LEFT(B57,_xlfn.AGGREGATE(16,6,FIND({0,1,2,3,4,5,6,7,8,9},B57,ROW(INDIRECT("1:"&amp;LEN(B57)))),1))," ",REPT(" ",LEN(B57))),LEN(B57)))</f>
        <v>1</v>
      </c>
      <c r="D57" s="85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79">
        <f t="shared" ca="1" si="40"/>
        <v>0</v>
      </c>
      <c r="O57" s="79">
        <f t="shared" ca="1" si="41"/>
        <v>0</v>
      </c>
      <c r="P57" s="71" t="str">
        <f t="shared" ca="1" si="42"/>
        <v xml:space="preserve">Work not yet Started. </v>
      </c>
      <c r="Q57" s="18">
        <f t="shared" ca="1" si="43"/>
        <v>0</v>
      </c>
      <c r="R57" s="18">
        <f t="shared" ca="1" si="44"/>
        <v>0</v>
      </c>
      <c r="S57" s="18">
        <f t="shared" ca="1" si="45"/>
        <v>0</v>
      </c>
      <c r="T57" s="18">
        <f t="shared" ca="1" si="46"/>
        <v>0</v>
      </c>
      <c r="U57" s="18">
        <f t="shared" ca="1" si="47"/>
        <v>0</v>
      </c>
      <c r="V57" s="18">
        <f t="shared" ca="1" si="48"/>
        <v>0</v>
      </c>
      <c r="W57" s="18">
        <f t="shared" ca="1" si="49"/>
        <v>0</v>
      </c>
      <c r="X57" s="18">
        <f t="shared" ca="1" si="50"/>
        <v>0</v>
      </c>
      <c r="Y57" s="18">
        <f t="shared" ca="1" si="51"/>
        <v>0</v>
      </c>
      <c r="Z57" s="18">
        <f t="shared" ca="1" si="52"/>
        <v>0</v>
      </c>
      <c r="AA57" s="72">
        <f t="shared" ca="1" si="53"/>
        <v>0.25</v>
      </c>
      <c r="AB57" s="73">
        <f t="shared" ca="1" si="54"/>
        <v>0.5</v>
      </c>
      <c r="AC57" s="73">
        <f t="shared" ca="1" si="55"/>
        <v>1</v>
      </c>
      <c r="AD57" s="74">
        <f t="shared" ca="1" si="69"/>
        <v>0.25</v>
      </c>
      <c r="AE57" s="74">
        <f t="shared" ca="1" si="70"/>
        <v>0.5</v>
      </c>
      <c r="AF57" s="74">
        <f t="shared" si="71"/>
        <v>0</v>
      </c>
      <c r="AG57" s="74">
        <f t="shared" si="72"/>
        <v>0</v>
      </c>
      <c r="AH57" s="75">
        <f t="shared" si="73"/>
        <v>0</v>
      </c>
      <c r="AI57" s="74">
        <f t="shared" si="74"/>
        <v>0</v>
      </c>
      <c r="AJ57" s="74">
        <f t="shared" ca="1" si="75"/>
        <v>0.75</v>
      </c>
      <c r="AK57" s="74">
        <f t="shared" ca="1" si="76"/>
        <v>1</v>
      </c>
      <c r="AL57" s="59" t="str">
        <f t="shared" si="77"/>
        <v/>
      </c>
      <c r="AM57" s="59" t="str">
        <f t="shared" si="65"/>
        <v>Work not yet Started.</v>
      </c>
      <c r="AN57" s="59" t="str">
        <f t="shared" ca="1" si="66"/>
        <v/>
      </c>
      <c r="AO57" s="59" t="str">
        <f t="shared" ca="1" si="67"/>
        <v/>
      </c>
      <c r="AP57" s="59" t="str">
        <f t="shared" ca="1" si="28"/>
        <v/>
      </c>
      <c r="AQ57" s="59" t="str">
        <f t="shared" ca="1" si="68"/>
        <v/>
      </c>
    </row>
    <row r="58" spans="1:43" ht="15.5" hidden="1" x14ac:dyDescent="0.35">
      <c r="A58" s="55">
        <v>57</v>
      </c>
      <c r="B58" s="70" t="s">
        <v>167</v>
      </c>
      <c r="C58" s="52">
        <f ca="1">--TRIM(RIGHT(SUBSTITUTE(LEFT(B58,_xlfn.AGGREGATE(16,6,FIND({0,1,2,3,4,5,6,7,8,9},B58,ROW(INDIRECT("1:"&amp;LEN(B58)))),1))," ",REPT(" ",LEN(B58))),LEN(B58)))</f>
        <v>1</v>
      </c>
      <c r="D58" s="85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79">
        <f t="shared" ca="1" si="40"/>
        <v>0</v>
      </c>
      <c r="O58" s="79">
        <f t="shared" ca="1" si="41"/>
        <v>0</v>
      </c>
      <c r="P58" s="71" t="str">
        <f t="shared" ca="1" si="42"/>
        <v xml:space="preserve">Work not yet Started. </v>
      </c>
      <c r="Q58" s="18">
        <f t="shared" ca="1" si="43"/>
        <v>0</v>
      </c>
      <c r="R58" s="18">
        <f t="shared" ca="1" si="44"/>
        <v>0</v>
      </c>
      <c r="S58" s="18">
        <f t="shared" ca="1" si="45"/>
        <v>0</v>
      </c>
      <c r="T58" s="18">
        <f t="shared" ca="1" si="46"/>
        <v>0</v>
      </c>
      <c r="U58" s="18">
        <f t="shared" ca="1" si="47"/>
        <v>0</v>
      </c>
      <c r="V58" s="18">
        <f t="shared" ca="1" si="48"/>
        <v>0</v>
      </c>
      <c r="W58" s="18">
        <f t="shared" ca="1" si="49"/>
        <v>0</v>
      </c>
      <c r="X58" s="18">
        <f t="shared" ca="1" si="50"/>
        <v>0</v>
      </c>
      <c r="Y58" s="18">
        <f t="shared" ca="1" si="51"/>
        <v>0</v>
      </c>
      <c r="Z58" s="18">
        <f t="shared" ca="1" si="52"/>
        <v>0</v>
      </c>
      <c r="AA58" s="72">
        <f t="shared" ca="1" si="53"/>
        <v>0.25</v>
      </c>
      <c r="AB58" s="73">
        <f t="shared" ca="1" si="54"/>
        <v>0.5</v>
      </c>
      <c r="AC58" s="73">
        <f t="shared" ca="1" si="55"/>
        <v>1</v>
      </c>
      <c r="AD58" s="74">
        <f t="shared" ca="1" si="69"/>
        <v>0.25</v>
      </c>
      <c r="AE58" s="74">
        <f t="shared" ca="1" si="70"/>
        <v>0.5</v>
      </c>
      <c r="AF58" s="74">
        <f t="shared" si="71"/>
        <v>0</v>
      </c>
      <c r="AG58" s="74">
        <f t="shared" si="72"/>
        <v>0</v>
      </c>
      <c r="AH58" s="75">
        <f t="shared" si="73"/>
        <v>0</v>
      </c>
      <c r="AI58" s="74">
        <f t="shared" si="74"/>
        <v>0</v>
      </c>
      <c r="AJ58" s="74">
        <f t="shared" ca="1" si="75"/>
        <v>0.75</v>
      </c>
      <c r="AK58" s="74">
        <f t="shared" ca="1" si="76"/>
        <v>1</v>
      </c>
      <c r="AL58" s="59" t="str">
        <f t="shared" si="77"/>
        <v/>
      </c>
      <c r="AM58" s="59" t="str">
        <f t="shared" si="65"/>
        <v>Work not yet Started.</v>
      </c>
      <c r="AN58" s="59" t="str">
        <f t="shared" ca="1" si="66"/>
        <v/>
      </c>
      <c r="AO58" s="59" t="str">
        <f t="shared" ca="1" si="67"/>
        <v/>
      </c>
      <c r="AP58" s="59" t="str">
        <f t="shared" ca="1" si="28"/>
        <v/>
      </c>
      <c r="AQ58" s="59" t="str">
        <f t="shared" ca="1" si="68"/>
        <v/>
      </c>
    </row>
    <row r="59" spans="1:43" ht="15.5" hidden="1" x14ac:dyDescent="0.35">
      <c r="A59" s="55">
        <v>58</v>
      </c>
      <c r="B59" s="70" t="s">
        <v>167</v>
      </c>
      <c r="C59" s="52">
        <f ca="1">--TRIM(RIGHT(SUBSTITUTE(LEFT(B59,_xlfn.AGGREGATE(16,6,FIND({0,1,2,3,4,5,6,7,8,9},B59,ROW(INDIRECT("1:"&amp;LEN(B59)))),1))," ",REPT(" ",LEN(B59))),LEN(B59)))</f>
        <v>1</v>
      </c>
      <c r="D59" s="51">
        <v>1</v>
      </c>
      <c r="E59" s="51">
        <v>0.25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79">
        <f t="shared" ca="1" si="40"/>
        <v>2.5000000000000001E-2</v>
      </c>
      <c r="O59" s="79">
        <f t="shared" ca="1" si="41"/>
        <v>0.26250000000000001</v>
      </c>
      <c r="P59" s="71" t="str">
        <f t="shared" ca="1" si="42"/>
        <v xml:space="preserve">Excavation Completed, Footing work is process </v>
      </c>
      <c r="Q59" s="18">
        <f t="shared" ca="1" si="43"/>
        <v>1</v>
      </c>
      <c r="R59" s="18">
        <f t="shared" ca="1" si="44"/>
        <v>0.25</v>
      </c>
      <c r="S59" s="18">
        <f t="shared" ca="1" si="45"/>
        <v>0</v>
      </c>
      <c r="T59" s="18">
        <f t="shared" ca="1" si="46"/>
        <v>0</v>
      </c>
      <c r="U59" s="18">
        <f t="shared" ca="1" si="47"/>
        <v>0</v>
      </c>
      <c r="V59" s="18">
        <f t="shared" ca="1" si="48"/>
        <v>0</v>
      </c>
      <c r="W59" s="18">
        <f t="shared" ca="1" si="49"/>
        <v>0</v>
      </c>
      <c r="X59" s="18">
        <f t="shared" ca="1" si="50"/>
        <v>0</v>
      </c>
      <c r="Y59" s="18">
        <f t="shared" ca="1" si="51"/>
        <v>0</v>
      </c>
      <c r="Z59" s="18">
        <f t="shared" ca="1" si="52"/>
        <v>0</v>
      </c>
      <c r="AA59" s="72">
        <f t="shared" ca="1" si="53"/>
        <v>0.25</v>
      </c>
      <c r="AB59" s="73">
        <f t="shared" ca="1" si="54"/>
        <v>0.5</v>
      </c>
      <c r="AC59" s="73">
        <f t="shared" ca="1" si="55"/>
        <v>1</v>
      </c>
      <c r="AD59" s="74">
        <f t="shared" ca="1" si="69"/>
        <v>0.25</v>
      </c>
      <c r="AE59" s="74">
        <f t="shared" ca="1" si="70"/>
        <v>0.5</v>
      </c>
      <c r="AF59" s="74">
        <f t="shared" si="71"/>
        <v>0</v>
      </c>
      <c r="AG59" s="74">
        <f t="shared" si="72"/>
        <v>0</v>
      </c>
      <c r="AH59" s="75">
        <f t="shared" si="73"/>
        <v>0</v>
      </c>
      <c r="AI59" s="74">
        <f t="shared" si="74"/>
        <v>0</v>
      </c>
      <c r="AJ59" s="74">
        <f t="shared" ca="1" si="75"/>
        <v>0.75</v>
      </c>
      <c r="AK59" s="74">
        <f t="shared" ca="1" si="76"/>
        <v>1</v>
      </c>
      <c r="AL59" s="59" t="str">
        <f t="shared" si="77"/>
        <v/>
      </c>
      <c r="AM59" s="59" t="str">
        <f t="shared" ca="1" si="65"/>
        <v>, Footing work is process</v>
      </c>
      <c r="AN59" s="59" t="str">
        <f t="shared" ca="1" si="66"/>
        <v/>
      </c>
      <c r="AO59" s="59" t="str">
        <f t="shared" ca="1" si="67"/>
        <v>Excavation</v>
      </c>
      <c r="AP59" s="59" t="str">
        <f t="shared" ca="1" si="28"/>
        <v xml:space="preserve"> Completed</v>
      </c>
      <c r="AQ59" s="59" t="str">
        <f t="shared" ca="1" si="68"/>
        <v/>
      </c>
    </row>
    <row r="60" spans="1:43" ht="15.5" hidden="1" x14ac:dyDescent="0.35">
      <c r="A60" s="55">
        <v>59</v>
      </c>
      <c r="B60" s="70" t="s">
        <v>167</v>
      </c>
      <c r="C60" s="52">
        <f ca="1">--TRIM(RIGHT(SUBSTITUTE(LEFT(B60,_xlfn.AGGREGATE(16,6,FIND({0,1,2,3,4,5,6,7,8,9},B60,ROW(INDIRECT("1:"&amp;LEN(B60)))),1))," ",REPT(" ",LEN(B60))),LEN(B60)))</f>
        <v>1</v>
      </c>
      <c r="D60" s="51">
        <v>1</v>
      </c>
      <c r="E60" s="51">
        <v>0.25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79">
        <f t="shared" ca="1" si="40"/>
        <v>2.5000000000000001E-2</v>
      </c>
      <c r="O60" s="79">
        <f t="shared" ca="1" si="41"/>
        <v>0.26250000000000001</v>
      </c>
      <c r="P60" s="71" t="str">
        <f t="shared" ca="1" si="42"/>
        <v xml:space="preserve">Excavation Completed, Footing work is process </v>
      </c>
      <c r="Q60" s="18">
        <f t="shared" ca="1" si="43"/>
        <v>1</v>
      </c>
      <c r="R60" s="18">
        <f t="shared" ca="1" si="44"/>
        <v>0.25</v>
      </c>
      <c r="S60" s="18">
        <f t="shared" ca="1" si="45"/>
        <v>0</v>
      </c>
      <c r="T60" s="18">
        <f t="shared" ca="1" si="46"/>
        <v>0</v>
      </c>
      <c r="U60" s="18">
        <f t="shared" ca="1" si="47"/>
        <v>0</v>
      </c>
      <c r="V60" s="18">
        <f t="shared" ca="1" si="48"/>
        <v>0</v>
      </c>
      <c r="W60" s="18">
        <f t="shared" ca="1" si="49"/>
        <v>0</v>
      </c>
      <c r="X60" s="18">
        <f t="shared" ca="1" si="50"/>
        <v>0</v>
      </c>
      <c r="Y60" s="18">
        <f t="shared" ca="1" si="51"/>
        <v>0</v>
      </c>
      <c r="Z60" s="18">
        <f t="shared" ca="1" si="52"/>
        <v>0</v>
      </c>
      <c r="AA60" s="72">
        <f t="shared" ca="1" si="53"/>
        <v>0.25</v>
      </c>
      <c r="AB60" s="73">
        <f t="shared" ca="1" si="54"/>
        <v>0.5</v>
      </c>
      <c r="AC60" s="73">
        <f t="shared" ca="1" si="55"/>
        <v>1</v>
      </c>
      <c r="AD60" s="74">
        <f t="shared" ca="1" si="69"/>
        <v>0.25</v>
      </c>
      <c r="AE60" s="74">
        <f t="shared" ca="1" si="70"/>
        <v>0.5</v>
      </c>
      <c r="AF60" s="74">
        <f t="shared" si="71"/>
        <v>0</v>
      </c>
      <c r="AG60" s="74">
        <f t="shared" si="72"/>
        <v>0</v>
      </c>
      <c r="AH60" s="75">
        <f t="shared" si="73"/>
        <v>0</v>
      </c>
      <c r="AI60" s="74">
        <f t="shared" si="74"/>
        <v>0</v>
      </c>
      <c r="AJ60" s="74">
        <f t="shared" ca="1" si="75"/>
        <v>0.75</v>
      </c>
      <c r="AK60" s="74">
        <f t="shared" ca="1" si="76"/>
        <v>1</v>
      </c>
      <c r="AL60" s="59" t="str">
        <f t="shared" si="77"/>
        <v/>
      </c>
      <c r="AM60" s="59" t="str">
        <f t="shared" ca="1" si="65"/>
        <v>, Footing work is process</v>
      </c>
      <c r="AN60" s="59" t="str">
        <f t="shared" ca="1" si="66"/>
        <v/>
      </c>
      <c r="AO60" s="59" t="str">
        <f t="shared" ca="1" si="67"/>
        <v>Excavation</v>
      </c>
      <c r="AP60" s="59" t="str">
        <f t="shared" ca="1" si="28"/>
        <v xml:space="preserve"> Completed</v>
      </c>
      <c r="AQ60" s="59" t="str">
        <f t="shared" ca="1" si="68"/>
        <v/>
      </c>
    </row>
    <row r="61" spans="1:43" ht="15.5" hidden="1" x14ac:dyDescent="0.35">
      <c r="A61" s="55">
        <v>60</v>
      </c>
      <c r="B61" s="70" t="s">
        <v>167</v>
      </c>
      <c r="C61" s="52">
        <f ca="1">--TRIM(RIGHT(SUBSTITUTE(LEFT(B61,_xlfn.AGGREGATE(16,6,FIND({0,1,2,3,4,5,6,7,8,9},B61,ROW(INDIRECT("1:"&amp;LEN(B61)))),1))," ",REPT(" ",LEN(B61))),LEN(B61)))</f>
        <v>1</v>
      </c>
      <c r="D61" s="51">
        <v>1</v>
      </c>
      <c r="E61" s="51">
        <v>0.5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79">
        <f t="shared" ca="1" si="40"/>
        <v>0.05</v>
      </c>
      <c r="O61" s="79">
        <f t="shared" ca="1" si="41"/>
        <v>0.32500000000000001</v>
      </c>
      <c r="P61" s="71" t="str">
        <f t="shared" ca="1" si="42"/>
        <v xml:space="preserve">Excavation Completed, Footing work Completed </v>
      </c>
      <c r="Q61" s="18">
        <f t="shared" ca="1" si="43"/>
        <v>1</v>
      </c>
      <c r="R61" s="18">
        <f t="shared" ca="1" si="44"/>
        <v>0.5</v>
      </c>
      <c r="S61" s="18">
        <f t="shared" ca="1" si="45"/>
        <v>0</v>
      </c>
      <c r="T61" s="18">
        <f t="shared" ca="1" si="46"/>
        <v>0</v>
      </c>
      <c r="U61" s="18">
        <f t="shared" ca="1" si="47"/>
        <v>0</v>
      </c>
      <c r="V61" s="18">
        <f t="shared" ca="1" si="48"/>
        <v>0</v>
      </c>
      <c r="W61" s="18">
        <f t="shared" ca="1" si="49"/>
        <v>0</v>
      </c>
      <c r="X61" s="18">
        <f t="shared" ca="1" si="50"/>
        <v>0</v>
      </c>
      <c r="Y61" s="18">
        <f t="shared" ca="1" si="51"/>
        <v>0</v>
      </c>
      <c r="Z61" s="18">
        <f t="shared" ca="1" si="52"/>
        <v>0</v>
      </c>
      <c r="AA61" s="72">
        <f t="shared" ca="1" si="53"/>
        <v>0.25</v>
      </c>
      <c r="AB61" s="73">
        <f t="shared" ca="1" si="54"/>
        <v>0.5</v>
      </c>
      <c r="AC61" s="73">
        <f t="shared" ca="1" si="55"/>
        <v>1</v>
      </c>
      <c r="AD61" s="74">
        <f t="shared" ca="1" si="69"/>
        <v>0.25</v>
      </c>
      <c r="AE61" s="74">
        <f t="shared" ca="1" si="70"/>
        <v>0.5</v>
      </c>
      <c r="AF61" s="74">
        <f t="shared" si="71"/>
        <v>0</v>
      </c>
      <c r="AG61" s="74">
        <f t="shared" si="72"/>
        <v>0</v>
      </c>
      <c r="AH61" s="75">
        <f t="shared" si="73"/>
        <v>0</v>
      </c>
      <c r="AI61" s="74">
        <f t="shared" si="74"/>
        <v>0</v>
      </c>
      <c r="AJ61" s="74">
        <f t="shared" ca="1" si="75"/>
        <v>0.75</v>
      </c>
      <c r="AK61" s="74">
        <f t="shared" ca="1" si="76"/>
        <v>1</v>
      </c>
      <c r="AL61" s="59" t="str">
        <f t="shared" si="77"/>
        <v/>
      </c>
      <c r="AM61" s="59" t="str">
        <f t="shared" ca="1" si="65"/>
        <v>, Footing work Completed</v>
      </c>
      <c r="AN61" s="59" t="str">
        <f t="shared" ca="1" si="66"/>
        <v/>
      </c>
      <c r="AO61" s="59" t="str">
        <f t="shared" ca="1" si="67"/>
        <v>Excavation</v>
      </c>
      <c r="AP61" s="59" t="str">
        <f t="shared" ca="1" si="28"/>
        <v xml:space="preserve"> Completed</v>
      </c>
      <c r="AQ61" s="59" t="str">
        <f t="shared" ca="1" si="68"/>
        <v/>
      </c>
    </row>
    <row r="62" spans="1:43" ht="15.5" hidden="1" x14ac:dyDescent="0.35">
      <c r="A62" s="55">
        <v>61</v>
      </c>
      <c r="B62" s="70" t="s">
        <v>167</v>
      </c>
      <c r="C62" s="52">
        <f ca="1">--TRIM(RIGHT(SUBSTITUTE(LEFT(B62,_xlfn.AGGREGATE(16,6,FIND({0,1,2,3,4,5,6,7,8,9},B62,ROW(INDIRECT("1:"&amp;LEN(B62)))),1))," ",REPT(" ",LEN(B62))),LEN(B62)))</f>
        <v>1</v>
      </c>
      <c r="D62" s="51">
        <v>1</v>
      </c>
      <c r="E62" s="51">
        <v>0.5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79">
        <f t="shared" ca="1" si="40"/>
        <v>0.05</v>
      </c>
      <c r="O62" s="79">
        <f t="shared" ca="1" si="41"/>
        <v>0.32500000000000001</v>
      </c>
      <c r="P62" s="71" t="str">
        <f t="shared" ca="1" si="42"/>
        <v xml:space="preserve">Excavation Completed, Footing work Completed </v>
      </c>
      <c r="Q62" s="18">
        <f t="shared" ca="1" si="43"/>
        <v>1</v>
      </c>
      <c r="R62" s="18">
        <f t="shared" ca="1" si="44"/>
        <v>0.5</v>
      </c>
      <c r="S62" s="18">
        <f t="shared" ca="1" si="45"/>
        <v>0</v>
      </c>
      <c r="T62" s="18">
        <f t="shared" ca="1" si="46"/>
        <v>0</v>
      </c>
      <c r="U62" s="18">
        <f t="shared" ca="1" si="47"/>
        <v>0</v>
      </c>
      <c r="V62" s="18">
        <f t="shared" ca="1" si="48"/>
        <v>0</v>
      </c>
      <c r="W62" s="18">
        <f t="shared" ca="1" si="49"/>
        <v>0</v>
      </c>
      <c r="X62" s="18">
        <f t="shared" ca="1" si="50"/>
        <v>0</v>
      </c>
      <c r="Y62" s="18">
        <f t="shared" ca="1" si="51"/>
        <v>0</v>
      </c>
      <c r="Z62" s="18">
        <f t="shared" ca="1" si="52"/>
        <v>0</v>
      </c>
      <c r="AA62" s="72">
        <f t="shared" ca="1" si="53"/>
        <v>0.25</v>
      </c>
      <c r="AB62" s="73">
        <f t="shared" ca="1" si="54"/>
        <v>0.5</v>
      </c>
      <c r="AC62" s="73">
        <f t="shared" ca="1" si="55"/>
        <v>1</v>
      </c>
      <c r="AD62" s="74">
        <f t="shared" ca="1" si="69"/>
        <v>0.25</v>
      </c>
      <c r="AE62" s="74">
        <f t="shared" ca="1" si="70"/>
        <v>0.5</v>
      </c>
      <c r="AF62" s="74">
        <f t="shared" si="71"/>
        <v>0</v>
      </c>
      <c r="AG62" s="74">
        <f t="shared" si="72"/>
        <v>0</v>
      </c>
      <c r="AH62" s="75">
        <f t="shared" si="73"/>
        <v>0</v>
      </c>
      <c r="AI62" s="74">
        <f t="shared" si="74"/>
        <v>0</v>
      </c>
      <c r="AJ62" s="74">
        <f t="shared" ca="1" si="75"/>
        <v>0.75</v>
      </c>
      <c r="AK62" s="74">
        <f t="shared" ca="1" si="76"/>
        <v>1</v>
      </c>
      <c r="AL62" s="59" t="str">
        <f t="shared" si="77"/>
        <v/>
      </c>
      <c r="AM62" s="59" t="str">
        <f t="shared" ca="1" si="65"/>
        <v>, Footing work Completed</v>
      </c>
      <c r="AN62" s="59" t="str">
        <f t="shared" ca="1" si="66"/>
        <v/>
      </c>
      <c r="AO62" s="59" t="str">
        <f t="shared" ca="1" si="67"/>
        <v>Excavation</v>
      </c>
      <c r="AP62" s="59" t="str">
        <f t="shared" ca="1" si="28"/>
        <v xml:space="preserve"> Completed</v>
      </c>
      <c r="AQ62" s="59" t="str">
        <f t="shared" ca="1" si="68"/>
        <v/>
      </c>
    </row>
    <row r="63" spans="1:43" ht="15.5" x14ac:dyDescent="0.35">
      <c r="A63" s="94">
        <v>62</v>
      </c>
      <c r="B63" s="95" t="s">
        <v>167</v>
      </c>
      <c r="C63" s="96">
        <f ca="1">--TRIM(RIGHT(SUBSTITUTE(LEFT(B63,_xlfn.AGGREGATE(16,6,FIND({0,1,2,3,4,5,6,7,8,9},B63,ROW(INDIRECT("1:"&amp;LEN(B63)))),1))," ",REPT(" ",LEN(B63))),LEN(B63)))</f>
        <v>1</v>
      </c>
      <c r="D63" s="97">
        <v>1</v>
      </c>
      <c r="E63" s="97">
        <v>1</v>
      </c>
      <c r="F63" s="97">
        <v>2</v>
      </c>
      <c r="G63" s="97">
        <v>0.5</v>
      </c>
      <c r="H63" s="97"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8">
        <f t="shared" ca="1" si="40"/>
        <v>0.53749999999999998</v>
      </c>
      <c r="O63" s="98">
        <f t="shared" ca="1" si="41"/>
        <v>0.77500000000000002</v>
      </c>
      <c r="P63" s="71" t="str">
        <f t="shared" ca="1" si="42"/>
        <v>Excavation, Plinth, RCC Slab Completed, Brickwork upto 0.5 Floor Completed</v>
      </c>
      <c r="Q63" s="18">
        <f t="shared" ca="1" si="43"/>
        <v>1</v>
      </c>
      <c r="R63" s="18">
        <f t="shared" ca="1" si="44"/>
        <v>1</v>
      </c>
      <c r="S63" s="18">
        <f t="shared" ca="1" si="45"/>
        <v>1</v>
      </c>
      <c r="T63" s="18">
        <f t="shared" ca="1" si="46"/>
        <v>0.5</v>
      </c>
      <c r="U63" s="18">
        <f t="shared" ca="1" si="47"/>
        <v>0</v>
      </c>
      <c r="V63" s="18">
        <f t="shared" ca="1" si="48"/>
        <v>0</v>
      </c>
      <c r="W63" s="18">
        <f t="shared" ca="1" si="49"/>
        <v>0</v>
      </c>
      <c r="X63" s="18">
        <f t="shared" ca="1" si="50"/>
        <v>0</v>
      </c>
      <c r="Y63" s="18">
        <f t="shared" ca="1" si="51"/>
        <v>0</v>
      </c>
      <c r="Z63" s="18">
        <f t="shared" ca="1" si="52"/>
        <v>0</v>
      </c>
      <c r="AA63" s="72">
        <f t="shared" ca="1" si="53"/>
        <v>0.25</v>
      </c>
      <c r="AB63" s="73">
        <f t="shared" ca="1" si="54"/>
        <v>0.5</v>
      </c>
      <c r="AC63" s="73">
        <f t="shared" ca="1" si="55"/>
        <v>1</v>
      </c>
      <c r="AD63" s="74">
        <f t="shared" ca="1" si="69"/>
        <v>0.25</v>
      </c>
      <c r="AE63" s="74">
        <f t="shared" ca="1" si="70"/>
        <v>0.5</v>
      </c>
      <c r="AF63" s="74">
        <f t="shared" si="71"/>
        <v>0</v>
      </c>
      <c r="AG63" s="74">
        <f t="shared" si="72"/>
        <v>0</v>
      </c>
      <c r="AH63" s="75">
        <f t="shared" si="73"/>
        <v>0</v>
      </c>
      <c r="AI63" s="74">
        <f t="shared" si="74"/>
        <v>0</v>
      </c>
      <c r="AJ63" s="74">
        <f t="shared" ca="1" si="75"/>
        <v>0.75</v>
      </c>
      <c r="AK63" s="74">
        <f t="shared" ca="1" si="76"/>
        <v>1</v>
      </c>
      <c r="AL63" s="59" t="str">
        <f t="shared" si="77"/>
        <v/>
      </c>
      <c r="AM63" s="59" t="str">
        <f t="shared" ca="1" si="65"/>
        <v/>
      </c>
      <c r="AN63" s="59" t="str">
        <f t="shared" ca="1" si="66"/>
        <v>, Brickwork upto 0.5 Floor</v>
      </c>
      <c r="AO63" s="59" t="str">
        <f t="shared" ca="1" si="67"/>
        <v>Excavation, Plinth, RCC Slab</v>
      </c>
      <c r="AP63" s="59" t="str">
        <f t="shared" ca="1" si="28"/>
        <v xml:space="preserve"> Completed</v>
      </c>
      <c r="AQ63" s="59" t="str">
        <f t="shared" ca="1" si="68"/>
        <v>Completed</v>
      </c>
    </row>
    <row r="64" spans="1:43" ht="15.5" x14ac:dyDescent="0.35">
      <c r="A64" s="94">
        <v>63</v>
      </c>
      <c r="B64" s="95" t="s">
        <v>167</v>
      </c>
      <c r="C64" s="96">
        <f ca="1">--TRIM(RIGHT(SUBSTITUTE(LEFT(B64,_xlfn.AGGREGATE(16,6,FIND({0,1,2,3,4,5,6,7,8,9},B64,ROW(INDIRECT("1:"&amp;LEN(B64)))),1))," ",REPT(" ",LEN(B64))),LEN(B64)))</f>
        <v>1</v>
      </c>
      <c r="D64" s="97">
        <v>1</v>
      </c>
      <c r="E64" s="97">
        <v>1</v>
      </c>
      <c r="F64" s="97">
        <v>2</v>
      </c>
      <c r="G64" s="97">
        <v>0.5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8">
        <f t="shared" ca="1" si="40"/>
        <v>0.53749999999999998</v>
      </c>
      <c r="O64" s="98">
        <f t="shared" ca="1" si="41"/>
        <v>0.77500000000000002</v>
      </c>
      <c r="P64" s="71" t="str">
        <f t="shared" ca="1" si="42"/>
        <v>Excavation, Plinth, RCC Slab Completed, Brickwork upto 0.5 Floor Completed</v>
      </c>
      <c r="Q64" s="18">
        <f t="shared" ca="1" si="43"/>
        <v>1</v>
      </c>
      <c r="R64" s="18">
        <f t="shared" ca="1" si="44"/>
        <v>1</v>
      </c>
      <c r="S64" s="18">
        <f t="shared" ca="1" si="45"/>
        <v>1</v>
      </c>
      <c r="T64" s="18">
        <f t="shared" ca="1" si="46"/>
        <v>0.5</v>
      </c>
      <c r="U64" s="18">
        <f t="shared" ca="1" si="47"/>
        <v>0</v>
      </c>
      <c r="V64" s="18">
        <f t="shared" ca="1" si="48"/>
        <v>0</v>
      </c>
      <c r="W64" s="18">
        <f t="shared" ca="1" si="49"/>
        <v>0</v>
      </c>
      <c r="X64" s="18">
        <f t="shared" ca="1" si="50"/>
        <v>0</v>
      </c>
      <c r="Y64" s="18">
        <f t="shared" ca="1" si="51"/>
        <v>0</v>
      </c>
      <c r="Z64" s="18">
        <f t="shared" ca="1" si="52"/>
        <v>0</v>
      </c>
      <c r="AA64" s="72">
        <f t="shared" ca="1" si="53"/>
        <v>0.25</v>
      </c>
      <c r="AB64" s="73">
        <f t="shared" ca="1" si="54"/>
        <v>0.5</v>
      </c>
      <c r="AC64" s="73">
        <f t="shared" ca="1" si="55"/>
        <v>1</v>
      </c>
      <c r="AD64" s="74">
        <f t="shared" ca="1" si="69"/>
        <v>0.25</v>
      </c>
      <c r="AE64" s="74">
        <f t="shared" ca="1" si="70"/>
        <v>0.5</v>
      </c>
      <c r="AF64" s="74">
        <f t="shared" si="71"/>
        <v>0</v>
      </c>
      <c r="AG64" s="74">
        <f t="shared" si="72"/>
        <v>0</v>
      </c>
      <c r="AH64" s="75">
        <f t="shared" si="73"/>
        <v>0</v>
      </c>
      <c r="AI64" s="74">
        <f t="shared" si="74"/>
        <v>0</v>
      </c>
      <c r="AJ64" s="74">
        <f t="shared" ca="1" si="75"/>
        <v>0.75</v>
      </c>
      <c r="AK64" s="74">
        <f t="shared" ca="1" si="76"/>
        <v>1</v>
      </c>
      <c r="AL64" s="59" t="str">
        <f t="shared" si="77"/>
        <v/>
      </c>
      <c r="AM64" s="59" t="str">
        <f t="shared" ca="1" si="65"/>
        <v/>
      </c>
      <c r="AN64" s="59" t="str">
        <f t="shared" ca="1" si="66"/>
        <v>, Brickwork upto 0.5 Floor</v>
      </c>
      <c r="AO64" s="59" t="str">
        <f t="shared" ca="1" si="67"/>
        <v>Excavation, Plinth, RCC Slab</v>
      </c>
      <c r="AP64" s="59" t="str">
        <f t="shared" ca="1" si="28"/>
        <v xml:space="preserve"> Completed</v>
      </c>
      <c r="AQ64" s="59" t="str">
        <f t="shared" ca="1" si="68"/>
        <v>Completed</v>
      </c>
    </row>
    <row r="65" spans="1:43" ht="15.5" x14ac:dyDescent="0.35">
      <c r="A65" s="94">
        <v>64</v>
      </c>
      <c r="B65" s="95" t="s">
        <v>167</v>
      </c>
      <c r="C65" s="96">
        <f ca="1">--TRIM(RIGHT(SUBSTITUTE(LEFT(B65,_xlfn.AGGREGATE(16,6,FIND({0,1,2,3,4,5,6,7,8,9},B65,ROW(INDIRECT("1:"&amp;LEN(B65)))),1))," ",REPT(" ",LEN(B65))),LEN(B65)))</f>
        <v>1</v>
      </c>
      <c r="D65" s="97">
        <v>1</v>
      </c>
      <c r="E65" s="97">
        <v>1</v>
      </c>
      <c r="F65" s="97">
        <v>2</v>
      </c>
      <c r="G65" s="97">
        <v>0.7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8">
        <f t="shared" ca="1" si="40"/>
        <v>0.55249999999999999</v>
      </c>
      <c r="O65" s="98">
        <f t="shared" ca="1" si="41"/>
        <v>0.78500000000000003</v>
      </c>
      <c r="P65" s="71" t="str">
        <f t="shared" ca="1" si="42"/>
        <v>Excavation, Plinth, RCC Slab Completed, Brickwork upto 0.7 Floor Completed</v>
      </c>
      <c r="Q65" s="18">
        <f t="shared" ca="1" si="43"/>
        <v>1</v>
      </c>
      <c r="R65" s="18">
        <f t="shared" ca="1" si="44"/>
        <v>1</v>
      </c>
      <c r="S65" s="18">
        <f t="shared" ca="1" si="45"/>
        <v>1</v>
      </c>
      <c r="T65" s="18">
        <f t="shared" ca="1" si="46"/>
        <v>0.7</v>
      </c>
      <c r="U65" s="18">
        <f t="shared" ca="1" si="47"/>
        <v>0</v>
      </c>
      <c r="V65" s="18">
        <f t="shared" ca="1" si="48"/>
        <v>0</v>
      </c>
      <c r="W65" s="18">
        <f t="shared" ca="1" si="49"/>
        <v>0</v>
      </c>
      <c r="X65" s="18">
        <f t="shared" ca="1" si="50"/>
        <v>0</v>
      </c>
      <c r="Y65" s="18">
        <f t="shared" ca="1" si="51"/>
        <v>0</v>
      </c>
      <c r="Z65" s="18">
        <f t="shared" ca="1" si="52"/>
        <v>0</v>
      </c>
      <c r="AA65" s="72">
        <f t="shared" ca="1" si="53"/>
        <v>0.25</v>
      </c>
      <c r="AB65" s="73">
        <f t="shared" ca="1" si="54"/>
        <v>0.5</v>
      </c>
      <c r="AC65" s="73">
        <f t="shared" ca="1" si="55"/>
        <v>1</v>
      </c>
      <c r="AD65" s="74">
        <f t="shared" ca="1" si="69"/>
        <v>0.25</v>
      </c>
      <c r="AE65" s="74">
        <f t="shared" ca="1" si="70"/>
        <v>0.5</v>
      </c>
      <c r="AF65" s="74">
        <f t="shared" si="71"/>
        <v>0</v>
      </c>
      <c r="AG65" s="74">
        <f t="shared" si="72"/>
        <v>0</v>
      </c>
      <c r="AH65" s="75">
        <f t="shared" si="73"/>
        <v>0</v>
      </c>
      <c r="AI65" s="74">
        <f t="shared" si="74"/>
        <v>0</v>
      </c>
      <c r="AJ65" s="74">
        <f t="shared" ca="1" si="75"/>
        <v>0.75</v>
      </c>
      <c r="AK65" s="74">
        <f t="shared" ca="1" si="76"/>
        <v>1</v>
      </c>
      <c r="AL65" s="59" t="str">
        <f t="shared" si="77"/>
        <v/>
      </c>
      <c r="AM65" s="59" t="str">
        <f t="shared" ca="1" si="65"/>
        <v/>
      </c>
      <c r="AN65" s="59" t="str">
        <f t="shared" ca="1" si="66"/>
        <v>, Brickwork upto 0.7 Floor</v>
      </c>
      <c r="AO65" s="59" t="str">
        <f t="shared" ca="1" si="67"/>
        <v>Excavation, Plinth, RCC Slab</v>
      </c>
      <c r="AP65" s="59" t="str">
        <f t="shared" ca="1" si="28"/>
        <v xml:space="preserve"> Completed</v>
      </c>
      <c r="AQ65" s="59" t="str">
        <f t="shared" ca="1" si="68"/>
        <v>Completed</v>
      </c>
    </row>
    <row r="66" spans="1:43" ht="15.5" x14ac:dyDescent="0.35">
      <c r="A66" s="94">
        <v>65</v>
      </c>
      <c r="B66" s="95" t="s">
        <v>167</v>
      </c>
      <c r="C66" s="96">
        <f ca="1">--TRIM(RIGHT(SUBSTITUTE(LEFT(B66,_xlfn.AGGREGATE(16,6,FIND({0,1,2,3,4,5,6,7,8,9},B66,ROW(INDIRECT("1:"&amp;LEN(B66)))),1))," ",REPT(" ",LEN(B66))),LEN(B66)))</f>
        <v>1</v>
      </c>
      <c r="D66" s="97">
        <v>1</v>
      </c>
      <c r="E66" s="100">
        <v>1</v>
      </c>
      <c r="F66" s="97">
        <v>2</v>
      </c>
      <c r="G66" s="97">
        <v>0</v>
      </c>
      <c r="H66" s="97"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8">
        <f t="shared" ca="1" si="40"/>
        <v>0.5</v>
      </c>
      <c r="O66" s="98">
        <f t="shared" ca="1" si="41"/>
        <v>0.75</v>
      </c>
      <c r="P66" s="71" t="str">
        <f t="shared" ca="1" si="42"/>
        <v xml:space="preserve">Excavation, Plinth, RCC Slab Completed </v>
      </c>
      <c r="Q66" s="18">
        <f t="shared" ca="1" si="43"/>
        <v>1</v>
      </c>
      <c r="R66" s="18">
        <f t="shared" ca="1" si="44"/>
        <v>1</v>
      </c>
      <c r="S66" s="18">
        <f t="shared" ca="1" si="45"/>
        <v>1</v>
      </c>
      <c r="T66" s="18">
        <f t="shared" ca="1" si="46"/>
        <v>0</v>
      </c>
      <c r="U66" s="18">
        <f t="shared" ca="1" si="47"/>
        <v>0</v>
      </c>
      <c r="V66" s="18">
        <f t="shared" ca="1" si="48"/>
        <v>0</v>
      </c>
      <c r="W66" s="18">
        <f t="shared" ca="1" si="49"/>
        <v>0</v>
      </c>
      <c r="X66" s="18">
        <f t="shared" ca="1" si="50"/>
        <v>0</v>
      </c>
      <c r="Y66" s="18">
        <f t="shared" ca="1" si="51"/>
        <v>0</v>
      </c>
      <c r="Z66" s="18">
        <f t="shared" ca="1" si="52"/>
        <v>0</v>
      </c>
      <c r="AA66" s="72">
        <f t="shared" ca="1" si="53"/>
        <v>0.25</v>
      </c>
      <c r="AB66" s="73">
        <f t="shared" ca="1" si="54"/>
        <v>0.5</v>
      </c>
      <c r="AC66" s="73">
        <f t="shared" ca="1" si="55"/>
        <v>1</v>
      </c>
      <c r="AD66" s="74">
        <f t="shared" ca="1" si="69"/>
        <v>0.25</v>
      </c>
      <c r="AE66" s="74">
        <f t="shared" ca="1" si="70"/>
        <v>0.5</v>
      </c>
      <c r="AF66" s="74">
        <f t="shared" si="71"/>
        <v>0</v>
      </c>
      <c r="AG66" s="74">
        <f t="shared" si="72"/>
        <v>0</v>
      </c>
      <c r="AH66" s="75">
        <f t="shared" si="73"/>
        <v>0</v>
      </c>
      <c r="AI66" s="74">
        <f t="shared" si="74"/>
        <v>0</v>
      </c>
      <c r="AJ66" s="74">
        <f t="shared" ca="1" si="75"/>
        <v>0.75</v>
      </c>
      <c r="AK66" s="74">
        <f t="shared" ca="1" si="76"/>
        <v>1</v>
      </c>
      <c r="AL66" s="59" t="str">
        <f t="shared" si="77"/>
        <v/>
      </c>
      <c r="AM66" s="59" t="str">
        <f t="shared" ca="1" si="65"/>
        <v/>
      </c>
      <c r="AN66" s="59" t="str">
        <f t="shared" ca="1" si="66"/>
        <v/>
      </c>
      <c r="AO66" s="59" t="str">
        <f t="shared" ca="1" si="67"/>
        <v>Excavation, Plinth, RCC Slab</v>
      </c>
      <c r="AP66" s="59" t="str">
        <f t="shared" ca="1" si="28"/>
        <v xml:space="preserve"> Completed</v>
      </c>
      <c r="AQ66" s="59" t="str">
        <f t="shared" ca="1" si="68"/>
        <v/>
      </c>
    </row>
    <row r="67" spans="1:43" ht="15.5" x14ac:dyDescent="0.35">
      <c r="A67" s="94">
        <v>66</v>
      </c>
      <c r="B67" s="95" t="s">
        <v>167</v>
      </c>
      <c r="C67" s="96">
        <f ca="1">--TRIM(RIGHT(SUBSTITUTE(LEFT(B67,_xlfn.AGGREGATE(16,6,FIND({0,1,2,3,4,5,6,7,8,9},B67,ROW(INDIRECT("1:"&amp;LEN(B67)))),1))," ",REPT(" ",LEN(B67))),LEN(B67)))</f>
        <v>1</v>
      </c>
      <c r="D67" s="100">
        <v>1</v>
      </c>
      <c r="E67" s="100">
        <v>1</v>
      </c>
      <c r="F67" s="97">
        <v>1</v>
      </c>
      <c r="G67" s="97">
        <v>0.2</v>
      </c>
      <c r="H67" s="97"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8">
        <f t="shared" ca="1" si="40"/>
        <v>0.315</v>
      </c>
      <c r="O67" s="98">
        <f t="shared" ca="1" si="41"/>
        <v>0.61</v>
      </c>
      <c r="P67" s="71" t="str">
        <f t="shared" ca="1" si="42"/>
        <v>Excavation, Plinth Completed, RCC upto 1 Slab, Brickwork upto 0.2 Floor Completed</v>
      </c>
      <c r="Q67" s="18">
        <f t="shared" ca="1" si="43"/>
        <v>1</v>
      </c>
      <c r="R67" s="18">
        <f t="shared" ca="1" si="44"/>
        <v>1</v>
      </c>
      <c r="S67" s="18">
        <f t="shared" ca="1" si="45"/>
        <v>0.5</v>
      </c>
      <c r="T67" s="18">
        <f t="shared" ca="1" si="46"/>
        <v>0.2</v>
      </c>
      <c r="U67" s="18">
        <f t="shared" ca="1" si="47"/>
        <v>0</v>
      </c>
      <c r="V67" s="18">
        <f t="shared" ca="1" si="48"/>
        <v>0</v>
      </c>
      <c r="W67" s="18">
        <f t="shared" ca="1" si="49"/>
        <v>0</v>
      </c>
      <c r="X67" s="18">
        <f t="shared" ca="1" si="50"/>
        <v>0</v>
      </c>
      <c r="Y67" s="18">
        <f t="shared" ca="1" si="51"/>
        <v>0</v>
      </c>
      <c r="Z67" s="18">
        <f t="shared" ca="1" si="52"/>
        <v>0</v>
      </c>
      <c r="AA67" s="72">
        <f t="shared" ca="1" si="53"/>
        <v>0.25</v>
      </c>
      <c r="AB67" s="73">
        <f t="shared" ca="1" si="54"/>
        <v>0.5</v>
      </c>
      <c r="AC67" s="73">
        <f t="shared" ca="1" si="55"/>
        <v>1</v>
      </c>
      <c r="AD67" s="74">
        <f t="shared" ca="1" si="69"/>
        <v>0.25</v>
      </c>
      <c r="AE67" s="74">
        <f t="shared" ca="1" si="70"/>
        <v>0.5</v>
      </c>
      <c r="AF67" s="74">
        <f t="shared" si="71"/>
        <v>0</v>
      </c>
      <c r="AG67" s="74">
        <f t="shared" si="72"/>
        <v>0</v>
      </c>
      <c r="AH67" s="75">
        <f t="shared" si="73"/>
        <v>0</v>
      </c>
      <c r="AI67" s="74">
        <f t="shared" si="74"/>
        <v>0</v>
      </c>
      <c r="AJ67" s="74">
        <f t="shared" ca="1" si="75"/>
        <v>0.75</v>
      </c>
      <c r="AK67" s="74">
        <f t="shared" ca="1" si="76"/>
        <v>1</v>
      </c>
      <c r="AL67" s="59" t="str">
        <f t="shared" ref="AL67:AL76" si="78">(IF(W210=(1+T210),"",IF(W210&gt;0,", RCC upto "&amp;W210&amp;" Slab","")))&amp;(IF(X210=T210,"",IF(X210&gt;0,", Brickwork upto "&amp;X210&amp;" Floor","")))&amp;(IF(Y210=T210,"",IF(Y210&gt;0,", Internal Plaster upto "&amp;Y210&amp;" Floor","")))&amp;(IF(Z210=T210,"",IF(Z210&gt;0,", External Plaster upto "&amp;Z210&amp;" Floor","")))&amp;(IF(AA210=T210,"",IF(AA210&gt;0,", Flooring upto "&amp;AA210&amp;" Floor","")))&amp;(IF(AB210=T210,"",IF(AB210&gt;0,", Painting upto "&amp;AB210&amp;" Floor","")))&amp;(IF(AC210=T210,"",IF(AC210&gt;0,", Finishing upto "&amp;AC210&amp;" Floor","")))&amp;(IF(AD210=T210,"",IF(AD210&gt;0,", Possession upto "&amp;AD210&amp;" Floor","")))</f>
        <v/>
      </c>
      <c r="AM67" s="59" t="str">
        <f t="shared" ca="1" si="65"/>
        <v/>
      </c>
      <c r="AN67" s="59" t="str">
        <f t="shared" ca="1" si="66"/>
        <v>, RCC upto 1 Slab, Brickwork upto 0.2 Floor</v>
      </c>
      <c r="AO67" s="59" t="str">
        <f t="shared" ca="1" si="67"/>
        <v>Excavation, Plinth</v>
      </c>
      <c r="AP67" s="59" t="str">
        <f t="shared" ref="AP67:AP108" ca="1" si="79">IF(AO67&lt;&gt;""," Completed","")</f>
        <v xml:space="preserve"> Completed</v>
      </c>
      <c r="AQ67" s="59" t="str">
        <f t="shared" ca="1" si="68"/>
        <v>Completed</v>
      </c>
    </row>
    <row r="68" spans="1:43" ht="15.5" x14ac:dyDescent="0.35">
      <c r="A68" s="94">
        <v>67</v>
      </c>
      <c r="B68" s="95" t="s">
        <v>167</v>
      </c>
      <c r="C68" s="96">
        <f ca="1">--TRIM(RIGHT(SUBSTITUTE(LEFT(B68,_xlfn.AGGREGATE(16,6,FIND({0,1,2,3,4,5,6,7,8,9},B68,ROW(INDIRECT("1:"&amp;LEN(B68)))),1))," ",REPT(" ",LEN(B68))),LEN(B68)))</f>
        <v>1</v>
      </c>
      <c r="D68" s="97">
        <v>1</v>
      </c>
      <c r="E68" s="97">
        <v>1</v>
      </c>
      <c r="F68" s="97">
        <v>2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8">
        <f t="shared" ca="1" si="40"/>
        <v>0.5</v>
      </c>
      <c r="O68" s="98">
        <f t="shared" ca="1" si="41"/>
        <v>0.75</v>
      </c>
      <c r="P68" s="71" t="str">
        <f t="shared" ca="1" si="42"/>
        <v xml:space="preserve">Excavation, Plinth, RCC Slab Completed </v>
      </c>
      <c r="Q68" s="18">
        <f t="shared" ca="1" si="43"/>
        <v>1</v>
      </c>
      <c r="R68" s="18">
        <f t="shared" ca="1" si="44"/>
        <v>1</v>
      </c>
      <c r="S68" s="18">
        <f t="shared" ca="1" si="45"/>
        <v>1</v>
      </c>
      <c r="T68" s="18">
        <f t="shared" ca="1" si="46"/>
        <v>0</v>
      </c>
      <c r="U68" s="18">
        <f t="shared" ca="1" si="47"/>
        <v>0</v>
      </c>
      <c r="V68" s="18">
        <f t="shared" ca="1" si="48"/>
        <v>0</v>
      </c>
      <c r="W68" s="18">
        <f t="shared" ca="1" si="49"/>
        <v>0</v>
      </c>
      <c r="X68" s="18">
        <f t="shared" ca="1" si="50"/>
        <v>0</v>
      </c>
      <c r="Y68" s="18">
        <f t="shared" ca="1" si="51"/>
        <v>0</v>
      </c>
      <c r="Z68" s="18">
        <f t="shared" ca="1" si="52"/>
        <v>0</v>
      </c>
      <c r="AA68" s="72">
        <f t="shared" ca="1" si="53"/>
        <v>0.25</v>
      </c>
      <c r="AB68" s="73">
        <f t="shared" ca="1" si="54"/>
        <v>0.5</v>
      </c>
      <c r="AC68" s="73">
        <f t="shared" ca="1" si="55"/>
        <v>1</v>
      </c>
      <c r="AD68" s="74">
        <f t="shared" ca="1" si="69"/>
        <v>0.25</v>
      </c>
      <c r="AE68" s="74">
        <f t="shared" ca="1" si="70"/>
        <v>0.5</v>
      </c>
      <c r="AF68" s="74">
        <f t="shared" si="71"/>
        <v>0</v>
      </c>
      <c r="AG68" s="74">
        <f t="shared" si="72"/>
        <v>0</v>
      </c>
      <c r="AH68" s="75">
        <f t="shared" si="73"/>
        <v>0</v>
      </c>
      <c r="AI68" s="74">
        <f t="shared" si="74"/>
        <v>0</v>
      </c>
      <c r="AJ68" s="74">
        <f t="shared" ca="1" si="75"/>
        <v>0.75</v>
      </c>
      <c r="AK68" s="74">
        <f t="shared" ca="1" si="76"/>
        <v>1</v>
      </c>
      <c r="AL68" s="59" t="str">
        <f t="shared" si="78"/>
        <v/>
      </c>
      <c r="AM68" s="59" t="str">
        <f t="shared" ca="1" si="65"/>
        <v/>
      </c>
      <c r="AN68" s="59" t="str">
        <f t="shared" ca="1" si="66"/>
        <v/>
      </c>
      <c r="AO68" s="59" t="str">
        <f t="shared" ca="1" si="67"/>
        <v>Excavation, Plinth, RCC Slab</v>
      </c>
      <c r="AP68" s="59" t="str">
        <f t="shared" ca="1" si="79"/>
        <v xml:space="preserve"> Completed</v>
      </c>
      <c r="AQ68" s="59" t="str">
        <f t="shared" ca="1" si="68"/>
        <v/>
      </c>
    </row>
    <row r="69" spans="1:43" ht="15.5" x14ac:dyDescent="0.35">
      <c r="A69" s="94">
        <v>68</v>
      </c>
      <c r="B69" s="95" t="s">
        <v>167</v>
      </c>
      <c r="C69" s="96">
        <f ca="1">--TRIM(RIGHT(SUBSTITUTE(LEFT(B69,_xlfn.AGGREGATE(16,6,FIND({0,1,2,3,4,5,6,7,8,9},B69,ROW(INDIRECT("1:"&amp;LEN(B69)))),1))," ",REPT(" ",LEN(B69))),LEN(B69)))</f>
        <v>1</v>
      </c>
      <c r="D69" s="97">
        <v>1</v>
      </c>
      <c r="E69" s="97">
        <v>1</v>
      </c>
      <c r="F69" s="97">
        <v>2</v>
      </c>
      <c r="G69" s="97">
        <v>0.1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8">
        <f t="shared" ca="1" si="40"/>
        <v>0.50749999999999995</v>
      </c>
      <c r="O69" s="98">
        <f t="shared" ca="1" si="41"/>
        <v>0.755</v>
      </c>
      <c r="P69" s="71" t="str">
        <f t="shared" ca="1" si="42"/>
        <v>Excavation, Plinth, RCC Slab Completed, Brickwork upto 0.1 Floor Completed</v>
      </c>
      <c r="Q69" s="18">
        <f t="shared" ca="1" si="43"/>
        <v>1</v>
      </c>
      <c r="R69" s="18">
        <f t="shared" ca="1" si="44"/>
        <v>1</v>
      </c>
      <c r="S69" s="18">
        <f t="shared" ca="1" si="45"/>
        <v>1</v>
      </c>
      <c r="T69" s="18">
        <f t="shared" ca="1" si="46"/>
        <v>0.1</v>
      </c>
      <c r="U69" s="18">
        <f t="shared" ca="1" si="47"/>
        <v>0</v>
      </c>
      <c r="V69" s="18">
        <f t="shared" ca="1" si="48"/>
        <v>0</v>
      </c>
      <c r="W69" s="18">
        <f t="shared" ca="1" si="49"/>
        <v>0</v>
      </c>
      <c r="X69" s="18">
        <f t="shared" ca="1" si="50"/>
        <v>0</v>
      </c>
      <c r="Y69" s="18">
        <f t="shared" ca="1" si="51"/>
        <v>0</v>
      </c>
      <c r="Z69" s="18">
        <f t="shared" ca="1" si="52"/>
        <v>0</v>
      </c>
      <c r="AA69" s="72">
        <f t="shared" ca="1" si="53"/>
        <v>0.25</v>
      </c>
      <c r="AB69" s="73">
        <f t="shared" ca="1" si="54"/>
        <v>0.5</v>
      </c>
      <c r="AC69" s="73">
        <f t="shared" ca="1" si="55"/>
        <v>1</v>
      </c>
      <c r="AD69" s="74">
        <f t="shared" ca="1" si="69"/>
        <v>0.25</v>
      </c>
      <c r="AE69" s="74">
        <f t="shared" ca="1" si="70"/>
        <v>0.5</v>
      </c>
      <c r="AF69" s="74">
        <f t="shared" si="71"/>
        <v>0</v>
      </c>
      <c r="AG69" s="74">
        <f t="shared" si="72"/>
        <v>0</v>
      </c>
      <c r="AH69" s="75">
        <f t="shared" si="73"/>
        <v>0</v>
      </c>
      <c r="AI69" s="74">
        <f t="shared" si="74"/>
        <v>0</v>
      </c>
      <c r="AJ69" s="74">
        <f t="shared" ca="1" si="75"/>
        <v>0.75</v>
      </c>
      <c r="AK69" s="74">
        <f t="shared" ca="1" si="76"/>
        <v>1</v>
      </c>
      <c r="AL69" s="59" t="str">
        <f t="shared" si="78"/>
        <v/>
      </c>
      <c r="AM69" s="59" t="str">
        <f t="shared" ca="1" si="65"/>
        <v/>
      </c>
      <c r="AN69" s="59" t="str">
        <f t="shared" ca="1" si="66"/>
        <v>, Brickwork upto 0.1 Floor</v>
      </c>
      <c r="AO69" s="59" t="str">
        <f t="shared" ca="1" si="67"/>
        <v>Excavation, Plinth, RCC Slab</v>
      </c>
      <c r="AP69" s="59" t="str">
        <f t="shared" ca="1" si="79"/>
        <v xml:space="preserve"> Completed</v>
      </c>
      <c r="AQ69" s="59" t="str">
        <f t="shared" ca="1" si="68"/>
        <v>Completed</v>
      </c>
    </row>
    <row r="70" spans="1:43" ht="15.5" x14ac:dyDescent="0.35">
      <c r="A70" s="94">
        <v>69</v>
      </c>
      <c r="B70" s="95" t="s">
        <v>167</v>
      </c>
      <c r="C70" s="96">
        <f ca="1">--TRIM(RIGHT(SUBSTITUTE(LEFT(B70,_xlfn.AGGREGATE(16,6,FIND({0,1,2,3,4,5,6,7,8,9},B70,ROW(INDIRECT("1:"&amp;LEN(B70)))),1))," ",REPT(" ",LEN(B70))),LEN(B70)))</f>
        <v>1</v>
      </c>
      <c r="D70" s="97">
        <v>1</v>
      </c>
      <c r="E70" s="97">
        <v>1</v>
      </c>
      <c r="F70" s="97">
        <v>2</v>
      </c>
      <c r="G70" s="97">
        <v>0.2</v>
      </c>
      <c r="H70" s="97"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8">
        <f t="shared" ca="1" si="40"/>
        <v>0.51500000000000001</v>
      </c>
      <c r="O70" s="98">
        <f t="shared" ca="1" si="41"/>
        <v>0.76</v>
      </c>
      <c r="P70" s="71" t="str">
        <f t="shared" ca="1" si="42"/>
        <v>Excavation, Plinth, RCC Slab Completed, Brickwork upto 0.2 Floor Completed</v>
      </c>
      <c r="Q70" s="18">
        <f t="shared" ca="1" si="43"/>
        <v>1</v>
      </c>
      <c r="R70" s="18">
        <f t="shared" ca="1" si="44"/>
        <v>1</v>
      </c>
      <c r="S70" s="18">
        <f t="shared" ca="1" si="45"/>
        <v>1</v>
      </c>
      <c r="T70" s="18">
        <f t="shared" ca="1" si="46"/>
        <v>0.2</v>
      </c>
      <c r="U70" s="18">
        <f t="shared" ca="1" si="47"/>
        <v>0</v>
      </c>
      <c r="V70" s="18">
        <f t="shared" ca="1" si="48"/>
        <v>0</v>
      </c>
      <c r="W70" s="18">
        <f t="shared" ca="1" si="49"/>
        <v>0</v>
      </c>
      <c r="X70" s="18">
        <f t="shared" ca="1" si="50"/>
        <v>0</v>
      </c>
      <c r="Y70" s="18">
        <f t="shared" ca="1" si="51"/>
        <v>0</v>
      </c>
      <c r="Z70" s="18">
        <f t="shared" ca="1" si="52"/>
        <v>0</v>
      </c>
      <c r="AA70" s="72">
        <f t="shared" ca="1" si="53"/>
        <v>0.25</v>
      </c>
      <c r="AB70" s="73">
        <f t="shared" ca="1" si="54"/>
        <v>0.5</v>
      </c>
      <c r="AC70" s="73">
        <f t="shared" ca="1" si="55"/>
        <v>1</v>
      </c>
      <c r="AD70" s="74">
        <f t="shared" ca="1" si="69"/>
        <v>0.25</v>
      </c>
      <c r="AE70" s="74">
        <f t="shared" ca="1" si="70"/>
        <v>0.5</v>
      </c>
      <c r="AF70" s="74">
        <f t="shared" si="71"/>
        <v>0</v>
      </c>
      <c r="AG70" s="74">
        <f t="shared" si="72"/>
        <v>0</v>
      </c>
      <c r="AH70" s="75">
        <f t="shared" si="73"/>
        <v>0</v>
      </c>
      <c r="AI70" s="74">
        <f t="shared" si="74"/>
        <v>0</v>
      </c>
      <c r="AJ70" s="74">
        <f t="shared" ca="1" si="75"/>
        <v>0.75</v>
      </c>
      <c r="AK70" s="74">
        <f t="shared" ca="1" si="76"/>
        <v>1</v>
      </c>
      <c r="AL70" s="59" t="str">
        <f t="shared" si="78"/>
        <v/>
      </c>
      <c r="AM70" s="59" t="str">
        <f t="shared" ca="1" si="65"/>
        <v/>
      </c>
      <c r="AN70" s="59" t="str">
        <f t="shared" ca="1" si="66"/>
        <v>, Brickwork upto 0.2 Floor</v>
      </c>
      <c r="AO70" s="59" t="str">
        <f t="shared" ca="1" si="67"/>
        <v>Excavation, Plinth, RCC Slab</v>
      </c>
      <c r="AP70" s="59" t="str">
        <f t="shared" ca="1" si="79"/>
        <v xml:space="preserve"> Completed</v>
      </c>
      <c r="AQ70" s="59" t="str">
        <f t="shared" ca="1" si="68"/>
        <v>Completed</v>
      </c>
    </row>
    <row r="71" spans="1:43" ht="15.5" x14ac:dyDescent="0.35">
      <c r="A71" s="94">
        <v>70</v>
      </c>
      <c r="B71" s="95" t="s">
        <v>167</v>
      </c>
      <c r="C71" s="96">
        <f ca="1">--TRIM(RIGHT(SUBSTITUTE(LEFT(B71,_xlfn.AGGREGATE(16,6,FIND({0,1,2,3,4,5,6,7,8,9},B71,ROW(INDIRECT("1:"&amp;LEN(B71)))),1))," ",REPT(" ",LEN(B71))),LEN(B71)))</f>
        <v>1</v>
      </c>
      <c r="D71" s="97">
        <v>1</v>
      </c>
      <c r="E71" s="97">
        <v>1</v>
      </c>
      <c r="F71" s="97">
        <v>2</v>
      </c>
      <c r="G71" s="97">
        <v>0</v>
      </c>
      <c r="H71" s="97">
        <v>0</v>
      </c>
      <c r="I71" s="97">
        <v>0</v>
      </c>
      <c r="J71" s="97">
        <v>0</v>
      </c>
      <c r="K71" s="97">
        <v>0</v>
      </c>
      <c r="L71" s="97">
        <v>0</v>
      </c>
      <c r="M71" s="97">
        <v>0</v>
      </c>
      <c r="N71" s="98">
        <f t="shared" ca="1" si="40"/>
        <v>0.5</v>
      </c>
      <c r="O71" s="98">
        <f t="shared" ca="1" si="41"/>
        <v>0.75</v>
      </c>
      <c r="P71" s="71" t="str">
        <f t="shared" ca="1" si="42"/>
        <v xml:space="preserve">Excavation, Plinth, RCC Slab Completed </v>
      </c>
      <c r="Q71" s="18">
        <f t="shared" ca="1" si="43"/>
        <v>1</v>
      </c>
      <c r="R71" s="18">
        <f t="shared" ca="1" si="44"/>
        <v>1</v>
      </c>
      <c r="S71" s="18">
        <f t="shared" ca="1" si="45"/>
        <v>1</v>
      </c>
      <c r="T71" s="18">
        <f t="shared" ca="1" si="46"/>
        <v>0</v>
      </c>
      <c r="U71" s="18">
        <f t="shared" ca="1" si="47"/>
        <v>0</v>
      </c>
      <c r="V71" s="18">
        <f t="shared" ca="1" si="48"/>
        <v>0</v>
      </c>
      <c r="W71" s="18">
        <f t="shared" ca="1" si="49"/>
        <v>0</v>
      </c>
      <c r="X71" s="18">
        <f t="shared" ca="1" si="50"/>
        <v>0</v>
      </c>
      <c r="Y71" s="18">
        <f t="shared" ca="1" si="51"/>
        <v>0</v>
      </c>
      <c r="Z71" s="18">
        <f t="shared" ca="1" si="52"/>
        <v>0</v>
      </c>
      <c r="AA71" s="72">
        <f t="shared" ca="1" si="53"/>
        <v>0.25</v>
      </c>
      <c r="AB71" s="73">
        <f t="shared" ca="1" si="54"/>
        <v>0.5</v>
      </c>
      <c r="AC71" s="73">
        <f t="shared" ca="1" si="55"/>
        <v>1</v>
      </c>
      <c r="AD71" s="74">
        <f t="shared" ca="1" si="69"/>
        <v>0.25</v>
      </c>
      <c r="AE71" s="74">
        <f t="shared" ca="1" si="70"/>
        <v>0.5</v>
      </c>
      <c r="AF71" s="74">
        <f t="shared" si="71"/>
        <v>0</v>
      </c>
      <c r="AG71" s="74">
        <f t="shared" si="72"/>
        <v>0</v>
      </c>
      <c r="AH71" s="75">
        <f t="shared" si="73"/>
        <v>0</v>
      </c>
      <c r="AI71" s="74">
        <f t="shared" si="74"/>
        <v>0</v>
      </c>
      <c r="AJ71" s="74">
        <f t="shared" ca="1" si="75"/>
        <v>0.75</v>
      </c>
      <c r="AK71" s="74">
        <f t="shared" ca="1" si="76"/>
        <v>1</v>
      </c>
      <c r="AL71" s="59" t="str">
        <f t="shared" si="78"/>
        <v/>
      </c>
      <c r="AM71" s="59" t="str">
        <f t="shared" ca="1" si="65"/>
        <v/>
      </c>
      <c r="AN71" s="59" t="str">
        <f t="shared" ca="1" si="66"/>
        <v/>
      </c>
      <c r="AO71" s="59" t="str">
        <f t="shared" ca="1" si="67"/>
        <v>Excavation, Plinth, RCC Slab</v>
      </c>
      <c r="AP71" s="59" t="str">
        <f t="shared" ca="1" si="79"/>
        <v xml:space="preserve"> Completed</v>
      </c>
      <c r="AQ71" s="59" t="str">
        <f t="shared" ca="1" si="68"/>
        <v/>
      </c>
    </row>
    <row r="72" spans="1:43" ht="15.5" x14ac:dyDescent="0.35">
      <c r="A72" s="94">
        <v>71</v>
      </c>
      <c r="B72" s="95" t="s">
        <v>167</v>
      </c>
      <c r="C72" s="96">
        <f ca="1">--TRIM(RIGHT(SUBSTITUTE(LEFT(B72,_xlfn.AGGREGATE(16,6,FIND({0,1,2,3,4,5,6,7,8,9},B72,ROW(INDIRECT("1:"&amp;LEN(B72)))),1))," ",REPT(" ",LEN(B72))),LEN(B72)))</f>
        <v>1</v>
      </c>
      <c r="D72" s="97">
        <v>1</v>
      </c>
      <c r="E72" s="97">
        <v>1</v>
      </c>
      <c r="F72" s="97">
        <v>2</v>
      </c>
      <c r="G72" s="97">
        <v>0.1</v>
      </c>
      <c r="H72" s="97">
        <v>0</v>
      </c>
      <c r="I72" s="97">
        <v>0</v>
      </c>
      <c r="J72" s="97">
        <v>0</v>
      </c>
      <c r="K72" s="97">
        <v>0</v>
      </c>
      <c r="L72" s="97">
        <v>0</v>
      </c>
      <c r="M72" s="97">
        <v>0</v>
      </c>
      <c r="N72" s="98">
        <f t="shared" ca="1" si="40"/>
        <v>0.50749999999999995</v>
      </c>
      <c r="O72" s="98">
        <f t="shared" ca="1" si="41"/>
        <v>0.755</v>
      </c>
      <c r="P72" s="71" t="str">
        <f t="shared" ca="1" si="42"/>
        <v>Excavation, Plinth, RCC Slab Completed, Brickwork upto 0.1 Floor Completed</v>
      </c>
      <c r="Q72" s="18">
        <f t="shared" ca="1" si="43"/>
        <v>1</v>
      </c>
      <c r="R72" s="18">
        <f t="shared" ca="1" si="44"/>
        <v>1</v>
      </c>
      <c r="S72" s="18">
        <f t="shared" ca="1" si="45"/>
        <v>1</v>
      </c>
      <c r="T72" s="18">
        <f t="shared" ca="1" si="46"/>
        <v>0.1</v>
      </c>
      <c r="U72" s="18">
        <f t="shared" ca="1" si="47"/>
        <v>0</v>
      </c>
      <c r="V72" s="18">
        <f t="shared" ca="1" si="48"/>
        <v>0</v>
      </c>
      <c r="W72" s="18">
        <f t="shared" ca="1" si="49"/>
        <v>0</v>
      </c>
      <c r="X72" s="18">
        <f t="shared" ca="1" si="50"/>
        <v>0</v>
      </c>
      <c r="Y72" s="18">
        <f t="shared" ca="1" si="51"/>
        <v>0</v>
      </c>
      <c r="Z72" s="18">
        <f t="shared" ca="1" si="52"/>
        <v>0</v>
      </c>
      <c r="AA72" s="72">
        <f t="shared" ca="1" si="53"/>
        <v>0.25</v>
      </c>
      <c r="AB72" s="73">
        <f t="shared" ca="1" si="54"/>
        <v>0.5</v>
      </c>
      <c r="AC72" s="73">
        <f t="shared" ca="1" si="55"/>
        <v>1</v>
      </c>
      <c r="AD72" s="74">
        <f t="shared" ca="1" si="69"/>
        <v>0.25</v>
      </c>
      <c r="AE72" s="74">
        <f t="shared" ca="1" si="70"/>
        <v>0.5</v>
      </c>
      <c r="AF72" s="74">
        <f t="shared" si="71"/>
        <v>0</v>
      </c>
      <c r="AG72" s="74">
        <f t="shared" si="72"/>
        <v>0</v>
      </c>
      <c r="AH72" s="75">
        <f t="shared" si="73"/>
        <v>0</v>
      </c>
      <c r="AI72" s="74">
        <f t="shared" si="74"/>
        <v>0</v>
      </c>
      <c r="AJ72" s="74">
        <f t="shared" ca="1" si="75"/>
        <v>0.75</v>
      </c>
      <c r="AK72" s="74">
        <f t="shared" ca="1" si="76"/>
        <v>1</v>
      </c>
      <c r="AL72" s="59" t="str">
        <f t="shared" si="78"/>
        <v/>
      </c>
      <c r="AM72" s="59" t="str">
        <f t="shared" ca="1" si="65"/>
        <v/>
      </c>
      <c r="AN72" s="59" t="str">
        <f t="shared" ca="1" si="66"/>
        <v>, Brickwork upto 0.1 Floor</v>
      </c>
      <c r="AO72" s="59" t="str">
        <f t="shared" ca="1" si="67"/>
        <v>Excavation, Plinth, RCC Slab</v>
      </c>
      <c r="AP72" s="59" t="str">
        <f t="shared" ca="1" si="79"/>
        <v xml:space="preserve"> Completed</v>
      </c>
      <c r="AQ72" s="59" t="str">
        <f t="shared" ca="1" si="68"/>
        <v>Completed</v>
      </c>
    </row>
    <row r="73" spans="1:43" ht="15.5" x14ac:dyDescent="0.35">
      <c r="A73" s="94">
        <v>72</v>
      </c>
      <c r="B73" s="95" t="s">
        <v>167</v>
      </c>
      <c r="C73" s="96">
        <f ca="1">--TRIM(RIGHT(SUBSTITUTE(LEFT(B73,_xlfn.AGGREGATE(16,6,FIND({0,1,2,3,4,5,6,7,8,9},B73,ROW(INDIRECT("1:"&amp;LEN(B73)))),1))," ",REPT(" ",LEN(B73))),LEN(B73)))</f>
        <v>1</v>
      </c>
      <c r="D73" s="97">
        <v>1</v>
      </c>
      <c r="E73" s="97">
        <v>1</v>
      </c>
      <c r="F73" s="97">
        <v>2</v>
      </c>
      <c r="G73" s="97">
        <v>1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  <c r="M73" s="97">
        <v>0</v>
      </c>
      <c r="N73" s="98">
        <f t="shared" ca="1" si="40"/>
        <v>0.57499999999999996</v>
      </c>
      <c r="O73" s="98">
        <f t="shared" ca="1" si="41"/>
        <v>0.8</v>
      </c>
      <c r="P73" s="71" t="str">
        <f t="shared" ca="1" si="42"/>
        <v xml:space="preserve">Excavation, Plinth, RCC Slab, Brickwork Completed </v>
      </c>
      <c r="Q73" s="18">
        <f t="shared" ca="1" si="43"/>
        <v>1</v>
      </c>
      <c r="R73" s="18">
        <f t="shared" ca="1" si="44"/>
        <v>1</v>
      </c>
      <c r="S73" s="18">
        <f t="shared" ca="1" si="45"/>
        <v>1</v>
      </c>
      <c r="T73" s="18">
        <f t="shared" ca="1" si="46"/>
        <v>1</v>
      </c>
      <c r="U73" s="18">
        <f t="shared" ca="1" si="47"/>
        <v>0</v>
      </c>
      <c r="V73" s="18">
        <f t="shared" ca="1" si="48"/>
        <v>0</v>
      </c>
      <c r="W73" s="18">
        <f t="shared" ca="1" si="49"/>
        <v>0</v>
      </c>
      <c r="X73" s="18">
        <f t="shared" ca="1" si="50"/>
        <v>0</v>
      </c>
      <c r="Y73" s="18">
        <f t="shared" ca="1" si="51"/>
        <v>0</v>
      </c>
      <c r="Z73" s="18">
        <f t="shared" ca="1" si="52"/>
        <v>0</v>
      </c>
      <c r="AA73" s="72">
        <f t="shared" ca="1" si="53"/>
        <v>0.25</v>
      </c>
      <c r="AB73" s="73">
        <f t="shared" ca="1" si="54"/>
        <v>0.5</v>
      </c>
      <c r="AC73" s="73">
        <f t="shared" ca="1" si="55"/>
        <v>1</v>
      </c>
      <c r="AD73" s="74">
        <f t="shared" ca="1" si="69"/>
        <v>0.25</v>
      </c>
      <c r="AE73" s="74">
        <f t="shared" ca="1" si="70"/>
        <v>0.5</v>
      </c>
      <c r="AF73" s="74">
        <f t="shared" si="71"/>
        <v>0</v>
      </c>
      <c r="AG73" s="74">
        <f t="shared" si="72"/>
        <v>0</v>
      </c>
      <c r="AH73" s="75">
        <f t="shared" si="73"/>
        <v>0</v>
      </c>
      <c r="AI73" s="74">
        <f t="shared" si="74"/>
        <v>0</v>
      </c>
      <c r="AJ73" s="74">
        <f t="shared" ca="1" si="75"/>
        <v>0.75</v>
      </c>
      <c r="AK73" s="74">
        <f t="shared" ca="1" si="76"/>
        <v>1</v>
      </c>
      <c r="AL73" s="59" t="str">
        <f t="shared" si="78"/>
        <v/>
      </c>
      <c r="AM73" s="59" t="str">
        <f t="shared" ca="1" si="65"/>
        <v/>
      </c>
      <c r="AN73" s="59" t="str">
        <f t="shared" ca="1" si="66"/>
        <v/>
      </c>
      <c r="AO73" s="59" t="str">
        <f t="shared" ca="1" si="67"/>
        <v>Excavation, Plinth, RCC Slab, Brickwork</v>
      </c>
      <c r="AP73" s="59" t="str">
        <f t="shared" ca="1" si="79"/>
        <v xml:space="preserve"> Completed</v>
      </c>
      <c r="AQ73" s="59" t="str">
        <f t="shared" ca="1" si="68"/>
        <v/>
      </c>
    </row>
    <row r="74" spans="1:43" ht="15.5" x14ac:dyDescent="0.35">
      <c r="A74" s="94">
        <v>73</v>
      </c>
      <c r="B74" s="95" t="s">
        <v>167</v>
      </c>
      <c r="C74" s="96">
        <f ca="1">--TRIM(RIGHT(SUBSTITUTE(LEFT(B74,_xlfn.AGGREGATE(16,6,FIND({0,1,2,3,4,5,6,7,8,9},B74,ROW(INDIRECT("1:"&amp;LEN(B74)))),1))," ",REPT(" ",LEN(B74))),LEN(B74)))</f>
        <v>1</v>
      </c>
      <c r="D74" s="97">
        <v>1</v>
      </c>
      <c r="E74" s="97">
        <v>1</v>
      </c>
      <c r="F74" s="97">
        <v>2</v>
      </c>
      <c r="G74" s="97">
        <v>1</v>
      </c>
      <c r="H74" s="97">
        <v>1</v>
      </c>
      <c r="I74" s="97">
        <v>0.8</v>
      </c>
      <c r="J74" s="97">
        <v>0</v>
      </c>
      <c r="K74" s="97">
        <v>0</v>
      </c>
      <c r="L74" s="97">
        <v>0</v>
      </c>
      <c r="M74" s="97">
        <v>0</v>
      </c>
      <c r="N74" s="98">
        <f t="shared" ca="1" si="40"/>
        <v>0.73</v>
      </c>
      <c r="O74" s="98">
        <f t="shared" ca="1" si="41"/>
        <v>0.89</v>
      </c>
      <c r="P74" s="71" t="str">
        <f t="shared" ca="1" si="42"/>
        <v>Excavation, Plinth, RCC Slab, Brickwork, Internal Plaster Completed, External Plaster upto 0.8 Floor Completed</v>
      </c>
      <c r="Q74" s="18">
        <f t="shared" ca="1" si="43"/>
        <v>1</v>
      </c>
      <c r="R74" s="18">
        <f t="shared" ca="1" si="44"/>
        <v>1</v>
      </c>
      <c r="S74" s="18">
        <f t="shared" ca="1" si="45"/>
        <v>1</v>
      </c>
      <c r="T74" s="18">
        <f t="shared" ca="1" si="46"/>
        <v>1</v>
      </c>
      <c r="U74" s="18">
        <f t="shared" ca="1" si="47"/>
        <v>1</v>
      </c>
      <c r="V74" s="18">
        <f t="shared" ca="1" si="48"/>
        <v>0.8</v>
      </c>
      <c r="W74" s="18">
        <f t="shared" ca="1" si="49"/>
        <v>0</v>
      </c>
      <c r="X74" s="18">
        <f t="shared" ca="1" si="50"/>
        <v>0</v>
      </c>
      <c r="Y74" s="18">
        <f t="shared" ca="1" si="51"/>
        <v>0</v>
      </c>
      <c r="Z74" s="18">
        <f t="shared" ca="1" si="52"/>
        <v>0</v>
      </c>
      <c r="AA74" s="72">
        <f t="shared" ca="1" si="53"/>
        <v>0.25</v>
      </c>
      <c r="AB74" s="73">
        <f t="shared" ca="1" si="54"/>
        <v>0.5</v>
      </c>
      <c r="AC74" s="73">
        <f t="shared" ca="1" si="55"/>
        <v>1</v>
      </c>
      <c r="AD74" s="74">
        <f t="shared" ca="1" si="69"/>
        <v>0.25</v>
      </c>
      <c r="AE74" s="74">
        <f t="shared" ca="1" si="70"/>
        <v>0.5</v>
      </c>
      <c r="AF74" s="74">
        <f t="shared" si="71"/>
        <v>0</v>
      </c>
      <c r="AG74" s="74">
        <f t="shared" si="72"/>
        <v>0</v>
      </c>
      <c r="AH74" s="75">
        <f t="shared" si="73"/>
        <v>0</v>
      </c>
      <c r="AI74" s="74">
        <f t="shared" si="74"/>
        <v>0</v>
      </c>
      <c r="AJ74" s="74">
        <f t="shared" ca="1" si="75"/>
        <v>0.75</v>
      </c>
      <c r="AK74" s="74">
        <f t="shared" ca="1" si="76"/>
        <v>1</v>
      </c>
      <c r="AL74" s="59" t="str">
        <f t="shared" si="78"/>
        <v/>
      </c>
      <c r="AM74" s="59" t="str">
        <f t="shared" ca="1" si="65"/>
        <v/>
      </c>
      <c r="AN74" s="59" t="str">
        <f t="shared" ca="1" si="66"/>
        <v>, External Plaster upto 0.8 Floor</v>
      </c>
      <c r="AO74" s="59" t="str">
        <f t="shared" ca="1" si="67"/>
        <v>Excavation, Plinth, RCC Slab, Brickwork, Internal Plaster</v>
      </c>
      <c r="AP74" s="59" t="str">
        <f t="shared" ca="1" si="79"/>
        <v xml:space="preserve"> Completed</v>
      </c>
      <c r="AQ74" s="59" t="str">
        <f t="shared" ca="1" si="68"/>
        <v>Completed</v>
      </c>
    </row>
    <row r="75" spans="1:43" ht="15.5" x14ac:dyDescent="0.35">
      <c r="A75" s="94">
        <v>74</v>
      </c>
      <c r="B75" s="95" t="s">
        <v>167</v>
      </c>
      <c r="C75" s="96">
        <f ca="1">--TRIM(RIGHT(SUBSTITUTE(LEFT(B75,_xlfn.AGGREGATE(16,6,FIND({0,1,2,3,4,5,6,7,8,9},B75,ROW(INDIRECT("1:"&amp;LEN(B75)))),1))," ",REPT(" ",LEN(B75))),LEN(B75)))</f>
        <v>1</v>
      </c>
      <c r="D75" s="97">
        <v>1</v>
      </c>
      <c r="E75" s="97">
        <v>1</v>
      </c>
      <c r="F75" s="97">
        <v>2</v>
      </c>
      <c r="G75" s="97">
        <v>1</v>
      </c>
      <c r="H75" s="97">
        <v>0</v>
      </c>
      <c r="I75" s="97">
        <v>0</v>
      </c>
      <c r="J75" s="97">
        <v>0</v>
      </c>
      <c r="K75" s="97">
        <v>0</v>
      </c>
      <c r="L75" s="97">
        <v>0</v>
      </c>
      <c r="M75" s="97">
        <v>0</v>
      </c>
      <c r="N75" s="98">
        <f t="shared" ca="1" si="40"/>
        <v>0.57499999999999996</v>
      </c>
      <c r="O75" s="98">
        <f t="shared" ca="1" si="41"/>
        <v>0.8</v>
      </c>
      <c r="P75" s="71" t="str">
        <f t="shared" ca="1" si="42"/>
        <v xml:space="preserve">Excavation, Plinth, RCC Slab, Brickwork Completed </v>
      </c>
      <c r="Q75" s="18">
        <f t="shared" ca="1" si="43"/>
        <v>1</v>
      </c>
      <c r="R75" s="18">
        <f t="shared" ca="1" si="44"/>
        <v>1</v>
      </c>
      <c r="S75" s="18">
        <f t="shared" ca="1" si="45"/>
        <v>1</v>
      </c>
      <c r="T75" s="18">
        <f t="shared" ca="1" si="46"/>
        <v>1</v>
      </c>
      <c r="U75" s="18">
        <f t="shared" ca="1" si="47"/>
        <v>0</v>
      </c>
      <c r="V75" s="18">
        <f t="shared" ca="1" si="48"/>
        <v>0</v>
      </c>
      <c r="W75" s="18">
        <f t="shared" ca="1" si="49"/>
        <v>0</v>
      </c>
      <c r="X75" s="18">
        <f t="shared" ca="1" si="50"/>
        <v>0</v>
      </c>
      <c r="Y75" s="18">
        <f t="shared" ca="1" si="51"/>
        <v>0</v>
      </c>
      <c r="Z75" s="18">
        <f t="shared" ca="1" si="52"/>
        <v>0</v>
      </c>
      <c r="AA75" s="72">
        <f t="shared" ca="1" si="53"/>
        <v>0.25</v>
      </c>
      <c r="AB75" s="73">
        <f t="shared" ca="1" si="54"/>
        <v>0.5</v>
      </c>
      <c r="AC75" s="73">
        <f t="shared" ca="1" si="55"/>
        <v>1</v>
      </c>
      <c r="AD75" s="74">
        <f t="shared" ca="1" si="69"/>
        <v>0.25</v>
      </c>
      <c r="AE75" s="74">
        <f t="shared" ca="1" si="70"/>
        <v>0.5</v>
      </c>
      <c r="AF75" s="74">
        <f t="shared" si="71"/>
        <v>0</v>
      </c>
      <c r="AG75" s="74">
        <f t="shared" si="72"/>
        <v>0</v>
      </c>
      <c r="AH75" s="75">
        <f t="shared" si="73"/>
        <v>0</v>
      </c>
      <c r="AI75" s="74">
        <f t="shared" si="74"/>
        <v>0</v>
      </c>
      <c r="AJ75" s="74">
        <f t="shared" ca="1" si="75"/>
        <v>0.75</v>
      </c>
      <c r="AK75" s="74">
        <f t="shared" ca="1" si="76"/>
        <v>1</v>
      </c>
      <c r="AL75" s="59" t="str">
        <f t="shared" si="78"/>
        <v/>
      </c>
      <c r="AM75" s="59" t="str">
        <f t="shared" ca="1" si="65"/>
        <v/>
      </c>
      <c r="AN75" s="59" t="str">
        <f t="shared" ca="1" si="66"/>
        <v/>
      </c>
      <c r="AO75" s="59" t="str">
        <f t="shared" ca="1" si="67"/>
        <v>Excavation, Plinth, RCC Slab, Brickwork</v>
      </c>
      <c r="AP75" s="59" t="str">
        <f t="shared" ca="1" si="79"/>
        <v xml:space="preserve"> Completed</v>
      </c>
      <c r="AQ75" s="59" t="str">
        <f t="shared" ca="1" si="68"/>
        <v/>
      </c>
    </row>
    <row r="76" spans="1:43" ht="15.5" x14ac:dyDescent="0.35">
      <c r="A76" s="94">
        <v>75</v>
      </c>
      <c r="B76" s="95" t="s">
        <v>167</v>
      </c>
      <c r="C76" s="96">
        <f ca="1">--TRIM(RIGHT(SUBSTITUTE(LEFT(B76,_xlfn.AGGREGATE(16,6,FIND({0,1,2,3,4,5,6,7,8,9},B76,ROW(INDIRECT("1:"&amp;LEN(B76)))),1))," ",REPT(" ",LEN(B76))),LEN(B76)))</f>
        <v>1</v>
      </c>
      <c r="D76" s="97">
        <v>1</v>
      </c>
      <c r="E76" s="97">
        <v>1</v>
      </c>
      <c r="F76" s="97">
        <v>2</v>
      </c>
      <c r="G76" s="97">
        <v>1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8">
        <f t="shared" ca="1" si="40"/>
        <v>0.57499999999999996</v>
      </c>
      <c r="O76" s="98">
        <f t="shared" ca="1" si="41"/>
        <v>0.8</v>
      </c>
      <c r="P76" s="71" t="str">
        <f t="shared" ca="1" si="42"/>
        <v xml:space="preserve">Excavation, Plinth, RCC Slab, Brickwork Completed </v>
      </c>
      <c r="Q76" s="18">
        <f t="shared" ca="1" si="43"/>
        <v>1</v>
      </c>
      <c r="R76" s="18">
        <f t="shared" ca="1" si="44"/>
        <v>1</v>
      </c>
      <c r="S76" s="18">
        <f t="shared" ca="1" si="45"/>
        <v>1</v>
      </c>
      <c r="T76" s="18">
        <f t="shared" ca="1" si="46"/>
        <v>1</v>
      </c>
      <c r="U76" s="18">
        <f t="shared" ca="1" si="47"/>
        <v>0</v>
      </c>
      <c r="V76" s="18">
        <f t="shared" ca="1" si="48"/>
        <v>0</v>
      </c>
      <c r="W76" s="18">
        <f t="shared" ca="1" si="49"/>
        <v>0</v>
      </c>
      <c r="X76" s="18">
        <f t="shared" ca="1" si="50"/>
        <v>0</v>
      </c>
      <c r="Y76" s="18">
        <f t="shared" ca="1" si="51"/>
        <v>0</v>
      </c>
      <c r="Z76" s="18">
        <f t="shared" ca="1" si="52"/>
        <v>0</v>
      </c>
      <c r="AA76" s="72">
        <f t="shared" ca="1" si="53"/>
        <v>0.25</v>
      </c>
      <c r="AB76" s="73">
        <f t="shared" ca="1" si="54"/>
        <v>0.5</v>
      </c>
      <c r="AC76" s="73">
        <f t="shared" ca="1" si="55"/>
        <v>1</v>
      </c>
      <c r="AD76" s="74">
        <f t="shared" ca="1" si="69"/>
        <v>0.25</v>
      </c>
      <c r="AE76" s="74">
        <f t="shared" ca="1" si="70"/>
        <v>0.5</v>
      </c>
      <c r="AF76" s="74">
        <f t="shared" si="71"/>
        <v>0</v>
      </c>
      <c r="AG76" s="74">
        <f t="shared" si="72"/>
        <v>0</v>
      </c>
      <c r="AH76" s="75">
        <f t="shared" si="73"/>
        <v>0</v>
      </c>
      <c r="AI76" s="74">
        <f t="shared" si="74"/>
        <v>0</v>
      </c>
      <c r="AJ76" s="74">
        <f t="shared" ca="1" si="75"/>
        <v>0.75</v>
      </c>
      <c r="AK76" s="74">
        <f t="shared" ca="1" si="76"/>
        <v>1</v>
      </c>
      <c r="AL76" s="59" t="str">
        <f t="shared" si="78"/>
        <v/>
      </c>
      <c r="AM76" s="59" t="str">
        <f t="shared" ca="1" si="65"/>
        <v/>
      </c>
      <c r="AN76" s="59" t="str">
        <f t="shared" ca="1" si="66"/>
        <v/>
      </c>
      <c r="AO76" s="59" t="str">
        <f t="shared" ca="1" si="67"/>
        <v>Excavation, Plinth, RCC Slab, Brickwork</v>
      </c>
      <c r="AP76" s="59" t="str">
        <f t="shared" ca="1" si="79"/>
        <v xml:space="preserve"> Completed</v>
      </c>
      <c r="AQ76" s="59" t="str">
        <f t="shared" ca="1" si="68"/>
        <v/>
      </c>
    </row>
    <row r="77" spans="1:43" ht="15.5" x14ac:dyDescent="0.35">
      <c r="A77" s="94">
        <v>76</v>
      </c>
      <c r="B77" s="95" t="s">
        <v>167</v>
      </c>
      <c r="C77" s="96">
        <f ca="1">--TRIM(RIGHT(SUBSTITUTE(LEFT(B77,_xlfn.AGGREGATE(16,6,FIND({0,1,2,3,4,5,6,7,8,9},B77,ROW(INDIRECT("1:"&amp;LEN(B77)))),1))," ",REPT(" ",LEN(B77))),LEN(B77)))</f>
        <v>1</v>
      </c>
      <c r="D77" s="97">
        <v>1</v>
      </c>
      <c r="E77" s="97">
        <v>1</v>
      </c>
      <c r="F77" s="97">
        <v>2</v>
      </c>
      <c r="G77" s="97">
        <v>0.2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8">
        <f t="shared" ref="N77:N108" ca="1" si="80">(((E77/C77*10)+(40/(1+C77)*F77)+(7.5/(C77)*G77)+(7.5/(C77)*H77)+(10/C77*I77)+(10/C77*J77)+(5/C77*K77)+(5/C77*L77)+(5/C77*M77))/100)</f>
        <v>0.51500000000000001</v>
      </c>
      <c r="O77" s="98">
        <f t="shared" ref="O77:O108" ca="1" si="81">((((D77/C77)*20)+((E77/C77)*25)+(30/(C77+1)*F77)+(5/C77*G77)+(5/C77*H77)+(5/C77*I77)+(5/C77*J77)+(0/C77*K77)+(0/C77*L77)+(5/C77*M77))/100)</f>
        <v>0.76</v>
      </c>
      <c r="P77" s="71" t="str">
        <f t="shared" ref="P77:P108" ca="1" si="82">IF(Z77=100%,"All work Completed. Possession granted to the Building.",IF(Y77=100%,"All work Completed, Waiting for OC",AO77&amp;""&amp;AP77&amp;""&amp;AM77&amp;""&amp;AN77&amp;" "&amp;AQ77))</f>
        <v>Excavation, Plinth, RCC Slab Completed, Brickwork upto 0.2 Floor Completed</v>
      </c>
      <c r="Q77" s="18">
        <f t="shared" ref="Q77:Q108" ca="1" si="83">((100/C77)*D77)/100</f>
        <v>1</v>
      </c>
      <c r="R77" s="18">
        <f t="shared" ref="R77:R108" ca="1" si="84">((100/C77)*E77)/100</f>
        <v>1</v>
      </c>
      <c r="S77" s="18">
        <f t="shared" ref="S77:S108" ca="1" si="85">((100/(1+C77))*F77)/100</f>
        <v>1</v>
      </c>
      <c r="T77" s="18">
        <f t="shared" ref="T77:T108" ca="1" si="86">((100/C77)*G77)/100</f>
        <v>0.2</v>
      </c>
      <c r="U77" s="18">
        <f t="shared" ref="U77:U108" ca="1" si="87">((100/C77)*H77)/100</f>
        <v>0</v>
      </c>
      <c r="V77" s="18">
        <f t="shared" ref="V77:V108" ca="1" si="88">((100/(C77))*I77)/100</f>
        <v>0</v>
      </c>
      <c r="W77" s="18">
        <f t="shared" ref="W77:W108" ca="1" si="89">((100/C77)*J77)/100</f>
        <v>0</v>
      </c>
      <c r="X77" s="18">
        <f t="shared" ref="X77:X108" ca="1" si="90">((100/C77)*K77)/100</f>
        <v>0</v>
      </c>
      <c r="Y77" s="18">
        <f t="shared" ref="Y77:Y108" ca="1" si="91">((100/(C77))*L77)/100</f>
        <v>0</v>
      </c>
      <c r="Z77" s="18">
        <f t="shared" ref="Z77:Z108" ca="1" si="92">((100/(C77))*M77)/100</f>
        <v>0</v>
      </c>
      <c r="AA77" s="72">
        <f t="shared" ref="AA77:AA108" ca="1" si="93">C77*25%</f>
        <v>0.25</v>
      </c>
      <c r="AB77" s="73">
        <f t="shared" ref="AB77:AB108" ca="1" si="94">C77*50%</f>
        <v>0.5</v>
      </c>
      <c r="AC77" s="73">
        <f t="shared" ref="AC77:AC108" ca="1" si="95">C77</f>
        <v>1</v>
      </c>
      <c r="AD77" s="74">
        <f t="shared" ref="AD77:AD89" ca="1" si="96">(IF(M62&gt;1,(C77/(M62+2)),C77/4))</f>
        <v>0.25</v>
      </c>
      <c r="AE77" s="74">
        <f t="shared" ref="AE77:AE89" ca="1" si="97">(IF(M62&gt;1,(C77/(M62+2)+AD77),C77/4+AD77))</f>
        <v>0.5</v>
      </c>
      <c r="AF77" s="74">
        <f t="shared" ref="AF77:AF89" si="98">(IF(M62&gt;1,(C77/(M62+2)+AE77),0))</f>
        <v>0</v>
      </c>
      <c r="AG77" s="74">
        <f t="shared" ref="AG77:AG89" si="99">(IF(M62&gt;2,(C77/(M62+2)+AF77),0))</f>
        <v>0</v>
      </c>
      <c r="AH77" s="75">
        <f t="shared" ref="AH77:AH89" si="100">(IF(M62&gt;3,(C77/(M62+2)+AG77),0))</f>
        <v>0</v>
      </c>
      <c r="AI77" s="74">
        <f t="shared" ref="AI77:AI89" si="101">(IF(M62&gt;4,(C77/(M62+2)+AH77),0))</f>
        <v>0</v>
      </c>
      <c r="AJ77" s="74">
        <f t="shared" ref="AJ77:AJ89" ca="1" si="102">(IF(M62=1,(C77/(M62+3)+AE77),IF(M62=0,(C77/4+AE77),IF(M62&gt;1,0))))</f>
        <v>0.75</v>
      </c>
      <c r="AK77" s="74">
        <f t="shared" ref="AK77:AK89" ca="1" si="103">(IF(M62&gt;1.5,(C77/(M62+2)+AE77+MAX(0,AF77-AE77)+MAX(0,AG77-AF77)+MAX(0,AH77-AG77)+MAX(0,AI77-AH77)+MAX(0,AJ77-AI77)),IF(M62=1,(C77/(M62+3)+AJ77),IF(M62=0,C77/4+AJ77))))</f>
        <v>1</v>
      </c>
      <c r="AL77" s="59" t="str">
        <f t="shared" ref="AL77:AL89" si="104">(IF(W218=(1+T218),"",IF(W218&gt;0,", RCC upto "&amp;W218&amp;" Slab","")))&amp;(IF(X218=T218,"",IF(X218&gt;0,", Brickwork upto "&amp;X218&amp;" Floor","")))&amp;(IF(Y218=T218,"",IF(Y218&gt;0,", Internal Plaster upto "&amp;Y218&amp;" Floor","")))&amp;(IF(Z218=T218,"",IF(Z218&gt;0,", External Plaster upto "&amp;Z218&amp;" Floor","")))&amp;(IF(AA218=T218,"",IF(AA218&gt;0,", Flooring upto "&amp;AA218&amp;" Floor","")))&amp;(IF(AB218=T218,"",IF(AB218&gt;0,", Painting upto "&amp;AB218&amp;" Floor","")))&amp;(IF(AC218=T218,"",IF(AC218&gt;0,", Finishing upto "&amp;AC218&amp;" Floor","")))&amp;(IF(AD218=T218,"",IF(AD218&gt;0,", Possession upto "&amp;AD218&amp;" Floor","")))</f>
        <v/>
      </c>
      <c r="AM77" s="59" t="str">
        <f t="shared" ref="AM77:AM108" ca="1" si="105">(IF(D77=0,"Work not yet Started.",IF(Q77=25%,"Piling work in process",IF(Q77=50%,"Excavation work in process",IF(Q77=100%,"","0")))))&amp;(IF(E77=0%,"",IF(E77=AD77,", Footing work is process",IF(E77=AE77,", Footing work Completed",IF(E77=AF77,", 1st Basement Completed",IF(E77=AG77,", 1st &amp; 2nd Basement Completed",IF(E77=AH77,", 1st to 3rd Basement Completed",IF(E77=AI77,", 1st to 4th Basement Completed",IF(E77=AJ77,", Plinth work is process",IF(E77=AK77,"","0"))))))))))</f>
        <v/>
      </c>
      <c r="AN77" s="59" t="str">
        <f t="shared" ref="AN77:AN108" ca="1" si="106">(IF(F77=(1+C77),"",IF(F77&gt;0,", RCC upto "&amp;F77&amp;" Slab","")))&amp;(IF(G77=C77,"",IF(G77&gt;0,", Brickwork upto "&amp;G77&amp;" Floor","")))&amp;(IF(H77=C77,"",IF(H77&gt;0,", Internal Plaster upto "&amp;H77&amp;" Floor","")))&amp;(IF(I77=C77,"",IF(I77&gt;0,", External Plaster upto "&amp;I77&amp;" Floor","")))&amp;(IF(J77=C77,"",IF(J77&gt;0,", Flooring upto "&amp;J77&amp;" Floor","")))&amp;(IF(K77=C77,"",IF(K77&gt;0,", Painting upto "&amp;K77&amp;" Floor","")))&amp;(IF(L77=C77,"",IF(L77&gt;0,", Finishing upto "&amp;L77&amp;" Floor","")))&amp;(IF(M77=C77,"",IF(M77&gt;0,", Possession upto "&amp;M77&amp;" Floor","")))</f>
        <v>, Brickwork upto 0.2 Floor</v>
      </c>
      <c r="AO77" s="59" t="str">
        <f t="shared" ref="AO77:AO108" ca="1" si="107">IF(Q77=100%,"Excavation","")&amp;IF(R77=100%,", Plinth","")&amp;IF(S77=100%,", RCC Slab","")&amp;IF(T77=100%,", Brickwork","")&amp;IF(U77=100%,", Internal Plaster","")&amp;IF(V77=100%,", External Plaster","")&amp;IF(W77=100%,", Flooring","")&amp;IF(X77=100%,", Painting","")&amp;IF(Y77=100%,", Building common Amenities","")</f>
        <v>Excavation, Plinth, RCC Slab</v>
      </c>
      <c r="AP77" s="59" t="str">
        <f t="shared" ca="1" si="79"/>
        <v xml:space="preserve"> Completed</v>
      </c>
      <c r="AQ77" s="59" t="str">
        <f t="shared" ref="AQ77:AQ108" ca="1" si="108">IF(AN77&lt;&gt;"","Completed","")</f>
        <v>Completed</v>
      </c>
    </row>
    <row r="78" spans="1:43" ht="15.5" x14ac:dyDescent="0.35">
      <c r="A78" s="94">
        <v>77</v>
      </c>
      <c r="B78" s="95" t="s">
        <v>167</v>
      </c>
      <c r="C78" s="96">
        <f ca="1">--TRIM(RIGHT(SUBSTITUTE(LEFT(B78,_xlfn.AGGREGATE(16,6,FIND({0,1,2,3,4,5,6,7,8,9},B78,ROW(INDIRECT("1:"&amp;LEN(B78)))),1))," ",REPT(" ",LEN(B78))),LEN(B78)))</f>
        <v>1</v>
      </c>
      <c r="D78" s="97">
        <v>1</v>
      </c>
      <c r="E78" s="97">
        <v>1</v>
      </c>
      <c r="F78" s="97">
        <v>2</v>
      </c>
      <c r="G78" s="97">
        <v>1</v>
      </c>
      <c r="H78" s="97">
        <v>1</v>
      </c>
      <c r="I78" s="97">
        <v>0.5</v>
      </c>
      <c r="J78" s="97">
        <v>0</v>
      </c>
      <c r="K78" s="97">
        <v>0</v>
      </c>
      <c r="L78" s="97">
        <v>0</v>
      </c>
      <c r="M78" s="97">
        <v>0</v>
      </c>
      <c r="N78" s="98">
        <f t="shared" ca="1" si="80"/>
        <v>0.7</v>
      </c>
      <c r="O78" s="98">
        <f t="shared" ca="1" si="81"/>
        <v>0.875</v>
      </c>
      <c r="P78" s="71" t="str">
        <f t="shared" ca="1" si="82"/>
        <v>Excavation, Plinth, RCC Slab, Brickwork, Internal Plaster Completed, External Plaster upto 0.5 Floor Completed</v>
      </c>
      <c r="Q78" s="18">
        <f t="shared" ca="1" si="83"/>
        <v>1</v>
      </c>
      <c r="R78" s="18">
        <f t="shared" ca="1" si="84"/>
        <v>1</v>
      </c>
      <c r="S78" s="18">
        <f t="shared" ca="1" si="85"/>
        <v>1</v>
      </c>
      <c r="T78" s="18">
        <f t="shared" ca="1" si="86"/>
        <v>1</v>
      </c>
      <c r="U78" s="18">
        <f t="shared" ca="1" si="87"/>
        <v>1</v>
      </c>
      <c r="V78" s="18">
        <f t="shared" ca="1" si="88"/>
        <v>0.5</v>
      </c>
      <c r="W78" s="18">
        <f t="shared" ca="1" si="89"/>
        <v>0</v>
      </c>
      <c r="X78" s="18">
        <f t="shared" ca="1" si="90"/>
        <v>0</v>
      </c>
      <c r="Y78" s="18">
        <f t="shared" ca="1" si="91"/>
        <v>0</v>
      </c>
      <c r="Z78" s="18">
        <f t="shared" ca="1" si="92"/>
        <v>0</v>
      </c>
      <c r="AA78" s="72">
        <f t="shared" ca="1" si="93"/>
        <v>0.25</v>
      </c>
      <c r="AB78" s="73">
        <f t="shared" ca="1" si="94"/>
        <v>0.5</v>
      </c>
      <c r="AC78" s="73">
        <f t="shared" ca="1" si="95"/>
        <v>1</v>
      </c>
      <c r="AD78" s="74">
        <f t="shared" ca="1" si="96"/>
        <v>0.25</v>
      </c>
      <c r="AE78" s="74">
        <f t="shared" ca="1" si="97"/>
        <v>0.5</v>
      </c>
      <c r="AF78" s="74">
        <f t="shared" si="98"/>
        <v>0</v>
      </c>
      <c r="AG78" s="74">
        <f t="shared" si="99"/>
        <v>0</v>
      </c>
      <c r="AH78" s="75">
        <f t="shared" si="100"/>
        <v>0</v>
      </c>
      <c r="AI78" s="74">
        <f t="shared" si="101"/>
        <v>0</v>
      </c>
      <c r="AJ78" s="74">
        <f t="shared" ca="1" si="102"/>
        <v>0.75</v>
      </c>
      <c r="AK78" s="74">
        <f t="shared" ca="1" si="103"/>
        <v>1</v>
      </c>
      <c r="AL78" s="59" t="str">
        <f t="shared" si="104"/>
        <v/>
      </c>
      <c r="AM78" s="59" t="str">
        <f t="shared" ca="1" si="105"/>
        <v/>
      </c>
      <c r="AN78" s="59" t="str">
        <f t="shared" ca="1" si="106"/>
        <v>, External Plaster upto 0.5 Floor</v>
      </c>
      <c r="AO78" s="59" t="str">
        <f t="shared" ca="1" si="107"/>
        <v>Excavation, Plinth, RCC Slab, Brickwork, Internal Plaster</v>
      </c>
      <c r="AP78" s="59" t="str">
        <f t="shared" ca="1" si="79"/>
        <v xml:space="preserve"> Completed</v>
      </c>
      <c r="AQ78" s="59" t="str">
        <f t="shared" ca="1" si="108"/>
        <v>Completed</v>
      </c>
    </row>
    <row r="79" spans="1:43" ht="15.5" x14ac:dyDescent="0.35">
      <c r="A79" s="94">
        <v>78</v>
      </c>
      <c r="B79" s="95" t="s">
        <v>167</v>
      </c>
      <c r="C79" s="96">
        <f ca="1">--TRIM(RIGHT(SUBSTITUTE(LEFT(B79,_xlfn.AGGREGATE(16,6,FIND({0,1,2,3,4,5,6,7,8,9},B79,ROW(INDIRECT("1:"&amp;LEN(B79)))),1))," ",REPT(" ",LEN(B79))),LEN(B79)))</f>
        <v>1</v>
      </c>
      <c r="D79" s="97">
        <v>1</v>
      </c>
      <c r="E79" s="97">
        <v>1</v>
      </c>
      <c r="F79" s="97">
        <v>2</v>
      </c>
      <c r="G79" s="97">
        <v>1</v>
      </c>
      <c r="H79" s="97">
        <v>0.5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8">
        <f t="shared" ca="1" si="80"/>
        <v>0.61250000000000004</v>
      </c>
      <c r="O79" s="98">
        <f t="shared" ca="1" si="81"/>
        <v>0.82499999999999996</v>
      </c>
      <c r="P79" s="71" t="str">
        <f t="shared" ca="1" si="82"/>
        <v>Excavation, Plinth, RCC Slab, Brickwork Completed, Internal Plaster upto 0.5 Floor Completed</v>
      </c>
      <c r="Q79" s="18">
        <f t="shared" ca="1" si="83"/>
        <v>1</v>
      </c>
      <c r="R79" s="18">
        <f t="shared" ca="1" si="84"/>
        <v>1</v>
      </c>
      <c r="S79" s="18">
        <f t="shared" ca="1" si="85"/>
        <v>1</v>
      </c>
      <c r="T79" s="18">
        <f t="shared" ca="1" si="86"/>
        <v>1</v>
      </c>
      <c r="U79" s="18">
        <f t="shared" ca="1" si="87"/>
        <v>0.5</v>
      </c>
      <c r="V79" s="18">
        <f t="shared" ca="1" si="88"/>
        <v>0</v>
      </c>
      <c r="W79" s="18">
        <f t="shared" ca="1" si="89"/>
        <v>0</v>
      </c>
      <c r="X79" s="18">
        <f t="shared" ca="1" si="90"/>
        <v>0</v>
      </c>
      <c r="Y79" s="18">
        <f t="shared" ca="1" si="91"/>
        <v>0</v>
      </c>
      <c r="Z79" s="18">
        <f t="shared" ca="1" si="92"/>
        <v>0</v>
      </c>
      <c r="AA79" s="72">
        <f t="shared" ca="1" si="93"/>
        <v>0.25</v>
      </c>
      <c r="AB79" s="73">
        <f t="shared" ca="1" si="94"/>
        <v>0.5</v>
      </c>
      <c r="AC79" s="73">
        <f t="shared" ca="1" si="95"/>
        <v>1</v>
      </c>
      <c r="AD79" s="74">
        <f t="shared" ca="1" si="96"/>
        <v>0.25</v>
      </c>
      <c r="AE79" s="74">
        <f t="shared" ca="1" si="97"/>
        <v>0.5</v>
      </c>
      <c r="AF79" s="74">
        <f t="shared" si="98"/>
        <v>0</v>
      </c>
      <c r="AG79" s="74">
        <f t="shared" si="99"/>
        <v>0</v>
      </c>
      <c r="AH79" s="75">
        <f t="shared" si="100"/>
        <v>0</v>
      </c>
      <c r="AI79" s="74">
        <f t="shared" si="101"/>
        <v>0</v>
      </c>
      <c r="AJ79" s="74">
        <f t="shared" ca="1" si="102"/>
        <v>0.75</v>
      </c>
      <c r="AK79" s="74">
        <f t="shared" ca="1" si="103"/>
        <v>1</v>
      </c>
      <c r="AL79" s="59" t="str">
        <f t="shared" si="104"/>
        <v/>
      </c>
      <c r="AM79" s="59" t="str">
        <f t="shared" ca="1" si="105"/>
        <v/>
      </c>
      <c r="AN79" s="59" t="str">
        <f t="shared" ca="1" si="106"/>
        <v>, Internal Plaster upto 0.5 Floor</v>
      </c>
      <c r="AO79" s="59" t="str">
        <f t="shared" ca="1" si="107"/>
        <v>Excavation, Plinth, RCC Slab, Brickwork</v>
      </c>
      <c r="AP79" s="59" t="str">
        <f t="shared" ca="1" si="79"/>
        <v xml:space="preserve"> Completed</v>
      </c>
      <c r="AQ79" s="59" t="str">
        <f t="shared" ca="1" si="108"/>
        <v>Completed</v>
      </c>
    </row>
    <row r="80" spans="1:43" ht="15.5" x14ac:dyDescent="0.35">
      <c r="A80" s="94">
        <v>79</v>
      </c>
      <c r="B80" s="95" t="s">
        <v>167</v>
      </c>
      <c r="C80" s="96">
        <f ca="1">--TRIM(RIGHT(SUBSTITUTE(LEFT(B80,_xlfn.AGGREGATE(16,6,FIND({0,1,2,3,4,5,6,7,8,9},B80,ROW(INDIRECT("1:"&amp;LEN(B80)))),1))," ",REPT(" ",LEN(B80))),LEN(B80)))</f>
        <v>1</v>
      </c>
      <c r="D80" s="97">
        <v>1</v>
      </c>
      <c r="E80" s="97">
        <v>1</v>
      </c>
      <c r="F80" s="97">
        <v>2</v>
      </c>
      <c r="G80" s="97">
        <v>1</v>
      </c>
      <c r="H80" s="97">
        <v>0.25</v>
      </c>
      <c r="I80" s="97">
        <v>0.25</v>
      </c>
      <c r="J80" s="97">
        <v>0</v>
      </c>
      <c r="K80" s="97">
        <v>0</v>
      </c>
      <c r="L80" s="97">
        <v>0</v>
      </c>
      <c r="M80" s="97">
        <v>0</v>
      </c>
      <c r="N80" s="98">
        <f t="shared" ca="1" si="80"/>
        <v>0.61875000000000002</v>
      </c>
      <c r="O80" s="98">
        <f t="shared" ca="1" si="81"/>
        <v>0.82499999999999996</v>
      </c>
      <c r="P80" s="71" t="str">
        <f t="shared" ca="1" si="82"/>
        <v>Excavation, Plinth, RCC Slab, Brickwork Completed, Internal Plaster upto 0.25 Floor, External Plaster upto 0.25 Floor Completed</v>
      </c>
      <c r="Q80" s="18">
        <f t="shared" ca="1" si="83"/>
        <v>1</v>
      </c>
      <c r="R80" s="18">
        <f t="shared" ca="1" si="84"/>
        <v>1</v>
      </c>
      <c r="S80" s="18">
        <f t="shared" ca="1" si="85"/>
        <v>1</v>
      </c>
      <c r="T80" s="18">
        <f t="shared" ca="1" si="86"/>
        <v>1</v>
      </c>
      <c r="U80" s="18">
        <f t="shared" ca="1" si="87"/>
        <v>0.25</v>
      </c>
      <c r="V80" s="18">
        <f t="shared" ca="1" si="88"/>
        <v>0.25</v>
      </c>
      <c r="W80" s="18">
        <f t="shared" ca="1" si="89"/>
        <v>0</v>
      </c>
      <c r="X80" s="18">
        <f t="shared" ca="1" si="90"/>
        <v>0</v>
      </c>
      <c r="Y80" s="18">
        <f t="shared" ca="1" si="91"/>
        <v>0</v>
      </c>
      <c r="Z80" s="18">
        <f t="shared" ca="1" si="92"/>
        <v>0</v>
      </c>
      <c r="AA80" s="72">
        <f t="shared" ca="1" si="93"/>
        <v>0.25</v>
      </c>
      <c r="AB80" s="73">
        <f t="shared" ca="1" si="94"/>
        <v>0.5</v>
      </c>
      <c r="AC80" s="73">
        <f t="shared" ca="1" si="95"/>
        <v>1</v>
      </c>
      <c r="AD80" s="74">
        <f t="shared" ca="1" si="96"/>
        <v>0.25</v>
      </c>
      <c r="AE80" s="74">
        <f t="shared" ca="1" si="97"/>
        <v>0.5</v>
      </c>
      <c r="AF80" s="74">
        <f t="shared" si="98"/>
        <v>0</v>
      </c>
      <c r="AG80" s="74">
        <f t="shared" si="99"/>
        <v>0</v>
      </c>
      <c r="AH80" s="75">
        <f t="shared" si="100"/>
        <v>0</v>
      </c>
      <c r="AI80" s="74">
        <f t="shared" si="101"/>
        <v>0</v>
      </c>
      <c r="AJ80" s="74">
        <f t="shared" ca="1" si="102"/>
        <v>0.75</v>
      </c>
      <c r="AK80" s="74">
        <f t="shared" ca="1" si="103"/>
        <v>1</v>
      </c>
      <c r="AL80" s="59" t="str">
        <f t="shared" si="104"/>
        <v/>
      </c>
      <c r="AM80" s="59" t="str">
        <f t="shared" ca="1" si="105"/>
        <v/>
      </c>
      <c r="AN80" s="59" t="str">
        <f t="shared" ca="1" si="106"/>
        <v>, Internal Plaster upto 0.25 Floor, External Plaster upto 0.25 Floor</v>
      </c>
      <c r="AO80" s="59" t="str">
        <f t="shared" ca="1" si="107"/>
        <v>Excavation, Plinth, RCC Slab, Brickwork</v>
      </c>
      <c r="AP80" s="59" t="str">
        <f t="shared" ca="1" si="79"/>
        <v xml:space="preserve"> Completed</v>
      </c>
      <c r="AQ80" s="59" t="str">
        <f t="shared" ca="1" si="108"/>
        <v>Completed</v>
      </c>
    </row>
    <row r="81" spans="1:43" ht="15.5" x14ac:dyDescent="0.35">
      <c r="A81" s="94">
        <v>80</v>
      </c>
      <c r="B81" s="95" t="s">
        <v>167</v>
      </c>
      <c r="C81" s="96">
        <f ca="1">--TRIM(RIGHT(SUBSTITUTE(LEFT(B81,_xlfn.AGGREGATE(16,6,FIND({0,1,2,3,4,5,6,7,8,9},B81,ROW(INDIRECT("1:"&amp;LEN(B81)))),1))," ",REPT(" ",LEN(B81))),LEN(B81)))</f>
        <v>1</v>
      </c>
      <c r="D81" s="97">
        <v>1</v>
      </c>
      <c r="E81" s="97">
        <v>1</v>
      </c>
      <c r="F81" s="97">
        <v>2</v>
      </c>
      <c r="G81" s="97">
        <v>1</v>
      </c>
      <c r="H81" s="97">
        <v>1</v>
      </c>
      <c r="I81" s="97">
        <v>0.4</v>
      </c>
      <c r="J81" s="97">
        <v>0</v>
      </c>
      <c r="K81" s="97">
        <v>0</v>
      </c>
      <c r="L81" s="97">
        <v>0</v>
      </c>
      <c r="M81" s="97">
        <v>0</v>
      </c>
      <c r="N81" s="98">
        <f t="shared" ca="1" si="80"/>
        <v>0.69</v>
      </c>
      <c r="O81" s="98">
        <f t="shared" ca="1" si="81"/>
        <v>0.87</v>
      </c>
      <c r="P81" s="71" t="str">
        <f t="shared" ca="1" si="82"/>
        <v>Excavation, Plinth, RCC Slab, Brickwork, Internal Plaster Completed, External Plaster upto 0.4 Floor Completed</v>
      </c>
      <c r="Q81" s="18">
        <f t="shared" ca="1" si="83"/>
        <v>1</v>
      </c>
      <c r="R81" s="18">
        <f t="shared" ca="1" si="84"/>
        <v>1</v>
      </c>
      <c r="S81" s="18">
        <f t="shared" ca="1" si="85"/>
        <v>1</v>
      </c>
      <c r="T81" s="18">
        <f t="shared" ca="1" si="86"/>
        <v>1</v>
      </c>
      <c r="U81" s="18">
        <f t="shared" ca="1" si="87"/>
        <v>1</v>
      </c>
      <c r="V81" s="18">
        <f t="shared" ca="1" si="88"/>
        <v>0.4</v>
      </c>
      <c r="W81" s="18">
        <f t="shared" ca="1" si="89"/>
        <v>0</v>
      </c>
      <c r="X81" s="18">
        <f t="shared" ca="1" si="90"/>
        <v>0</v>
      </c>
      <c r="Y81" s="18">
        <f t="shared" ca="1" si="91"/>
        <v>0</v>
      </c>
      <c r="Z81" s="18">
        <f t="shared" ca="1" si="92"/>
        <v>0</v>
      </c>
      <c r="AA81" s="72">
        <f t="shared" ca="1" si="93"/>
        <v>0.25</v>
      </c>
      <c r="AB81" s="73">
        <f t="shared" ca="1" si="94"/>
        <v>0.5</v>
      </c>
      <c r="AC81" s="73">
        <f t="shared" ca="1" si="95"/>
        <v>1</v>
      </c>
      <c r="AD81" s="74">
        <f t="shared" ca="1" si="96"/>
        <v>0.25</v>
      </c>
      <c r="AE81" s="74">
        <f t="shared" ca="1" si="97"/>
        <v>0.5</v>
      </c>
      <c r="AF81" s="74">
        <f t="shared" si="98"/>
        <v>0</v>
      </c>
      <c r="AG81" s="74">
        <f t="shared" si="99"/>
        <v>0</v>
      </c>
      <c r="AH81" s="75">
        <f t="shared" si="100"/>
        <v>0</v>
      </c>
      <c r="AI81" s="74">
        <f t="shared" si="101"/>
        <v>0</v>
      </c>
      <c r="AJ81" s="74">
        <f t="shared" ca="1" si="102"/>
        <v>0.75</v>
      </c>
      <c r="AK81" s="74">
        <f t="shared" ca="1" si="103"/>
        <v>1</v>
      </c>
      <c r="AL81" s="59" t="str">
        <f t="shared" si="104"/>
        <v/>
      </c>
      <c r="AM81" s="59" t="str">
        <f t="shared" ca="1" si="105"/>
        <v/>
      </c>
      <c r="AN81" s="59" t="str">
        <f t="shared" ca="1" si="106"/>
        <v>, External Plaster upto 0.4 Floor</v>
      </c>
      <c r="AO81" s="59" t="str">
        <f t="shared" ca="1" si="107"/>
        <v>Excavation, Plinth, RCC Slab, Brickwork, Internal Plaster</v>
      </c>
      <c r="AP81" s="59" t="str">
        <f t="shared" ca="1" si="79"/>
        <v xml:space="preserve"> Completed</v>
      </c>
      <c r="AQ81" s="59" t="str">
        <f t="shared" ca="1" si="108"/>
        <v>Completed</v>
      </c>
    </row>
    <row r="82" spans="1:43" ht="15.5" x14ac:dyDescent="0.35">
      <c r="A82" s="94">
        <v>81</v>
      </c>
      <c r="B82" s="95" t="s">
        <v>167</v>
      </c>
      <c r="C82" s="96">
        <f ca="1">--TRIM(RIGHT(SUBSTITUTE(LEFT(B82,_xlfn.AGGREGATE(16,6,FIND({0,1,2,3,4,5,6,7,8,9},B82,ROW(INDIRECT("1:"&amp;LEN(B82)))),1))," ",REPT(" ",LEN(B82))),LEN(B82)))</f>
        <v>1</v>
      </c>
      <c r="D82" s="97">
        <v>1</v>
      </c>
      <c r="E82" s="97">
        <v>1</v>
      </c>
      <c r="F82" s="97">
        <v>2</v>
      </c>
      <c r="G82" s="97">
        <v>1</v>
      </c>
      <c r="H82" s="97">
        <v>1</v>
      </c>
      <c r="I82" s="97">
        <v>0.4</v>
      </c>
      <c r="J82" s="97">
        <v>0</v>
      </c>
      <c r="K82" s="97">
        <v>0</v>
      </c>
      <c r="L82" s="97">
        <v>0</v>
      </c>
      <c r="M82" s="97">
        <v>0</v>
      </c>
      <c r="N82" s="98">
        <f t="shared" ca="1" si="80"/>
        <v>0.69</v>
      </c>
      <c r="O82" s="98">
        <f t="shared" ca="1" si="81"/>
        <v>0.87</v>
      </c>
      <c r="P82" s="71" t="str">
        <f t="shared" ca="1" si="82"/>
        <v>Excavation, Plinth, RCC Slab, Brickwork, Internal Plaster Completed, External Plaster upto 0.4 Floor Completed</v>
      </c>
      <c r="Q82" s="18">
        <f t="shared" ca="1" si="83"/>
        <v>1</v>
      </c>
      <c r="R82" s="18">
        <f t="shared" ca="1" si="84"/>
        <v>1</v>
      </c>
      <c r="S82" s="18">
        <f t="shared" ca="1" si="85"/>
        <v>1</v>
      </c>
      <c r="T82" s="18">
        <f t="shared" ca="1" si="86"/>
        <v>1</v>
      </c>
      <c r="U82" s="18">
        <f t="shared" ca="1" si="87"/>
        <v>1</v>
      </c>
      <c r="V82" s="18">
        <f t="shared" ca="1" si="88"/>
        <v>0.4</v>
      </c>
      <c r="W82" s="18">
        <f t="shared" ca="1" si="89"/>
        <v>0</v>
      </c>
      <c r="X82" s="18">
        <f t="shared" ca="1" si="90"/>
        <v>0</v>
      </c>
      <c r="Y82" s="18">
        <f t="shared" ca="1" si="91"/>
        <v>0</v>
      </c>
      <c r="Z82" s="18">
        <f t="shared" ca="1" si="92"/>
        <v>0</v>
      </c>
      <c r="AA82" s="72">
        <f t="shared" ca="1" si="93"/>
        <v>0.25</v>
      </c>
      <c r="AB82" s="73">
        <f t="shared" ca="1" si="94"/>
        <v>0.5</v>
      </c>
      <c r="AC82" s="73">
        <f t="shared" ca="1" si="95"/>
        <v>1</v>
      </c>
      <c r="AD82" s="74">
        <f t="shared" ca="1" si="96"/>
        <v>0.25</v>
      </c>
      <c r="AE82" s="74">
        <f t="shared" ca="1" si="97"/>
        <v>0.5</v>
      </c>
      <c r="AF82" s="74">
        <f t="shared" si="98"/>
        <v>0</v>
      </c>
      <c r="AG82" s="74">
        <f t="shared" si="99"/>
        <v>0</v>
      </c>
      <c r="AH82" s="75">
        <f t="shared" si="100"/>
        <v>0</v>
      </c>
      <c r="AI82" s="74">
        <f t="shared" si="101"/>
        <v>0</v>
      </c>
      <c r="AJ82" s="74">
        <f t="shared" ca="1" si="102"/>
        <v>0.75</v>
      </c>
      <c r="AK82" s="74">
        <f t="shared" ca="1" si="103"/>
        <v>1</v>
      </c>
      <c r="AL82" s="59" t="str">
        <f t="shared" si="104"/>
        <v/>
      </c>
      <c r="AM82" s="59" t="str">
        <f t="shared" ca="1" si="105"/>
        <v/>
      </c>
      <c r="AN82" s="59" t="str">
        <f t="shared" ca="1" si="106"/>
        <v>, External Plaster upto 0.4 Floor</v>
      </c>
      <c r="AO82" s="59" t="str">
        <f t="shared" ca="1" si="107"/>
        <v>Excavation, Plinth, RCC Slab, Brickwork, Internal Plaster</v>
      </c>
      <c r="AP82" s="59" t="str">
        <f t="shared" ca="1" si="79"/>
        <v xml:space="preserve"> Completed</v>
      </c>
      <c r="AQ82" s="59" t="str">
        <f t="shared" ca="1" si="108"/>
        <v>Completed</v>
      </c>
    </row>
    <row r="83" spans="1:43" ht="15.5" hidden="1" x14ac:dyDescent="0.35">
      <c r="A83" s="99">
        <v>82</v>
      </c>
      <c r="B83" s="95" t="s">
        <v>167</v>
      </c>
      <c r="C83" s="96">
        <f ca="1">--TRIM(RIGHT(SUBSTITUTE(LEFT(B83,_xlfn.AGGREGATE(16,6,FIND({0,1,2,3,4,5,6,7,8,9},B83,ROW(INDIRECT("1:"&amp;LEN(B83)))),1))," ",REPT(" ",LEN(B83))),LEN(B83)))</f>
        <v>1</v>
      </c>
      <c r="D83" s="97">
        <v>1</v>
      </c>
      <c r="E83" s="97">
        <v>1</v>
      </c>
      <c r="F83" s="97">
        <v>2</v>
      </c>
      <c r="G83" s="97">
        <v>0.8</v>
      </c>
      <c r="H83" s="97">
        <v>0.2</v>
      </c>
      <c r="I83" s="97">
        <v>0.2</v>
      </c>
      <c r="J83" s="97">
        <v>0</v>
      </c>
      <c r="K83" s="97">
        <v>0</v>
      </c>
      <c r="L83" s="97">
        <v>0</v>
      </c>
      <c r="M83" s="97">
        <v>0</v>
      </c>
      <c r="N83" s="98">
        <f t="shared" ca="1" si="80"/>
        <v>0.59499999999999997</v>
      </c>
      <c r="O83" s="98">
        <f t="shared" ca="1" si="81"/>
        <v>0.81</v>
      </c>
      <c r="P83" s="71" t="str">
        <f t="shared" ca="1" si="82"/>
        <v>Excavation, Plinth, RCC Slab Completed, Brickwork upto 0.8 Floor, Internal Plaster upto 0.2 Floor, External Plaster upto 0.2 Floor Completed</v>
      </c>
      <c r="Q83" s="18">
        <f t="shared" ca="1" si="83"/>
        <v>1</v>
      </c>
      <c r="R83" s="18">
        <f t="shared" ca="1" si="84"/>
        <v>1</v>
      </c>
      <c r="S83" s="18">
        <f t="shared" ca="1" si="85"/>
        <v>1</v>
      </c>
      <c r="T83" s="18">
        <f t="shared" ca="1" si="86"/>
        <v>0.8</v>
      </c>
      <c r="U83" s="18">
        <f t="shared" ca="1" si="87"/>
        <v>0.2</v>
      </c>
      <c r="V83" s="18">
        <f t="shared" ca="1" si="88"/>
        <v>0.2</v>
      </c>
      <c r="W83" s="18">
        <f t="shared" ca="1" si="89"/>
        <v>0</v>
      </c>
      <c r="X83" s="18">
        <f t="shared" ca="1" si="90"/>
        <v>0</v>
      </c>
      <c r="Y83" s="18">
        <f t="shared" ca="1" si="91"/>
        <v>0</v>
      </c>
      <c r="Z83" s="18">
        <f t="shared" ca="1" si="92"/>
        <v>0</v>
      </c>
      <c r="AA83" s="72">
        <f t="shared" ca="1" si="93"/>
        <v>0.25</v>
      </c>
      <c r="AB83" s="73">
        <f t="shared" ca="1" si="94"/>
        <v>0.5</v>
      </c>
      <c r="AC83" s="73">
        <f t="shared" ca="1" si="95"/>
        <v>1</v>
      </c>
      <c r="AD83" s="74">
        <f t="shared" ca="1" si="96"/>
        <v>0.25</v>
      </c>
      <c r="AE83" s="74">
        <f t="shared" ca="1" si="97"/>
        <v>0.5</v>
      </c>
      <c r="AF83" s="74">
        <f t="shared" si="98"/>
        <v>0</v>
      </c>
      <c r="AG83" s="74">
        <f t="shared" si="99"/>
        <v>0</v>
      </c>
      <c r="AH83" s="75">
        <f t="shared" si="100"/>
        <v>0</v>
      </c>
      <c r="AI83" s="74">
        <f t="shared" si="101"/>
        <v>0</v>
      </c>
      <c r="AJ83" s="74">
        <f t="shared" ca="1" si="102"/>
        <v>0.75</v>
      </c>
      <c r="AK83" s="74">
        <f t="shared" ca="1" si="103"/>
        <v>1</v>
      </c>
      <c r="AL83" s="59" t="str">
        <f t="shared" si="104"/>
        <v/>
      </c>
      <c r="AM83" s="59" t="str">
        <f t="shared" ca="1" si="105"/>
        <v/>
      </c>
      <c r="AN83" s="59" t="str">
        <f t="shared" ca="1" si="106"/>
        <v>, Brickwork upto 0.8 Floor, Internal Plaster upto 0.2 Floor, External Plaster upto 0.2 Floor</v>
      </c>
      <c r="AO83" s="59" t="str">
        <f t="shared" ca="1" si="107"/>
        <v>Excavation, Plinth, RCC Slab</v>
      </c>
      <c r="AP83" s="59" t="str">
        <f t="shared" ca="1" si="79"/>
        <v xml:space="preserve"> Completed</v>
      </c>
      <c r="AQ83" s="59" t="str">
        <f t="shared" ca="1" si="108"/>
        <v>Completed</v>
      </c>
    </row>
    <row r="84" spans="1:43" ht="15.5" x14ac:dyDescent="0.35">
      <c r="A84" s="94">
        <v>83</v>
      </c>
      <c r="B84" s="95" t="s">
        <v>167</v>
      </c>
      <c r="C84" s="96">
        <f ca="1">--TRIM(RIGHT(SUBSTITUTE(LEFT(B84,_xlfn.AGGREGATE(16,6,FIND({0,1,2,3,4,5,6,7,8,9},B84,ROW(INDIRECT("1:"&amp;LEN(B84)))),1))," ",REPT(" ",LEN(B84))),LEN(B84)))</f>
        <v>1</v>
      </c>
      <c r="D84" s="97">
        <v>1</v>
      </c>
      <c r="E84" s="97">
        <v>1</v>
      </c>
      <c r="F84" s="97">
        <v>2</v>
      </c>
      <c r="G84" s="97">
        <v>1</v>
      </c>
      <c r="H84" s="97">
        <v>1</v>
      </c>
      <c r="I84" s="97">
        <v>1</v>
      </c>
      <c r="J84" s="97">
        <v>0</v>
      </c>
      <c r="K84" s="97">
        <v>0</v>
      </c>
      <c r="L84" s="97">
        <v>0</v>
      </c>
      <c r="M84" s="97">
        <v>0</v>
      </c>
      <c r="N84" s="98">
        <f t="shared" ca="1" si="80"/>
        <v>0.75</v>
      </c>
      <c r="O84" s="98">
        <f t="shared" ca="1" si="81"/>
        <v>0.9</v>
      </c>
      <c r="P84" s="71" t="str">
        <f t="shared" ca="1" si="82"/>
        <v xml:space="preserve">Excavation, Plinth, RCC Slab, Brickwork, Internal Plaster, External Plaster Completed </v>
      </c>
      <c r="Q84" s="18">
        <f t="shared" ca="1" si="83"/>
        <v>1</v>
      </c>
      <c r="R84" s="18">
        <f t="shared" ca="1" si="84"/>
        <v>1</v>
      </c>
      <c r="S84" s="18">
        <f t="shared" ca="1" si="85"/>
        <v>1</v>
      </c>
      <c r="T84" s="18">
        <f t="shared" ca="1" si="86"/>
        <v>1</v>
      </c>
      <c r="U84" s="18">
        <f t="shared" ca="1" si="87"/>
        <v>1</v>
      </c>
      <c r="V84" s="18">
        <f t="shared" ca="1" si="88"/>
        <v>1</v>
      </c>
      <c r="W84" s="18">
        <f t="shared" ca="1" si="89"/>
        <v>0</v>
      </c>
      <c r="X84" s="18">
        <f t="shared" ca="1" si="90"/>
        <v>0</v>
      </c>
      <c r="Y84" s="18">
        <f t="shared" ca="1" si="91"/>
        <v>0</v>
      </c>
      <c r="Z84" s="18">
        <f t="shared" ca="1" si="92"/>
        <v>0</v>
      </c>
      <c r="AA84" s="72">
        <f t="shared" ca="1" si="93"/>
        <v>0.25</v>
      </c>
      <c r="AB84" s="73">
        <f t="shared" ca="1" si="94"/>
        <v>0.5</v>
      </c>
      <c r="AC84" s="73">
        <f t="shared" ca="1" si="95"/>
        <v>1</v>
      </c>
      <c r="AD84" s="74">
        <f t="shared" ca="1" si="96"/>
        <v>0.25</v>
      </c>
      <c r="AE84" s="74">
        <f t="shared" ca="1" si="97"/>
        <v>0.5</v>
      </c>
      <c r="AF84" s="74">
        <f t="shared" si="98"/>
        <v>0</v>
      </c>
      <c r="AG84" s="74">
        <f t="shared" si="99"/>
        <v>0</v>
      </c>
      <c r="AH84" s="75">
        <f t="shared" si="100"/>
        <v>0</v>
      </c>
      <c r="AI84" s="74">
        <f t="shared" si="101"/>
        <v>0</v>
      </c>
      <c r="AJ84" s="74">
        <f t="shared" ca="1" si="102"/>
        <v>0.75</v>
      </c>
      <c r="AK84" s="74">
        <f t="shared" ca="1" si="103"/>
        <v>1</v>
      </c>
      <c r="AL84" s="59" t="str">
        <f t="shared" si="104"/>
        <v/>
      </c>
      <c r="AM84" s="59" t="str">
        <f t="shared" ca="1" si="105"/>
        <v/>
      </c>
      <c r="AN84" s="59" t="str">
        <f t="shared" ca="1" si="106"/>
        <v/>
      </c>
      <c r="AO84" s="59" t="str">
        <f t="shared" ca="1" si="107"/>
        <v>Excavation, Plinth, RCC Slab, Brickwork, Internal Plaster, External Plaster</v>
      </c>
      <c r="AP84" s="59" t="str">
        <f t="shared" ca="1" si="79"/>
        <v xml:space="preserve"> Completed</v>
      </c>
      <c r="AQ84" s="59" t="str">
        <f t="shared" ca="1" si="108"/>
        <v/>
      </c>
    </row>
    <row r="85" spans="1:43" ht="15.5" x14ac:dyDescent="0.35">
      <c r="A85" s="94">
        <v>84</v>
      </c>
      <c r="B85" s="95" t="s">
        <v>167</v>
      </c>
      <c r="C85" s="96">
        <f ca="1">--TRIM(RIGHT(SUBSTITUTE(LEFT(B85,_xlfn.AGGREGATE(16,6,FIND({0,1,2,3,4,5,6,7,8,9},B85,ROW(INDIRECT("1:"&amp;LEN(B85)))),1))," ",REPT(" ",LEN(B85))),LEN(B85)))</f>
        <v>1</v>
      </c>
      <c r="D85" s="97">
        <v>1</v>
      </c>
      <c r="E85" s="97">
        <v>1</v>
      </c>
      <c r="F85" s="97">
        <v>2</v>
      </c>
      <c r="G85" s="97">
        <v>1</v>
      </c>
      <c r="H85" s="97">
        <v>1</v>
      </c>
      <c r="I85" s="97">
        <v>1</v>
      </c>
      <c r="J85" s="97">
        <v>0</v>
      </c>
      <c r="K85" s="97">
        <v>0</v>
      </c>
      <c r="L85" s="97">
        <v>0</v>
      </c>
      <c r="M85" s="97">
        <v>0</v>
      </c>
      <c r="N85" s="98">
        <f t="shared" ca="1" si="80"/>
        <v>0.75</v>
      </c>
      <c r="O85" s="98">
        <f t="shared" ca="1" si="81"/>
        <v>0.9</v>
      </c>
      <c r="P85" s="71" t="str">
        <f t="shared" ca="1" si="82"/>
        <v xml:space="preserve">Excavation, Plinth, RCC Slab, Brickwork, Internal Plaster, External Plaster Completed </v>
      </c>
      <c r="Q85" s="18">
        <f t="shared" ca="1" si="83"/>
        <v>1</v>
      </c>
      <c r="R85" s="18">
        <f t="shared" ca="1" si="84"/>
        <v>1</v>
      </c>
      <c r="S85" s="18">
        <f t="shared" ca="1" si="85"/>
        <v>1</v>
      </c>
      <c r="T85" s="18">
        <f t="shared" ca="1" si="86"/>
        <v>1</v>
      </c>
      <c r="U85" s="18">
        <f t="shared" ca="1" si="87"/>
        <v>1</v>
      </c>
      <c r="V85" s="18">
        <f t="shared" ca="1" si="88"/>
        <v>1</v>
      </c>
      <c r="W85" s="18">
        <f t="shared" ca="1" si="89"/>
        <v>0</v>
      </c>
      <c r="X85" s="18">
        <f t="shared" ca="1" si="90"/>
        <v>0</v>
      </c>
      <c r="Y85" s="18">
        <f t="shared" ca="1" si="91"/>
        <v>0</v>
      </c>
      <c r="Z85" s="18">
        <f t="shared" ca="1" si="92"/>
        <v>0</v>
      </c>
      <c r="AA85" s="72">
        <f t="shared" ca="1" si="93"/>
        <v>0.25</v>
      </c>
      <c r="AB85" s="73">
        <f t="shared" ca="1" si="94"/>
        <v>0.5</v>
      </c>
      <c r="AC85" s="73">
        <f t="shared" ca="1" si="95"/>
        <v>1</v>
      </c>
      <c r="AD85" s="74">
        <f t="shared" ca="1" si="96"/>
        <v>0.25</v>
      </c>
      <c r="AE85" s="74">
        <f t="shared" ca="1" si="97"/>
        <v>0.5</v>
      </c>
      <c r="AF85" s="74">
        <f t="shared" si="98"/>
        <v>0</v>
      </c>
      <c r="AG85" s="74">
        <f t="shared" si="99"/>
        <v>0</v>
      </c>
      <c r="AH85" s="75">
        <f t="shared" si="100"/>
        <v>0</v>
      </c>
      <c r="AI85" s="74">
        <f t="shared" si="101"/>
        <v>0</v>
      </c>
      <c r="AJ85" s="74">
        <f t="shared" ca="1" si="102"/>
        <v>0.75</v>
      </c>
      <c r="AK85" s="74">
        <f t="shared" ca="1" si="103"/>
        <v>1</v>
      </c>
      <c r="AL85" s="59" t="str">
        <f t="shared" si="104"/>
        <v/>
      </c>
      <c r="AM85" s="59" t="str">
        <f t="shared" ca="1" si="105"/>
        <v/>
      </c>
      <c r="AN85" s="59" t="str">
        <f t="shared" ca="1" si="106"/>
        <v/>
      </c>
      <c r="AO85" s="59" t="str">
        <f t="shared" ca="1" si="107"/>
        <v>Excavation, Plinth, RCC Slab, Brickwork, Internal Plaster, External Plaster</v>
      </c>
      <c r="AP85" s="59" t="str">
        <f t="shared" ca="1" si="79"/>
        <v xml:space="preserve"> Completed</v>
      </c>
      <c r="AQ85" s="59" t="str">
        <f t="shared" ca="1" si="108"/>
        <v/>
      </c>
    </row>
    <row r="86" spans="1:43" ht="15.5" hidden="1" x14ac:dyDescent="0.35">
      <c r="A86" s="55">
        <v>85</v>
      </c>
      <c r="B86" s="70" t="s">
        <v>167</v>
      </c>
      <c r="C86" s="52">
        <f ca="1">--TRIM(RIGHT(SUBSTITUTE(LEFT(B86,_xlfn.AGGREGATE(16,6,FIND({0,1,2,3,4,5,6,7,8,9},B86,ROW(INDIRECT("1:"&amp;LEN(B86)))),1))," ",REPT(" ",LEN(B86))),LEN(B86)))</f>
        <v>1</v>
      </c>
      <c r="D86" s="51">
        <v>1</v>
      </c>
      <c r="E86" s="51">
        <v>1</v>
      </c>
      <c r="F86" s="51">
        <v>2</v>
      </c>
      <c r="G86" s="51">
        <v>1</v>
      </c>
      <c r="H86" s="51">
        <v>1</v>
      </c>
      <c r="I86" s="51">
        <v>1</v>
      </c>
      <c r="J86" s="51">
        <v>0</v>
      </c>
      <c r="K86" s="51">
        <v>0</v>
      </c>
      <c r="L86" s="51">
        <v>0</v>
      </c>
      <c r="M86" s="51">
        <v>0</v>
      </c>
      <c r="N86" s="79">
        <f t="shared" ca="1" si="80"/>
        <v>0.75</v>
      </c>
      <c r="O86" s="79">
        <f t="shared" ca="1" si="81"/>
        <v>0.9</v>
      </c>
      <c r="P86" s="71" t="str">
        <f t="shared" ca="1" si="82"/>
        <v xml:space="preserve">Excavation, Plinth, RCC Slab, Brickwork, Internal Plaster, External Plaster Completed </v>
      </c>
      <c r="Q86" s="18">
        <f t="shared" ca="1" si="83"/>
        <v>1</v>
      </c>
      <c r="R86" s="18">
        <f t="shared" ca="1" si="84"/>
        <v>1</v>
      </c>
      <c r="S86" s="18">
        <f t="shared" ca="1" si="85"/>
        <v>1</v>
      </c>
      <c r="T86" s="18">
        <f t="shared" ca="1" si="86"/>
        <v>1</v>
      </c>
      <c r="U86" s="18">
        <f t="shared" ca="1" si="87"/>
        <v>1</v>
      </c>
      <c r="V86" s="18">
        <f t="shared" ca="1" si="88"/>
        <v>1</v>
      </c>
      <c r="W86" s="18">
        <f t="shared" ca="1" si="89"/>
        <v>0</v>
      </c>
      <c r="X86" s="18">
        <f t="shared" ca="1" si="90"/>
        <v>0</v>
      </c>
      <c r="Y86" s="18">
        <f t="shared" ca="1" si="91"/>
        <v>0</v>
      </c>
      <c r="Z86" s="18">
        <f t="shared" ca="1" si="92"/>
        <v>0</v>
      </c>
      <c r="AA86" s="72">
        <f t="shared" ca="1" si="93"/>
        <v>0.25</v>
      </c>
      <c r="AB86" s="73">
        <f t="shared" ca="1" si="94"/>
        <v>0.5</v>
      </c>
      <c r="AC86" s="73">
        <f t="shared" ca="1" si="95"/>
        <v>1</v>
      </c>
      <c r="AD86" s="74">
        <f t="shared" ca="1" si="96"/>
        <v>0.25</v>
      </c>
      <c r="AE86" s="74">
        <f t="shared" ca="1" si="97"/>
        <v>0.5</v>
      </c>
      <c r="AF86" s="74">
        <f t="shared" si="98"/>
        <v>0</v>
      </c>
      <c r="AG86" s="74">
        <f t="shared" si="99"/>
        <v>0</v>
      </c>
      <c r="AH86" s="75">
        <f t="shared" si="100"/>
        <v>0</v>
      </c>
      <c r="AI86" s="74">
        <f t="shared" si="101"/>
        <v>0</v>
      </c>
      <c r="AJ86" s="74">
        <f t="shared" ca="1" si="102"/>
        <v>0.75</v>
      </c>
      <c r="AK86" s="74">
        <f t="shared" ca="1" si="103"/>
        <v>1</v>
      </c>
      <c r="AL86" s="59" t="str">
        <f t="shared" si="104"/>
        <v/>
      </c>
      <c r="AM86" s="59" t="str">
        <f t="shared" ca="1" si="105"/>
        <v/>
      </c>
      <c r="AN86" s="59" t="str">
        <f t="shared" ca="1" si="106"/>
        <v/>
      </c>
      <c r="AO86" s="59" t="str">
        <f t="shared" ca="1" si="107"/>
        <v>Excavation, Plinth, RCC Slab, Brickwork, Internal Plaster, External Plaster</v>
      </c>
      <c r="AP86" s="59" t="str">
        <f t="shared" ca="1" si="79"/>
        <v xml:space="preserve"> Completed</v>
      </c>
      <c r="AQ86" s="59" t="str">
        <f t="shared" ca="1" si="108"/>
        <v/>
      </c>
    </row>
    <row r="87" spans="1:43" ht="15.5" hidden="1" x14ac:dyDescent="0.35">
      <c r="A87" s="55">
        <v>86</v>
      </c>
      <c r="B87" s="70" t="s">
        <v>167</v>
      </c>
      <c r="C87" s="52">
        <f ca="1">--TRIM(RIGHT(SUBSTITUTE(LEFT(B87,_xlfn.AGGREGATE(16,6,FIND({0,1,2,3,4,5,6,7,8,9},B87,ROW(INDIRECT("1:"&amp;LEN(B87)))),1))," ",REPT(" ",LEN(B87))),LEN(B87)))</f>
        <v>1</v>
      </c>
      <c r="D87" s="51">
        <v>1</v>
      </c>
      <c r="E87" s="51">
        <v>1</v>
      </c>
      <c r="F87" s="51">
        <v>2</v>
      </c>
      <c r="G87" s="51">
        <v>1</v>
      </c>
      <c r="H87" s="51">
        <v>1</v>
      </c>
      <c r="I87" s="51">
        <v>1</v>
      </c>
      <c r="J87" s="51">
        <v>0</v>
      </c>
      <c r="K87" s="51">
        <v>0</v>
      </c>
      <c r="L87" s="51">
        <v>0</v>
      </c>
      <c r="M87" s="51">
        <v>0</v>
      </c>
      <c r="N87" s="79">
        <f t="shared" ca="1" si="80"/>
        <v>0.75</v>
      </c>
      <c r="O87" s="79">
        <f t="shared" ca="1" si="81"/>
        <v>0.9</v>
      </c>
      <c r="P87" s="71" t="str">
        <f t="shared" ca="1" si="82"/>
        <v xml:space="preserve">Excavation, Plinth, RCC Slab, Brickwork, Internal Plaster, External Plaster Completed </v>
      </c>
      <c r="Q87" s="18">
        <f t="shared" ca="1" si="83"/>
        <v>1</v>
      </c>
      <c r="R87" s="18">
        <f t="shared" ca="1" si="84"/>
        <v>1</v>
      </c>
      <c r="S87" s="18">
        <f t="shared" ca="1" si="85"/>
        <v>1</v>
      </c>
      <c r="T87" s="18">
        <f t="shared" ca="1" si="86"/>
        <v>1</v>
      </c>
      <c r="U87" s="18">
        <f t="shared" ca="1" si="87"/>
        <v>1</v>
      </c>
      <c r="V87" s="18">
        <f t="shared" ca="1" si="88"/>
        <v>1</v>
      </c>
      <c r="W87" s="18">
        <f t="shared" ca="1" si="89"/>
        <v>0</v>
      </c>
      <c r="X87" s="18">
        <f t="shared" ca="1" si="90"/>
        <v>0</v>
      </c>
      <c r="Y87" s="18">
        <f t="shared" ca="1" si="91"/>
        <v>0</v>
      </c>
      <c r="Z87" s="18">
        <f t="shared" ca="1" si="92"/>
        <v>0</v>
      </c>
      <c r="AA87" s="72">
        <f t="shared" ca="1" si="93"/>
        <v>0.25</v>
      </c>
      <c r="AB87" s="73">
        <f t="shared" ca="1" si="94"/>
        <v>0.5</v>
      </c>
      <c r="AC87" s="73">
        <f t="shared" ca="1" si="95"/>
        <v>1</v>
      </c>
      <c r="AD87" s="74">
        <f t="shared" ca="1" si="96"/>
        <v>0.25</v>
      </c>
      <c r="AE87" s="74">
        <f t="shared" ca="1" si="97"/>
        <v>0.5</v>
      </c>
      <c r="AF87" s="74">
        <f t="shared" si="98"/>
        <v>0</v>
      </c>
      <c r="AG87" s="74">
        <f t="shared" si="99"/>
        <v>0</v>
      </c>
      <c r="AH87" s="75">
        <f t="shared" si="100"/>
        <v>0</v>
      </c>
      <c r="AI87" s="74">
        <f t="shared" si="101"/>
        <v>0</v>
      </c>
      <c r="AJ87" s="74">
        <f t="shared" ca="1" si="102"/>
        <v>0.75</v>
      </c>
      <c r="AK87" s="74">
        <f t="shared" ca="1" si="103"/>
        <v>1</v>
      </c>
      <c r="AL87" s="59" t="str">
        <f t="shared" si="104"/>
        <v/>
      </c>
      <c r="AM87" s="59" t="str">
        <f t="shared" ca="1" si="105"/>
        <v/>
      </c>
      <c r="AN87" s="59" t="str">
        <f t="shared" ca="1" si="106"/>
        <v/>
      </c>
      <c r="AO87" s="59" t="str">
        <f t="shared" ca="1" si="107"/>
        <v>Excavation, Plinth, RCC Slab, Brickwork, Internal Plaster, External Plaster</v>
      </c>
      <c r="AP87" s="59" t="str">
        <f t="shared" ca="1" si="79"/>
        <v xml:space="preserve"> Completed</v>
      </c>
      <c r="AQ87" s="59" t="str">
        <f t="shared" ca="1" si="108"/>
        <v/>
      </c>
    </row>
    <row r="88" spans="1:43" ht="15.5" hidden="1" x14ac:dyDescent="0.35">
      <c r="A88" s="55">
        <v>87</v>
      </c>
      <c r="B88" s="70" t="s">
        <v>167</v>
      </c>
      <c r="C88" s="52">
        <f ca="1">--TRIM(RIGHT(SUBSTITUTE(LEFT(B88,_xlfn.AGGREGATE(16,6,FIND({0,1,2,3,4,5,6,7,8,9},B88,ROW(INDIRECT("1:"&amp;LEN(B88)))),1))," ",REPT(" ",LEN(B88))),LEN(B88)))</f>
        <v>1</v>
      </c>
      <c r="D88" s="51">
        <v>1</v>
      </c>
      <c r="E88" s="51">
        <v>1</v>
      </c>
      <c r="F88" s="51">
        <v>2</v>
      </c>
      <c r="G88" s="51">
        <v>1</v>
      </c>
      <c r="H88" s="51">
        <v>1</v>
      </c>
      <c r="I88" s="51">
        <v>1</v>
      </c>
      <c r="J88" s="51">
        <v>0</v>
      </c>
      <c r="K88" s="51">
        <v>0</v>
      </c>
      <c r="L88" s="51">
        <v>0</v>
      </c>
      <c r="M88" s="51">
        <v>0</v>
      </c>
      <c r="N88" s="79">
        <f t="shared" ca="1" si="80"/>
        <v>0.75</v>
      </c>
      <c r="O88" s="79">
        <f t="shared" ca="1" si="81"/>
        <v>0.9</v>
      </c>
      <c r="P88" s="71" t="str">
        <f t="shared" ca="1" si="82"/>
        <v xml:space="preserve">Excavation, Plinth, RCC Slab, Brickwork, Internal Plaster, External Plaster Completed </v>
      </c>
      <c r="Q88" s="18">
        <f t="shared" ca="1" si="83"/>
        <v>1</v>
      </c>
      <c r="R88" s="18">
        <f t="shared" ca="1" si="84"/>
        <v>1</v>
      </c>
      <c r="S88" s="18">
        <f t="shared" ca="1" si="85"/>
        <v>1</v>
      </c>
      <c r="T88" s="18">
        <f t="shared" ca="1" si="86"/>
        <v>1</v>
      </c>
      <c r="U88" s="18">
        <f t="shared" ca="1" si="87"/>
        <v>1</v>
      </c>
      <c r="V88" s="18">
        <f t="shared" ca="1" si="88"/>
        <v>1</v>
      </c>
      <c r="W88" s="18">
        <f t="shared" ca="1" si="89"/>
        <v>0</v>
      </c>
      <c r="X88" s="18">
        <f t="shared" ca="1" si="90"/>
        <v>0</v>
      </c>
      <c r="Y88" s="18">
        <f t="shared" ca="1" si="91"/>
        <v>0</v>
      </c>
      <c r="Z88" s="18">
        <f t="shared" ca="1" si="92"/>
        <v>0</v>
      </c>
      <c r="AA88" s="72">
        <f t="shared" ca="1" si="93"/>
        <v>0.25</v>
      </c>
      <c r="AB88" s="73">
        <f t="shared" ca="1" si="94"/>
        <v>0.5</v>
      </c>
      <c r="AC88" s="73">
        <f t="shared" ca="1" si="95"/>
        <v>1</v>
      </c>
      <c r="AD88" s="74">
        <f t="shared" ca="1" si="96"/>
        <v>0.25</v>
      </c>
      <c r="AE88" s="74">
        <f t="shared" ca="1" si="97"/>
        <v>0.5</v>
      </c>
      <c r="AF88" s="74">
        <f t="shared" si="98"/>
        <v>0</v>
      </c>
      <c r="AG88" s="74">
        <f t="shared" si="99"/>
        <v>0</v>
      </c>
      <c r="AH88" s="75">
        <f t="shared" si="100"/>
        <v>0</v>
      </c>
      <c r="AI88" s="74">
        <f t="shared" si="101"/>
        <v>0</v>
      </c>
      <c r="AJ88" s="74">
        <f t="shared" ca="1" si="102"/>
        <v>0.75</v>
      </c>
      <c r="AK88" s="74">
        <f t="shared" ca="1" si="103"/>
        <v>1</v>
      </c>
      <c r="AL88" s="59" t="str">
        <f t="shared" si="104"/>
        <v/>
      </c>
      <c r="AM88" s="59" t="str">
        <f t="shared" ca="1" si="105"/>
        <v/>
      </c>
      <c r="AN88" s="59" t="str">
        <f t="shared" ca="1" si="106"/>
        <v/>
      </c>
      <c r="AO88" s="59" t="str">
        <f t="shared" ca="1" si="107"/>
        <v>Excavation, Plinth, RCC Slab, Brickwork, Internal Plaster, External Plaster</v>
      </c>
      <c r="AP88" s="59" t="str">
        <f t="shared" ca="1" si="79"/>
        <v xml:space="preserve"> Completed</v>
      </c>
      <c r="AQ88" s="59" t="str">
        <f t="shared" ca="1" si="108"/>
        <v/>
      </c>
    </row>
    <row r="89" spans="1:43" ht="15.5" hidden="1" x14ac:dyDescent="0.35">
      <c r="A89" s="55">
        <v>88</v>
      </c>
      <c r="B89" s="70" t="s">
        <v>167</v>
      </c>
      <c r="C89" s="52">
        <f ca="1">--TRIM(RIGHT(SUBSTITUTE(LEFT(B89,_xlfn.AGGREGATE(16,6,FIND({0,1,2,3,4,5,6,7,8,9},B89,ROW(INDIRECT("1:"&amp;LEN(B89)))),1))," ",REPT(" ",LEN(B89))),LEN(B89)))</f>
        <v>1</v>
      </c>
      <c r="D89" s="51">
        <v>1</v>
      </c>
      <c r="E89" s="51">
        <v>1</v>
      </c>
      <c r="F89" s="51">
        <v>2</v>
      </c>
      <c r="G89" s="51">
        <v>1</v>
      </c>
      <c r="H89" s="51">
        <v>1</v>
      </c>
      <c r="I89" s="51">
        <v>1</v>
      </c>
      <c r="J89" s="51">
        <v>0</v>
      </c>
      <c r="K89" s="51">
        <v>0</v>
      </c>
      <c r="L89" s="51">
        <v>0</v>
      </c>
      <c r="M89" s="51">
        <v>0</v>
      </c>
      <c r="N89" s="79">
        <f t="shared" ca="1" si="80"/>
        <v>0.75</v>
      </c>
      <c r="O89" s="79">
        <f t="shared" ca="1" si="81"/>
        <v>0.9</v>
      </c>
      <c r="P89" s="71" t="str">
        <f t="shared" ca="1" si="82"/>
        <v xml:space="preserve">Excavation, Plinth, RCC Slab, Brickwork, Internal Plaster, External Plaster Completed </v>
      </c>
      <c r="Q89" s="18">
        <f t="shared" ca="1" si="83"/>
        <v>1</v>
      </c>
      <c r="R89" s="18">
        <f t="shared" ca="1" si="84"/>
        <v>1</v>
      </c>
      <c r="S89" s="18">
        <f t="shared" ca="1" si="85"/>
        <v>1</v>
      </c>
      <c r="T89" s="18">
        <f t="shared" ca="1" si="86"/>
        <v>1</v>
      </c>
      <c r="U89" s="18">
        <f t="shared" ca="1" si="87"/>
        <v>1</v>
      </c>
      <c r="V89" s="18">
        <f t="shared" ca="1" si="88"/>
        <v>1</v>
      </c>
      <c r="W89" s="18">
        <f t="shared" ca="1" si="89"/>
        <v>0</v>
      </c>
      <c r="X89" s="18">
        <f t="shared" ca="1" si="90"/>
        <v>0</v>
      </c>
      <c r="Y89" s="18">
        <f t="shared" ca="1" si="91"/>
        <v>0</v>
      </c>
      <c r="Z89" s="18">
        <f t="shared" ca="1" si="92"/>
        <v>0</v>
      </c>
      <c r="AA89" s="72">
        <f t="shared" ca="1" si="93"/>
        <v>0.25</v>
      </c>
      <c r="AB89" s="73">
        <f t="shared" ca="1" si="94"/>
        <v>0.5</v>
      </c>
      <c r="AC89" s="73">
        <f t="shared" ca="1" si="95"/>
        <v>1</v>
      </c>
      <c r="AD89" s="74">
        <f t="shared" ca="1" si="96"/>
        <v>0.25</v>
      </c>
      <c r="AE89" s="74">
        <f t="shared" ca="1" si="97"/>
        <v>0.5</v>
      </c>
      <c r="AF89" s="74">
        <f t="shared" si="98"/>
        <v>0</v>
      </c>
      <c r="AG89" s="74">
        <f t="shared" si="99"/>
        <v>0</v>
      </c>
      <c r="AH89" s="75">
        <f t="shared" si="100"/>
        <v>0</v>
      </c>
      <c r="AI89" s="74">
        <f t="shared" si="101"/>
        <v>0</v>
      </c>
      <c r="AJ89" s="74">
        <f t="shared" ca="1" si="102"/>
        <v>0.75</v>
      </c>
      <c r="AK89" s="74">
        <f t="shared" ca="1" si="103"/>
        <v>1</v>
      </c>
      <c r="AL89" s="59" t="str">
        <f t="shared" si="104"/>
        <v/>
      </c>
      <c r="AM89" s="59" t="str">
        <f t="shared" ca="1" si="105"/>
        <v/>
      </c>
      <c r="AN89" s="59" t="str">
        <f t="shared" ca="1" si="106"/>
        <v/>
      </c>
      <c r="AO89" s="59" t="str">
        <f t="shared" ca="1" si="107"/>
        <v>Excavation, Plinth, RCC Slab, Brickwork, Internal Plaster, External Plaster</v>
      </c>
      <c r="AP89" s="59" t="str">
        <f t="shared" ca="1" si="79"/>
        <v xml:space="preserve"> Completed</v>
      </c>
      <c r="AQ89" s="59" t="str">
        <f t="shared" ca="1" si="108"/>
        <v/>
      </c>
    </row>
    <row r="90" spans="1:43" ht="15.5" hidden="1" x14ac:dyDescent="0.35">
      <c r="A90" s="55">
        <v>89</v>
      </c>
      <c r="B90" s="70" t="s">
        <v>167</v>
      </c>
      <c r="C90" s="52">
        <f ca="1">--TRIM(RIGHT(SUBSTITUTE(LEFT(B90,_xlfn.AGGREGATE(16,6,FIND({0,1,2,3,4,5,6,7,8,9},B90,ROW(INDIRECT("1:"&amp;LEN(B90)))),1))," ",REPT(" ",LEN(B90))),LEN(B90)))</f>
        <v>1</v>
      </c>
      <c r="D90" s="51">
        <v>1</v>
      </c>
      <c r="E90" s="51">
        <v>1</v>
      </c>
      <c r="F90" s="51">
        <v>2</v>
      </c>
      <c r="G90" s="51">
        <v>1</v>
      </c>
      <c r="H90" s="51">
        <v>1</v>
      </c>
      <c r="I90" s="51">
        <v>1</v>
      </c>
      <c r="J90" s="51">
        <v>0</v>
      </c>
      <c r="K90" s="51">
        <v>0</v>
      </c>
      <c r="L90" s="51">
        <v>0</v>
      </c>
      <c r="M90" s="51">
        <v>0</v>
      </c>
      <c r="N90" s="79">
        <f t="shared" ca="1" si="80"/>
        <v>0.75</v>
      </c>
      <c r="O90" s="79">
        <f t="shared" ca="1" si="81"/>
        <v>0.9</v>
      </c>
      <c r="P90" s="71" t="str">
        <f t="shared" ca="1" si="82"/>
        <v xml:space="preserve">Excavation, Plinth, RCC Slab, Brickwork, Internal Plaster, External Plaster Completed </v>
      </c>
      <c r="Q90" s="18">
        <f t="shared" ca="1" si="83"/>
        <v>1</v>
      </c>
      <c r="R90" s="18">
        <f t="shared" ca="1" si="84"/>
        <v>1</v>
      </c>
      <c r="S90" s="18">
        <f t="shared" ca="1" si="85"/>
        <v>1</v>
      </c>
      <c r="T90" s="18">
        <f t="shared" ca="1" si="86"/>
        <v>1</v>
      </c>
      <c r="U90" s="18">
        <f t="shared" ca="1" si="87"/>
        <v>1</v>
      </c>
      <c r="V90" s="18">
        <f t="shared" ca="1" si="88"/>
        <v>1</v>
      </c>
      <c r="W90" s="18">
        <f t="shared" ca="1" si="89"/>
        <v>0</v>
      </c>
      <c r="X90" s="18">
        <f t="shared" ca="1" si="90"/>
        <v>0</v>
      </c>
      <c r="Y90" s="18">
        <f t="shared" ca="1" si="91"/>
        <v>0</v>
      </c>
      <c r="Z90" s="18">
        <f t="shared" ca="1" si="92"/>
        <v>0</v>
      </c>
      <c r="AA90" s="72">
        <f t="shared" ca="1" si="93"/>
        <v>0.25</v>
      </c>
      <c r="AB90" s="73">
        <f t="shared" ca="1" si="94"/>
        <v>0.5</v>
      </c>
      <c r="AC90" s="73">
        <f t="shared" ca="1" si="95"/>
        <v>1</v>
      </c>
      <c r="AD90" s="74">
        <f t="shared" ref="AD90:AD108" ca="1" si="109">(IF(M76&gt;1,(C90/(M76+2)),C90/4))</f>
        <v>0.25</v>
      </c>
      <c r="AE90" s="74">
        <f t="shared" ref="AE90:AE108" ca="1" si="110">(IF(M76&gt;1,(C90/(M76+2)+AD90),C90/4+AD90))</f>
        <v>0.5</v>
      </c>
      <c r="AF90" s="74">
        <f t="shared" ref="AF90:AF108" si="111">(IF(M76&gt;1,(C90/(M76+2)+AE90),0))</f>
        <v>0</v>
      </c>
      <c r="AG90" s="74">
        <f t="shared" ref="AG90:AG108" si="112">(IF(M76&gt;2,(C90/(M76+2)+AF90),0))</f>
        <v>0</v>
      </c>
      <c r="AH90" s="75">
        <f t="shared" ref="AH90:AH108" si="113">(IF(M76&gt;3,(C90/(M76+2)+AG90),0))</f>
        <v>0</v>
      </c>
      <c r="AI90" s="74">
        <f t="shared" ref="AI90:AI108" si="114">(IF(M76&gt;4,(C90/(M76+2)+AH90),0))</f>
        <v>0</v>
      </c>
      <c r="AJ90" s="74">
        <f t="shared" ref="AJ90:AJ108" ca="1" si="115">(IF(M76=1,(C90/(M76+3)+AE90),IF(M76=0,(C90/4+AE90),IF(M76&gt;1,0))))</f>
        <v>0.75</v>
      </c>
      <c r="AK90" s="74">
        <f t="shared" ref="AK90:AK108" ca="1" si="116">(IF(M76&gt;1.5,(C90/(M76+2)+AE90+MAX(0,AF90-AE90)+MAX(0,AG90-AF90)+MAX(0,AH90-AG90)+MAX(0,AI90-AH90)+MAX(0,AJ90-AI90)),IF(M76=1,(C90/(M76+3)+AJ90),IF(M76=0,C90/4+AJ90))))</f>
        <v>1</v>
      </c>
      <c r="AL90" s="59" t="str">
        <f t="shared" ref="AL90:AL103" si="117">(IF(W232=(1+T232),"",IF(W232&gt;0,", RCC upto "&amp;W232&amp;" Slab","")))&amp;(IF(X232=T232,"",IF(X232&gt;0,", Brickwork upto "&amp;X232&amp;" Floor","")))&amp;(IF(Y232=T232,"",IF(Y232&gt;0,", Internal Plaster upto "&amp;Y232&amp;" Floor","")))&amp;(IF(Z232=T232,"",IF(Z232&gt;0,", External Plaster upto "&amp;Z232&amp;" Floor","")))&amp;(IF(AA232=T232,"",IF(AA232&gt;0,", Flooring upto "&amp;AA232&amp;" Floor","")))&amp;(IF(AB232=T232,"",IF(AB232&gt;0,", Painting upto "&amp;AB232&amp;" Floor","")))&amp;(IF(AC232=T232,"",IF(AC232&gt;0,", Finishing upto "&amp;AC232&amp;" Floor","")))&amp;(IF(AD232=T232,"",IF(AD232&gt;0,", Possession upto "&amp;AD232&amp;" Floor","")))</f>
        <v/>
      </c>
      <c r="AM90" s="59" t="str">
        <f t="shared" ca="1" si="105"/>
        <v/>
      </c>
      <c r="AN90" s="59" t="str">
        <f t="shared" ca="1" si="106"/>
        <v/>
      </c>
      <c r="AO90" s="59" t="str">
        <f t="shared" ca="1" si="107"/>
        <v>Excavation, Plinth, RCC Slab, Brickwork, Internal Plaster, External Plaster</v>
      </c>
      <c r="AP90" s="59" t="str">
        <f t="shared" ca="1" si="79"/>
        <v xml:space="preserve"> Completed</v>
      </c>
      <c r="AQ90" s="59" t="str">
        <f t="shared" ca="1" si="108"/>
        <v/>
      </c>
    </row>
    <row r="91" spans="1:43" ht="15.5" hidden="1" x14ac:dyDescent="0.35">
      <c r="A91" s="55">
        <v>90</v>
      </c>
      <c r="B91" s="70" t="s">
        <v>167</v>
      </c>
      <c r="C91" s="52">
        <f ca="1">--TRIM(RIGHT(SUBSTITUTE(LEFT(B91,_xlfn.AGGREGATE(16,6,FIND({0,1,2,3,4,5,6,7,8,9},B91,ROW(INDIRECT("1:"&amp;LEN(B91)))),1))," ",REPT(" ",LEN(B91))),LEN(B91)))</f>
        <v>1</v>
      </c>
      <c r="D91" s="51">
        <v>1</v>
      </c>
      <c r="E91" s="51">
        <v>1</v>
      </c>
      <c r="F91" s="51">
        <v>2</v>
      </c>
      <c r="G91" s="51">
        <v>1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79">
        <f t="shared" ca="1" si="80"/>
        <v>0.57499999999999996</v>
      </c>
      <c r="O91" s="79">
        <f t="shared" ca="1" si="81"/>
        <v>0.8</v>
      </c>
      <c r="P91" s="71" t="str">
        <f t="shared" ca="1" si="82"/>
        <v xml:space="preserve">Excavation, Plinth, RCC Slab, Brickwork Completed </v>
      </c>
      <c r="Q91" s="18">
        <f t="shared" ca="1" si="83"/>
        <v>1</v>
      </c>
      <c r="R91" s="18">
        <f t="shared" ca="1" si="84"/>
        <v>1</v>
      </c>
      <c r="S91" s="18">
        <f t="shared" ca="1" si="85"/>
        <v>1</v>
      </c>
      <c r="T91" s="18">
        <f t="shared" ca="1" si="86"/>
        <v>1</v>
      </c>
      <c r="U91" s="18">
        <f t="shared" ca="1" si="87"/>
        <v>0</v>
      </c>
      <c r="V91" s="18">
        <f t="shared" ca="1" si="88"/>
        <v>0</v>
      </c>
      <c r="W91" s="18">
        <f t="shared" ca="1" si="89"/>
        <v>0</v>
      </c>
      <c r="X91" s="18">
        <f t="shared" ca="1" si="90"/>
        <v>0</v>
      </c>
      <c r="Y91" s="18">
        <f t="shared" ca="1" si="91"/>
        <v>0</v>
      </c>
      <c r="Z91" s="18">
        <f t="shared" ca="1" si="92"/>
        <v>0</v>
      </c>
      <c r="AA91" s="72">
        <f t="shared" ca="1" si="93"/>
        <v>0.25</v>
      </c>
      <c r="AB91" s="73">
        <f t="shared" ca="1" si="94"/>
        <v>0.5</v>
      </c>
      <c r="AC91" s="73">
        <f t="shared" ca="1" si="95"/>
        <v>1</v>
      </c>
      <c r="AD91" s="74">
        <f t="shared" ca="1" si="109"/>
        <v>0.25</v>
      </c>
      <c r="AE91" s="74">
        <f t="shared" ca="1" si="110"/>
        <v>0.5</v>
      </c>
      <c r="AF91" s="74">
        <f t="shared" si="111"/>
        <v>0</v>
      </c>
      <c r="AG91" s="74">
        <f t="shared" si="112"/>
        <v>0</v>
      </c>
      <c r="AH91" s="75">
        <f t="shared" si="113"/>
        <v>0</v>
      </c>
      <c r="AI91" s="74">
        <f t="shared" si="114"/>
        <v>0</v>
      </c>
      <c r="AJ91" s="74">
        <f t="shared" ca="1" si="115"/>
        <v>0.75</v>
      </c>
      <c r="AK91" s="74">
        <f t="shared" ca="1" si="116"/>
        <v>1</v>
      </c>
      <c r="AL91" s="59" t="str">
        <f t="shared" si="117"/>
        <v/>
      </c>
      <c r="AM91" s="59" t="str">
        <f t="shared" ca="1" si="105"/>
        <v/>
      </c>
      <c r="AN91" s="59" t="str">
        <f t="shared" ca="1" si="106"/>
        <v/>
      </c>
      <c r="AO91" s="59" t="str">
        <f t="shared" ca="1" si="107"/>
        <v>Excavation, Plinth, RCC Slab, Brickwork</v>
      </c>
      <c r="AP91" s="59" t="str">
        <f t="shared" ca="1" si="79"/>
        <v xml:space="preserve"> Completed</v>
      </c>
      <c r="AQ91" s="59" t="str">
        <f t="shared" ca="1" si="108"/>
        <v/>
      </c>
    </row>
    <row r="92" spans="1:43" ht="15.5" hidden="1" x14ac:dyDescent="0.35">
      <c r="A92" s="55">
        <v>91</v>
      </c>
      <c r="B92" s="70" t="s">
        <v>167</v>
      </c>
      <c r="C92" s="52">
        <f ca="1">--TRIM(RIGHT(SUBSTITUTE(LEFT(B92,_xlfn.AGGREGATE(16,6,FIND({0,1,2,3,4,5,6,7,8,9},B92,ROW(INDIRECT("1:"&amp;LEN(B92)))),1))," ",REPT(" ",LEN(B92))),LEN(B92)))</f>
        <v>1</v>
      </c>
      <c r="D92" s="51">
        <v>1</v>
      </c>
      <c r="E92" s="51">
        <v>1</v>
      </c>
      <c r="F92" s="51">
        <v>2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79">
        <f t="shared" ca="1" si="80"/>
        <v>0.5</v>
      </c>
      <c r="O92" s="79">
        <f t="shared" ca="1" si="81"/>
        <v>0.75</v>
      </c>
      <c r="P92" s="71" t="str">
        <f t="shared" ca="1" si="82"/>
        <v xml:space="preserve">Excavation, Plinth, RCC Slab Completed </v>
      </c>
      <c r="Q92" s="18">
        <f t="shared" ca="1" si="83"/>
        <v>1</v>
      </c>
      <c r="R92" s="18">
        <f t="shared" ca="1" si="84"/>
        <v>1</v>
      </c>
      <c r="S92" s="18">
        <f t="shared" ca="1" si="85"/>
        <v>1</v>
      </c>
      <c r="T92" s="18">
        <f t="shared" ca="1" si="86"/>
        <v>0</v>
      </c>
      <c r="U92" s="18">
        <f t="shared" ca="1" si="87"/>
        <v>0</v>
      </c>
      <c r="V92" s="18">
        <f t="shared" ca="1" si="88"/>
        <v>0</v>
      </c>
      <c r="W92" s="18">
        <f t="shared" ca="1" si="89"/>
        <v>0</v>
      </c>
      <c r="X92" s="18">
        <f t="shared" ca="1" si="90"/>
        <v>0</v>
      </c>
      <c r="Y92" s="18">
        <f t="shared" ca="1" si="91"/>
        <v>0</v>
      </c>
      <c r="Z92" s="18">
        <f t="shared" ca="1" si="92"/>
        <v>0</v>
      </c>
      <c r="AA92" s="72">
        <f t="shared" ca="1" si="93"/>
        <v>0.25</v>
      </c>
      <c r="AB92" s="73">
        <f t="shared" ca="1" si="94"/>
        <v>0.5</v>
      </c>
      <c r="AC92" s="73">
        <f t="shared" ca="1" si="95"/>
        <v>1</v>
      </c>
      <c r="AD92" s="74">
        <f t="shared" ca="1" si="109"/>
        <v>0.25</v>
      </c>
      <c r="AE92" s="74">
        <f t="shared" ca="1" si="110"/>
        <v>0.5</v>
      </c>
      <c r="AF92" s="74">
        <f t="shared" si="111"/>
        <v>0</v>
      </c>
      <c r="AG92" s="74">
        <f t="shared" si="112"/>
        <v>0</v>
      </c>
      <c r="AH92" s="75">
        <f t="shared" si="113"/>
        <v>0</v>
      </c>
      <c r="AI92" s="74">
        <f t="shared" si="114"/>
        <v>0</v>
      </c>
      <c r="AJ92" s="74">
        <f t="shared" ca="1" si="115"/>
        <v>0.75</v>
      </c>
      <c r="AK92" s="74">
        <f t="shared" ca="1" si="116"/>
        <v>1</v>
      </c>
      <c r="AL92" s="59" t="str">
        <f t="shared" si="117"/>
        <v/>
      </c>
      <c r="AM92" s="59" t="str">
        <f t="shared" ca="1" si="105"/>
        <v/>
      </c>
      <c r="AN92" s="59" t="str">
        <f t="shared" ca="1" si="106"/>
        <v/>
      </c>
      <c r="AO92" s="59" t="str">
        <f t="shared" ca="1" si="107"/>
        <v>Excavation, Plinth, RCC Slab</v>
      </c>
      <c r="AP92" s="59" t="str">
        <f t="shared" ca="1" si="79"/>
        <v xml:space="preserve"> Completed</v>
      </c>
      <c r="AQ92" s="59" t="str">
        <f t="shared" ca="1" si="108"/>
        <v/>
      </c>
    </row>
    <row r="93" spans="1:43" ht="15.5" hidden="1" x14ac:dyDescent="0.35">
      <c r="A93" s="55">
        <v>92</v>
      </c>
      <c r="B93" s="70" t="s">
        <v>167</v>
      </c>
      <c r="C93" s="52">
        <f ca="1">--TRIM(RIGHT(SUBSTITUTE(LEFT(B93,_xlfn.AGGREGATE(16,6,FIND({0,1,2,3,4,5,6,7,8,9},B93,ROW(INDIRECT("1:"&amp;LEN(B93)))),1))," ",REPT(" ",LEN(B93))),LEN(B93)))</f>
        <v>1</v>
      </c>
      <c r="D93" s="51">
        <v>1</v>
      </c>
      <c r="E93" s="51">
        <v>1</v>
      </c>
      <c r="F93" s="51">
        <v>2</v>
      </c>
      <c r="G93" s="51">
        <v>1</v>
      </c>
      <c r="H93" s="51">
        <v>1</v>
      </c>
      <c r="I93" s="51">
        <v>1</v>
      </c>
      <c r="J93" s="51">
        <v>0</v>
      </c>
      <c r="K93" s="51">
        <v>0</v>
      </c>
      <c r="L93" s="51">
        <v>0</v>
      </c>
      <c r="M93" s="51">
        <v>0</v>
      </c>
      <c r="N93" s="79">
        <f t="shared" ca="1" si="80"/>
        <v>0.75</v>
      </c>
      <c r="O93" s="79">
        <f t="shared" ca="1" si="81"/>
        <v>0.9</v>
      </c>
      <c r="P93" s="71" t="str">
        <f t="shared" ca="1" si="82"/>
        <v xml:space="preserve">Excavation, Plinth, RCC Slab, Brickwork, Internal Plaster, External Plaster Completed </v>
      </c>
      <c r="Q93" s="18">
        <f t="shared" ca="1" si="83"/>
        <v>1</v>
      </c>
      <c r="R93" s="18">
        <f t="shared" ca="1" si="84"/>
        <v>1</v>
      </c>
      <c r="S93" s="18">
        <f t="shared" ca="1" si="85"/>
        <v>1</v>
      </c>
      <c r="T93" s="18">
        <f t="shared" ca="1" si="86"/>
        <v>1</v>
      </c>
      <c r="U93" s="18">
        <f t="shared" ca="1" si="87"/>
        <v>1</v>
      </c>
      <c r="V93" s="18">
        <f t="shared" ca="1" si="88"/>
        <v>1</v>
      </c>
      <c r="W93" s="18">
        <f t="shared" ca="1" si="89"/>
        <v>0</v>
      </c>
      <c r="X93" s="18">
        <f t="shared" ca="1" si="90"/>
        <v>0</v>
      </c>
      <c r="Y93" s="18">
        <f t="shared" ca="1" si="91"/>
        <v>0</v>
      </c>
      <c r="Z93" s="18">
        <f t="shared" ca="1" si="92"/>
        <v>0</v>
      </c>
      <c r="AA93" s="72">
        <f t="shared" ca="1" si="93"/>
        <v>0.25</v>
      </c>
      <c r="AB93" s="73">
        <f t="shared" ca="1" si="94"/>
        <v>0.5</v>
      </c>
      <c r="AC93" s="73">
        <f t="shared" ca="1" si="95"/>
        <v>1</v>
      </c>
      <c r="AD93" s="74">
        <f t="shared" ca="1" si="109"/>
        <v>0.25</v>
      </c>
      <c r="AE93" s="74">
        <f t="shared" ca="1" si="110"/>
        <v>0.5</v>
      </c>
      <c r="AF93" s="74">
        <f t="shared" si="111"/>
        <v>0</v>
      </c>
      <c r="AG93" s="74">
        <f t="shared" si="112"/>
        <v>0</v>
      </c>
      <c r="AH93" s="75">
        <f t="shared" si="113"/>
        <v>0</v>
      </c>
      <c r="AI93" s="74">
        <f t="shared" si="114"/>
        <v>0</v>
      </c>
      <c r="AJ93" s="74">
        <f t="shared" ca="1" si="115"/>
        <v>0.75</v>
      </c>
      <c r="AK93" s="74">
        <f t="shared" ca="1" si="116"/>
        <v>1</v>
      </c>
      <c r="AL93" s="59" t="str">
        <f t="shared" si="117"/>
        <v/>
      </c>
      <c r="AM93" s="59" t="str">
        <f t="shared" ca="1" si="105"/>
        <v/>
      </c>
      <c r="AN93" s="59" t="str">
        <f t="shared" ca="1" si="106"/>
        <v/>
      </c>
      <c r="AO93" s="59" t="str">
        <f t="shared" ca="1" si="107"/>
        <v>Excavation, Plinth, RCC Slab, Brickwork, Internal Plaster, External Plaster</v>
      </c>
      <c r="AP93" s="59" t="str">
        <f t="shared" ca="1" si="79"/>
        <v xml:space="preserve"> Completed</v>
      </c>
      <c r="AQ93" s="59" t="str">
        <f t="shared" ca="1" si="108"/>
        <v/>
      </c>
    </row>
    <row r="94" spans="1:43" ht="15.5" hidden="1" x14ac:dyDescent="0.35">
      <c r="A94" s="55">
        <v>93</v>
      </c>
      <c r="B94" s="70" t="s">
        <v>167</v>
      </c>
      <c r="C94" s="52">
        <f ca="1">--TRIM(RIGHT(SUBSTITUTE(LEFT(B94,_xlfn.AGGREGATE(16,6,FIND({0,1,2,3,4,5,6,7,8,9},B94,ROW(INDIRECT("1:"&amp;LEN(B94)))),1))," ",REPT(" ",LEN(B94))),LEN(B94)))</f>
        <v>1</v>
      </c>
      <c r="D94" s="51">
        <v>1</v>
      </c>
      <c r="E94" s="51">
        <v>1</v>
      </c>
      <c r="F94" s="51">
        <v>2</v>
      </c>
      <c r="G94" s="51">
        <v>1</v>
      </c>
      <c r="H94" s="51">
        <v>1</v>
      </c>
      <c r="I94" s="51">
        <v>1</v>
      </c>
      <c r="J94" s="51">
        <v>0</v>
      </c>
      <c r="K94" s="51">
        <v>0</v>
      </c>
      <c r="L94" s="51">
        <v>0</v>
      </c>
      <c r="M94" s="51">
        <v>0</v>
      </c>
      <c r="N94" s="79">
        <f t="shared" ca="1" si="80"/>
        <v>0.75</v>
      </c>
      <c r="O94" s="79">
        <f t="shared" ca="1" si="81"/>
        <v>0.9</v>
      </c>
      <c r="P94" s="71" t="str">
        <f t="shared" ca="1" si="82"/>
        <v xml:space="preserve">Excavation, Plinth, RCC Slab, Brickwork, Internal Plaster, External Plaster Completed </v>
      </c>
      <c r="Q94" s="18">
        <f t="shared" ca="1" si="83"/>
        <v>1</v>
      </c>
      <c r="R94" s="18">
        <f t="shared" ca="1" si="84"/>
        <v>1</v>
      </c>
      <c r="S94" s="18">
        <f t="shared" ca="1" si="85"/>
        <v>1</v>
      </c>
      <c r="T94" s="18">
        <f t="shared" ca="1" si="86"/>
        <v>1</v>
      </c>
      <c r="U94" s="18">
        <f t="shared" ca="1" si="87"/>
        <v>1</v>
      </c>
      <c r="V94" s="18">
        <f t="shared" ca="1" si="88"/>
        <v>1</v>
      </c>
      <c r="W94" s="18">
        <f t="shared" ca="1" si="89"/>
        <v>0</v>
      </c>
      <c r="X94" s="18">
        <f t="shared" ca="1" si="90"/>
        <v>0</v>
      </c>
      <c r="Y94" s="18">
        <f t="shared" ca="1" si="91"/>
        <v>0</v>
      </c>
      <c r="Z94" s="18">
        <f t="shared" ca="1" si="92"/>
        <v>0</v>
      </c>
      <c r="AA94" s="72">
        <f t="shared" ca="1" si="93"/>
        <v>0.25</v>
      </c>
      <c r="AB94" s="73">
        <f t="shared" ca="1" si="94"/>
        <v>0.5</v>
      </c>
      <c r="AC94" s="73">
        <f t="shared" ca="1" si="95"/>
        <v>1</v>
      </c>
      <c r="AD94" s="74">
        <f t="shared" ca="1" si="109"/>
        <v>0.25</v>
      </c>
      <c r="AE94" s="74">
        <f t="shared" ca="1" si="110"/>
        <v>0.5</v>
      </c>
      <c r="AF94" s="74">
        <f t="shared" si="111"/>
        <v>0</v>
      </c>
      <c r="AG94" s="74">
        <f t="shared" si="112"/>
        <v>0</v>
      </c>
      <c r="AH94" s="75">
        <f t="shared" si="113"/>
        <v>0</v>
      </c>
      <c r="AI94" s="74">
        <f t="shared" si="114"/>
        <v>0</v>
      </c>
      <c r="AJ94" s="74">
        <f t="shared" ca="1" si="115"/>
        <v>0.75</v>
      </c>
      <c r="AK94" s="74">
        <f t="shared" ca="1" si="116"/>
        <v>1</v>
      </c>
      <c r="AL94" s="59" t="str">
        <f t="shared" si="117"/>
        <v/>
      </c>
      <c r="AM94" s="59" t="str">
        <f t="shared" ca="1" si="105"/>
        <v/>
      </c>
      <c r="AN94" s="59" t="str">
        <f t="shared" ca="1" si="106"/>
        <v/>
      </c>
      <c r="AO94" s="59" t="str">
        <f t="shared" ca="1" si="107"/>
        <v>Excavation, Plinth, RCC Slab, Brickwork, Internal Plaster, External Plaster</v>
      </c>
      <c r="AP94" s="59" t="str">
        <f t="shared" ca="1" si="79"/>
        <v xml:space="preserve"> Completed</v>
      </c>
      <c r="AQ94" s="59" t="str">
        <f t="shared" ca="1" si="108"/>
        <v/>
      </c>
    </row>
    <row r="95" spans="1:43" ht="15.5" hidden="1" x14ac:dyDescent="0.35">
      <c r="A95" s="55">
        <v>94</v>
      </c>
      <c r="B95" s="70" t="s">
        <v>167</v>
      </c>
      <c r="C95" s="52">
        <f ca="1">--TRIM(RIGHT(SUBSTITUTE(LEFT(B95,_xlfn.AGGREGATE(16,6,FIND({0,1,2,3,4,5,6,7,8,9},B95,ROW(INDIRECT("1:"&amp;LEN(B95)))),1))," ",REPT(" ",LEN(B95))),LEN(B95)))</f>
        <v>1</v>
      </c>
      <c r="D95" s="51">
        <v>1</v>
      </c>
      <c r="E95" s="51">
        <v>1</v>
      </c>
      <c r="F95" s="51">
        <v>2</v>
      </c>
      <c r="G95" s="51">
        <v>1</v>
      </c>
      <c r="H95" s="51">
        <v>1</v>
      </c>
      <c r="I95" s="51">
        <v>1</v>
      </c>
      <c r="J95" s="51">
        <v>0</v>
      </c>
      <c r="K95" s="51">
        <v>0</v>
      </c>
      <c r="L95" s="51">
        <v>0</v>
      </c>
      <c r="M95" s="51">
        <v>0</v>
      </c>
      <c r="N95" s="79">
        <f t="shared" ca="1" si="80"/>
        <v>0.75</v>
      </c>
      <c r="O95" s="79">
        <f t="shared" ca="1" si="81"/>
        <v>0.9</v>
      </c>
      <c r="P95" s="71" t="str">
        <f t="shared" ca="1" si="82"/>
        <v xml:space="preserve">Excavation, Plinth, RCC Slab, Brickwork, Internal Plaster, External Plaster Completed </v>
      </c>
      <c r="Q95" s="18">
        <f t="shared" ca="1" si="83"/>
        <v>1</v>
      </c>
      <c r="R95" s="18">
        <f t="shared" ca="1" si="84"/>
        <v>1</v>
      </c>
      <c r="S95" s="18">
        <f t="shared" ca="1" si="85"/>
        <v>1</v>
      </c>
      <c r="T95" s="18">
        <f t="shared" ca="1" si="86"/>
        <v>1</v>
      </c>
      <c r="U95" s="18">
        <f t="shared" ca="1" si="87"/>
        <v>1</v>
      </c>
      <c r="V95" s="18">
        <f t="shared" ca="1" si="88"/>
        <v>1</v>
      </c>
      <c r="W95" s="18">
        <f t="shared" ca="1" si="89"/>
        <v>0</v>
      </c>
      <c r="X95" s="18">
        <f t="shared" ca="1" si="90"/>
        <v>0</v>
      </c>
      <c r="Y95" s="18">
        <f t="shared" ca="1" si="91"/>
        <v>0</v>
      </c>
      <c r="Z95" s="18">
        <f t="shared" ca="1" si="92"/>
        <v>0</v>
      </c>
      <c r="AA95" s="72">
        <f t="shared" ca="1" si="93"/>
        <v>0.25</v>
      </c>
      <c r="AB95" s="73">
        <f t="shared" ca="1" si="94"/>
        <v>0.5</v>
      </c>
      <c r="AC95" s="73">
        <f t="shared" ca="1" si="95"/>
        <v>1</v>
      </c>
      <c r="AD95" s="74">
        <f t="shared" ca="1" si="109"/>
        <v>0.25</v>
      </c>
      <c r="AE95" s="74">
        <f t="shared" ca="1" si="110"/>
        <v>0.5</v>
      </c>
      <c r="AF95" s="74">
        <f t="shared" si="111"/>
        <v>0</v>
      </c>
      <c r="AG95" s="74">
        <f t="shared" si="112"/>
        <v>0</v>
      </c>
      <c r="AH95" s="75">
        <f t="shared" si="113"/>
        <v>0</v>
      </c>
      <c r="AI95" s="74">
        <f t="shared" si="114"/>
        <v>0</v>
      </c>
      <c r="AJ95" s="74">
        <f t="shared" ca="1" si="115"/>
        <v>0.75</v>
      </c>
      <c r="AK95" s="74">
        <f t="shared" ca="1" si="116"/>
        <v>1</v>
      </c>
      <c r="AL95" s="59" t="str">
        <f t="shared" si="117"/>
        <v/>
      </c>
      <c r="AM95" s="59" t="str">
        <f t="shared" ca="1" si="105"/>
        <v/>
      </c>
      <c r="AN95" s="59" t="str">
        <f t="shared" ca="1" si="106"/>
        <v/>
      </c>
      <c r="AO95" s="59" t="str">
        <f t="shared" ca="1" si="107"/>
        <v>Excavation, Plinth, RCC Slab, Brickwork, Internal Plaster, External Plaster</v>
      </c>
      <c r="AP95" s="59" t="str">
        <f t="shared" ca="1" si="79"/>
        <v xml:space="preserve"> Completed</v>
      </c>
      <c r="AQ95" s="59" t="str">
        <f t="shared" ca="1" si="108"/>
        <v/>
      </c>
    </row>
    <row r="96" spans="1:43" ht="15.5" hidden="1" x14ac:dyDescent="0.35">
      <c r="A96" s="55">
        <v>95</v>
      </c>
      <c r="B96" s="70" t="s">
        <v>167</v>
      </c>
      <c r="C96" s="52">
        <f ca="1">--TRIM(RIGHT(SUBSTITUTE(LEFT(B96,_xlfn.AGGREGATE(16,6,FIND({0,1,2,3,4,5,6,7,8,9},B96,ROW(INDIRECT("1:"&amp;LEN(B96)))),1))," ",REPT(" ",LEN(B96))),LEN(B96)))</f>
        <v>1</v>
      </c>
      <c r="D96" s="51">
        <v>1</v>
      </c>
      <c r="E96" s="51">
        <v>1</v>
      </c>
      <c r="F96" s="51">
        <v>2</v>
      </c>
      <c r="G96" s="51">
        <v>1</v>
      </c>
      <c r="H96" s="51">
        <v>1</v>
      </c>
      <c r="I96" s="51">
        <v>1</v>
      </c>
      <c r="J96" s="51">
        <v>0</v>
      </c>
      <c r="K96" s="51">
        <v>0</v>
      </c>
      <c r="L96" s="51">
        <v>0</v>
      </c>
      <c r="M96" s="51">
        <v>0</v>
      </c>
      <c r="N96" s="79">
        <f t="shared" ca="1" si="80"/>
        <v>0.75</v>
      </c>
      <c r="O96" s="79">
        <f t="shared" ca="1" si="81"/>
        <v>0.9</v>
      </c>
      <c r="P96" s="71" t="str">
        <f t="shared" ca="1" si="82"/>
        <v xml:space="preserve">Excavation, Plinth, RCC Slab, Brickwork, Internal Plaster, External Plaster Completed </v>
      </c>
      <c r="Q96" s="18">
        <f t="shared" ca="1" si="83"/>
        <v>1</v>
      </c>
      <c r="R96" s="18">
        <f t="shared" ca="1" si="84"/>
        <v>1</v>
      </c>
      <c r="S96" s="18">
        <f t="shared" ca="1" si="85"/>
        <v>1</v>
      </c>
      <c r="T96" s="18">
        <f t="shared" ca="1" si="86"/>
        <v>1</v>
      </c>
      <c r="U96" s="18">
        <f t="shared" ca="1" si="87"/>
        <v>1</v>
      </c>
      <c r="V96" s="18">
        <f t="shared" ca="1" si="88"/>
        <v>1</v>
      </c>
      <c r="W96" s="18">
        <f t="shared" ca="1" si="89"/>
        <v>0</v>
      </c>
      <c r="X96" s="18">
        <f t="shared" ca="1" si="90"/>
        <v>0</v>
      </c>
      <c r="Y96" s="18">
        <f t="shared" ca="1" si="91"/>
        <v>0</v>
      </c>
      <c r="Z96" s="18">
        <f t="shared" ca="1" si="92"/>
        <v>0</v>
      </c>
      <c r="AA96" s="72">
        <f t="shared" ca="1" si="93"/>
        <v>0.25</v>
      </c>
      <c r="AB96" s="73">
        <f t="shared" ca="1" si="94"/>
        <v>0.5</v>
      </c>
      <c r="AC96" s="73">
        <f t="shared" ca="1" si="95"/>
        <v>1</v>
      </c>
      <c r="AD96" s="74">
        <f t="shared" ca="1" si="109"/>
        <v>0.25</v>
      </c>
      <c r="AE96" s="74">
        <f t="shared" ca="1" si="110"/>
        <v>0.5</v>
      </c>
      <c r="AF96" s="74">
        <f t="shared" si="111"/>
        <v>0</v>
      </c>
      <c r="AG96" s="74">
        <f t="shared" si="112"/>
        <v>0</v>
      </c>
      <c r="AH96" s="75">
        <f t="shared" si="113"/>
        <v>0</v>
      </c>
      <c r="AI96" s="74">
        <f t="shared" si="114"/>
        <v>0</v>
      </c>
      <c r="AJ96" s="74">
        <f t="shared" ca="1" si="115"/>
        <v>0.75</v>
      </c>
      <c r="AK96" s="74">
        <f t="shared" ca="1" si="116"/>
        <v>1</v>
      </c>
      <c r="AL96" s="59" t="str">
        <f t="shared" si="117"/>
        <v/>
      </c>
      <c r="AM96" s="59" t="str">
        <f t="shared" ca="1" si="105"/>
        <v/>
      </c>
      <c r="AN96" s="59" t="str">
        <f t="shared" ca="1" si="106"/>
        <v/>
      </c>
      <c r="AO96" s="59" t="str">
        <f t="shared" ca="1" si="107"/>
        <v>Excavation, Plinth, RCC Slab, Brickwork, Internal Plaster, External Plaster</v>
      </c>
      <c r="AP96" s="59" t="str">
        <f t="shared" ca="1" si="79"/>
        <v xml:space="preserve"> Completed</v>
      </c>
      <c r="AQ96" s="59" t="str">
        <f t="shared" ca="1" si="108"/>
        <v/>
      </c>
    </row>
    <row r="97" spans="1:43" ht="15.5" hidden="1" x14ac:dyDescent="0.35">
      <c r="A97" s="55">
        <v>96</v>
      </c>
      <c r="B97" s="70" t="s">
        <v>167</v>
      </c>
      <c r="C97" s="52">
        <f ca="1">--TRIM(RIGHT(SUBSTITUTE(LEFT(B97,_xlfn.AGGREGATE(16,6,FIND({0,1,2,3,4,5,6,7,8,9},B97,ROW(INDIRECT("1:"&amp;LEN(B97)))),1))," ",REPT(" ",LEN(B97))),LEN(B97)))</f>
        <v>1</v>
      </c>
      <c r="D97" s="51">
        <v>1</v>
      </c>
      <c r="E97" s="51">
        <v>1</v>
      </c>
      <c r="F97" s="51">
        <v>2</v>
      </c>
      <c r="G97" s="51">
        <v>1</v>
      </c>
      <c r="H97" s="51">
        <v>1</v>
      </c>
      <c r="I97" s="51">
        <v>1</v>
      </c>
      <c r="J97" s="51">
        <v>0</v>
      </c>
      <c r="K97" s="51">
        <v>0</v>
      </c>
      <c r="L97" s="51">
        <v>0</v>
      </c>
      <c r="M97" s="51">
        <v>0</v>
      </c>
      <c r="N97" s="79">
        <f t="shared" ca="1" si="80"/>
        <v>0.75</v>
      </c>
      <c r="O97" s="79">
        <f t="shared" ca="1" si="81"/>
        <v>0.9</v>
      </c>
      <c r="P97" s="71" t="str">
        <f t="shared" ca="1" si="82"/>
        <v xml:space="preserve">Excavation, Plinth, RCC Slab, Brickwork, Internal Plaster, External Plaster Completed </v>
      </c>
      <c r="Q97" s="18">
        <f t="shared" ca="1" si="83"/>
        <v>1</v>
      </c>
      <c r="R97" s="18">
        <f t="shared" ca="1" si="84"/>
        <v>1</v>
      </c>
      <c r="S97" s="18">
        <f t="shared" ca="1" si="85"/>
        <v>1</v>
      </c>
      <c r="T97" s="18">
        <f t="shared" ca="1" si="86"/>
        <v>1</v>
      </c>
      <c r="U97" s="18">
        <f t="shared" ca="1" si="87"/>
        <v>1</v>
      </c>
      <c r="V97" s="18">
        <f t="shared" ca="1" si="88"/>
        <v>1</v>
      </c>
      <c r="W97" s="18">
        <f t="shared" ca="1" si="89"/>
        <v>0</v>
      </c>
      <c r="X97" s="18">
        <f t="shared" ca="1" si="90"/>
        <v>0</v>
      </c>
      <c r="Y97" s="18">
        <f t="shared" ca="1" si="91"/>
        <v>0</v>
      </c>
      <c r="Z97" s="18">
        <f t="shared" ca="1" si="92"/>
        <v>0</v>
      </c>
      <c r="AA97" s="72">
        <f t="shared" ca="1" si="93"/>
        <v>0.25</v>
      </c>
      <c r="AB97" s="73">
        <f t="shared" ca="1" si="94"/>
        <v>0.5</v>
      </c>
      <c r="AC97" s="73">
        <f t="shared" ca="1" si="95"/>
        <v>1</v>
      </c>
      <c r="AD97" s="74">
        <f t="shared" ca="1" si="109"/>
        <v>0.25</v>
      </c>
      <c r="AE97" s="74">
        <f t="shared" ca="1" si="110"/>
        <v>0.5</v>
      </c>
      <c r="AF97" s="74">
        <f t="shared" si="111"/>
        <v>0</v>
      </c>
      <c r="AG97" s="74">
        <f t="shared" si="112"/>
        <v>0</v>
      </c>
      <c r="AH97" s="75">
        <f t="shared" si="113"/>
        <v>0</v>
      </c>
      <c r="AI97" s="74">
        <f t="shared" si="114"/>
        <v>0</v>
      </c>
      <c r="AJ97" s="74">
        <f t="shared" ca="1" si="115"/>
        <v>0.75</v>
      </c>
      <c r="AK97" s="74">
        <f t="shared" ca="1" si="116"/>
        <v>1</v>
      </c>
      <c r="AL97" s="59" t="str">
        <f t="shared" si="117"/>
        <v/>
      </c>
      <c r="AM97" s="59" t="str">
        <f t="shared" ca="1" si="105"/>
        <v/>
      </c>
      <c r="AN97" s="59" t="str">
        <f t="shared" ca="1" si="106"/>
        <v/>
      </c>
      <c r="AO97" s="59" t="str">
        <f t="shared" ca="1" si="107"/>
        <v>Excavation, Plinth, RCC Slab, Brickwork, Internal Plaster, External Plaster</v>
      </c>
      <c r="AP97" s="59" t="str">
        <f t="shared" ca="1" si="79"/>
        <v xml:space="preserve"> Completed</v>
      </c>
      <c r="AQ97" s="59" t="str">
        <f t="shared" ca="1" si="108"/>
        <v/>
      </c>
    </row>
    <row r="98" spans="1:43" ht="15.5" hidden="1" x14ac:dyDescent="0.35">
      <c r="A98" s="55">
        <v>97</v>
      </c>
      <c r="B98" s="70" t="s">
        <v>167</v>
      </c>
      <c r="C98" s="52">
        <f ca="1">--TRIM(RIGHT(SUBSTITUTE(LEFT(B98,_xlfn.AGGREGATE(16,6,FIND({0,1,2,3,4,5,6,7,8,9},B98,ROW(INDIRECT("1:"&amp;LEN(B98)))),1))," ",REPT(" ",LEN(B98))),LEN(B98)))</f>
        <v>1</v>
      </c>
      <c r="D98" s="85">
        <v>0</v>
      </c>
      <c r="E98" s="50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79">
        <f t="shared" ca="1" si="80"/>
        <v>0</v>
      </c>
      <c r="O98" s="79">
        <f t="shared" ca="1" si="81"/>
        <v>0</v>
      </c>
      <c r="P98" s="71" t="str">
        <f t="shared" ca="1" si="82"/>
        <v xml:space="preserve">Work not yet Started. </v>
      </c>
      <c r="Q98" s="18">
        <f t="shared" ca="1" si="83"/>
        <v>0</v>
      </c>
      <c r="R98" s="18">
        <f t="shared" ca="1" si="84"/>
        <v>0</v>
      </c>
      <c r="S98" s="18">
        <f t="shared" ca="1" si="85"/>
        <v>0</v>
      </c>
      <c r="T98" s="18">
        <f t="shared" ca="1" si="86"/>
        <v>0</v>
      </c>
      <c r="U98" s="18">
        <f t="shared" ca="1" si="87"/>
        <v>0</v>
      </c>
      <c r="V98" s="18">
        <f t="shared" ca="1" si="88"/>
        <v>0</v>
      </c>
      <c r="W98" s="18">
        <f t="shared" ca="1" si="89"/>
        <v>0</v>
      </c>
      <c r="X98" s="18">
        <f t="shared" ca="1" si="90"/>
        <v>0</v>
      </c>
      <c r="Y98" s="18">
        <f t="shared" ca="1" si="91"/>
        <v>0</v>
      </c>
      <c r="Z98" s="18">
        <f t="shared" ca="1" si="92"/>
        <v>0</v>
      </c>
      <c r="AA98" s="72">
        <f t="shared" ca="1" si="93"/>
        <v>0.25</v>
      </c>
      <c r="AB98" s="73">
        <f t="shared" ca="1" si="94"/>
        <v>0.5</v>
      </c>
      <c r="AC98" s="73">
        <f t="shared" ca="1" si="95"/>
        <v>1</v>
      </c>
      <c r="AD98" s="74">
        <f t="shared" ca="1" si="109"/>
        <v>0.25</v>
      </c>
      <c r="AE98" s="74">
        <f t="shared" ca="1" si="110"/>
        <v>0.5</v>
      </c>
      <c r="AF98" s="74">
        <f t="shared" si="111"/>
        <v>0</v>
      </c>
      <c r="AG98" s="74">
        <f t="shared" si="112"/>
        <v>0</v>
      </c>
      <c r="AH98" s="75">
        <f t="shared" si="113"/>
        <v>0</v>
      </c>
      <c r="AI98" s="74">
        <f t="shared" si="114"/>
        <v>0</v>
      </c>
      <c r="AJ98" s="74">
        <f t="shared" ca="1" si="115"/>
        <v>0.75</v>
      </c>
      <c r="AK98" s="74">
        <f t="shared" ca="1" si="116"/>
        <v>1</v>
      </c>
      <c r="AL98" s="59" t="str">
        <f t="shared" si="117"/>
        <v/>
      </c>
      <c r="AM98" s="59" t="str">
        <f t="shared" si="105"/>
        <v>Work not yet Started.</v>
      </c>
      <c r="AN98" s="59" t="str">
        <f t="shared" ca="1" si="106"/>
        <v/>
      </c>
      <c r="AO98" s="59" t="str">
        <f t="shared" ca="1" si="107"/>
        <v/>
      </c>
      <c r="AP98" s="59" t="str">
        <f t="shared" ca="1" si="79"/>
        <v/>
      </c>
      <c r="AQ98" s="59" t="str">
        <f t="shared" ca="1" si="108"/>
        <v/>
      </c>
    </row>
    <row r="99" spans="1:43" ht="15.5" hidden="1" x14ac:dyDescent="0.35">
      <c r="A99" s="55">
        <v>98</v>
      </c>
      <c r="B99" s="70" t="s">
        <v>167</v>
      </c>
      <c r="C99" s="52">
        <f ca="1">--TRIM(RIGHT(SUBSTITUTE(LEFT(B99,_xlfn.AGGREGATE(16,6,FIND({0,1,2,3,4,5,6,7,8,9},B99,ROW(INDIRECT("1:"&amp;LEN(B99)))),1))," ",REPT(" ",LEN(B99))),LEN(B99)))</f>
        <v>1</v>
      </c>
      <c r="D99" s="85">
        <v>0</v>
      </c>
      <c r="E99" s="50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79">
        <f t="shared" ca="1" si="80"/>
        <v>0</v>
      </c>
      <c r="O99" s="79">
        <f t="shared" ca="1" si="81"/>
        <v>0</v>
      </c>
      <c r="P99" s="71" t="str">
        <f t="shared" ca="1" si="82"/>
        <v xml:space="preserve">Work not yet Started. </v>
      </c>
      <c r="Q99" s="18">
        <f t="shared" ca="1" si="83"/>
        <v>0</v>
      </c>
      <c r="R99" s="18">
        <f t="shared" ca="1" si="84"/>
        <v>0</v>
      </c>
      <c r="S99" s="18">
        <f t="shared" ca="1" si="85"/>
        <v>0</v>
      </c>
      <c r="T99" s="18">
        <f t="shared" ca="1" si="86"/>
        <v>0</v>
      </c>
      <c r="U99" s="18">
        <f t="shared" ca="1" si="87"/>
        <v>0</v>
      </c>
      <c r="V99" s="18">
        <f t="shared" ca="1" si="88"/>
        <v>0</v>
      </c>
      <c r="W99" s="18">
        <f t="shared" ca="1" si="89"/>
        <v>0</v>
      </c>
      <c r="X99" s="18">
        <f t="shared" ca="1" si="90"/>
        <v>0</v>
      </c>
      <c r="Y99" s="18">
        <f t="shared" ca="1" si="91"/>
        <v>0</v>
      </c>
      <c r="Z99" s="18">
        <f t="shared" ca="1" si="92"/>
        <v>0</v>
      </c>
      <c r="AA99" s="72">
        <f t="shared" ca="1" si="93"/>
        <v>0.25</v>
      </c>
      <c r="AB99" s="73">
        <f t="shared" ca="1" si="94"/>
        <v>0.5</v>
      </c>
      <c r="AC99" s="73">
        <f t="shared" ca="1" si="95"/>
        <v>1</v>
      </c>
      <c r="AD99" s="74">
        <f t="shared" ca="1" si="109"/>
        <v>0.25</v>
      </c>
      <c r="AE99" s="74">
        <f t="shared" ca="1" si="110"/>
        <v>0.5</v>
      </c>
      <c r="AF99" s="74">
        <f t="shared" si="111"/>
        <v>0</v>
      </c>
      <c r="AG99" s="74">
        <f t="shared" si="112"/>
        <v>0</v>
      </c>
      <c r="AH99" s="75">
        <f t="shared" si="113"/>
        <v>0</v>
      </c>
      <c r="AI99" s="74">
        <f t="shared" si="114"/>
        <v>0</v>
      </c>
      <c r="AJ99" s="74">
        <f t="shared" ca="1" si="115"/>
        <v>0.75</v>
      </c>
      <c r="AK99" s="74">
        <f t="shared" ca="1" si="116"/>
        <v>1</v>
      </c>
      <c r="AL99" s="59" t="str">
        <f t="shared" si="117"/>
        <v/>
      </c>
      <c r="AM99" s="59" t="str">
        <f t="shared" si="105"/>
        <v>Work not yet Started.</v>
      </c>
      <c r="AN99" s="59" t="str">
        <f t="shared" ca="1" si="106"/>
        <v/>
      </c>
      <c r="AO99" s="59" t="str">
        <f t="shared" ca="1" si="107"/>
        <v/>
      </c>
      <c r="AP99" s="59" t="str">
        <f t="shared" ca="1" si="79"/>
        <v/>
      </c>
      <c r="AQ99" s="59" t="str">
        <f t="shared" ca="1" si="108"/>
        <v/>
      </c>
    </row>
    <row r="100" spans="1:43" ht="15.5" hidden="1" x14ac:dyDescent="0.35">
      <c r="A100" s="55">
        <v>99</v>
      </c>
      <c r="B100" s="70" t="s">
        <v>167</v>
      </c>
      <c r="C100" s="52">
        <f ca="1">--TRIM(RIGHT(SUBSTITUTE(LEFT(B100,_xlfn.AGGREGATE(16,6,FIND({0,1,2,3,4,5,6,7,8,9},B100,ROW(INDIRECT("1:"&amp;LEN(B100)))),1))," ",REPT(" ",LEN(B100))),LEN(B100)))</f>
        <v>1</v>
      </c>
      <c r="D100" s="85">
        <v>0</v>
      </c>
      <c r="E100" s="50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79">
        <f t="shared" ca="1" si="80"/>
        <v>0</v>
      </c>
      <c r="O100" s="79">
        <f t="shared" ca="1" si="81"/>
        <v>0</v>
      </c>
      <c r="P100" s="71" t="str">
        <f t="shared" ca="1" si="82"/>
        <v xml:space="preserve">Work not yet Started. </v>
      </c>
      <c r="Q100" s="18">
        <f t="shared" ca="1" si="83"/>
        <v>0</v>
      </c>
      <c r="R100" s="18">
        <f t="shared" ca="1" si="84"/>
        <v>0</v>
      </c>
      <c r="S100" s="18">
        <f t="shared" ca="1" si="85"/>
        <v>0</v>
      </c>
      <c r="T100" s="18">
        <f t="shared" ca="1" si="86"/>
        <v>0</v>
      </c>
      <c r="U100" s="18">
        <f t="shared" ca="1" si="87"/>
        <v>0</v>
      </c>
      <c r="V100" s="18">
        <f t="shared" ca="1" si="88"/>
        <v>0</v>
      </c>
      <c r="W100" s="18">
        <f t="shared" ca="1" si="89"/>
        <v>0</v>
      </c>
      <c r="X100" s="18">
        <f t="shared" ca="1" si="90"/>
        <v>0</v>
      </c>
      <c r="Y100" s="18">
        <f t="shared" ca="1" si="91"/>
        <v>0</v>
      </c>
      <c r="Z100" s="18">
        <f t="shared" ca="1" si="92"/>
        <v>0</v>
      </c>
      <c r="AA100" s="72">
        <f t="shared" ca="1" si="93"/>
        <v>0.25</v>
      </c>
      <c r="AB100" s="73">
        <f t="shared" ca="1" si="94"/>
        <v>0.5</v>
      </c>
      <c r="AC100" s="73">
        <f t="shared" ca="1" si="95"/>
        <v>1</v>
      </c>
      <c r="AD100" s="74">
        <f t="shared" ca="1" si="109"/>
        <v>0.25</v>
      </c>
      <c r="AE100" s="74">
        <f t="shared" ca="1" si="110"/>
        <v>0.5</v>
      </c>
      <c r="AF100" s="74">
        <f t="shared" si="111"/>
        <v>0</v>
      </c>
      <c r="AG100" s="74">
        <f t="shared" si="112"/>
        <v>0</v>
      </c>
      <c r="AH100" s="75">
        <f t="shared" si="113"/>
        <v>0</v>
      </c>
      <c r="AI100" s="74">
        <f t="shared" si="114"/>
        <v>0</v>
      </c>
      <c r="AJ100" s="74">
        <f t="shared" ca="1" si="115"/>
        <v>0.75</v>
      </c>
      <c r="AK100" s="74">
        <f t="shared" ca="1" si="116"/>
        <v>1</v>
      </c>
      <c r="AL100" s="59" t="str">
        <f t="shared" si="117"/>
        <v/>
      </c>
      <c r="AM100" s="59" t="str">
        <f t="shared" si="105"/>
        <v>Work not yet Started.</v>
      </c>
      <c r="AN100" s="59" t="str">
        <f t="shared" ca="1" si="106"/>
        <v/>
      </c>
      <c r="AO100" s="59" t="str">
        <f t="shared" ca="1" si="107"/>
        <v/>
      </c>
      <c r="AP100" s="59" t="str">
        <f t="shared" ca="1" si="79"/>
        <v/>
      </c>
      <c r="AQ100" s="59" t="str">
        <f t="shared" ca="1" si="108"/>
        <v/>
      </c>
    </row>
    <row r="101" spans="1:43" ht="15.5" hidden="1" x14ac:dyDescent="0.35">
      <c r="A101" s="55">
        <v>100</v>
      </c>
      <c r="B101" s="70" t="s">
        <v>167</v>
      </c>
      <c r="C101" s="52">
        <f ca="1">--TRIM(RIGHT(SUBSTITUTE(LEFT(B101,_xlfn.AGGREGATE(16,6,FIND({0,1,2,3,4,5,6,7,8,9},B101,ROW(INDIRECT("1:"&amp;LEN(B101)))),1))," ",REPT(" ",LEN(B101))),LEN(B101)))</f>
        <v>1</v>
      </c>
      <c r="D101" s="85">
        <v>0</v>
      </c>
      <c r="E101" s="50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79">
        <f t="shared" ca="1" si="80"/>
        <v>0</v>
      </c>
      <c r="O101" s="79">
        <f t="shared" ca="1" si="81"/>
        <v>0</v>
      </c>
      <c r="P101" s="71" t="str">
        <f t="shared" ca="1" si="82"/>
        <v xml:space="preserve">Work not yet Started. </v>
      </c>
      <c r="Q101" s="18">
        <f t="shared" ca="1" si="83"/>
        <v>0</v>
      </c>
      <c r="R101" s="18">
        <f t="shared" ca="1" si="84"/>
        <v>0</v>
      </c>
      <c r="S101" s="18">
        <f t="shared" ca="1" si="85"/>
        <v>0</v>
      </c>
      <c r="T101" s="18">
        <f t="shared" ca="1" si="86"/>
        <v>0</v>
      </c>
      <c r="U101" s="18">
        <f t="shared" ca="1" si="87"/>
        <v>0</v>
      </c>
      <c r="V101" s="18">
        <f t="shared" ca="1" si="88"/>
        <v>0</v>
      </c>
      <c r="W101" s="18">
        <f t="shared" ca="1" si="89"/>
        <v>0</v>
      </c>
      <c r="X101" s="18">
        <f t="shared" ca="1" si="90"/>
        <v>0</v>
      </c>
      <c r="Y101" s="18">
        <f t="shared" ca="1" si="91"/>
        <v>0</v>
      </c>
      <c r="Z101" s="18">
        <f t="shared" ca="1" si="92"/>
        <v>0</v>
      </c>
      <c r="AA101" s="72">
        <f t="shared" ca="1" si="93"/>
        <v>0.25</v>
      </c>
      <c r="AB101" s="73">
        <f t="shared" ca="1" si="94"/>
        <v>0.5</v>
      </c>
      <c r="AC101" s="73">
        <f t="shared" ca="1" si="95"/>
        <v>1</v>
      </c>
      <c r="AD101" s="74">
        <f t="shared" ca="1" si="109"/>
        <v>0.25</v>
      </c>
      <c r="AE101" s="74">
        <f t="shared" ca="1" si="110"/>
        <v>0.5</v>
      </c>
      <c r="AF101" s="74">
        <f t="shared" si="111"/>
        <v>0</v>
      </c>
      <c r="AG101" s="74">
        <f t="shared" si="112"/>
        <v>0</v>
      </c>
      <c r="AH101" s="75">
        <f t="shared" si="113"/>
        <v>0</v>
      </c>
      <c r="AI101" s="74">
        <f t="shared" si="114"/>
        <v>0</v>
      </c>
      <c r="AJ101" s="74">
        <f t="shared" ca="1" si="115"/>
        <v>0.75</v>
      </c>
      <c r="AK101" s="74">
        <f t="shared" ca="1" si="116"/>
        <v>1</v>
      </c>
      <c r="AL101" s="59" t="str">
        <f t="shared" si="117"/>
        <v/>
      </c>
      <c r="AM101" s="59" t="str">
        <f t="shared" si="105"/>
        <v>Work not yet Started.</v>
      </c>
      <c r="AN101" s="59" t="str">
        <f t="shared" ca="1" si="106"/>
        <v/>
      </c>
      <c r="AO101" s="59" t="str">
        <f t="shared" ca="1" si="107"/>
        <v/>
      </c>
      <c r="AP101" s="59" t="str">
        <f t="shared" ca="1" si="79"/>
        <v/>
      </c>
      <c r="AQ101" s="59" t="str">
        <f t="shared" ca="1" si="108"/>
        <v/>
      </c>
    </row>
    <row r="102" spans="1:43" ht="15.5" x14ac:dyDescent="0.35">
      <c r="A102" s="94">
        <v>101</v>
      </c>
      <c r="B102" s="95" t="s">
        <v>167</v>
      </c>
      <c r="C102" s="96">
        <f ca="1">--TRIM(RIGHT(SUBSTITUTE(LEFT(B102,_xlfn.AGGREGATE(16,6,FIND({0,1,2,3,4,5,6,7,8,9},B102,ROW(INDIRECT("1:"&amp;LEN(B102)))),1))," ",REPT(" ",LEN(B102))),LEN(B102)))</f>
        <v>1</v>
      </c>
      <c r="D102" s="97">
        <v>1</v>
      </c>
      <c r="E102" s="97">
        <v>1</v>
      </c>
      <c r="F102" s="97">
        <v>1</v>
      </c>
      <c r="G102" s="97">
        <v>0.1</v>
      </c>
      <c r="H102" s="97">
        <v>0</v>
      </c>
      <c r="I102" s="97">
        <v>0</v>
      </c>
      <c r="J102" s="97">
        <v>0</v>
      </c>
      <c r="K102" s="97">
        <v>0</v>
      </c>
      <c r="L102" s="97">
        <v>0</v>
      </c>
      <c r="M102" s="97">
        <v>0</v>
      </c>
      <c r="N102" s="98">
        <f t="shared" ca="1" si="80"/>
        <v>0.3075</v>
      </c>
      <c r="O102" s="98">
        <f t="shared" ca="1" si="81"/>
        <v>0.60499999999999998</v>
      </c>
      <c r="P102" s="71" t="str">
        <f t="shared" ca="1" si="82"/>
        <v>Excavation, Plinth Completed, RCC upto 1 Slab, Brickwork upto 0.1 Floor Completed</v>
      </c>
      <c r="Q102" s="18">
        <f t="shared" ca="1" si="83"/>
        <v>1</v>
      </c>
      <c r="R102" s="18">
        <f t="shared" ca="1" si="84"/>
        <v>1</v>
      </c>
      <c r="S102" s="18">
        <f t="shared" ca="1" si="85"/>
        <v>0.5</v>
      </c>
      <c r="T102" s="18">
        <f t="shared" ca="1" si="86"/>
        <v>0.1</v>
      </c>
      <c r="U102" s="18">
        <f t="shared" ca="1" si="87"/>
        <v>0</v>
      </c>
      <c r="V102" s="18">
        <f t="shared" ca="1" si="88"/>
        <v>0</v>
      </c>
      <c r="W102" s="18">
        <f t="shared" ca="1" si="89"/>
        <v>0</v>
      </c>
      <c r="X102" s="18">
        <f t="shared" ca="1" si="90"/>
        <v>0</v>
      </c>
      <c r="Y102" s="18">
        <f t="shared" ca="1" si="91"/>
        <v>0</v>
      </c>
      <c r="Z102" s="18">
        <f t="shared" ca="1" si="92"/>
        <v>0</v>
      </c>
      <c r="AA102" s="72">
        <f t="shared" ca="1" si="93"/>
        <v>0.25</v>
      </c>
      <c r="AB102" s="73">
        <f t="shared" ca="1" si="94"/>
        <v>0.5</v>
      </c>
      <c r="AC102" s="73">
        <f t="shared" ca="1" si="95"/>
        <v>1</v>
      </c>
      <c r="AD102" s="74">
        <f t="shared" ca="1" si="109"/>
        <v>0.25</v>
      </c>
      <c r="AE102" s="74">
        <f t="shared" ca="1" si="110"/>
        <v>0.5</v>
      </c>
      <c r="AF102" s="74">
        <f t="shared" si="111"/>
        <v>0</v>
      </c>
      <c r="AG102" s="74">
        <f t="shared" si="112"/>
        <v>0</v>
      </c>
      <c r="AH102" s="75">
        <f t="shared" si="113"/>
        <v>0</v>
      </c>
      <c r="AI102" s="74">
        <f t="shared" si="114"/>
        <v>0</v>
      </c>
      <c r="AJ102" s="74">
        <f t="shared" ca="1" si="115"/>
        <v>0.75</v>
      </c>
      <c r="AK102" s="74">
        <f t="shared" ca="1" si="116"/>
        <v>1</v>
      </c>
      <c r="AL102" s="59" t="str">
        <f t="shared" si="117"/>
        <v/>
      </c>
      <c r="AM102" s="59" t="str">
        <f t="shared" ca="1" si="105"/>
        <v/>
      </c>
      <c r="AN102" s="59" t="str">
        <f t="shared" ca="1" si="106"/>
        <v>, RCC upto 1 Slab, Brickwork upto 0.1 Floor</v>
      </c>
      <c r="AO102" s="59" t="str">
        <f t="shared" ca="1" si="107"/>
        <v>Excavation, Plinth</v>
      </c>
      <c r="AP102" s="59" t="str">
        <f t="shared" ca="1" si="79"/>
        <v xml:space="preserve"> Completed</v>
      </c>
      <c r="AQ102" s="59" t="str">
        <f t="shared" ca="1" si="108"/>
        <v>Completed</v>
      </c>
    </row>
    <row r="103" spans="1:43" ht="15.5" x14ac:dyDescent="0.35">
      <c r="A103" s="94">
        <v>102</v>
      </c>
      <c r="B103" s="95" t="s">
        <v>167</v>
      </c>
      <c r="C103" s="96">
        <f ca="1">--TRIM(RIGHT(SUBSTITUTE(LEFT(B103,_xlfn.AGGREGATE(16,6,FIND({0,1,2,3,4,5,6,7,8,9},B103,ROW(INDIRECT("1:"&amp;LEN(B103)))),1))," ",REPT(" ",LEN(B103))),LEN(B103)))</f>
        <v>1</v>
      </c>
      <c r="D103" s="97">
        <v>1</v>
      </c>
      <c r="E103" s="97">
        <v>1</v>
      </c>
      <c r="F103" s="97">
        <v>2</v>
      </c>
      <c r="G103" s="97">
        <v>0.5</v>
      </c>
      <c r="H103" s="97">
        <v>0</v>
      </c>
      <c r="I103" s="97">
        <v>0</v>
      </c>
      <c r="J103" s="97">
        <v>0</v>
      </c>
      <c r="K103" s="97">
        <v>0</v>
      </c>
      <c r="L103" s="97">
        <v>0</v>
      </c>
      <c r="M103" s="97">
        <v>0</v>
      </c>
      <c r="N103" s="98">
        <f t="shared" ca="1" si="80"/>
        <v>0.53749999999999998</v>
      </c>
      <c r="O103" s="98">
        <f t="shared" ca="1" si="81"/>
        <v>0.77500000000000002</v>
      </c>
      <c r="P103" s="71" t="str">
        <f t="shared" ca="1" si="82"/>
        <v>Excavation, Plinth, RCC Slab Completed, Brickwork upto 0.5 Floor Completed</v>
      </c>
      <c r="Q103" s="18">
        <f t="shared" ca="1" si="83"/>
        <v>1</v>
      </c>
      <c r="R103" s="18">
        <f t="shared" ca="1" si="84"/>
        <v>1</v>
      </c>
      <c r="S103" s="18">
        <f t="shared" ca="1" si="85"/>
        <v>1</v>
      </c>
      <c r="T103" s="18">
        <f t="shared" ca="1" si="86"/>
        <v>0.5</v>
      </c>
      <c r="U103" s="18">
        <f t="shared" ca="1" si="87"/>
        <v>0</v>
      </c>
      <c r="V103" s="18">
        <f t="shared" ca="1" si="88"/>
        <v>0</v>
      </c>
      <c r="W103" s="18">
        <f t="shared" ca="1" si="89"/>
        <v>0</v>
      </c>
      <c r="X103" s="18">
        <f t="shared" ca="1" si="90"/>
        <v>0</v>
      </c>
      <c r="Y103" s="18">
        <f t="shared" ca="1" si="91"/>
        <v>0</v>
      </c>
      <c r="Z103" s="18">
        <f t="shared" ca="1" si="92"/>
        <v>0</v>
      </c>
      <c r="AA103" s="72">
        <f t="shared" ca="1" si="93"/>
        <v>0.25</v>
      </c>
      <c r="AB103" s="73">
        <f t="shared" ca="1" si="94"/>
        <v>0.5</v>
      </c>
      <c r="AC103" s="73">
        <f t="shared" ca="1" si="95"/>
        <v>1</v>
      </c>
      <c r="AD103" s="74">
        <f t="shared" ca="1" si="109"/>
        <v>0.25</v>
      </c>
      <c r="AE103" s="74">
        <f t="shared" ca="1" si="110"/>
        <v>0.5</v>
      </c>
      <c r="AF103" s="74">
        <f t="shared" si="111"/>
        <v>0</v>
      </c>
      <c r="AG103" s="74">
        <f t="shared" si="112"/>
        <v>0</v>
      </c>
      <c r="AH103" s="75">
        <f t="shared" si="113"/>
        <v>0</v>
      </c>
      <c r="AI103" s="74">
        <f t="shared" si="114"/>
        <v>0</v>
      </c>
      <c r="AJ103" s="74">
        <f t="shared" ca="1" si="115"/>
        <v>0.75</v>
      </c>
      <c r="AK103" s="74">
        <f t="shared" ca="1" si="116"/>
        <v>1</v>
      </c>
      <c r="AL103" s="59" t="str">
        <f t="shared" si="117"/>
        <v/>
      </c>
      <c r="AM103" s="59" t="str">
        <f t="shared" ca="1" si="105"/>
        <v/>
      </c>
      <c r="AN103" s="59" t="str">
        <f t="shared" ca="1" si="106"/>
        <v>, Brickwork upto 0.5 Floor</v>
      </c>
      <c r="AO103" s="59" t="str">
        <f t="shared" ca="1" si="107"/>
        <v>Excavation, Plinth, RCC Slab</v>
      </c>
      <c r="AP103" s="59" t="str">
        <f t="shared" ca="1" si="79"/>
        <v xml:space="preserve"> Completed</v>
      </c>
      <c r="AQ103" s="59" t="str">
        <f t="shared" ca="1" si="108"/>
        <v>Completed</v>
      </c>
    </row>
    <row r="104" spans="1:43" ht="15.5" x14ac:dyDescent="0.35">
      <c r="A104" s="94">
        <v>103</v>
      </c>
      <c r="B104" s="95" t="s">
        <v>167</v>
      </c>
      <c r="C104" s="96">
        <f ca="1">--TRIM(RIGHT(SUBSTITUTE(LEFT(B104,_xlfn.AGGREGATE(16,6,FIND({0,1,2,3,4,5,6,7,8,9},B104,ROW(INDIRECT("1:"&amp;LEN(B104)))),1))," ",REPT(" ",LEN(B104))),LEN(B104)))</f>
        <v>1</v>
      </c>
      <c r="D104" s="97">
        <v>1</v>
      </c>
      <c r="E104" s="97">
        <v>1</v>
      </c>
      <c r="F104" s="97">
        <v>2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8">
        <f t="shared" ca="1" si="80"/>
        <v>0.5</v>
      </c>
      <c r="O104" s="98">
        <f t="shared" ca="1" si="81"/>
        <v>0.75</v>
      </c>
      <c r="P104" s="71" t="str">
        <f t="shared" ca="1" si="82"/>
        <v xml:space="preserve">Excavation, Plinth, RCC Slab Completed </v>
      </c>
      <c r="Q104" s="18">
        <f t="shared" ca="1" si="83"/>
        <v>1</v>
      </c>
      <c r="R104" s="18">
        <f t="shared" ca="1" si="84"/>
        <v>1</v>
      </c>
      <c r="S104" s="18">
        <f t="shared" ca="1" si="85"/>
        <v>1</v>
      </c>
      <c r="T104" s="18">
        <f t="shared" ca="1" si="86"/>
        <v>0</v>
      </c>
      <c r="U104" s="18">
        <f t="shared" ca="1" si="87"/>
        <v>0</v>
      </c>
      <c r="V104" s="18">
        <f t="shared" ca="1" si="88"/>
        <v>0</v>
      </c>
      <c r="W104" s="18">
        <f t="shared" ca="1" si="89"/>
        <v>0</v>
      </c>
      <c r="X104" s="18">
        <f t="shared" ca="1" si="90"/>
        <v>0</v>
      </c>
      <c r="Y104" s="18">
        <f t="shared" ca="1" si="91"/>
        <v>0</v>
      </c>
      <c r="Z104" s="18">
        <f t="shared" ca="1" si="92"/>
        <v>0</v>
      </c>
      <c r="AA104" s="72">
        <f t="shared" ca="1" si="93"/>
        <v>0.25</v>
      </c>
      <c r="AB104" s="73">
        <f t="shared" ca="1" si="94"/>
        <v>0.5</v>
      </c>
      <c r="AC104" s="73">
        <f t="shared" ca="1" si="95"/>
        <v>1</v>
      </c>
      <c r="AD104" s="74">
        <f t="shared" ca="1" si="109"/>
        <v>0.25</v>
      </c>
      <c r="AE104" s="74">
        <f t="shared" ca="1" si="110"/>
        <v>0.5</v>
      </c>
      <c r="AF104" s="74">
        <f t="shared" si="111"/>
        <v>0</v>
      </c>
      <c r="AG104" s="74">
        <f t="shared" si="112"/>
        <v>0</v>
      </c>
      <c r="AH104" s="75">
        <f t="shared" si="113"/>
        <v>0</v>
      </c>
      <c r="AI104" s="74">
        <f t="shared" si="114"/>
        <v>0</v>
      </c>
      <c r="AJ104" s="74">
        <f t="shared" ca="1" si="115"/>
        <v>0.75</v>
      </c>
      <c r="AK104" s="74">
        <f t="shared" ca="1" si="116"/>
        <v>1</v>
      </c>
      <c r="AL104" s="59" t="str">
        <f t="shared" ref="AL104:AL113" si="118">(IF(W247=(1+T247),"",IF(W247&gt;0,", RCC upto "&amp;W247&amp;" Slab","")))&amp;(IF(X247=T247,"",IF(X247&gt;0,", Brickwork upto "&amp;X247&amp;" Floor","")))&amp;(IF(Y247=T247,"",IF(Y247&gt;0,", Internal Plaster upto "&amp;Y247&amp;" Floor","")))&amp;(IF(Z247=T247,"",IF(Z247&gt;0,", External Plaster upto "&amp;Z247&amp;" Floor","")))&amp;(IF(AA247=T247,"",IF(AA247&gt;0,", Flooring upto "&amp;AA247&amp;" Floor","")))&amp;(IF(AB247=T247,"",IF(AB247&gt;0,", Painting upto "&amp;AB247&amp;" Floor","")))&amp;(IF(AC247=T247,"",IF(AC247&gt;0,", Finishing upto "&amp;AC247&amp;" Floor","")))&amp;(IF(AD247=T247,"",IF(AD247&gt;0,", Possession upto "&amp;AD247&amp;" Floor","")))</f>
        <v/>
      </c>
      <c r="AM104" s="59" t="str">
        <f t="shared" ca="1" si="105"/>
        <v/>
      </c>
      <c r="AN104" s="59" t="str">
        <f t="shared" ca="1" si="106"/>
        <v/>
      </c>
      <c r="AO104" s="59" t="str">
        <f t="shared" ca="1" si="107"/>
        <v>Excavation, Plinth, RCC Slab</v>
      </c>
      <c r="AP104" s="59" t="str">
        <f t="shared" ca="1" si="79"/>
        <v xml:space="preserve"> Completed</v>
      </c>
      <c r="AQ104" s="59" t="str">
        <f t="shared" ca="1" si="108"/>
        <v/>
      </c>
    </row>
    <row r="105" spans="1:43" ht="15.5" x14ac:dyDescent="0.35">
      <c r="A105" s="94">
        <v>104</v>
      </c>
      <c r="B105" s="95" t="s">
        <v>167</v>
      </c>
      <c r="C105" s="96">
        <f ca="1">--TRIM(RIGHT(SUBSTITUTE(LEFT(B105,_xlfn.AGGREGATE(16,6,FIND({0,1,2,3,4,5,6,7,8,9},B105,ROW(INDIRECT("1:"&amp;LEN(B105)))),1))," ",REPT(" ",LEN(B105))),LEN(B105)))</f>
        <v>1</v>
      </c>
      <c r="D105" s="97">
        <v>1</v>
      </c>
      <c r="E105" s="97">
        <v>1</v>
      </c>
      <c r="F105" s="97">
        <v>2</v>
      </c>
      <c r="G105" s="97">
        <v>1</v>
      </c>
      <c r="H105" s="97">
        <v>0</v>
      </c>
      <c r="I105" s="97">
        <v>0</v>
      </c>
      <c r="J105" s="97">
        <v>0</v>
      </c>
      <c r="K105" s="97">
        <v>0</v>
      </c>
      <c r="L105" s="97">
        <v>0</v>
      </c>
      <c r="M105" s="97">
        <v>0</v>
      </c>
      <c r="N105" s="98">
        <f t="shared" ca="1" si="80"/>
        <v>0.57499999999999996</v>
      </c>
      <c r="O105" s="98">
        <f t="shared" ca="1" si="81"/>
        <v>0.8</v>
      </c>
      <c r="P105" s="71" t="str">
        <f t="shared" ca="1" si="82"/>
        <v xml:space="preserve">Excavation, Plinth, RCC Slab, Brickwork Completed </v>
      </c>
      <c r="Q105" s="18">
        <f t="shared" ca="1" si="83"/>
        <v>1</v>
      </c>
      <c r="R105" s="18">
        <f t="shared" ca="1" si="84"/>
        <v>1</v>
      </c>
      <c r="S105" s="18">
        <f t="shared" ca="1" si="85"/>
        <v>1</v>
      </c>
      <c r="T105" s="18">
        <f t="shared" ca="1" si="86"/>
        <v>1</v>
      </c>
      <c r="U105" s="18">
        <f t="shared" ca="1" si="87"/>
        <v>0</v>
      </c>
      <c r="V105" s="18">
        <f t="shared" ca="1" si="88"/>
        <v>0</v>
      </c>
      <c r="W105" s="18">
        <f t="shared" ca="1" si="89"/>
        <v>0</v>
      </c>
      <c r="X105" s="18">
        <f t="shared" ca="1" si="90"/>
        <v>0</v>
      </c>
      <c r="Y105" s="18">
        <f t="shared" ca="1" si="91"/>
        <v>0</v>
      </c>
      <c r="Z105" s="18">
        <f t="shared" ca="1" si="92"/>
        <v>0</v>
      </c>
      <c r="AA105" s="72">
        <f t="shared" ca="1" si="93"/>
        <v>0.25</v>
      </c>
      <c r="AB105" s="73">
        <f t="shared" ca="1" si="94"/>
        <v>0.5</v>
      </c>
      <c r="AC105" s="73">
        <f t="shared" ca="1" si="95"/>
        <v>1</v>
      </c>
      <c r="AD105" s="74">
        <f t="shared" ca="1" si="109"/>
        <v>0.25</v>
      </c>
      <c r="AE105" s="74">
        <f t="shared" ca="1" si="110"/>
        <v>0.5</v>
      </c>
      <c r="AF105" s="74">
        <f t="shared" si="111"/>
        <v>0</v>
      </c>
      <c r="AG105" s="74">
        <f t="shared" si="112"/>
        <v>0</v>
      </c>
      <c r="AH105" s="75">
        <f t="shared" si="113"/>
        <v>0</v>
      </c>
      <c r="AI105" s="74">
        <f t="shared" si="114"/>
        <v>0</v>
      </c>
      <c r="AJ105" s="74">
        <f t="shared" ca="1" si="115"/>
        <v>0.75</v>
      </c>
      <c r="AK105" s="74">
        <f t="shared" ca="1" si="116"/>
        <v>1</v>
      </c>
      <c r="AL105" s="59" t="str">
        <f t="shared" si="118"/>
        <v/>
      </c>
      <c r="AM105" s="59" t="str">
        <f t="shared" ca="1" si="105"/>
        <v/>
      </c>
      <c r="AN105" s="59" t="str">
        <f t="shared" ca="1" si="106"/>
        <v/>
      </c>
      <c r="AO105" s="59" t="str">
        <f t="shared" ca="1" si="107"/>
        <v>Excavation, Plinth, RCC Slab, Brickwork</v>
      </c>
      <c r="AP105" s="59" t="str">
        <f t="shared" ca="1" si="79"/>
        <v xml:space="preserve"> Completed</v>
      </c>
      <c r="AQ105" s="59" t="str">
        <f t="shared" ca="1" si="108"/>
        <v/>
      </c>
    </row>
    <row r="106" spans="1:43" ht="15.5" x14ac:dyDescent="0.35">
      <c r="A106" s="94">
        <v>105</v>
      </c>
      <c r="B106" s="95" t="s">
        <v>167</v>
      </c>
      <c r="C106" s="96">
        <f ca="1">--TRIM(RIGHT(SUBSTITUTE(LEFT(B106,_xlfn.AGGREGATE(16,6,FIND({0,1,2,3,4,5,6,7,8,9},B106,ROW(INDIRECT("1:"&amp;LEN(B106)))),1))," ",REPT(" ",LEN(B106))),LEN(B106)))</f>
        <v>1</v>
      </c>
      <c r="D106" s="97">
        <v>1</v>
      </c>
      <c r="E106" s="97">
        <v>1</v>
      </c>
      <c r="F106" s="97">
        <v>2</v>
      </c>
      <c r="G106" s="97">
        <v>0.5</v>
      </c>
      <c r="H106" s="97">
        <v>0</v>
      </c>
      <c r="I106" s="97">
        <v>0</v>
      </c>
      <c r="J106" s="97">
        <v>0</v>
      </c>
      <c r="K106" s="97">
        <v>0</v>
      </c>
      <c r="L106" s="97">
        <v>0</v>
      </c>
      <c r="M106" s="97">
        <v>0</v>
      </c>
      <c r="N106" s="98">
        <f t="shared" ca="1" si="80"/>
        <v>0.53749999999999998</v>
      </c>
      <c r="O106" s="98">
        <f t="shared" ca="1" si="81"/>
        <v>0.77500000000000002</v>
      </c>
      <c r="P106" s="71" t="str">
        <f t="shared" ca="1" si="82"/>
        <v>Excavation, Plinth, RCC Slab Completed, Brickwork upto 0.5 Floor Completed</v>
      </c>
      <c r="Q106" s="18">
        <f t="shared" ca="1" si="83"/>
        <v>1</v>
      </c>
      <c r="R106" s="18">
        <f t="shared" ca="1" si="84"/>
        <v>1</v>
      </c>
      <c r="S106" s="18">
        <f t="shared" ca="1" si="85"/>
        <v>1</v>
      </c>
      <c r="T106" s="18">
        <f t="shared" ca="1" si="86"/>
        <v>0.5</v>
      </c>
      <c r="U106" s="18">
        <f t="shared" ca="1" si="87"/>
        <v>0</v>
      </c>
      <c r="V106" s="18">
        <f t="shared" ca="1" si="88"/>
        <v>0</v>
      </c>
      <c r="W106" s="18">
        <f t="shared" ca="1" si="89"/>
        <v>0</v>
      </c>
      <c r="X106" s="18">
        <f t="shared" ca="1" si="90"/>
        <v>0</v>
      </c>
      <c r="Y106" s="18">
        <f t="shared" ca="1" si="91"/>
        <v>0</v>
      </c>
      <c r="Z106" s="18">
        <f t="shared" ca="1" si="92"/>
        <v>0</v>
      </c>
      <c r="AA106" s="72">
        <f t="shared" ca="1" si="93"/>
        <v>0.25</v>
      </c>
      <c r="AB106" s="73">
        <f t="shared" ca="1" si="94"/>
        <v>0.5</v>
      </c>
      <c r="AC106" s="73">
        <f t="shared" ca="1" si="95"/>
        <v>1</v>
      </c>
      <c r="AD106" s="74">
        <f t="shared" ca="1" si="109"/>
        <v>0.25</v>
      </c>
      <c r="AE106" s="74">
        <f t="shared" ca="1" si="110"/>
        <v>0.5</v>
      </c>
      <c r="AF106" s="74">
        <f t="shared" si="111"/>
        <v>0</v>
      </c>
      <c r="AG106" s="74">
        <f t="shared" si="112"/>
        <v>0</v>
      </c>
      <c r="AH106" s="75">
        <f t="shared" si="113"/>
        <v>0</v>
      </c>
      <c r="AI106" s="74">
        <f t="shared" si="114"/>
        <v>0</v>
      </c>
      <c r="AJ106" s="74">
        <f t="shared" ca="1" si="115"/>
        <v>0.75</v>
      </c>
      <c r="AK106" s="74">
        <f t="shared" ca="1" si="116"/>
        <v>1</v>
      </c>
      <c r="AL106" s="59" t="str">
        <f t="shared" si="118"/>
        <v/>
      </c>
      <c r="AM106" s="59" t="str">
        <f t="shared" ca="1" si="105"/>
        <v/>
      </c>
      <c r="AN106" s="59" t="str">
        <f t="shared" ca="1" si="106"/>
        <v>, Brickwork upto 0.5 Floor</v>
      </c>
      <c r="AO106" s="59" t="str">
        <f t="shared" ca="1" si="107"/>
        <v>Excavation, Plinth, RCC Slab</v>
      </c>
      <c r="AP106" s="59" t="str">
        <f t="shared" ca="1" si="79"/>
        <v xml:space="preserve"> Completed</v>
      </c>
      <c r="AQ106" s="59" t="str">
        <f t="shared" ca="1" si="108"/>
        <v>Completed</v>
      </c>
    </row>
    <row r="107" spans="1:43" ht="15.5" x14ac:dyDescent="0.35">
      <c r="A107" s="94">
        <v>106</v>
      </c>
      <c r="B107" s="95" t="s">
        <v>167</v>
      </c>
      <c r="C107" s="96">
        <f ca="1">--TRIM(RIGHT(SUBSTITUTE(LEFT(B107,_xlfn.AGGREGATE(16,6,FIND({0,1,2,3,4,5,6,7,8,9},B107,ROW(INDIRECT("1:"&amp;LEN(B107)))),1))," ",REPT(" ",LEN(B107))),LEN(B107)))</f>
        <v>1</v>
      </c>
      <c r="D107" s="97">
        <v>1</v>
      </c>
      <c r="E107" s="97">
        <v>1</v>
      </c>
      <c r="F107" s="97">
        <v>2</v>
      </c>
      <c r="G107" s="97">
        <v>1</v>
      </c>
      <c r="H107" s="97">
        <v>1</v>
      </c>
      <c r="I107" s="97">
        <v>0.4</v>
      </c>
      <c r="J107" s="97">
        <v>0</v>
      </c>
      <c r="K107" s="97">
        <v>0</v>
      </c>
      <c r="L107" s="97">
        <v>0</v>
      </c>
      <c r="M107" s="97">
        <v>0</v>
      </c>
      <c r="N107" s="98">
        <f t="shared" ca="1" si="80"/>
        <v>0.69</v>
      </c>
      <c r="O107" s="98">
        <f t="shared" ca="1" si="81"/>
        <v>0.87</v>
      </c>
      <c r="P107" s="71" t="str">
        <f t="shared" ca="1" si="82"/>
        <v>Excavation, Plinth, RCC Slab, Brickwork, Internal Plaster Completed, External Plaster upto 0.4 Floor Completed</v>
      </c>
      <c r="Q107" s="18">
        <f t="shared" ca="1" si="83"/>
        <v>1</v>
      </c>
      <c r="R107" s="18">
        <f t="shared" ca="1" si="84"/>
        <v>1</v>
      </c>
      <c r="S107" s="18">
        <f t="shared" ca="1" si="85"/>
        <v>1</v>
      </c>
      <c r="T107" s="18">
        <f t="shared" ca="1" si="86"/>
        <v>1</v>
      </c>
      <c r="U107" s="18">
        <f t="shared" ca="1" si="87"/>
        <v>1</v>
      </c>
      <c r="V107" s="18">
        <f t="shared" ca="1" si="88"/>
        <v>0.4</v>
      </c>
      <c r="W107" s="18">
        <f t="shared" ca="1" si="89"/>
        <v>0</v>
      </c>
      <c r="X107" s="18">
        <f t="shared" ca="1" si="90"/>
        <v>0</v>
      </c>
      <c r="Y107" s="18">
        <f t="shared" ca="1" si="91"/>
        <v>0</v>
      </c>
      <c r="Z107" s="18">
        <f t="shared" ca="1" si="92"/>
        <v>0</v>
      </c>
      <c r="AA107" s="72">
        <f t="shared" ca="1" si="93"/>
        <v>0.25</v>
      </c>
      <c r="AB107" s="73">
        <f t="shared" ca="1" si="94"/>
        <v>0.5</v>
      </c>
      <c r="AC107" s="73">
        <f t="shared" ca="1" si="95"/>
        <v>1</v>
      </c>
      <c r="AD107" s="74">
        <f t="shared" ca="1" si="109"/>
        <v>0.25</v>
      </c>
      <c r="AE107" s="74">
        <f t="shared" ca="1" si="110"/>
        <v>0.5</v>
      </c>
      <c r="AF107" s="74">
        <f t="shared" si="111"/>
        <v>0</v>
      </c>
      <c r="AG107" s="74">
        <f t="shared" si="112"/>
        <v>0</v>
      </c>
      <c r="AH107" s="75">
        <f t="shared" si="113"/>
        <v>0</v>
      </c>
      <c r="AI107" s="74">
        <f t="shared" si="114"/>
        <v>0</v>
      </c>
      <c r="AJ107" s="74">
        <f t="shared" ca="1" si="115"/>
        <v>0.75</v>
      </c>
      <c r="AK107" s="74">
        <f t="shared" ca="1" si="116"/>
        <v>1</v>
      </c>
      <c r="AL107" s="59" t="str">
        <f t="shared" si="118"/>
        <v/>
      </c>
      <c r="AM107" s="59" t="str">
        <f t="shared" ca="1" si="105"/>
        <v/>
      </c>
      <c r="AN107" s="59" t="str">
        <f t="shared" ca="1" si="106"/>
        <v>, External Plaster upto 0.4 Floor</v>
      </c>
      <c r="AO107" s="59" t="str">
        <f t="shared" ca="1" si="107"/>
        <v>Excavation, Plinth, RCC Slab, Brickwork, Internal Plaster</v>
      </c>
      <c r="AP107" s="59" t="str">
        <f t="shared" ca="1" si="79"/>
        <v xml:space="preserve"> Completed</v>
      </c>
      <c r="AQ107" s="59" t="str">
        <f t="shared" ca="1" si="108"/>
        <v>Completed</v>
      </c>
    </row>
    <row r="108" spans="1:43" ht="15.5" x14ac:dyDescent="0.35">
      <c r="A108" s="94">
        <v>107</v>
      </c>
      <c r="B108" s="95" t="s">
        <v>167</v>
      </c>
      <c r="C108" s="96">
        <f ca="1">--TRIM(RIGHT(SUBSTITUTE(LEFT(B108,_xlfn.AGGREGATE(16,6,FIND({0,1,2,3,4,5,6,7,8,9},B108,ROW(INDIRECT("1:"&amp;LEN(B108)))),1))," ",REPT(" ",LEN(B108))),LEN(B108)))</f>
        <v>1</v>
      </c>
      <c r="D108" s="97">
        <v>1</v>
      </c>
      <c r="E108" s="97">
        <v>1</v>
      </c>
      <c r="F108" s="97">
        <v>2</v>
      </c>
      <c r="G108" s="97">
        <v>0.2</v>
      </c>
      <c r="H108" s="97">
        <v>0</v>
      </c>
      <c r="I108" s="97">
        <v>0</v>
      </c>
      <c r="J108" s="97">
        <v>0</v>
      </c>
      <c r="K108" s="97">
        <v>0</v>
      </c>
      <c r="L108" s="97">
        <v>0</v>
      </c>
      <c r="M108" s="97">
        <v>0</v>
      </c>
      <c r="N108" s="98">
        <f t="shared" ca="1" si="80"/>
        <v>0.51500000000000001</v>
      </c>
      <c r="O108" s="98">
        <f t="shared" ca="1" si="81"/>
        <v>0.76</v>
      </c>
      <c r="P108" s="71" t="str">
        <f t="shared" ca="1" si="82"/>
        <v>Excavation, Plinth, RCC Slab Completed, Brickwork upto 0.2 Floor Completed</v>
      </c>
      <c r="Q108" s="18">
        <f t="shared" ca="1" si="83"/>
        <v>1</v>
      </c>
      <c r="R108" s="18">
        <f t="shared" ca="1" si="84"/>
        <v>1</v>
      </c>
      <c r="S108" s="18">
        <f t="shared" ca="1" si="85"/>
        <v>1</v>
      </c>
      <c r="T108" s="18">
        <f t="shared" ca="1" si="86"/>
        <v>0.2</v>
      </c>
      <c r="U108" s="18">
        <f t="shared" ca="1" si="87"/>
        <v>0</v>
      </c>
      <c r="V108" s="18">
        <f t="shared" ca="1" si="88"/>
        <v>0</v>
      </c>
      <c r="W108" s="18">
        <f t="shared" ca="1" si="89"/>
        <v>0</v>
      </c>
      <c r="X108" s="18">
        <f t="shared" ca="1" si="90"/>
        <v>0</v>
      </c>
      <c r="Y108" s="18">
        <f t="shared" ca="1" si="91"/>
        <v>0</v>
      </c>
      <c r="Z108" s="18">
        <f t="shared" ca="1" si="92"/>
        <v>0</v>
      </c>
      <c r="AA108" s="72">
        <f t="shared" ca="1" si="93"/>
        <v>0.25</v>
      </c>
      <c r="AB108" s="73">
        <f t="shared" ca="1" si="94"/>
        <v>0.5</v>
      </c>
      <c r="AC108" s="73">
        <f t="shared" ca="1" si="95"/>
        <v>1</v>
      </c>
      <c r="AD108" s="74">
        <f t="shared" ca="1" si="109"/>
        <v>0.25</v>
      </c>
      <c r="AE108" s="74">
        <f t="shared" ca="1" si="110"/>
        <v>0.5</v>
      </c>
      <c r="AF108" s="74">
        <f t="shared" si="111"/>
        <v>0</v>
      </c>
      <c r="AG108" s="74">
        <f t="shared" si="112"/>
        <v>0</v>
      </c>
      <c r="AH108" s="75">
        <f t="shared" si="113"/>
        <v>0</v>
      </c>
      <c r="AI108" s="74">
        <f t="shared" si="114"/>
        <v>0</v>
      </c>
      <c r="AJ108" s="74">
        <f t="shared" ca="1" si="115"/>
        <v>0.75</v>
      </c>
      <c r="AK108" s="74">
        <f t="shared" ca="1" si="116"/>
        <v>1</v>
      </c>
      <c r="AL108" s="59" t="str">
        <f t="shared" si="118"/>
        <v/>
      </c>
      <c r="AM108" s="59" t="str">
        <f t="shared" ca="1" si="105"/>
        <v/>
      </c>
      <c r="AN108" s="59" t="str">
        <f t="shared" ca="1" si="106"/>
        <v>, Brickwork upto 0.2 Floor</v>
      </c>
      <c r="AO108" s="59" t="str">
        <f t="shared" ca="1" si="107"/>
        <v>Excavation, Plinth, RCC Slab</v>
      </c>
      <c r="AP108" s="59" t="str">
        <f t="shared" ca="1" si="79"/>
        <v xml:space="preserve"> Completed</v>
      </c>
      <c r="AQ108" s="59" t="str">
        <f t="shared" ca="1" si="108"/>
        <v>Completed</v>
      </c>
    </row>
    <row r="109" spans="1:43" ht="15.5" x14ac:dyDescent="0.35">
      <c r="A109" s="94">
        <v>108</v>
      </c>
      <c r="B109" s="95" t="s">
        <v>167</v>
      </c>
      <c r="C109" s="96">
        <f ca="1">--TRIM(RIGHT(SUBSTITUTE(LEFT(B109,_xlfn.AGGREGATE(16,6,FIND({0,1,2,3,4,5,6,7,8,9},B109,ROW(INDIRECT("1:"&amp;LEN(B109)))),1))," ",REPT(" ",LEN(B109))),LEN(B109)))</f>
        <v>1</v>
      </c>
      <c r="D109" s="97">
        <v>1</v>
      </c>
      <c r="E109" s="97">
        <v>1</v>
      </c>
      <c r="F109" s="97">
        <v>2</v>
      </c>
      <c r="G109" s="97">
        <v>1</v>
      </c>
      <c r="H109" s="97">
        <v>1</v>
      </c>
      <c r="I109" s="97">
        <v>0.4</v>
      </c>
      <c r="J109" s="97">
        <v>0</v>
      </c>
      <c r="K109" s="97">
        <v>0</v>
      </c>
      <c r="L109" s="97">
        <v>0</v>
      </c>
      <c r="M109" s="97">
        <v>0</v>
      </c>
      <c r="N109" s="98">
        <f ca="1">(((E109/C109*10)+(40/(1+C109)*F109)+(7.5/(C109)*G109)+(7.5/(C109)*H109)+(10/C109*I109)+(10/C109*J109)+(5/C109*K109)+(5/C109*L109)+(5/C109*M109))/100)</f>
        <v>0.69</v>
      </c>
      <c r="O109" s="98">
        <f ca="1">((((D109/C109)*20)+((E109/C109)*25)+(30/(C109+1)*F109)+(5/C109*G109)+(5/C109*H109)+(5/C109*I109)+(5/C109*J109)+(0/C109*K109)+(0/C109*L109)+(5/C109*M109))/100)</f>
        <v>0.87</v>
      </c>
      <c r="P109" s="71" t="str">
        <f ca="1">IF(Z109=100%,"All work Completed. Possession granted to the Building.",IF(Y109=100%,"All work Completed, Waiting for OC",AO109&amp;""&amp;AP109&amp;""&amp;AM109&amp;""&amp;AN109&amp;" "&amp;AQ109))</f>
        <v>Excavation, Plinth, RCC Slab, Brickwork, Internal Plaster Completed, External Plaster upto 0.4 Floor Completed</v>
      </c>
      <c r="Q109" s="18">
        <f ca="1">((100/C109)*D109)/100</f>
        <v>1</v>
      </c>
      <c r="R109" s="18">
        <f ca="1">((100/C109)*E109)/100</f>
        <v>1</v>
      </c>
      <c r="S109" s="18">
        <f ca="1">((100/(1+C109))*F109)/100</f>
        <v>1</v>
      </c>
      <c r="T109" s="18">
        <f ca="1">((100/C109)*G109)/100</f>
        <v>1</v>
      </c>
      <c r="U109" s="18">
        <f ca="1">((100/C109)*H109)/100</f>
        <v>1</v>
      </c>
      <c r="V109" s="18">
        <f ca="1">((100/(C109))*I109)/100</f>
        <v>0.4</v>
      </c>
      <c r="W109" s="18">
        <f ca="1">((100/C109)*J109)/100</f>
        <v>0</v>
      </c>
      <c r="X109" s="18">
        <f ca="1">((100/C109)*K109)/100</f>
        <v>0</v>
      </c>
      <c r="Y109" s="18">
        <f ca="1">((100/(C109))*L109)/100</f>
        <v>0</v>
      </c>
      <c r="Z109" s="18">
        <f ca="1">((100/(C109))*M109)/100</f>
        <v>0</v>
      </c>
      <c r="AA109" s="72">
        <f ca="1">C109*25%</f>
        <v>0.25</v>
      </c>
      <c r="AB109" s="73">
        <f ca="1">C109*50%</f>
        <v>0.5</v>
      </c>
      <c r="AC109" s="73">
        <f ca="1">C109</f>
        <v>1</v>
      </c>
      <c r="AD109" s="74">
        <f ca="1">(IF(M95&gt;1,(C109/(M95+2)),C109/4))</f>
        <v>0.25</v>
      </c>
      <c r="AE109" s="74">
        <f ca="1">(IF(M95&gt;1,(C109/(M95+2)+AD109),C109/4+AD109))</f>
        <v>0.5</v>
      </c>
      <c r="AF109" s="74">
        <f>(IF(M95&gt;1,(C109/(M95+2)+AE109),0))</f>
        <v>0</v>
      </c>
      <c r="AG109" s="74">
        <f>(IF(M95&gt;2,(C109/(M95+2)+AF109),0))</f>
        <v>0</v>
      </c>
      <c r="AH109" s="75">
        <f>(IF(M95&gt;3,(C109/(M95+2)+AG109),0))</f>
        <v>0</v>
      </c>
      <c r="AI109" s="74">
        <f>(IF(M95&gt;4,(C109/(M95+2)+AH109),0))</f>
        <v>0</v>
      </c>
      <c r="AJ109" s="74">
        <f ca="1">(IF(M95=1,(C109/(M95+3)+AE109),IF(M95=0,(C109/4+AE109),IF(M95&gt;1,0))))</f>
        <v>0.75</v>
      </c>
      <c r="AK109" s="74">
        <f ca="1">(IF(M95&gt;1.5,(C109/(M95+2)+AE109+MAX(0,AF109-AE109)+MAX(0,AG109-AF109)+MAX(0,AH109-AG109)+MAX(0,AI109-AH109)+MAX(0,AJ109-AI109)),IF(M95=1,(C109/(M95+3)+AJ109),IF(M95=0,C109/4+AJ109))))</f>
        <v>1</v>
      </c>
      <c r="AL109" s="59" t="str">
        <f t="shared" si="118"/>
        <v/>
      </c>
      <c r="AM109" s="59" t="str">
        <f ca="1">(IF(D109=0,"Work not yet Started.",IF(Q109=25%,"Piling work in process",IF(Q109=50%,"Excavation work in process",IF(Q109=100%,"","0")))))&amp;(IF(E109=0%,"",IF(E109=AD109,", Footing work is process",IF(E109=AE109,", Footing work Completed",IF(E109=AF109,", 1st Basement Completed",IF(E109=AG109,", 1st &amp; 2nd Basement Completed",IF(E109=AH109,", 1st to 3rd Basement Completed",IF(E109=AI109,", 1st to 4th Basement Completed",IF(E109=AJ109,", Plinth work is process",IF(E109=AK109,"","0"))))))))))</f>
        <v/>
      </c>
      <c r="AN109" s="59" t="str">
        <f ca="1">(IF(F109=(1+C109),"",IF(F109&gt;0,", RCC upto "&amp;F109&amp;" Slab","")))&amp;(IF(G109=C109,"",IF(G109&gt;0,", Brickwork upto "&amp;G109&amp;" Floor","")))&amp;(IF(H109=C109,"",IF(H109&gt;0,", Internal Plaster upto "&amp;H109&amp;" Floor","")))&amp;(IF(I109=C109,"",IF(I109&gt;0,", External Plaster upto "&amp;I109&amp;" Floor","")))&amp;(IF(J109=C109,"",IF(J109&gt;0,", Flooring upto "&amp;J109&amp;" Floor","")))&amp;(IF(K109=C109,"",IF(K109&gt;0,", Painting upto "&amp;K109&amp;" Floor","")))&amp;(IF(L109=C109,"",IF(L109&gt;0,", Finishing upto "&amp;L109&amp;" Floor","")))&amp;(IF(M109=C109,"",IF(M109&gt;0,", Possession upto "&amp;M109&amp;" Floor","")))</f>
        <v>, External Plaster upto 0.4 Floor</v>
      </c>
      <c r="AO109" s="59" t="str">
        <f ca="1">IF(Q109=100%,"Excavation","")&amp;IF(R109=100%,", Plinth","")&amp;IF(S109=100%,", RCC Slab","")&amp;IF(T109=100%,", Brickwork","")&amp;IF(U109=100%,", Internal Plaster","")&amp;IF(V109=100%,", External Plaster","")&amp;IF(W109=100%,", Flooring","")&amp;IF(X109=100%,", Painting","")&amp;IF(Y109=100%,", Building common Amenities","")</f>
        <v>Excavation, Plinth, RCC Slab, Brickwork, Internal Plaster</v>
      </c>
      <c r="AP109" s="59" t="str">
        <f ca="1">IF(AO109&lt;&gt;""," Completed","")</f>
        <v xml:space="preserve"> Completed</v>
      </c>
      <c r="AQ109" s="59" t="str">
        <f ca="1">IF(AN109&lt;&gt;"","Completed","")</f>
        <v>Completed</v>
      </c>
    </row>
    <row r="110" spans="1:43" ht="15.5" x14ac:dyDescent="0.35">
      <c r="A110" s="94">
        <v>109</v>
      </c>
      <c r="B110" s="95" t="s">
        <v>167</v>
      </c>
      <c r="C110" s="96">
        <f ca="1">--TRIM(RIGHT(SUBSTITUTE(LEFT(B110,_xlfn.AGGREGATE(16,6,FIND({0,1,2,3,4,5,6,7,8,9},B110,ROW(INDIRECT("1:"&amp;LEN(B110)))),1))," ",REPT(" ",LEN(B110))),LEN(B110)))</f>
        <v>1</v>
      </c>
      <c r="D110" s="97">
        <v>1</v>
      </c>
      <c r="E110" s="97">
        <v>1</v>
      </c>
      <c r="F110" s="97">
        <v>2</v>
      </c>
      <c r="G110" s="97">
        <v>1</v>
      </c>
      <c r="H110" s="97">
        <v>1</v>
      </c>
      <c r="I110" s="97">
        <v>0.4</v>
      </c>
      <c r="J110" s="97">
        <v>0</v>
      </c>
      <c r="K110" s="97">
        <v>0</v>
      </c>
      <c r="L110" s="97">
        <v>0</v>
      </c>
      <c r="M110" s="97">
        <v>0</v>
      </c>
      <c r="N110" s="98">
        <f ca="1">(((E110/C110*10)+(40/(1+C110)*F110)+(7.5/(C110)*G110)+(7.5/(C110)*H110)+(10/C110*I110)+(10/C110*J110)+(5/C110*K110)+(5/C110*L110)+(5/C110*M110))/100)</f>
        <v>0.69</v>
      </c>
      <c r="O110" s="98">
        <f ca="1">((((D110/C110)*20)+((E110/C110)*25)+(30/(C110+1)*F110)+(5/C110*G110)+(5/C110*H110)+(5/C110*I110)+(5/C110*J110)+(0/C110*K110)+(0/C110*L110)+(5/C110*M110))/100)</f>
        <v>0.87</v>
      </c>
      <c r="P110" s="71" t="str">
        <f ca="1">IF(Z110=100%,"All work Completed. Possession granted to the Building.",IF(Y110=100%,"All work Completed, Waiting for OC",AO110&amp;""&amp;AP110&amp;""&amp;AM110&amp;""&amp;AN110&amp;" "&amp;AQ110))</f>
        <v>Excavation, Plinth, RCC Slab, Brickwork, Internal Plaster Completed, External Plaster upto 0.4 Floor Completed</v>
      </c>
      <c r="Q110" s="18">
        <f ca="1">((100/C110)*D110)/100</f>
        <v>1</v>
      </c>
      <c r="R110" s="18">
        <f ca="1">((100/C110)*E110)/100</f>
        <v>1</v>
      </c>
      <c r="S110" s="18">
        <f ca="1">((100/(1+C110))*F110)/100</f>
        <v>1</v>
      </c>
      <c r="T110" s="18">
        <f ca="1">((100/C110)*G110)/100</f>
        <v>1</v>
      </c>
      <c r="U110" s="18">
        <f ca="1">((100/C110)*H110)/100</f>
        <v>1</v>
      </c>
      <c r="V110" s="18">
        <f ca="1">((100/(C110))*I110)/100</f>
        <v>0.4</v>
      </c>
      <c r="W110" s="18">
        <f ca="1">((100/C110)*J110)/100</f>
        <v>0</v>
      </c>
      <c r="X110" s="18">
        <f ca="1">((100/C110)*K110)/100</f>
        <v>0</v>
      </c>
      <c r="Y110" s="18">
        <f ca="1">((100/(C110))*L110)/100</f>
        <v>0</v>
      </c>
      <c r="Z110" s="18">
        <f ca="1">((100/(C110))*M110)/100</f>
        <v>0</v>
      </c>
      <c r="AA110" s="72">
        <f ca="1">C110*25%</f>
        <v>0.25</v>
      </c>
      <c r="AB110" s="73">
        <f ca="1">C110*50%</f>
        <v>0.5</v>
      </c>
      <c r="AC110" s="73">
        <f ca="1">C110</f>
        <v>1</v>
      </c>
      <c r="AD110" s="74">
        <f ca="1">(IF(M96&gt;1,(C110/(M96+2)),C110/4))</f>
        <v>0.25</v>
      </c>
      <c r="AE110" s="74">
        <f ca="1">(IF(M96&gt;1,(C110/(M96+2)+AD110),C110/4+AD110))</f>
        <v>0.5</v>
      </c>
      <c r="AF110" s="74">
        <f>(IF(M96&gt;1,(C110/(M96+2)+AE110),0))</f>
        <v>0</v>
      </c>
      <c r="AG110" s="74">
        <f>(IF(M96&gt;2,(C110/(M96+2)+AF110),0))</f>
        <v>0</v>
      </c>
      <c r="AH110" s="75">
        <f>(IF(M96&gt;3,(C110/(M96+2)+AG110),0))</f>
        <v>0</v>
      </c>
      <c r="AI110" s="74">
        <f>(IF(M96&gt;4,(C110/(M96+2)+AH110),0))</f>
        <v>0</v>
      </c>
      <c r="AJ110" s="74">
        <f ca="1">(IF(M96=1,(C110/(M96+3)+AE110),IF(M96=0,(C110/4+AE110),IF(M96&gt;1,0))))</f>
        <v>0.75</v>
      </c>
      <c r="AK110" s="74">
        <f ca="1">(IF(M96&gt;1.5,(C110/(M96+2)+AE110+MAX(0,AF110-AE110)+MAX(0,AG110-AF110)+MAX(0,AH110-AG110)+MAX(0,AI110-AH110)+MAX(0,AJ110-AI110)),IF(M96=1,(C110/(M96+3)+AJ110),IF(M96=0,C110/4+AJ110))))</f>
        <v>1</v>
      </c>
      <c r="AL110" s="59" t="str">
        <f t="shared" si="118"/>
        <v/>
      </c>
      <c r="AM110" s="59" t="str">
        <f ca="1">(IF(D110=0,"Work not yet Started.",IF(Q110=25%,"Piling work in process",IF(Q110=50%,"Excavation work in process",IF(Q110=100%,"","0")))))&amp;(IF(E110=0%,"",IF(E110=AD110,", Footing work is process",IF(E110=AE110,", Footing work Completed",IF(E110=AF110,", 1st Basement Completed",IF(E110=AG110,", 1st &amp; 2nd Basement Completed",IF(E110=AH110,", 1st to 3rd Basement Completed",IF(E110=AI110,", 1st to 4th Basement Completed",IF(E110=AJ110,", Plinth work is process",IF(E110=AK110,"","0"))))))))))</f>
        <v/>
      </c>
      <c r="AN110" s="59" t="str">
        <f ca="1">(IF(F110=(1+C110),"",IF(F110&gt;0,", RCC upto "&amp;F110&amp;" Slab","")))&amp;(IF(G110=C110,"",IF(G110&gt;0,", Brickwork upto "&amp;G110&amp;" Floor","")))&amp;(IF(H110=C110,"",IF(H110&gt;0,", Internal Plaster upto "&amp;H110&amp;" Floor","")))&amp;(IF(I110=C110,"",IF(I110&gt;0,", External Plaster upto "&amp;I110&amp;" Floor","")))&amp;(IF(J110=C110,"",IF(J110&gt;0,", Flooring upto "&amp;J110&amp;" Floor","")))&amp;(IF(K110=C110,"",IF(K110&gt;0,", Painting upto "&amp;K110&amp;" Floor","")))&amp;(IF(L110=C110,"",IF(L110&gt;0,", Finishing upto "&amp;L110&amp;" Floor","")))&amp;(IF(M110=C110,"",IF(M110&gt;0,", Possession upto "&amp;M110&amp;" Floor","")))</f>
        <v>, External Plaster upto 0.4 Floor</v>
      </c>
      <c r="AO110" s="59" t="str">
        <f ca="1">IF(Q110=100%,"Excavation","")&amp;IF(R110=100%,", Plinth","")&amp;IF(S110=100%,", RCC Slab","")&amp;IF(T110=100%,", Brickwork","")&amp;IF(U110=100%,", Internal Plaster","")&amp;IF(V110=100%,", External Plaster","")&amp;IF(W110=100%,", Flooring","")&amp;IF(X110=100%,", Painting","")&amp;IF(Y110=100%,", Building common Amenities","")</f>
        <v>Excavation, Plinth, RCC Slab, Brickwork, Internal Plaster</v>
      </c>
      <c r="AP110" s="59" t="str">
        <f ca="1">IF(AO110&lt;&gt;""," Completed","")</f>
        <v xml:space="preserve"> Completed</v>
      </c>
      <c r="AQ110" s="59" t="str">
        <f ca="1">IF(AN110&lt;&gt;"","Completed","")</f>
        <v>Completed</v>
      </c>
    </row>
    <row r="111" spans="1:43" ht="15.5" x14ac:dyDescent="0.35">
      <c r="A111" s="94">
        <v>110</v>
      </c>
      <c r="B111" s="95" t="s">
        <v>167</v>
      </c>
      <c r="C111" s="96">
        <f ca="1">--TRIM(RIGHT(SUBSTITUTE(LEFT(B111,_xlfn.AGGREGATE(16,6,FIND({0,1,2,3,4,5,6,7,8,9},B111,ROW(INDIRECT("1:"&amp;LEN(B111)))),1))," ",REPT(" ",LEN(B111))),LEN(B111)))</f>
        <v>1</v>
      </c>
      <c r="D111" s="97">
        <v>1</v>
      </c>
      <c r="E111" s="97">
        <v>1</v>
      </c>
      <c r="F111" s="97">
        <v>2</v>
      </c>
      <c r="G111" s="97">
        <v>1</v>
      </c>
      <c r="H111" s="97">
        <v>1</v>
      </c>
      <c r="I111" s="97">
        <v>0.4</v>
      </c>
      <c r="J111" s="97">
        <v>0</v>
      </c>
      <c r="K111" s="97">
        <v>0</v>
      </c>
      <c r="L111" s="97">
        <v>0</v>
      </c>
      <c r="M111" s="97">
        <v>0</v>
      </c>
      <c r="N111" s="98">
        <f ca="1">(((E111/C111*10)+(40/(1+C111)*F111)+(7.5/(C111)*G111)+(7.5/(C111)*H111)+(10/C111*I111)+(10/C111*J111)+(5/C111*K111)+(5/C111*L111)+(5/C111*M111))/100)</f>
        <v>0.69</v>
      </c>
      <c r="O111" s="98">
        <f ca="1">((((D111/C111)*20)+((E111/C111)*25)+(30/(C111+1)*F111)+(5/C111*G111)+(5/C111*H111)+(5/C111*I111)+(5/C111*J111)+(0/C111*K111)+(0/C111*L111)+(5/C111*M111))/100)</f>
        <v>0.87</v>
      </c>
      <c r="P111" s="71" t="str">
        <f ca="1">IF(Z111=100%,"All work Completed. Possession granted to the Building.",IF(Y111=100%,"All work Completed, Waiting for OC",AO111&amp;""&amp;AP111&amp;""&amp;AM111&amp;""&amp;AN111&amp;" "&amp;AQ111))</f>
        <v>Excavation, Plinth, RCC Slab, Brickwork, Internal Plaster Completed, External Plaster upto 0.4 Floor Completed</v>
      </c>
      <c r="Q111" s="18">
        <f ca="1">((100/C111)*D111)/100</f>
        <v>1</v>
      </c>
      <c r="R111" s="18">
        <f ca="1">((100/C111)*E111)/100</f>
        <v>1</v>
      </c>
      <c r="S111" s="18">
        <f ca="1">((100/(1+C111))*F111)/100</f>
        <v>1</v>
      </c>
      <c r="T111" s="18">
        <f ca="1">((100/C111)*G111)/100</f>
        <v>1</v>
      </c>
      <c r="U111" s="18">
        <f ca="1">((100/C111)*H111)/100</f>
        <v>1</v>
      </c>
      <c r="V111" s="18">
        <f ca="1">((100/(C111))*I111)/100</f>
        <v>0.4</v>
      </c>
      <c r="W111" s="18">
        <f ca="1">((100/C111)*J111)/100</f>
        <v>0</v>
      </c>
      <c r="X111" s="18">
        <f ca="1">((100/C111)*K111)/100</f>
        <v>0</v>
      </c>
      <c r="Y111" s="18">
        <f ca="1">((100/(C111))*L111)/100</f>
        <v>0</v>
      </c>
      <c r="Z111" s="18">
        <f ca="1">((100/(C111))*M111)/100</f>
        <v>0</v>
      </c>
      <c r="AA111" s="72">
        <f ca="1">C111*25%</f>
        <v>0.25</v>
      </c>
      <c r="AB111" s="73">
        <f ca="1">C111*50%</f>
        <v>0.5</v>
      </c>
      <c r="AC111" s="73">
        <f ca="1">C111</f>
        <v>1</v>
      </c>
      <c r="AD111" s="74">
        <f ca="1">(IF(M97&gt;1,(C111/(M97+2)),C111/4))</f>
        <v>0.25</v>
      </c>
      <c r="AE111" s="74">
        <f ca="1">(IF(M97&gt;1,(C111/(M97+2)+AD111),C111/4+AD111))</f>
        <v>0.5</v>
      </c>
      <c r="AF111" s="74">
        <f>(IF(M97&gt;1,(C111/(M97+2)+AE111),0))</f>
        <v>0</v>
      </c>
      <c r="AG111" s="74">
        <f>(IF(M97&gt;2,(C111/(M97+2)+AF111),0))</f>
        <v>0</v>
      </c>
      <c r="AH111" s="75">
        <f>(IF(M97&gt;3,(C111/(M97+2)+AG111),0))</f>
        <v>0</v>
      </c>
      <c r="AI111" s="74">
        <f>(IF(M97&gt;4,(C111/(M97+2)+AH111),0))</f>
        <v>0</v>
      </c>
      <c r="AJ111" s="74">
        <f ca="1">(IF(M97=1,(C111/(M97+3)+AE111),IF(M97=0,(C111/4+AE111),IF(M97&gt;1,0))))</f>
        <v>0.75</v>
      </c>
      <c r="AK111" s="74">
        <f ca="1">(IF(M97&gt;1.5,(C111/(M97+2)+AE111+MAX(0,AF111-AE111)+MAX(0,AG111-AF111)+MAX(0,AH111-AG111)+MAX(0,AI111-AH111)+MAX(0,AJ111-AI111)),IF(M97=1,(C111/(M97+3)+AJ111),IF(M97=0,C111/4+AJ111))))</f>
        <v>1</v>
      </c>
      <c r="AL111" s="59" t="str">
        <f t="shared" si="118"/>
        <v/>
      </c>
      <c r="AM111" s="59" t="str">
        <f ca="1">(IF(D111=0,"Work not yet Started.",IF(Q111=25%,"Piling work in process",IF(Q111=50%,"Excavation work in process",IF(Q111=100%,"","0")))))&amp;(IF(E111=0%,"",IF(E111=AD111,", Footing work is process",IF(E111=AE111,", Footing work Completed",IF(E111=AF111,", 1st Basement Completed",IF(E111=AG111,", 1st &amp; 2nd Basement Completed",IF(E111=AH111,", 1st to 3rd Basement Completed",IF(E111=AI111,", 1st to 4th Basement Completed",IF(E111=AJ111,", Plinth work is process",IF(E111=AK111,"","0"))))))))))</f>
        <v/>
      </c>
      <c r="AN111" s="59" t="str">
        <f ca="1">(IF(F111=(1+C111),"",IF(F111&gt;0,", RCC upto "&amp;F111&amp;" Slab","")))&amp;(IF(G111=C111,"",IF(G111&gt;0,", Brickwork upto "&amp;G111&amp;" Floor","")))&amp;(IF(H111=C111,"",IF(H111&gt;0,", Internal Plaster upto "&amp;H111&amp;" Floor","")))&amp;(IF(I111=C111,"",IF(I111&gt;0,", External Plaster upto "&amp;I111&amp;" Floor","")))&amp;(IF(J111=C111,"",IF(J111&gt;0,", Flooring upto "&amp;J111&amp;" Floor","")))&amp;(IF(K111=C111,"",IF(K111&gt;0,", Painting upto "&amp;K111&amp;" Floor","")))&amp;(IF(L111=C111,"",IF(L111&gt;0,", Finishing upto "&amp;L111&amp;" Floor","")))&amp;(IF(M111=C111,"",IF(M111&gt;0,", Possession upto "&amp;M111&amp;" Floor","")))</f>
        <v>, External Plaster upto 0.4 Floor</v>
      </c>
      <c r="AO111" s="59" t="str">
        <f ca="1">IF(Q111=100%,"Excavation","")&amp;IF(R111=100%,", Plinth","")&amp;IF(S111=100%,", RCC Slab","")&amp;IF(T111=100%,", Brickwork","")&amp;IF(U111=100%,", Internal Plaster","")&amp;IF(V111=100%,", External Plaster","")&amp;IF(W111=100%,", Flooring","")&amp;IF(X111=100%,", Painting","")&amp;IF(Y111=100%,", Building common Amenities","")</f>
        <v>Excavation, Plinth, RCC Slab, Brickwork, Internal Plaster</v>
      </c>
      <c r="AP111" s="59" t="str">
        <f ca="1">IF(AO111&lt;&gt;""," Completed","")</f>
        <v xml:space="preserve"> Completed</v>
      </c>
      <c r="AQ111" s="59" t="str">
        <f ca="1">IF(AN111&lt;&gt;"","Completed","")</f>
        <v>Completed</v>
      </c>
    </row>
    <row r="112" spans="1:43" ht="15.5" x14ac:dyDescent="0.35">
      <c r="A112" s="94">
        <v>132</v>
      </c>
      <c r="B112" s="95" t="s">
        <v>167</v>
      </c>
      <c r="C112" s="96">
        <f ca="1">--TRIM(RIGHT(SUBSTITUTE(LEFT(B112,_xlfn.AGGREGATE(16,6,FIND({0,1,2,3,4,5,6,7,8,9},B112,ROW(INDIRECT("1:"&amp;LEN(B112)))),1))," ",REPT(" ",LEN(B112))),LEN(B112)))</f>
        <v>1</v>
      </c>
      <c r="D112" s="97">
        <v>1</v>
      </c>
      <c r="E112" s="97">
        <v>1</v>
      </c>
      <c r="F112" s="97">
        <v>2</v>
      </c>
      <c r="G112" s="97">
        <v>1</v>
      </c>
      <c r="H112" s="97">
        <v>0.5</v>
      </c>
      <c r="I112" s="97">
        <v>0.2</v>
      </c>
      <c r="J112" s="97">
        <v>0</v>
      </c>
      <c r="K112" s="97">
        <v>0</v>
      </c>
      <c r="L112" s="97">
        <v>0</v>
      </c>
      <c r="M112" s="97">
        <v>0</v>
      </c>
      <c r="N112" s="98">
        <f ca="1">(((E112/C112*10)+(40/(1+C112)*F112)+(7.5/(C112)*G112)+(7.5/(C112)*H112)+(10/C112*I112)+(10/C112*J112)+(5/C112*K112)+(5/C112*L112)+(5/C112*M112))/100)</f>
        <v>0.63249999999999995</v>
      </c>
      <c r="O112" s="98">
        <f ca="1">((((D112/C112)*20)+((E112/C112)*25)+(30/(C112+1)*F112)+(5/C112*G112)+(5/C112*H112)+(5/C112*I112)+(5/C112*J112)+(0/C112*K112)+(0/C112*L112)+(5/C112*M112))/100)</f>
        <v>0.83499999999999996</v>
      </c>
      <c r="P112" s="71" t="str">
        <f ca="1">IF(Z112=100%,"All work Completed. Possession granted to the Building.",IF(Y112=100%,"All work Completed, Waiting for OC",AO112&amp;""&amp;AP112&amp;""&amp;AM112&amp;""&amp;AN112&amp;" "&amp;AQ112))</f>
        <v>Excavation, Plinth, RCC Slab, Brickwork Completed, Internal Plaster upto 0.5 Floor, External Plaster upto 0.2 Floor Completed</v>
      </c>
      <c r="Q112" s="18">
        <f ca="1">((100/C112)*D112)/100</f>
        <v>1</v>
      </c>
      <c r="R112" s="18">
        <f ca="1">((100/C112)*E112)/100</f>
        <v>1</v>
      </c>
      <c r="S112" s="18">
        <f ca="1">((100/(1+C112))*F112)/100</f>
        <v>1</v>
      </c>
      <c r="T112" s="18">
        <f ca="1">((100/C112)*G112)/100</f>
        <v>1</v>
      </c>
      <c r="U112" s="18">
        <f ca="1">((100/C112)*H112)/100</f>
        <v>0.5</v>
      </c>
      <c r="V112" s="18">
        <f ca="1">((100/(C112))*I112)/100</f>
        <v>0.2</v>
      </c>
      <c r="W112" s="18">
        <f ca="1">((100/C112)*J112)/100</f>
        <v>0</v>
      </c>
      <c r="X112" s="18">
        <f ca="1">((100/C112)*K112)/100</f>
        <v>0</v>
      </c>
      <c r="Y112" s="18">
        <f ca="1">((100/(C112))*L112)/100</f>
        <v>0</v>
      </c>
      <c r="Z112" s="18">
        <f ca="1">((100/(C112))*M112)/100</f>
        <v>0</v>
      </c>
      <c r="AA112" s="72">
        <f ca="1">C112*25%</f>
        <v>0.25</v>
      </c>
      <c r="AB112" s="73">
        <f ca="1">C112*50%</f>
        <v>0.5</v>
      </c>
      <c r="AC112" s="73">
        <f ca="1">C112</f>
        <v>1</v>
      </c>
      <c r="AD112" s="74">
        <f ca="1">(IF(M98&gt;1,(C112/(M98+2)),C112/4))</f>
        <v>0.25</v>
      </c>
      <c r="AE112" s="74">
        <f ca="1">(IF(M98&gt;1,(C112/(M98+2)+AD112),C112/4+AD112))</f>
        <v>0.5</v>
      </c>
      <c r="AF112" s="74">
        <f>(IF(M98&gt;1,(C112/(M98+2)+AE112),0))</f>
        <v>0</v>
      </c>
      <c r="AG112" s="74">
        <f>(IF(M98&gt;2,(C112/(M98+2)+AF112),0))</f>
        <v>0</v>
      </c>
      <c r="AH112" s="75">
        <f>(IF(M98&gt;3,(C112/(M98+2)+AG112),0))</f>
        <v>0</v>
      </c>
      <c r="AI112" s="74">
        <f>(IF(M98&gt;4,(C112/(M98+2)+AH112),0))</f>
        <v>0</v>
      </c>
      <c r="AJ112" s="74">
        <f ca="1">(IF(M98=1,(C112/(M98+3)+AE112),IF(M98=0,(C112/4+AE112),IF(M98&gt;1,0))))</f>
        <v>0.75</v>
      </c>
      <c r="AK112" s="74">
        <f ca="1">(IF(M98&gt;1.5,(C112/(M98+2)+AE112+MAX(0,AF112-AE112)+MAX(0,AG112-AF112)+MAX(0,AH112-AG112)+MAX(0,AI112-AH112)+MAX(0,AJ112-AI112)),IF(M98=1,(C112/(M98+3)+AJ112),IF(M98=0,C112/4+AJ112))))</f>
        <v>1</v>
      </c>
      <c r="AL112" s="59" t="str">
        <f t="shared" si="118"/>
        <v/>
      </c>
      <c r="AM112" s="59" t="str">
        <f ca="1">(IF(D112=0,"Work not yet Started.",IF(Q112=25%,"Piling work in process",IF(Q112=50%,"Excavation work in process",IF(Q112=100%,"","0")))))&amp;(IF(E112=0%,"",IF(E112=AD112,", Footing work is process",IF(E112=AE112,", Footing work Completed",IF(E112=AF112,", 1st Basement Completed",IF(E112=AG112,", 1st &amp; 2nd Basement Completed",IF(E112=AH112,", 1st to 3rd Basement Completed",IF(E112=AI112,", 1st to 4th Basement Completed",IF(E112=AJ112,", Plinth work is process",IF(E112=AK112,"","0"))))))))))</f>
        <v/>
      </c>
      <c r="AN112" s="59" t="str">
        <f ca="1">(IF(F112=(1+C112),"",IF(F112&gt;0,", RCC upto "&amp;F112&amp;" Slab","")))&amp;(IF(G112=C112,"",IF(G112&gt;0,", Brickwork upto "&amp;G112&amp;" Floor","")))&amp;(IF(H112=C112,"",IF(H112&gt;0,", Internal Plaster upto "&amp;H112&amp;" Floor","")))&amp;(IF(I112=C112,"",IF(I112&gt;0,", External Plaster upto "&amp;I112&amp;" Floor","")))&amp;(IF(J112=C112,"",IF(J112&gt;0,", Flooring upto "&amp;J112&amp;" Floor","")))&amp;(IF(K112=C112,"",IF(K112&gt;0,", Painting upto "&amp;K112&amp;" Floor","")))&amp;(IF(L112=C112,"",IF(L112&gt;0,", Finishing upto "&amp;L112&amp;" Floor","")))&amp;(IF(M112=C112,"",IF(M112&gt;0,", Possession upto "&amp;M112&amp;" Floor","")))</f>
        <v>, Internal Plaster upto 0.5 Floor, External Plaster upto 0.2 Floor</v>
      </c>
      <c r="AO112" s="59" t="str">
        <f ca="1">IF(Q112=100%,"Excavation","")&amp;IF(R112=100%,", Plinth","")&amp;IF(S112=100%,", RCC Slab","")&amp;IF(T112=100%,", Brickwork","")&amp;IF(U112=100%,", Internal Plaster","")&amp;IF(V112=100%,", External Plaster","")&amp;IF(W112=100%,", Flooring","")&amp;IF(X112=100%,", Painting","")&amp;IF(Y112=100%,", Building common Amenities","")</f>
        <v>Excavation, Plinth, RCC Slab, Brickwork</v>
      </c>
      <c r="AP112" s="59" t="str">
        <f ca="1">IF(AO112&lt;&gt;""," Completed","")</f>
        <v xml:space="preserve"> Completed</v>
      </c>
      <c r="AQ112" s="59" t="str">
        <f ca="1">IF(AN112&lt;&gt;"","Completed","")</f>
        <v>Completed</v>
      </c>
    </row>
    <row r="113" spans="1:43" ht="15.5" x14ac:dyDescent="0.35">
      <c r="A113" s="94">
        <v>133</v>
      </c>
      <c r="B113" s="95" t="s">
        <v>167</v>
      </c>
      <c r="C113" s="96">
        <f ca="1">--TRIM(RIGHT(SUBSTITUTE(LEFT(B113,_xlfn.AGGREGATE(16,6,FIND({0,1,2,3,4,5,6,7,8,9},B113,ROW(INDIRECT("1:"&amp;LEN(B113)))),1))," ",REPT(" ",LEN(B113))),LEN(B113)))</f>
        <v>1</v>
      </c>
      <c r="D113" s="97">
        <v>1</v>
      </c>
      <c r="E113" s="97">
        <v>1</v>
      </c>
      <c r="F113" s="97">
        <v>2</v>
      </c>
      <c r="G113" s="97">
        <v>1</v>
      </c>
      <c r="H113" s="97">
        <v>0.1</v>
      </c>
      <c r="I113" s="97">
        <v>0</v>
      </c>
      <c r="J113" s="97">
        <v>0</v>
      </c>
      <c r="K113" s="97">
        <v>0</v>
      </c>
      <c r="L113" s="97">
        <v>0</v>
      </c>
      <c r="M113" s="97">
        <v>0</v>
      </c>
      <c r="N113" s="98">
        <f ca="1">(((E113/C113*10)+(40/(1+C113)*F113)+(7.5/(C113)*G113)+(7.5/(C113)*H113)+(10/C113*I113)+(10/C113*J113)+(5/C113*K113)+(5/C113*L113)+(5/C113*M113))/100)</f>
        <v>0.58250000000000002</v>
      </c>
      <c r="O113" s="98">
        <f ca="1">((((D113/C113)*20)+((E113/C113)*25)+(30/(C113+1)*F113)+(5/C113*G113)+(5/C113*H113)+(5/C113*I113)+(5/C113*J113)+(0/C113*K113)+(0/C113*L113)+(5/C113*M113))/100)</f>
        <v>0.80500000000000005</v>
      </c>
      <c r="P113" s="71" t="str">
        <f ca="1">IF(Z113=100%,"All work Completed. Possession granted to the Building.",IF(Y113=100%,"All work Completed, Waiting for OC",AO113&amp;""&amp;AP113&amp;""&amp;AM113&amp;""&amp;AN113&amp;" "&amp;AQ113))</f>
        <v>Excavation, Plinth, RCC Slab, Brickwork Completed, Internal Plaster upto 0.1 Floor Completed</v>
      </c>
      <c r="Q113" s="18">
        <f ca="1">((100/C113)*D113)/100</f>
        <v>1</v>
      </c>
      <c r="R113" s="18">
        <f ca="1">((100/C113)*E113)/100</f>
        <v>1</v>
      </c>
      <c r="S113" s="18">
        <f ca="1">((100/(1+C113))*F113)/100</f>
        <v>1</v>
      </c>
      <c r="T113" s="18">
        <f ca="1">((100/C113)*G113)/100</f>
        <v>1</v>
      </c>
      <c r="U113" s="18">
        <f ca="1">((100/C113)*H113)/100</f>
        <v>0.1</v>
      </c>
      <c r="V113" s="18">
        <f ca="1">((100/(C113))*I113)/100</f>
        <v>0</v>
      </c>
      <c r="W113" s="18">
        <f ca="1">((100/C113)*J113)/100</f>
        <v>0</v>
      </c>
      <c r="X113" s="18">
        <f ca="1">((100/C113)*K113)/100</f>
        <v>0</v>
      </c>
      <c r="Y113" s="18">
        <f ca="1">((100/(C113))*L113)/100</f>
        <v>0</v>
      </c>
      <c r="Z113" s="18">
        <f ca="1">((100/(C113))*M113)/100</f>
        <v>0</v>
      </c>
      <c r="AA113" s="72">
        <f ca="1">C113*25%</f>
        <v>0.25</v>
      </c>
      <c r="AB113" s="73">
        <f ca="1">C113*50%</f>
        <v>0.5</v>
      </c>
      <c r="AC113" s="73">
        <f ca="1">C113</f>
        <v>1</v>
      </c>
      <c r="AD113" s="74">
        <f ca="1">(IF(M99&gt;1,(C113/(M99+2)),C113/4))</f>
        <v>0.25</v>
      </c>
      <c r="AE113" s="74">
        <f ca="1">(IF(M99&gt;1,(C113/(M99+2)+AD113),C113/4+AD113))</f>
        <v>0.5</v>
      </c>
      <c r="AF113" s="74">
        <f>(IF(M99&gt;1,(C113/(M99+2)+AE113),0))</f>
        <v>0</v>
      </c>
      <c r="AG113" s="74">
        <f>(IF(M99&gt;2,(C113/(M99+2)+AF113),0))</f>
        <v>0</v>
      </c>
      <c r="AH113" s="75">
        <f>(IF(M99&gt;3,(C113/(M99+2)+AG113),0))</f>
        <v>0</v>
      </c>
      <c r="AI113" s="74">
        <f>(IF(M99&gt;4,(C113/(M99+2)+AH113),0))</f>
        <v>0</v>
      </c>
      <c r="AJ113" s="74">
        <f ca="1">(IF(M99=1,(C113/(M99+3)+AE113),IF(M99=0,(C113/4+AE113),IF(M99&gt;1,0))))</f>
        <v>0.75</v>
      </c>
      <c r="AK113" s="74">
        <f ca="1">(IF(M99&gt;1.5,(C113/(M99+2)+AE113+MAX(0,AF113-AE113)+MAX(0,AG113-AF113)+MAX(0,AH113-AG113)+MAX(0,AI113-AH113)+MAX(0,AJ113-AI113)),IF(M99=1,(C113/(M99+3)+AJ113),IF(M99=0,C113/4+AJ113))))</f>
        <v>1</v>
      </c>
      <c r="AL113" s="59" t="str">
        <f t="shared" si="118"/>
        <v/>
      </c>
      <c r="AM113" s="59" t="str">
        <f ca="1">(IF(D113=0,"Work not yet Started.",IF(Q113=25%,"Piling work in process",IF(Q113=50%,"Excavation work in process",IF(Q113=100%,"","0")))))&amp;(IF(E113=0%,"",IF(E113=AD113,", Footing work is process",IF(E113=AE113,", Footing work Completed",IF(E113=AF113,", 1st Basement Completed",IF(E113=AG113,", 1st &amp; 2nd Basement Completed",IF(E113=AH113,", 1st to 3rd Basement Completed",IF(E113=AI113,", 1st to 4th Basement Completed",IF(E113=AJ113,", Plinth work is process",IF(E113=AK113,"","0"))))))))))</f>
        <v/>
      </c>
      <c r="AN113" s="59" t="str">
        <f ca="1">(IF(F113=(1+C113),"",IF(F113&gt;0,", RCC upto "&amp;F113&amp;" Slab","")))&amp;(IF(G113=C113,"",IF(G113&gt;0,", Brickwork upto "&amp;G113&amp;" Floor","")))&amp;(IF(H113=C113,"",IF(H113&gt;0,", Internal Plaster upto "&amp;H113&amp;" Floor","")))&amp;(IF(I113=C113,"",IF(I113&gt;0,", External Plaster upto "&amp;I113&amp;" Floor","")))&amp;(IF(J113=C113,"",IF(J113&gt;0,", Flooring upto "&amp;J113&amp;" Floor","")))&amp;(IF(K113=C113,"",IF(K113&gt;0,", Painting upto "&amp;K113&amp;" Floor","")))&amp;(IF(L113=C113,"",IF(L113&gt;0,", Finishing upto "&amp;L113&amp;" Floor","")))&amp;(IF(M113=C113,"",IF(M113&gt;0,", Possession upto "&amp;M113&amp;" Floor","")))</f>
        <v>, Internal Plaster upto 0.1 Floor</v>
      </c>
      <c r="AO113" s="59" t="str">
        <f ca="1">IF(Q113=100%,"Excavation","")&amp;IF(R113=100%,", Plinth","")&amp;IF(S113=100%,", RCC Slab","")&amp;IF(T113=100%,", Brickwork","")&amp;IF(U113=100%,", Internal Plaster","")&amp;IF(V113=100%,", External Plaster","")&amp;IF(W113=100%,", Flooring","")&amp;IF(X113=100%,", Painting","")&amp;IF(Y113=100%,", Building common Amenities","")</f>
        <v>Excavation, Plinth, RCC Slab, Brickwork</v>
      </c>
      <c r="AP113" s="59" t="str">
        <f ca="1">IF(AO113&lt;&gt;""," Completed","")</f>
        <v xml:space="preserve"> Completed</v>
      </c>
      <c r="AQ113" s="59" t="str">
        <f ca="1">IF(AN113&lt;&gt;"","Completed","")</f>
        <v>Completed</v>
      </c>
    </row>
    <row r="115" spans="1:43" ht="15" thickBot="1" x14ac:dyDescent="0.4"/>
    <row r="116" spans="1:43" ht="15" x14ac:dyDescent="0.35">
      <c r="A116" s="198" t="s">
        <v>132</v>
      </c>
      <c r="B116" s="199"/>
      <c r="C116" s="200" t="s">
        <v>167</v>
      </c>
      <c r="D116" s="201"/>
      <c r="E116" s="201"/>
      <c r="F116" s="201"/>
      <c r="G116" s="201"/>
      <c r="H116" s="202"/>
      <c r="I116" s="41" t="str">
        <f ca="1">IF(D129=100%,"All work Completed. Possession granted to the Building.",IF(D128=100%,"All work Completed, Waiting for OC",I117&amp;""&amp;I118&amp;""&amp;J117&amp;""&amp;J116&amp;" "&amp;J118))</f>
        <v xml:space="preserve">Excavation, Plinth, RCC Slab Completed </v>
      </c>
      <c r="J116" s="42" t="str">
        <f ca="1">(IF(C122=(D117+F117+H117),"",IF(C122&gt;0,", RCC upto "&amp;C122&amp;" Slab","")))&amp;(IF(C123=H117,"",IF(C123&gt;0,", Brickwork upto "&amp;C123&amp;" Floor","")))&amp;(IF(C124=H117,"",IF(C124&gt;0,", Internal Plaster upto "&amp;C124&amp;" Floor","")))&amp;(IF(C125=H117,"",IF(C125&gt;0,", External Plaster upto "&amp;C125&amp;" Floor","")))&amp;(IF(C126=H117,"",IF(C126&gt;0,", Flooring upto "&amp;C126&amp;" Floor","")))&amp;(IF(C127=H117,"",IF(C127&gt;0,", Painting upto "&amp;C127&amp;" Floor","")))&amp;(IF(C128=H117,"",IF(C128&gt;0,", Finishing upto "&amp;C128&amp;" Floor","")))&amp;(IF(C129=H117,"",IF(C129&gt;0,", Possession upto "&amp;C129&amp;" Floor","")))</f>
        <v/>
      </c>
      <c r="L116" s="37"/>
      <c r="M116" s="37"/>
      <c r="O116" s="77"/>
      <c r="P116" s="37"/>
      <c r="Q116" s="37"/>
      <c r="R116" s="37"/>
      <c r="S116" s="37"/>
      <c r="T116" s="58"/>
    </row>
    <row r="117" spans="1:43" ht="15.5" x14ac:dyDescent="0.35">
      <c r="A117" s="16" t="s">
        <v>134</v>
      </c>
      <c r="B117" s="14">
        <v>0</v>
      </c>
      <c r="C117" s="52" t="s">
        <v>69</v>
      </c>
      <c r="D117" s="52">
        <v>1</v>
      </c>
      <c r="E117" s="52" t="s">
        <v>68</v>
      </c>
      <c r="F117" s="14">
        <v>0</v>
      </c>
      <c r="G117" s="54" t="s">
        <v>76</v>
      </c>
      <c r="H117" s="17">
        <f ca="1">--TRIM(RIGHT(SUBSTITUTE(LEFT(C116,_xlfn.AGGREGATE(16,6,FIND({0,1,2,3,4,5,6,7,8,9},C116,ROW(INDIRECT("1:"&amp;LEN(C116)))),1))," ",REPT(" ",LEN(C116))),LEN(C116)))</f>
        <v>1</v>
      </c>
      <c r="I117" s="43" t="str">
        <f ca="1">IF(D120=100%,"Excavation","")&amp;IF(D121=100%,", Plinth","")&amp;IF(D122=100%,", RCC Slab","")&amp;IF(D123=100%,", Brickwork","")&amp;IF(D124=100%,", Internal Plaster","")&amp;IF(D125=100%,", External Plaster","")&amp;IF(D126=100%,", Flooring","")&amp;IF(D127=100%,", Painting","")&amp;IF(D128=100%,", Building common Amenities","")</f>
        <v>Excavation, Plinth, RCC Slab</v>
      </c>
      <c r="J117" s="44" t="str">
        <f ca="1">(IF(C120=0,"Work not yet Started.",IF(D120=25%,"Piling work in process",IF(D120=50%,"Excavation work in process",IF(D120=100%,"","0")))))&amp;(IF(C121=0%,"",IF(C121=J122,", Footing work is process",IF(C121=J123,", Footing work Completed",IF(C121=J124,", 1st Basement Completed",IF(C121=J125,", 1st &amp; 2nd Basement Completed",IF(C121=J126,", 1st to 3rd Basement Completed",IF(C121=J127,", 1st to 4th Basement Completed",IF(C121=J128,", Plinth work is process",IF(C121=J129,"","0"))))))))))</f>
        <v/>
      </c>
      <c r="L117" s="60"/>
      <c r="M117" s="61"/>
      <c r="N117" s="60"/>
      <c r="O117" s="60"/>
      <c r="P117" s="60"/>
      <c r="Q117" s="61"/>
      <c r="R117" s="62"/>
    </row>
    <row r="118" spans="1:43" ht="15" x14ac:dyDescent="0.35">
      <c r="A118" s="203" t="s">
        <v>86</v>
      </c>
      <c r="B118" s="168"/>
      <c r="C118" s="191" t="str">
        <f>(IF($G$159="NA",I116,"All work Completed. OC Received."))</f>
        <v>All work Completed. OC Received.</v>
      </c>
      <c r="D118" s="191"/>
      <c r="E118" s="191"/>
      <c r="F118" s="191"/>
      <c r="G118" s="191"/>
      <c r="H118" s="192"/>
      <c r="I118" s="43" t="str">
        <f ca="1">IF(I117&lt;&gt;""," Completed","")</f>
        <v xml:space="preserve"> Completed</v>
      </c>
      <c r="J118" s="44" t="str">
        <f ca="1">IF(J116&lt;&gt;"","Completed","")</f>
        <v/>
      </c>
      <c r="L118" s="65"/>
      <c r="M118" s="65"/>
      <c r="N118" s="78"/>
      <c r="O118" s="78"/>
      <c r="P118" s="66"/>
      <c r="Q118" s="66"/>
      <c r="R118" s="66"/>
      <c r="S118" s="66"/>
    </row>
    <row r="119" spans="1:43" ht="46.5" x14ac:dyDescent="0.35">
      <c r="A119" s="193" t="s">
        <v>47</v>
      </c>
      <c r="B119" s="194"/>
      <c r="C119" s="51" t="s">
        <v>131</v>
      </c>
      <c r="D119" s="51" t="s">
        <v>79</v>
      </c>
      <c r="E119" s="194" t="s">
        <v>81</v>
      </c>
      <c r="F119" s="194"/>
      <c r="G119" s="194" t="s">
        <v>80</v>
      </c>
      <c r="H119" s="195"/>
      <c r="I119" s="13" t="s">
        <v>133</v>
      </c>
      <c r="J119" s="27">
        <f ca="1">H117*25%</f>
        <v>0.25</v>
      </c>
      <c r="L119" s="64"/>
      <c r="M119" s="64"/>
      <c r="N119" s="57"/>
      <c r="O119" s="57"/>
      <c r="P119" s="64"/>
      <c r="Q119" s="64"/>
      <c r="R119" s="64"/>
      <c r="S119" s="64"/>
    </row>
    <row r="120" spans="1:43" ht="15.5" x14ac:dyDescent="0.35">
      <c r="A120" s="193" t="s">
        <v>120</v>
      </c>
      <c r="B120" s="194"/>
      <c r="C120" s="51">
        <f ca="1">J121</f>
        <v>1</v>
      </c>
      <c r="D120" s="18">
        <f ca="1">((100/H117)*C120)/100</f>
        <v>1</v>
      </c>
      <c r="E120" s="204">
        <f ca="1">(((C121/H117*10)+(40/(D117+F117+H117)*C122)+(7.5/(H117)*C123)+(7.5/(H117)*C124)+(10/H117*C125)+(10/H117*C126)+(5/H117*C127)+(5/H117*C128)+(5/H117*C129))/100)</f>
        <v>0.5</v>
      </c>
      <c r="F120" s="205"/>
      <c r="G120" s="204">
        <f ca="1">((((C120/H117)*20)+((C121/H117)*25)+(30/(H117+F117+D117)*C122)+(5/H117*C123)+(5/H117*C124)+(5/H117*C125)+(5/H117*C126)+(0/H117*C127)+(0/H117*C128)+(5/H117*C129))/100)</f>
        <v>0.75</v>
      </c>
      <c r="H120" s="210"/>
      <c r="I120" s="13" t="s">
        <v>94</v>
      </c>
      <c r="J120" s="28">
        <f ca="1">H117*50%</f>
        <v>0.5</v>
      </c>
      <c r="Q120" s="63"/>
      <c r="S120" s="63"/>
    </row>
    <row r="121" spans="1:43" ht="15.5" x14ac:dyDescent="0.35">
      <c r="A121" s="193" t="s">
        <v>48</v>
      </c>
      <c r="B121" s="194"/>
      <c r="C121" s="51">
        <f ca="1">J129</f>
        <v>1</v>
      </c>
      <c r="D121" s="18">
        <f ca="1">((100/H117)*C121)/100</f>
        <v>1</v>
      </c>
      <c r="E121" s="206"/>
      <c r="F121" s="207"/>
      <c r="G121" s="206"/>
      <c r="H121" s="211"/>
      <c r="I121" s="13" t="s">
        <v>95</v>
      </c>
      <c r="J121" s="28">
        <f ca="1">H117</f>
        <v>1</v>
      </c>
      <c r="M121" s="64"/>
      <c r="P121" s="63"/>
      <c r="Q121" s="63"/>
      <c r="R121" s="63"/>
      <c r="S121" s="63"/>
    </row>
    <row r="122" spans="1:43" ht="15.75" customHeight="1" x14ac:dyDescent="0.35">
      <c r="A122" s="193" t="s">
        <v>121</v>
      </c>
      <c r="B122" s="194"/>
      <c r="C122" s="51">
        <f ca="1">D117+H117</f>
        <v>2</v>
      </c>
      <c r="D122" s="18">
        <f ca="1">((100/(D117+F117+H117))*C122)/100</f>
        <v>1</v>
      </c>
      <c r="E122" s="206"/>
      <c r="F122" s="207"/>
      <c r="G122" s="206"/>
      <c r="H122" s="211"/>
      <c r="I122" s="13" t="s">
        <v>96</v>
      </c>
      <c r="J122" s="29">
        <f ca="1">(IF(B117&gt;1,(H117/(B117+2)),H117/4))</f>
        <v>0.25</v>
      </c>
      <c r="M122" s="64"/>
      <c r="P122" s="63"/>
      <c r="Q122" s="63"/>
      <c r="R122" s="63"/>
      <c r="S122" s="63"/>
    </row>
    <row r="123" spans="1:43" ht="15.75" customHeight="1" x14ac:dyDescent="0.35">
      <c r="A123" s="193" t="s">
        <v>128</v>
      </c>
      <c r="B123" s="194" t="s">
        <v>122</v>
      </c>
      <c r="C123" s="51">
        <v>0</v>
      </c>
      <c r="D123" s="18">
        <f ca="1">((100/H117)*C123)/100</f>
        <v>0</v>
      </c>
      <c r="E123" s="206"/>
      <c r="F123" s="207"/>
      <c r="G123" s="206"/>
      <c r="H123" s="211"/>
      <c r="I123" s="13" t="s">
        <v>97</v>
      </c>
      <c r="J123" s="29">
        <f ca="1">(IF(B117&gt;1,(H117/(B117+2)+J122),H117/4+J122))</f>
        <v>0.5</v>
      </c>
      <c r="M123" s="64"/>
      <c r="P123" s="63"/>
      <c r="Q123" s="63"/>
      <c r="R123" s="63"/>
      <c r="S123" s="63"/>
    </row>
    <row r="124" spans="1:43" ht="15.75" customHeight="1" x14ac:dyDescent="0.35">
      <c r="A124" s="193" t="s">
        <v>129</v>
      </c>
      <c r="B124" s="194" t="s">
        <v>122</v>
      </c>
      <c r="C124" s="51">
        <v>0</v>
      </c>
      <c r="D124" s="18">
        <f ca="1">((100/H117)*C124)/100</f>
        <v>0</v>
      </c>
      <c r="E124" s="206"/>
      <c r="F124" s="207"/>
      <c r="G124" s="206"/>
      <c r="H124" s="211"/>
      <c r="I124" s="13" t="s">
        <v>138</v>
      </c>
      <c r="J124" s="29">
        <f>(IF(B117&gt;1,(H117/(B117+2)+J123),0))</f>
        <v>0</v>
      </c>
      <c r="M124" s="64"/>
      <c r="P124" s="63"/>
      <c r="Q124" s="63"/>
      <c r="R124" s="63"/>
      <c r="S124" s="63"/>
    </row>
    <row r="125" spans="1:43" ht="15.75" customHeight="1" x14ac:dyDescent="0.35">
      <c r="A125" s="193" t="s">
        <v>127</v>
      </c>
      <c r="B125" s="194" t="s">
        <v>124</v>
      </c>
      <c r="C125" s="51">
        <v>0</v>
      </c>
      <c r="D125" s="18">
        <f ca="1">((100/(H117))*C125)/100</f>
        <v>0</v>
      </c>
      <c r="E125" s="206"/>
      <c r="F125" s="207"/>
      <c r="G125" s="206"/>
      <c r="H125" s="211"/>
      <c r="I125" s="13" t="s">
        <v>135</v>
      </c>
      <c r="J125" s="29">
        <f>(IF(B117&gt;2,(H117/(B117+2)+J124),0))</f>
        <v>0</v>
      </c>
      <c r="M125" s="64"/>
      <c r="P125" s="63"/>
      <c r="Q125" s="63"/>
      <c r="R125" s="63"/>
      <c r="S125" s="63"/>
    </row>
    <row r="126" spans="1:43" ht="15.75" customHeight="1" x14ac:dyDescent="0.35">
      <c r="A126" s="193" t="s">
        <v>123</v>
      </c>
      <c r="B126" s="194" t="s">
        <v>123</v>
      </c>
      <c r="C126" s="51">
        <v>0</v>
      </c>
      <c r="D126" s="18">
        <f ca="1">((100/H117)*C126)/100</f>
        <v>0</v>
      </c>
      <c r="E126" s="206"/>
      <c r="F126" s="207"/>
      <c r="G126" s="206"/>
      <c r="H126" s="211"/>
      <c r="I126" s="13" t="s">
        <v>136</v>
      </c>
      <c r="J126" s="30">
        <f>(IF(B117&gt;3,(H117/(B117+2)+J125),0))</f>
        <v>0</v>
      </c>
      <c r="M126" s="64"/>
      <c r="P126" s="63"/>
      <c r="Q126" s="63"/>
      <c r="R126" s="63"/>
      <c r="S126" s="63"/>
    </row>
    <row r="127" spans="1:43" ht="15.75" customHeight="1" x14ac:dyDescent="0.35">
      <c r="A127" s="193" t="s">
        <v>130</v>
      </c>
      <c r="B127" s="194"/>
      <c r="C127" s="51">
        <v>0</v>
      </c>
      <c r="D127" s="18">
        <f ca="1">((100/H117)*C127)/100</f>
        <v>0</v>
      </c>
      <c r="E127" s="206"/>
      <c r="F127" s="207"/>
      <c r="G127" s="206"/>
      <c r="H127" s="211"/>
      <c r="I127" s="13" t="s">
        <v>137</v>
      </c>
      <c r="J127" s="29">
        <f>(IF(B117&gt;4,(H117/(B117+2)+J126),0))</f>
        <v>0</v>
      </c>
      <c r="M127" s="64"/>
      <c r="P127" s="63"/>
      <c r="Q127" s="63"/>
      <c r="R127" s="63"/>
      <c r="S127" s="63"/>
    </row>
    <row r="128" spans="1:43" ht="15.75" customHeight="1" x14ac:dyDescent="0.35">
      <c r="A128" s="193" t="s">
        <v>125</v>
      </c>
      <c r="B128" s="194" t="s">
        <v>125</v>
      </c>
      <c r="C128" s="51">
        <v>0</v>
      </c>
      <c r="D128" s="18">
        <f ca="1">((100/(H117))*C128)/100</f>
        <v>0</v>
      </c>
      <c r="E128" s="206"/>
      <c r="F128" s="207"/>
      <c r="G128" s="206"/>
      <c r="H128" s="211"/>
      <c r="I128" s="13" t="s">
        <v>139</v>
      </c>
      <c r="J128" s="29">
        <f ca="1">(IF(B117=1,(H117/(B117+3)+J123),IF(B117=0,(H117/4+J123),IF(B117&gt;1,0))))</f>
        <v>0.75</v>
      </c>
      <c r="M128" s="64"/>
      <c r="P128" s="63"/>
      <c r="Q128" s="63"/>
      <c r="R128" s="63"/>
      <c r="S128" s="63"/>
    </row>
    <row r="129" spans="1:19" ht="16.5" customHeight="1" thickBot="1" x14ac:dyDescent="0.4">
      <c r="A129" s="213" t="s">
        <v>126</v>
      </c>
      <c r="B129" s="214"/>
      <c r="C129" s="53">
        <v>0</v>
      </c>
      <c r="D129" s="19">
        <f ca="1">((100/(H117))*C129)/100</f>
        <v>0</v>
      </c>
      <c r="E129" s="208"/>
      <c r="F129" s="209"/>
      <c r="G129" s="208"/>
      <c r="H129" s="212"/>
      <c r="I129" s="15" t="s">
        <v>98</v>
      </c>
      <c r="J129" s="31">
        <f ca="1">(IF(B117&gt;1.5,(H117/(B117+2)+J123+MAX(0,J124-J123)+MAX(0,J125-J124)+MAX(0,J126-J125)+MAX(0,J127-J126)+MAX(0,J128-J127)),IF(B117=1,(H117/(B117+3)+J128),IF(B117=0,H117/4+J128))))</f>
        <v>1</v>
      </c>
      <c r="M129" s="64"/>
      <c r="P129" s="63"/>
      <c r="Q129" s="63"/>
      <c r="R129" s="63"/>
      <c r="S129" s="63"/>
    </row>
  </sheetData>
  <mergeCells count="20">
    <mergeCell ref="A120:B120"/>
    <mergeCell ref="E120:F129"/>
    <mergeCell ref="G120:H129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C118:H118"/>
    <mergeCell ref="A119:B119"/>
    <mergeCell ref="E119:F119"/>
    <mergeCell ref="G119:H119"/>
    <mergeCell ref="B1:C1"/>
    <mergeCell ref="A116:B116"/>
    <mergeCell ref="C116:H116"/>
    <mergeCell ref="A118:B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5" t="s">
        <v>101</v>
      </c>
      <c r="C3" s="215"/>
      <c r="D3" s="215"/>
      <c r="E3" s="215"/>
      <c r="F3" s="215"/>
      <c r="G3" s="215"/>
      <c r="H3" s="215"/>
    </row>
    <row r="4" spans="1:9" x14ac:dyDescent="0.35">
      <c r="A4" s="2"/>
      <c r="B4" s="3" t="s">
        <v>102</v>
      </c>
      <c r="C4" s="3" t="s">
        <v>103</v>
      </c>
      <c r="D4" s="3" t="s">
        <v>66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7" zoomScale="85" zoomScaleNormal="85" workbookViewId="0">
      <selection activeCell="F15" sqref="F15"/>
    </sheetView>
  </sheetViews>
  <sheetFormatPr defaultRowHeight="14.5" x14ac:dyDescent="0.35"/>
  <cols>
    <col min="14" max="14" width="12.45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%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2025-08-19T16:21:49Z</cp:lastPrinted>
  <dcterms:created xsi:type="dcterms:W3CDTF">2019-07-16T09:29:46Z</dcterms:created>
  <dcterms:modified xsi:type="dcterms:W3CDTF">2025-08-19T16:23:23Z</dcterms:modified>
</cp:coreProperties>
</file>