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E669557E-41EA-4A5C-AE44-25B9AB461728}"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_FilterDatabase" localSheetId="0" hidden="1">Report!$A$148:$I$668</definedName>
    <definedName name="_xlnm.Print_Area" localSheetId="0">Report!$A$1:$H$887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6" i="1" l="1"/>
  <c r="D712" i="1"/>
  <c r="A655" i="1"/>
  <c r="D64" i="1" l="1"/>
  <c r="C134" i="1"/>
  <c r="D151" i="1"/>
  <c r="I638" i="1" l="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150" i="1"/>
  <c r="E134" i="1" l="1"/>
  <c r="I32" i="1"/>
  <c r="I46" i="1" l="1"/>
  <c r="B641" i="1" l="1"/>
  <c r="F144" i="1" l="1"/>
  <c r="H144" i="1" s="1"/>
  <c r="F145" i="1"/>
  <c r="H145" i="1" s="1"/>
  <c r="F146" i="1"/>
  <c r="H146" i="1" s="1"/>
  <c r="F143" i="1"/>
  <c r="H143" i="1" s="1"/>
  <c r="G59" i="1" l="1"/>
  <c r="C59" i="1"/>
  <c r="G57" i="1"/>
  <c r="C57" i="1"/>
  <c r="C55" i="1"/>
  <c r="S34" i="1" l="1"/>
  <c r="F11" i="5" l="1"/>
  <c r="G11" i="5" s="1"/>
  <c r="F10" i="5"/>
  <c r="G10" i="5" s="1"/>
  <c r="F9" i="5"/>
  <c r="G9" i="5" s="1"/>
  <c r="F8" i="5"/>
  <c r="G8" i="5" s="1"/>
  <c r="F7" i="5"/>
  <c r="G7" i="5" s="1"/>
  <c r="F6" i="5"/>
  <c r="G6" i="5" s="1"/>
  <c r="F5" i="5"/>
  <c r="G5" i="5" s="1"/>
  <c r="G12" i="5" s="1"/>
  <c r="D668" i="1"/>
  <c r="B642" i="1"/>
  <c r="A151" i="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144" i="1"/>
  <c r="A145" i="1" s="1"/>
  <c r="A146" i="1" s="1"/>
  <c r="G137" i="1"/>
  <c r="E137" i="1"/>
  <c r="C137" i="1"/>
  <c r="F131" i="1"/>
  <c r="C105" i="1"/>
  <c r="C91" i="1"/>
  <c r="C77" i="1"/>
  <c r="D71" i="1"/>
  <c r="G52" i="1"/>
  <c r="C52" i="1"/>
  <c r="E45" i="1"/>
  <c r="E46" i="1" s="1"/>
  <c r="E29" i="1"/>
  <c r="E27" i="1"/>
  <c r="C17" i="1"/>
  <c r="I16" i="1"/>
  <c r="Z14" i="1"/>
  <c r="E8" i="1"/>
  <c r="E3" i="1"/>
  <c r="H92" i="1"/>
  <c r="H78" i="1"/>
  <c r="H106" i="1"/>
  <c r="J77" i="1" l="1"/>
  <c r="J79" i="1" s="1"/>
  <c r="J80" i="1"/>
  <c r="J81" i="1"/>
  <c r="J82" i="1"/>
  <c r="C81" i="1" s="1"/>
  <c r="J96" i="1"/>
  <c r="E95" i="1"/>
  <c r="D100" i="1"/>
  <c r="D102" i="1"/>
  <c r="D96" i="1"/>
  <c r="J95" i="1"/>
  <c r="D101" i="1"/>
  <c r="J91" i="1"/>
  <c r="J93" i="1" s="1"/>
  <c r="D99" i="1"/>
  <c r="J94" i="1"/>
  <c r="D98" i="1"/>
  <c r="D104" i="1"/>
  <c r="D103" i="1"/>
  <c r="D97" i="1"/>
  <c r="D85" i="1"/>
  <c r="D87" i="1"/>
  <c r="D86" i="1"/>
  <c r="D90" i="1"/>
  <c r="D84" i="1"/>
  <c r="D89" i="1"/>
  <c r="D83" i="1"/>
  <c r="D88" i="1"/>
  <c r="C111" i="1"/>
  <c r="J105" i="1" s="1"/>
  <c r="J107" i="1" s="1"/>
  <c r="D114" i="1"/>
  <c r="D116" i="1"/>
  <c r="J110" i="1"/>
  <c r="C109" i="1" s="1"/>
  <c r="D109" i="1" s="1"/>
  <c r="D115" i="1"/>
  <c r="J109" i="1"/>
  <c r="D113" i="1"/>
  <c r="J108" i="1"/>
  <c r="D112" i="1"/>
  <c r="D118" i="1"/>
  <c r="D117" i="1"/>
  <c r="B106" i="1"/>
  <c r="B92" i="1"/>
  <c r="B78" i="1"/>
  <c r="J83" i="1" s="1"/>
  <c r="C95" i="1" l="1"/>
  <c r="D95" i="1" s="1"/>
  <c r="I92" i="1" s="1"/>
  <c r="I93" i="1" s="1"/>
  <c r="D81" i="1"/>
  <c r="D111" i="1"/>
  <c r="J116" i="1"/>
  <c r="J113" i="1"/>
  <c r="J115" i="1"/>
  <c r="J114" i="1"/>
  <c r="J111" i="1"/>
  <c r="J112" i="1" s="1"/>
  <c r="J117" i="1" s="1"/>
  <c r="J118" i="1" s="1"/>
  <c r="C110" i="1" s="1"/>
  <c r="E109" i="1" s="1"/>
  <c r="J102" i="1"/>
  <c r="J99" i="1"/>
  <c r="J101" i="1"/>
  <c r="J100" i="1"/>
  <c r="J97" i="1"/>
  <c r="J98" i="1" s="1"/>
  <c r="J87" i="1"/>
  <c r="J85" i="1"/>
  <c r="J86" i="1"/>
  <c r="J84" i="1"/>
  <c r="J89" i="1" s="1"/>
  <c r="J90" i="1" s="1"/>
  <c r="C82" i="1" s="1"/>
  <c r="J88" i="1"/>
  <c r="G95" i="1" l="1"/>
  <c r="J78" i="1"/>
  <c r="J103" i="1"/>
  <c r="J104" i="1" s="1"/>
  <c r="J92" i="1" s="1"/>
  <c r="I91" i="1" s="1"/>
  <c r="C93" i="1" s="1"/>
  <c r="D110" i="1"/>
  <c r="I106" i="1" s="1"/>
  <c r="J106" i="1"/>
  <c r="G109" i="1"/>
  <c r="E81" i="1"/>
  <c r="D82" i="1"/>
  <c r="I78" i="1" s="1"/>
  <c r="G81" i="1"/>
  <c r="D75" i="1" s="1"/>
  <c r="F76" i="1" l="1"/>
  <c r="D76" i="1"/>
  <c r="I107" i="1"/>
  <c r="I105" i="1" s="1"/>
  <c r="C107" i="1" s="1"/>
  <c r="I79" i="1"/>
  <c r="I77" i="1" s="1"/>
  <c r="C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3"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<sst xmlns="http://schemas.openxmlformats.org/spreadsheetml/2006/main" count="2267" uniqueCount="363">
  <si>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</si>
  <si>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</si>
  <si>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</si>
  <si>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</si>
  <si>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</si>
  <si>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</si>
  <si>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</si>
  <si>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</si>
  <si>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</si>
  <si>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</si>
  <si>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</si>
  <si>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</si>
  <si>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</si>
  <si>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</si>
  <si>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</si>
  <si>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</si>
  <si>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</si>
  <si>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</si>
  <si>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</si>
  <si>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</si>
  <si>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</si>
  <si>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</si>
  <si>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</si>
  <si>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</si>
  <si>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</si>
  <si>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</si>
  <si>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</si>
  <si>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</si>
  <si>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</si>
  <si>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</si>
  <si>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</si>
  <si>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</si>
  <si>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</si>
  <si>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</si>
  <si>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</si>
  <si>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</si>
  <si>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</si>
  <si>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</si>
  <si>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</si>
  <si>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</si>
  <si>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</si>
  <si>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</si>
  <si>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</si>
  <si>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</si>
  <si>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</si>
  <si>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</si>
  <si>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</si>
  <si>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</si>
  <si>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</si>
  <si>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</si>
  <si>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</si>
  <si>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</si>
  <si>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</si>
  <si>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</si>
  <si>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</si>
  <si>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</si>
  <si>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</si>
  <si>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</si>
  <si>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</si>
  <si>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</si>
  <si>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</si>
  <si>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</si>
  <si>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</si>
  <si>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</si>
  <si>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</si>
  <si>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</si>
  <si>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</si>
  <si>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</si>
  <si>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</si>
  <si>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</si>
  <si>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</si>
  <si>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</si>
  <si>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</si>
  <si>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</si>
  <si>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</si>
  <si>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</si>
  <si>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</si>
  <si>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</si>
  <si>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</si>
  <si>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</si>
  <si>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</si>
  <si>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</si>
  <si>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</si>
  <si>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</si>
  <si>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</si>
  <si>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</si>
  <si>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</si>
  <si>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</si>
  <si>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</si>
  <si>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</si>
  <si>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</si>
  <si>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</si>
  <si>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</si>
  <si>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</si>
  <si>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</si>
  <si>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</si>
  <si>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</si>
  <si>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</si>
  <si>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</si>
  <si>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</si>
  <si>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</si>
  <si>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</si>
  <si>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</si>
  <si>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</si>
  <si>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</si>
  <si>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</si>
  <si>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</si>
  <si>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</si>
  <si>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</si>
  <si>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</si>
  <si>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</si>
  <si>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Valid Upto 
Date</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</si>
  <si>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</si>
  <si>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</si>
  <si>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</si>
  <si>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</si>
  <si>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</si>
  <si>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</si>
  <si>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</si>
  <si>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</si>
  <si>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</si>
  <si>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</si>
  <si>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</si>
  <si>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</si>
  <si>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</si>
  <si>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</si>
  <si>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</si>
  <si>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</si>
  <si>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</si>
  <si>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</si>
  <si>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</si>
  <si>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</si>
  <si>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</si>
  <si>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</si>
  <si>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</si>
  <si>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</si>
  <si>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</si>
  <si>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</si>
  <si>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</si>
  <si>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</si>
  <si>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</si>
  <si>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</si>
  <si>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</si>
  <si>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</si>
  <si>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</si>
  <si>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</si>
  <si>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</si>
  <si>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</si>
  <si>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</si>
  <si>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</si>
  <si>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</si>
  <si>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</si>
  <si>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</si>
  <si>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Layout :</t>
  </si>
  <si>
    <t>Latitude, Longitude</t>
  </si>
  <si>
    <t>Grand Total</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</si>
  <si>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</si>
  <si>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</si>
  <si>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</si>
  <si>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</si>
  <si>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</si>
  <si>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</si>
  <si>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</si>
  <si>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</si>
  <si>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</si>
  <si>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</si>
  <si>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</si>
  <si>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</si>
  <si>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</si>
  <si>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</si>
  <si>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</si>
  <si>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</si>
  <si>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</si>
  <si>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</si>
  <si>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</si>
  <si>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</si>
  <si>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</si>
  <si>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</si>
  <si>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</si>
  <si>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</si>
  <si>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</si>
  <si>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</si>
  <si>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</si>
  <si>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</si>
  <si>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</si>
  <si>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</si>
  <si>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</si>
  <si>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</si>
  <si>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</si>
  <si>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</si>
  <si>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</si>
  <si>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</si>
  <si>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</si>
  <si>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</si>
  <si>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</si>
  <si>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</si>
  <si>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</si>
  <si>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</si>
  <si>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</si>
  <si>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</si>
  <si>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</si>
  <si>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</si>
  <si>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</si>
  <si>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</si>
  <si>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</si>
  <si>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</si>
  <si>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</si>
  <si>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</si>
  <si>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</si>
  <si>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</si>
  <si>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</si>
  <si>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</si>
  <si>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</si>
  <si>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</si>
  <si>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</si>
  <si>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</si>
  <si>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</si>
  <si>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</si>
  <si>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</si>
  <si>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</si>
  <si>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</si>
  <si>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</si>
  <si>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</si>
  <si>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</si>
  <si>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</si>
  <si>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</si>
  <si>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</si>
  <si>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</si>
  <si>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</si>
  <si>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</si>
  <si>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</si>
  <si>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</si>
  <si>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</si>
  <si>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</si>
  <si>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</si>
  <si>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</si>
  <si>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</si>
  <si>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</si>
  <si>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</si>
  <si>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</si>
  <si>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</si>
  <si>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</si>
  <si>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</si>
  <si>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</si>
  <si>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</si>
  <si>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</si>
  <si>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</si>
  <si>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</si>
  <si>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</si>
  <si>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</si>
  <si>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</si>
  <si>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</si>
  <si>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</si>
  <si>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</si>
  <si>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</si>
  <si>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</si>
  <si>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</si>
  <si>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</si>
  <si>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</si>
  <si>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</si>
  <si>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</si>
  <si>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</si>
  <si>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</si>
  <si>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</si>
  <si>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</si>
  <si>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</si>
  <si>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</si>
  <si>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</si>
  <si>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</si>
  <si>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</si>
  <si>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</si>
  <si>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</si>
  <si>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</si>
  <si>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</si>
  <si>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</si>
  <si>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</si>
  <si>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</si>
  <si>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</si>
  <si>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</si>
  <si>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</si>
  <si>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</si>
  <si>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</si>
  <si>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</si>
  <si>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</si>
  <si>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</si>
  <si>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</si>
  <si>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</si>
  <si>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</si>
  <si>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</si>
  <si>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</si>
  <si>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</si>
  <si>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</si>
  <si>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Details of Plot Area</t>
  </si>
  <si>
    <t>Plot/
Bunglow
No</t>
  </si>
  <si>
    <t>Plot Type</t>
  </si>
  <si>
    <t>Plot Area
(Sq.Ft.)</t>
  </si>
  <si>
    <t>Permissible Built
up Area on Basic
FSI
(In Sq.ft)</t>
  </si>
  <si>
    <t xml:space="preserve">Demarkation
Status
</t>
  </si>
  <si>
    <t>P51700077224</t>
  </si>
  <si>
    <t>Plot = 489</t>
  </si>
  <si>
    <t>Keystone Realtors Limited</t>
  </si>
  <si>
    <t>Rustomjee Belle Vie</t>
  </si>
  <si>
    <t>Mr. Vimarsh Shah 7506377192</t>
  </si>
  <si>
    <t>193/1, 193/2, 193/3, 193/5, 177/1, 177/2, 177/3, 178/1, 178/4, 178/5, 178/6, 178/7, 178/9, 178/10, 178/1B, 180/6, 185, 186PT, 189/2/2, 189/3, 189/4, 189/5, 189/6, 183/2, 184/1/2, 184/2, 184/3, 184/4, 184/5, 184/6, 184/7/2, 184/8, 184/9, 180/2, 187/2</t>
  </si>
  <si>
    <t>Survey No</t>
  </si>
  <si>
    <t>Mokhawane</t>
  </si>
  <si>
    <t>Kasara West</t>
  </si>
  <si>
    <t>Internal Road</t>
  </si>
  <si>
    <t>Dr. Manoj A. Shete College</t>
  </si>
  <si>
    <t>3.50KM from Kasara Railway Station</t>
  </si>
  <si>
    <t>Open Plot</t>
  </si>
  <si>
    <t>Nala</t>
  </si>
  <si>
    <t>S. No. 183/1A</t>
  </si>
  <si>
    <t>S.No. 184, 187</t>
  </si>
  <si>
    <t>S. No. 204</t>
  </si>
  <si>
    <t>Nala/Water Canal</t>
  </si>
  <si>
    <t>19.644584,73.460691</t>
  </si>
  <si>
    <t>https://maps.app.goo.gl/ZGhALi7xrwNUoHsaA</t>
  </si>
  <si>
    <t>Pro Rata Factor For FSI</t>
  </si>
  <si>
    <t>489 Plots</t>
  </si>
  <si>
    <t>Plot - 489</t>
  </si>
  <si>
    <t>As per RERA - 31/12/2027</t>
  </si>
  <si>
    <r>
      <t xml:space="preserve">Proposed Amenities :                                                                                                                                                                                                                         </t>
    </r>
    <r>
      <rPr>
        <b/>
        <sz val="12"/>
        <rFont val="Times New Roman"/>
        <family val="1"/>
      </rPr>
      <t xml:space="preserve">                                               </t>
    </r>
  </si>
  <si>
    <t>Club House, Canal, Forest Trail, Garden, etc</t>
  </si>
  <si>
    <t>Detached</t>
  </si>
  <si>
    <t>Plot Area
(Sq.Mt)</t>
  </si>
  <si>
    <t>Carpet Area 
(Sq.Ft.)</t>
  </si>
  <si>
    <t>Built Up Area 
(Sq.Ft.)</t>
  </si>
  <si>
    <t>-</t>
  </si>
  <si>
    <t>Plots</t>
  </si>
  <si>
    <t>Total Plot Area</t>
  </si>
  <si>
    <t xml:space="preserve">Total Carpet Area </t>
  </si>
  <si>
    <t>Approved Plans, NA order.</t>
  </si>
  <si>
    <t>MAHASUL/K-1/T-11/Antim Rekhankan/
Mokhawane/Tal.Shahapur/SR-59/23</t>
  </si>
  <si>
    <t>Visitor</t>
  </si>
  <si>
    <t>Plotable Area</t>
  </si>
  <si>
    <t>Antim/Rekhankan/BP/Mauje Mokhawane
/Tal Shahapur/SSThane/8026</t>
  </si>
  <si>
    <t>NA Order No :</t>
  </si>
  <si>
    <t xml:space="preserve"> 178/1B,</t>
  </si>
  <si>
    <t>Survey No. 193/1, 193/2, 193/3, 193/5, 177/1, 177/2, 177/3, 178/1, 178/4, 178/5, 178/6, 178/7, 178/9, 178/10, 180/6, 185, 186PT, 189/2/2, 189/3, 189/4, 189/5, 189/6, 183/2, 184/1/2, 184/2, 184/3, 184/4, 184/5, 184/6, 184/7/2, 184/8, 184/9, 180/2, 187/2</t>
  </si>
  <si>
    <t>Recommended rate of the Land Per Sq. Ft.</t>
  </si>
  <si>
    <t>We considered Carpet area/Plot area as per Approved Plan.</t>
  </si>
  <si>
    <t>On Plot Area</t>
  </si>
  <si>
    <t>Approved Plotable Area (Sq.Mt)</t>
  </si>
  <si>
    <t>NA order Consist of 35 Survey No. Out of 36 Survey No mentiond report.
i.e (Survey No. 178/1B is not mentioned in the NA Order)</t>
  </si>
  <si>
    <t>Visit Date</t>
  </si>
  <si>
    <t>Plot No.</t>
  </si>
  <si>
    <t>Site Inspection</t>
  </si>
  <si>
    <t>Plot Demarcation work is in process.</t>
  </si>
  <si>
    <t>Mangesh Laxman Bapardekar</t>
  </si>
  <si>
    <t>1 to 10, 33 to 36, 64 to 74, 75 to 84, 300 to 315, 400 to 408, 409 to 415</t>
  </si>
  <si>
    <t>Office No. 1031, Wing J, Akshar Business Park, Plot No. 03 Sector 25, Near APMC Market, 
Vashi, Navi Mumbai, Maharashtra 400703 TEL: 022-46090378/79/80
E mail : vsjcapf@gmail.com. Web site : www.vsjadon.com</t>
  </si>
  <si>
    <t>Plot Demarcation work not yet done</t>
  </si>
  <si>
    <t>Name of the Project as per Old RERA</t>
  </si>
  <si>
    <t>Name of the Project as per New RERA</t>
  </si>
  <si>
    <t>Rustomjee Belle Vue</t>
  </si>
  <si>
    <t>Mr. Ansh : 8291012486</t>
  </si>
  <si>
    <t>Gaurav Panchal</t>
  </si>
  <si>
    <t>Demarcation work is in process at the time of visit.</t>
  </si>
  <si>
    <t xml:space="preserve"> demarcation work is up to 70 to 80% Completed.</t>
  </si>
  <si>
    <t>ND</t>
  </si>
  <si>
    <t>Plot Demarcation work is done</t>
  </si>
  <si>
    <t>11th to 32nd, 37th to 63rd, 85th to 121st, 130 to 138, 151 to 183, 316 to 399, 416 to 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</si>
</sst>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 numFmtId="169" formatCode="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164" fontId="7" fillId="0" borderId="0" xfId="1" applyNumberFormat="1" applyFont="1"/>
    <xf numFmtId="1" fontId="8" fillId="0" borderId="3"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7" fillId="0" borderId="0" xfId="1" applyNumberFormat="1" applyFont="1" applyAlignment="1">
      <alignment horizontal="center" vertical="center" wrapText="1"/>
    </xf>
    <xf numFmtId="1" fontId="12" fillId="0" borderId="1" xfId="1" applyNumberFormat="1" applyFont="1" applyBorder="1" applyAlignment="1" applyProtection="1">
      <alignment horizontal="center" vertical="center" wrapText="1"/>
      <protection locked="0"/>
    </xf>
    <xf numFmtId="169"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7" fillId="3" borderId="0" xfId="1" applyNumberFormat="1" applyFont="1" applyFill="1" applyAlignment="1">
      <alignment horizontal="center" vertical="center"/>
    </xf>
    <xf numFmtId="0" fontId="7" fillId="3" borderId="0" xfId="1" applyFont="1" applyFill="1" applyAlignment="1">
      <alignment horizontal="center" vertical="center"/>
    </xf>
    <xf numFmtId="0" fontId="7" fillId="3" borderId="0" xfId="1" applyFont="1" applyFill="1"/>
    <xf numFmtId="1" fontId="6" fillId="0" borderId="17" xfId="1" applyNumberFormat="1" applyFont="1" applyFill="1" applyBorder="1" applyAlignment="1" applyProtection="1">
      <alignment horizontal="center" vertical="center" wrapText="1"/>
      <protection locked="0"/>
    </xf>
    <xf numFmtId="1" fontId="6" fillId="0" borderId="3"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13" fillId="0" borderId="8" xfId="0" applyNumberFormat="1" applyFont="1" applyBorder="1" applyAlignment="1" applyProtection="1">
      <alignment horizontal="center" vertical="top" wrapText="1"/>
      <protection locked="0"/>
    </xf>
    <xf numFmtId="1" fontId="13" fillId="0" borderId="9" xfId="0" applyNumberFormat="1" applyFont="1" applyBorder="1" applyAlignment="1" applyProtection="1">
      <alignment horizontal="center" vertical="top" wrapText="1"/>
      <protection locked="0"/>
    </xf>
    <xf numFmtId="1" fontId="13" fillId="0" borderId="21" xfId="0"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wrapText="1"/>
      <protection locked="0"/>
    </xf>
    <xf numFmtId="14" fontId="13" fillId="0" borderId="8" xfId="0" applyNumberFormat="1" applyFont="1" applyBorder="1" applyAlignment="1" applyProtection="1">
      <alignment horizontal="center" vertical="center" wrapText="1"/>
      <protection locked="0"/>
    </xf>
    <xf numFmtId="14" fontId="13" fillId="0" borderId="9" xfId="0" applyNumberFormat="1" applyFont="1" applyBorder="1" applyAlignment="1" applyProtection="1">
      <alignment horizontal="center" vertical="center" wrapText="1"/>
      <protection locked="0"/>
    </xf>
    <xf numFmtId="1" fontId="13" fillId="0" borderId="2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31" fillId="0" borderId="8" xfId="1" applyNumberFormat="1" applyFont="1" applyBorder="1" applyAlignment="1" applyProtection="1">
      <alignment horizontal="center" vertical="center" wrapText="1"/>
      <protection locked="0"/>
    </xf>
    <xf numFmtId="1" fontId="31"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4" fontId="14" fillId="0" borderId="8" xfId="1" applyNumberFormat="1" applyFont="1" applyFill="1" applyBorder="1" applyAlignment="1" applyProtection="1">
      <alignment horizontal="center" vertical="center" wrapText="1"/>
      <protection locked="0"/>
    </xf>
    <xf numFmtId="14" fontId="14" fillId="0" borderId="9" xfId="1" applyNumberFormat="1" applyFont="1" applyFill="1" applyBorder="1" applyAlignment="1" applyProtection="1">
      <alignment horizontal="center" vertical="center" wrapText="1"/>
      <protection locked="0"/>
    </xf>
    <xf numFmtId="14" fontId="14" fillId="0" borderId="8" xfId="1" applyNumberFormat="1" applyFont="1" applyBorder="1" applyAlignment="1" applyProtection="1">
      <alignment horizontal="center" vertical="center" wrapText="1"/>
      <protection locked="0"/>
    </xf>
    <xf numFmtId="14" fontId="14" fillId="0" borderId="9" xfId="1" applyNumberFormat="1" applyFont="1" applyBorder="1" applyAlignment="1" applyProtection="1">
      <alignment horizontal="center" vertical="center" wrapText="1"/>
      <protection locked="0"/>
    </xf>
    <xf numFmtId="0" fontId="7" fillId="3" borderId="0" xfId="1" applyFont="1" applyFill="1" applyAlignment="1">
      <alignment horizontal="center" vertical="center"/>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6" fillId="0" borderId="2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1"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168"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53.jpeg"/><Relationship Id="rId5" Type="http://schemas.openxmlformats.org/officeDocument/2006/relationships/image" Target="../media/image57.png"/><Relationship Id="rId4" Type="http://schemas.openxmlformats.org/officeDocument/2006/relationships/image" Target="../media/image5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2.png"/><Relationship Id="rId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8</xdr:col>
      <xdr:colOff>390525</xdr:colOff>
      <xdr:row>15</xdr:row>
      <xdr:rowOff>9526</xdr:rowOff>
    </xdr:from>
    <xdr:to>
      <xdr:col>14</xdr:col>
      <xdr:colOff>248925</xdr:colOff>
      <xdr:row>18</xdr:row>
      <xdr:rowOff>6382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00850" y="3190876"/>
          <a:ext cx="5040000" cy="1920906"/>
        </a:xfrm>
        <a:prstGeom prst="rect">
          <a:avLst/>
        </a:prstGeom>
      </xdr:spPr>
    </xdr:pic>
    <xdr:clientData/>
  </xdr:twoCellAnchor>
  <xdr:twoCellAnchor>
    <xdr:from>
      <xdr:col>0</xdr:col>
      <xdr:colOff>695325</xdr:colOff>
      <xdr:row>801</xdr:row>
      <xdr:rowOff>47625</xdr:rowOff>
    </xdr:from>
    <xdr:to>
      <xdr:col>7</xdr:col>
      <xdr:colOff>1167000</xdr:colOff>
      <xdr:row>842</xdr:row>
      <xdr:rowOff>101990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95325" y="147932775"/>
          <a:ext cx="6148575" cy="8255390"/>
          <a:chOff x="122746" y="149345"/>
          <a:chExt cx="6120000" cy="8255390"/>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22746" y="149345"/>
            <a:ext cx="6120000" cy="5062990"/>
          </a:xfrm>
          <a:prstGeom prst="rect">
            <a:avLst/>
          </a:prstGeom>
          <a:ln>
            <a:solidFill>
              <a:schemeClr val="tx1"/>
            </a:solidFill>
          </a:ln>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1382746" y="5374077"/>
            <a:ext cx="3600000" cy="3030658"/>
          </a:xfrm>
          <a:prstGeom prst="rect">
            <a:avLst/>
          </a:prstGeom>
          <a:ln>
            <a:solidFill>
              <a:schemeClr val="tx1"/>
            </a:solidFill>
          </a:ln>
        </xdr:spPr>
      </xdr:pic>
    </xdr:grpSp>
    <xdr:clientData/>
  </xdr:twoCellAnchor>
  <xdr:twoCellAnchor editAs="oneCell">
    <xdr:from>
      <xdr:col>0</xdr:col>
      <xdr:colOff>314325</xdr:colOff>
      <xdr:row>845</xdr:row>
      <xdr:rowOff>19050</xdr:rowOff>
    </xdr:from>
    <xdr:to>
      <xdr:col>7</xdr:col>
      <xdr:colOff>423030</xdr:colOff>
      <xdr:row>883</xdr:row>
      <xdr:rowOff>136305</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314325" y="148532850"/>
          <a:ext cx="5785605" cy="7718205"/>
        </a:xfrm>
        <a:prstGeom prst="rect">
          <a:avLst/>
        </a:prstGeom>
      </xdr:spPr>
    </xdr:pic>
    <xdr:clientData/>
  </xdr:twoCellAnchor>
  <xdr:twoCellAnchor>
    <xdr:from>
      <xdr:col>8</xdr:col>
      <xdr:colOff>542925</xdr:colOff>
      <xdr:row>674</xdr:row>
      <xdr:rowOff>95250</xdr:rowOff>
    </xdr:from>
    <xdr:to>
      <xdr:col>15</xdr:col>
      <xdr:colOff>509118</xdr:colOff>
      <xdr:row>710</xdr:row>
      <xdr:rowOff>95250</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8020050" y="123777375"/>
          <a:ext cx="5957418" cy="6000750"/>
          <a:chOff x="197653" y="88353"/>
          <a:chExt cx="5928843" cy="6785967"/>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97653" y="4712318"/>
            <a:ext cx="2880000" cy="2162002"/>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246496" y="2400335"/>
            <a:ext cx="2880000" cy="2162002"/>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97653" y="2400335"/>
            <a:ext cx="2880000" cy="2162002"/>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7653" y="88353"/>
            <a:ext cx="2880000" cy="2162002"/>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246496" y="4712318"/>
            <a:ext cx="2880000" cy="2162002"/>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246496" y="88353"/>
            <a:ext cx="2880000" cy="2162002"/>
          </a:xfrm>
          <a:prstGeom prst="rect">
            <a:avLst/>
          </a:prstGeom>
          <a:ln>
            <a:solidFill>
              <a:schemeClr val="tx1"/>
            </a:solidFill>
          </a:ln>
        </xdr:spPr>
      </xdr:pic>
      <xdr:sp macro="" textlink="">
        <xdr:nvSpPr>
          <xdr:cNvPr id="18" name="TextBox 20">
            <a:extLst>
              <a:ext uri="{FF2B5EF4-FFF2-40B4-BE49-F238E27FC236}">
                <a16:creationId xmlns:a16="http://schemas.microsoft.com/office/drawing/2014/main" id="{00000000-0008-0000-0000-000012000000}"/>
              </a:ext>
            </a:extLst>
          </xdr:cNvPr>
          <xdr:cNvSpPr txBox="1"/>
        </xdr:nvSpPr>
        <xdr:spPr>
          <a:xfrm>
            <a:off x="1375584" y="4756091"/>
            <a:ext cx="1702069"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Sample Dimarkation</a:t>
            </a:r>
            <a:endParaRPr lang="en-IN" sz="1400" b="1">
              <a:solidFill>
                <a:srgbClr val="FF0000"/>
              </a:solidFill>
            </a:endParaRPr>
          </a:p>
        </xdr:txBody>
      </xdr:sp>
      <xdr:sp macro="" textlink="">
        <xdr:nvSpPr>
          <xdr:cNvPr id="19" name="TextBox 21">
            <a:extLst>
              <a:ext uri="{FF2B5EF4-FFF2-40B4-BE49-F238E27FC236}">
                <a16:creationId xmlns:a16="http://schemas.microsoft.com/office/drawing/2014/main" id="{00000000-0008-0000-0000-000013000000}"/>
              </a:ext>
            </a:extLst>
          </xdr:cNvPr>
          <xdr:cNvSpPr txBox="1"/>
        </xdr:nvSpPr>
        <xdr:spPr>
          <a:xfrm>
            <a:off x="4340005" y="152945"/>
            <a:ext cx="1702069"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Sample Dimarkation</a:t>
            </a:r>
            <a:endParaRPr lang="en-IN" sz="1400" b="1">
              <a:solidFill>
                <a:srgbClr val="FF0000"/>
              </a:solidFill>
            </a:endParaRPr>
          </a:p>
        </xdr:txBody>
      </xdr:sp>
      <xdr:sp macro="" textlink="">
        <xdr:nvSpPr>
          <xdr:cNvPr id="20" name="TextBox 22">
            <a:extLst>
              <a:ext uri="{FF2B5EF4-FFF2-40B4-BE49-F238E27FC236}">
                <a16:creationId xmlns:a16="http://schemas.microsoft.com/office/drawing/2014/main" id="{00000000-0008-0000-0000-000014000000}"/>
              </a:ext>
            </a:extLst>
          </xdr:cNvPr>
          <xdr:cNvSpPr txBox="1"/>
        </xdr:nvSpPr>
        <xdr:spPr>
          <a:xfrm>
            <a:off x="1460005" y="110380"/>
            <a:ext cx="1702069"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Sample Dimarkation</a:t>
            </a:r>
            <a:endParaRPr lang="en-IN" sz="1400" b="1">
              <a:solidFill>
                <a:srgbClr val="FF0000"/>
              </a:solidFill>
            </a:endParaRPr>
          </a:p>
        </xdr:txBody>
      </xdr:sp>
    </xdr:grpSp>
    <xdr:clientData/>
  </xdr:twoCellAnchor>
  <xdr:twoCellAnchor editAs="oneCell">
    <xdr:from>
      <xdr:col>8</xdr:col>
      <xdr:colOff>238125</xdr:colOff>
      <xdr:row>41</xdr:row>
      <xdr:rowOff>142876</xdr:rowOff>
    </xdr:from>
    <xdr:to>
      <xdr:col>11</xdr:col>
      <xdr:colOff>489225</xdr:colOff>
      <xdr:row>51</xdr:row>
      <xdr:rowOff>211107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648450" y="10191751"/>
          <a:ext cx="2880000" cy="2144681"/>
        </a:xfrm>
        <a:prstGeom prst="rect">
          <a:avLst/>
        </a:prstGeom>
      </xdr:spPr>
    </xdr:pic>
    <xdr:clientData/>
  </xdr:twoCellAnchor>
  <xdr:twoCellAnchor editAs="oneCell">
    <xdr:from>
      <xdr:col>8</xdr:col>
      <xdr:colOff>609600</xdr:colOff>
      <xdr:row>51</xdr:row>
      <xdr:rowOff>142875</xdr:rowOff>
    </xdr:from>
    <xdr:to>
      <xdr:col>12</xdr:col>
      <xdr:colOff>399632</xdr:colOff>
      <xdr:row>61</xdr:row>
      <xdr:rowOff>123643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2"/>
        <a:stretch>
          <a:fillRect/>
        </a:stretch>
      </xdr:blipFill>
      <xdr:spPr>
        <a:xfrm>
          <a:off x="6991350" y="12268200"/>
          <a:ext cx="3342857" cy="1457143"/>
        </a:xfrm>
        <a:prstGeom prst="rect">
          <a:avLst/>
        </a:prstGeom>
      </xdr:spPr>
    </xdr:pic>
    <xdr:clientData/>
  </xdr:twoCellAnchor>
  <xdr:twoCellAnchor editAs="oneCell">
    <xdr:from>
      <xdr:col>8</xdr:col>
      <xdr:colOff>628651</xdr:colOff>
      <xdr:row>60</xdr:row>
      <xdr:rowOff>47625</xdr:rowOff>
    </xdr:from>
    <xdr:to>
      <xdr:col>16</xdr:col>
      <xdr:colOff>259501</xdr:colOff>
      <xdr:row>132</xdr:row>
      <xdr:rowOff>9075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038976" y="13039725"/>
          <a:ext cx="6403125" cy="3600000"/>
        </a:xfrm>
        <a:prstGeom prst="rect">
          <a:avLst/>
        </a:prstGeom>
      </xdr:spPr>
    </xdr:pic>
    <xdr:clientData/>
  </xdr:twoCellAnchor>
  <xdr:twoCellAnchor>
    <xdr:from>
      <xdr:col>9</xdr:col>
      <xdr:colOff>127000</xdr:colOff>
      <xdr:row>652</xdr:row>
      <xdr:rowOff>250825</xdr:rowOff>
    </xdr:from>
    <xdr:to>
      <xdr:col>17</xdr:col>
      <xdr:colOff>373041</xdr:colOff>
      <xdr:row>672</xdr:row>
      <xdr:rowOff>114300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766175" y="118246525"/>
          <a:ext cx="6465866" cy="5149850"/>
          <a:chOff x="450850" y="119989600"/>
          <a:chExt cx="6745266" cy="6859101"/>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393263" y="125228701"/>
            <a:ext cx="2881402" cy="162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50850" y="119989600"/>
            <a:ext cx="2158286" cy="162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058792" y="123482334"/>
            <a:ext cx="2137324" cy="162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754821" y="119989600"/>
            <a:ext cx="2158286" cy="162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754821" y="121735967"/>
            <a:ext cx="2158286" cy="162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754821" y="123482334"/>
            <a:ext cx="2158286" cy="162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5037830" y="121735967"/>
            <a:ext cx="2158286" cy="162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50850" y="121735967"/>
            <a:ext cx="2158286" cy="162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037830" y="119989600"/>
            <a:ext cx="2158286" cy="162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0850" y="123482334"/>
            <a:ext cx="2158286" cy="1620000"/>
          </a:xfrm>
          <a:prstGeom prst="rect">
            <a:avLst/>
          </a:prstGeom>
          <a:ln>
            <a:solidFill>
              <a:schemeClr val="tx1"/>
            </a:solidFill>
          </a:ln>
        </xdr:spPr>
      </xdr:pic>
      <xdr:sp macro="" textlink="">
        <xdr:nvSpPr>
          <xdr:cNvPr id="40" name="TextBox 20">
            <a:extLst>
              <a:ext uri="{FF2B5EF4-FFF2-40B4-BE49-F238E27FC236}">
                <a16:creationId xmlns:a16="http://schemas.microsoft.com/office/drawing/2014/main" id="{00000000-0008-0000-0000-000028000000}"/>
              </a:ext>
            </a:extLst>
          </xdr:cNvPr>
          <xdr:cNvSpPr txBox="1"/>
        </xdr:nvSpPr>
        <xdr:spPr>
          <a:xfrm>
            <a:off x="3568013" y="125647801"/>
            <a:ext cx="1150037" cy="3030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430 to 434</a:t>
            </a:r>
          </a:p>
        </xdr:txBody>
      </xdr:sp>
    </xdr:grpSp>
    <xdr:clientData/>
  </xdr:twoCellAnchor>
  <xdr:twoCellAnchor editAs="oneCell">
    <xdr:from>
      <xdr:col>8</xdr:col>
      <xdr:colOff>266700</xdr:colOff>
      <xdr:row>8</xdr:row>
      <xdr:rowOff>47625</xdr:rowOff>
    </xdr:from>
    <xdr:to>
      <xdr:col>13</xdr:col>
      <xdr:colOff>243300</xdr:colOff>
      <xdr:row>16</xdr:row>
      <xdr:rowOff>79983</xdr:rowOff>
    </xdr:to>
    <xdr:pic>
      <xdr:nvPicPr>
        <xdr:cNvPr id="21" name="Picture 20">
          <a:extLst>
            <a:ext uri="{FF2B5EF4-FFF2-40B4-BE49-F238E27FC236}">
              <a16:creationId xmlns:a16="http://schemas.microsoft.com/office/drawing/2014/main" id="{AAF92ECB-3D99-492A-A320-B72067B2D7AE}"/>
            </a:ext>
          </a:extLst>
        </xdr:cNvPr>
        <xdr:cNvPicPr>
          <a:picLocks noChangeAspect="1"/>
        </xdr:cNvPicPr>
      </xdr:nvPicPr>
      <xdr:blipFill>
        <a:blip xmlns:r="http://schemas.openxmlformats.org/officeDocument/2006/relationships" r:embed="rId24"/>
        <a:stretch>
          <a:fillRect/>
        </a:stretch>
      </xdr:blipFill>
      <xdr:spPr>
        <a:xfrm>
          <a:off x="7743825" y="2028825"/>
          <a:ext cx="4320000" cy="1632558"/>
        </a:xfrm>
        <a:prstGeom prst="rect">
          <a:avLst/>
        </a:prstGeom>
      </xdr:spPr>
    </xdr:pic>
    <xdr:clientData/>
  </xdr:twoCellAnchor>
  <xdr:twoCellAnchor editAs="oneCell">
    <xdr:from>
      <xdr:col>8</xdr:col>
      <xdr:colOff>276225</xdr:colOff>
      <xdr:row>0</xdr:row>
      <xdr:rowOff>0</xdr:rowOff>
    </xdr:from>
    <xdr:to>
      <xdr:col>13</xdr:col>
      <xdr:colOff>252825</xdr:colOff>
      <xdr:row>6</xdr:row>
      <xdr:rowOff>140765</xdr:rowOff>
    </xdr:to>
    <xdr:pic>
      <xdr:nvPicPr>
        <xdr:cNvPr id="22" name="Picture 21">
          <a:extLst>
            <a:ext uri="{FF2B5EF4-FFF2-40B4-BE49-F238E27FC236}">
              <a16:creationId xmlns:a16="http://schemas.microsoft.com/office/drawing/2014/main" id="{FF139965-54B7-40C0-9B34-023DDC3777D3}"/>
            </a:ext>
          </a:extLst>
        </xdr:cNvPr>
        <xdr:cNvPicPr>
          <a:picLocks noChangeAspect="1"/>
        </xdr:cNvPicPr>
      </xdr:nvPicPr>
      <xdr:blipFill>
        <a:blip xmlns:r="http://schemas.openxmlformats.org/officeDocument/2006/relationships" r:embed="rId25"/>
        <a:stretch>
          <a:fillRect/>
        </a:stretch>
      </xdr:blipFill>
      <xdr:spPr>
        <a:xfrm>
          <a:off x="7753350" y="0"/>
          <a:ext cx="4320000" cy="1721915"/>
        </a:xfrm>
        <a:prstGeom prst="rect">
          <a:avLst/>
        </a:prstGeom>
      </xdr:spPr>
    </xdr:pic>
    <xdr:clientData/>
  </xdr:twoCellAnchor>
  <xdr:twoCellAnchor>
    <xdr:from>
      <xdr:col>0</xdr:col>
      <xdr:colOff>400050</xdr:colOff>
      <xdr:row>668</xdr:row>
      <xdr:rowOff>76200</xdr:rowOff>
    </xdr:from>
    <xdr:to>
      <xdr:col>7</xdr:col>
      <xdr:colOff>1190625</xdr:colOff>
      <xdr:row>710</xdr:row>
      <xdr:rowOff>76200</xdr:rowOff>
    </xdr:to>
    <xdr:grpSp>
      <xdr:nvGrpSpPr>
        <xdr:cNvPr id="50" name="Group 49">
          <a:extLst>
            <a:ext uri="{FF2B5EF4-FFF2-40B4-BE49-F238E27FC236}">
              <a16:creationId xmlns:a16="http://schemas.microsoft.com/office/drawing/2014/main" id="{BBA2F80D-88EA-4A23-A306-E32E09365F6E}"/>
            </a:ext>
          </a:extLst>
        </xdr:cNvPr>
        <xdr:cNvGrpSpPr/>
      </xdr:nvGrpSpPr>
      <xdr:grpSpPr>
        <a:xfrm>
          <a:off x="400050" y="122567700"/>
          <a:ext cx="6467475" cy="7191375"/>
          <a:chOff x="-71934" y="357050"/>
          <a:chExt cx="6573096" cy="7649404"/>
        </a:xfrm>
      </xdr:grpSpPr>
      <xdr:pic>
        <xdr:nvPicPr>
          <xdr:cNvPr id="51" name="Picture 50">
            <a:extLst>
              <a:ext uri="{FF2B5EF4-FFF2-40B4-BE49-F238E27FC236}">
                <a16:creationId xmlns:a16="http://schemas.microsoft.com/office/drawing/2014/main" id="{A04163A3-DDB6-40B4-85C1-052CAEAD4DF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56571" y="357050"/>
            <a:ext cx="3201557" cy="1800000"/>
          </a:xfrm>
          <a:prstGeom prst="rect">
            <a:avLst/>
          </a:prstGeom>
          <a:ln>
            <a:solidFill>
              <a:schemeClr val="tx1"/>
            </a:solidFill>
          </a:ln>
        </xdr:spPr>
      </xdr:pic>
      <xdr:pic>
        <xdr:nvPicPr>
          <xdr:cNvPr id="52" name="Picture 51">
            <a:extLst>
              <a:ext uri="{FF2B5EF4-FFF2-40B4-BE49-F238E27FC236}">
                <a16:creationId xmlns:a16="http://schemas.microsoft.com/office/drawing/2014/main" id="{85B08A4A-3E7B-438D-A105-4FC78BD2A69D}"/>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299605" y="357050"/>
            <a:ext cx="3201557" cy="1800000"/>
          </a:xfrm>
          <a:prstGeom prst="rect">
            <a:avLst/>
          </a:prstGeom>
          <a:ln>
            <a:solidFill>
              <a:schemeClr val="tx1"/>
            </a:solidFill>
          </a:ln>
        </xdr:spPr>
      </xdr:pic>
      <xdr:pic>
        <xdr:nvPicPr>
          <xdr:cNvPr id="53" name="Picture 52">
            <a:extLst>
              <a:ext uri="{FF2B5EF4-FFF2-40B4-BE49-F238E27FC236}">
                <a16:creationId xmlns:a16="http://schemas.microsoft.com/office/drawing/2014/main" id="{518B82DA-9F03-422B-8DB6-2C5130C457BF}"/>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56571" y="2320275"/>
            <a:ext cx="3201557" cy="1800000"/>
          </a:xfrm>
          <a:prstGeom prst="rect">
            <a:avLst/>
          </a:prstGeom>
          <a:ln>
            <a:solidFill>
              <a:schemeClr val="tx1"/>
            </a:solidFill>
          </a:ln>
        </xdr:spPr>
      </xdr:pic>
      <xdr:pic>
        <xdr:nvPicPr>
          <xdr:cNvPr id="54" name="Picture 53">
            <a:extLst>
              <a:ext uri="{FF2B5EF4-FFF2-40B4-BE49-F238E27FC236}">
                <a16:creationId xmlns:a16="http://schemas.microsoft.com/office/drawing/2014/main" id="{8355CD4D-9AA0-4E35-A0D3-23DF0F1A72E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301162" y="2320275"/>
            <a:ext cx="3200000" cy="1800000"/>
          </a:xfrm>
          <a:prstGeom prst="rect">
            <a:avLst/>
          </a:prstGeom>
          <a:ln>
            <a:solidFill>
              <a:schemeClr val="tx1"/>
            </a:solidFill>
          </a:ln>
        </xdr:spPr>
      </xdr:pic>
      <xdr:sp macro="" textlink="">
        <xdr:nvSpPr>
          <xdr:cNvPr id="55" name="TextBox 137">
            <a:extLst>
              <a:ext uri="{FF2B5EF4-FFF2-40B4-BE49-F238E27FC236}">
                <a16:creationId xmlns:a16="http://schemas.microsoft.com/office/drawing/2014/main" id="{F02568B0-DF37-444B-8AFE-982D6EB0C101}"/>
              </a:ext>
            </a:extLst>
          </xdr:cNvPr>
          <xdr:cNvSpPr txBox="1"/>
        </xdr:nvSpPr>
        <xdr:spPr>
          <a:xfrm>
            <a:off x="5949370" y="379424"/>
            <a:ext cx="521286"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85</a:t>
            </a:r>
            <a:endParaRPr lang="en-IN" b="1"/>
          </a:p>
        </xdr:txBody>
      </xdr:sp>
      <xdr:sp macro="" textlink="">
        <xdr:nvSpPr>
          <xdr:cNvPr id="56" name="TextBox 144">
            <a:extLst>
              <a:ext uri="{FF2B5EF4-FFF2-40B4-BE49-F238E27FC236}">
                <a16:creationId xmlns:a16="http://schemas.microsoft.com/office/drawing/2014/main" id="{07CFB5C4-8AB2-4636-8B43-002D0681B42F}"/>
              </a:ext>
            </a:extLst>
          </xdr:cNvPr>
          <xdr:cNvSpPr txBox="1"/>
        </xdr:nvSpPr>
        <xdr:spPr>
          <a:xfrm>
            <a:off x="0" y="2475547"/>
            <a:ext cx="1070371"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85 to 95</a:t>
            </a:r>
            <a:endParaRPr lang="en-IN" b="1"/>
          </a:p>
        </xdr:txBody>
      </xdr:sp>
      <xdr:sp macro="" textlink="">
        <xdr:nvSpPr>
          <xdr:cNvPr id="57" name="TextBox 145">
            <a:extLst>
              <a:ext uri="{FF2B5EF4-FFF2-40B4-BE49-F238E27FC236}">
                <a16:creationId xmlns:a16="http://schemas.microsoft.com/office/drawing/2014/main" id="{A83A1547-EFE4-4074-8997-121AAFEA1664}"/>
              </a:ext>
            </a:extLst>
          </xdr:cNvPr>
          <xdr:cNvSpPr txBox="1"/>
        </xdr:nvSpPr>
        <xdr:spPr>
          <a:xfrm>
            <a:off x="3325299" y="2339557"/>
            <a:ext cx="1152626"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96 to 106</a:t>
            </a:r>
            <a:endParaRPr lang="en-IN" b="1"/>
          </a:p>
        </xdr:txBody>
      </xdr:sp>
      <xdr:pic>
        <xdr:nvPicPr>
          <xdr:cNvPr id="58" name="Picture 57">
            <a:extLst>
              <a:ext uri="{FF2B5EF4-FFF2-40B4-BE49-F238E27FC236}">
                <a16:creationId xmlns:a16="http://schemas.microsoft.com/office/drawing/2014/main" id="{693A68A2-712E-47BF-94B1-442BBB6DD7C1}"/>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56572" y="4261647"/>
            <a:ext cx="3201557" cy="1800000"/>
          </a:xfrm>
          <a:prstGeom prst="rect">
            <a:avLst/>
          </a:prstGeom>
          <a:ln>
            <a:solidFill>
              <a:schemeClr val="tx1"/>
            </a:solidFill>
          </a:ln>
        </xdr:spPr>
      </xdr:pic>
      <xdr:pic>
        <xdr:nvPicPr>
          <xdr:cNvPr id="59" name="Picture 58">
            <a:extLst>
              <a:ext uri="{FF2B5EF4-FFF2-40B4-BE49-F238E27FC236}">
                <a16:creationId xmlns:a16="http://schemas.microsoft.com/office/drawing/2014/main" id="{F5F3ACFE-4BF4-4D34-9B8A-0E92B4FA645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299605" y="4290570"/>
            <a:ext cx="3200000" cy="1800000"/>
          </a:xfrm>
          <a:prstGeom prst="rect">
            <a:avLst/>
          </a:prstGeom>
          <a:ln>
            <a:solidFill>
              <a:schemeClr val="tx1"/>
            </a:solidFill>
          </a:ln>
        </xdr:spPr>
      </xdr:pic>
      <xdr:pic>
        <xdr:nvPicPr>
          <xdr:cNvPr id="60" name="Picture 59">
            <a:extLst>
              <a:ext uri="{FF2B5EF4-FFF2-40B4-BE49-F238E27FC236}">
                <a16:creationId xmlns:a16="http://schemas.microsoft.com/office/drawing/2014/main" id="{959AB1B8-8338-495D-BB83-D06A614D380A}"/>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56573" y="6203019"/>
            <a:ext cx="3201557" cy="1800000"/>
          </a:xfrm>
          <a:prstGeom prst="rect">
            <a:avLst/>
          </a:prstGeom>
          <a:ln>
            <a:solidFill>
              <a:schemeClr val="tx1"/>
            </a:solidFill>
          </a:ln>
        </xdr:spPr>
      </xdr:pic>
      <xdr:pic>
        <xdr:nvPicPr>
          <xdr:cNvPr id="61" name="Picture 60">
            <a:extLst>
              <a:ext uri="{FF2B5EF4-FFF2-40B4-BE49-F238E27FC236}">
                <a16:creationId xmlns:a16="http://schemas.microsoft.com/office/drawing/2014/main" id="{A20BE70E-AE00-4DB0-BF62-5591EBE43FC3}"/>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3298048" y="6206454"/>
            <a:ext cx="3201557" cy="1800000"/>
          </a:xfrm>
          <a:prstGeom prst="rect">
            <a:avLst/>
          </a:prstGeom>
          <a:ln>
            <a:solidFill>
              <a:schemeClr val="tx1"/>
            </a:solidFill>
          </a:ln>
        </xdr:spPr>
      </xdr:pic>
      <xdr:sp macro="" textlink="">
        <xdr:nvSpPr>
          <xdr:cNvPr id="62" name="TextBox 154">
            <a:extLst>
              <a:ext uri="{FF2B5EF4-FFF2-40B4-BE49-F238E27FC236}">
                <a16:creationId xmlns:a16="http://schemas.microsoft.com/office/drawing/2014/main" id="{42420C31-8B5F-4262-B2E1-6CB57CE71E7E}"/>
              </a:ext>
            </a:extLst>
          </xdr:cNvPr>
          <xdr:cNvSpPr txBox="1"/>
        </xdr:nvSpPr>
        <xdr:spPr>
          <a:xfrm>
            <a:off x="-1" y="4290570"/>
            <a:ext cx="673469"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107</a:t>
            </a:r>
            <a:endParaRPr lang="en-IN" b="1"/>
          </a:p>
        </xdr:txBody>
      </xdr:sp>
      <xdr:sp macro="" textlink="">
        <xdr:nvSpPr>
          <xdr:cNvPr id="63" name="TextBox 155">
            <a:extLst>
              <a:ext uri="{FF2B5EF4-FFF2-40B4-BE49-F238E27FC236}">
                <a16:creationId xmlns:a16="http://schemas.microsoft.com/office/drawing/2014/main" id="{9B903420-84F6-403E-82DD-61709DE4F466}"/>
              </a:ext>
            </a:extLst>
          </xdr:cNvPr>
          <xdr:cNvSpPr txBox="1"/>
        </xdr:nvSpPr>
        <xdr:spPr>
          <a:xfrm>
            <a:off x="3328025" y="4325800"/>
            <a:ext cx="665874"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108</a:t>
            </a:r>
            <a:endParaRPr lang="en-IN" b="1"/>
          </a:p>
        </xdr:txBody>
      </xdr:sp>
      <xdr:sp macro="" textlink="">
        <xdr:nvSpPr>
          <xdr:cNvPr id="64" name="TextBox 156">
            <a:extLst>
              <a:ext uri="{FF2B5EF4-FFF2-40B4-BE49-F238E27FC236}">
                <a16:creationId xmlns:a16="http://schemas.microsoft.com/office/drawing/2014/main" id="{987372C0-7361-4CB9-AE0C-BD7ADBD07937}"/>
              </a:ext>
            </a:extLst>
          </xdr:cNvPr>
          <xdr:cNvSpPr txBox="1"/>
        </xdr:nvSpPr>
        <xdr:spPr>
          <a:xfrm>
            <a:off x="-71934" y="6224872"/>
            <a:ext cx="600194"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115</a:t>
            </a:r>
            <a:endParaRPr lang="en-IN" b="1"/>
          </a:p>
        </xdr:txBody>
      </xdr:sp>
      <xdr:sp macro="" textlink="">
        <xdr:nvSpPr>
          <xdr:cNvPr id="65" name="TextBox 157">
            <a:extLst>
              <a:ext uri="{FF2B5EF4-FFF2-40B4-BE49-F238E27FC236}">
                <a16:creationId xmlns:a16="http://schemas.microsoft.com/office/drawing/2014/main" id="{76E04263-0B61-4ECC-B7D0-E4447E3E47FB}"/>
              </a:ext>
            </a:extLst>
          </xdr:cNvPr>
          <xdr:cNvSpPr txBox="1"/>
        </xdr:nvSpPr>
        <xdr:spPr>
          <a:xfrm>
            <a:off x="3429000" y="6253795"/>
            <a:ext cx="1290940" cy="39797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115 to 121</a:t>
            </a:r>
            <a:endParaRPr lang="en-IN" b="1"/>
          </a:p>
        </xdr:txBody>
      </xdr:sp>
    </xdr:grpSp>
    <xdr:clientData/>
  </xdr:twoCellAnchor>
  <xdr:twoCellAnchor>
    <xdr:from>
      <xdr:col>0</xdr:col>
      <xdr:colOff>285750</xdr:colOff>
      <xdr:row>712</xdr:row>
      <xdr:rowOff>57150</xdr:rowOff>
    </xdr:from>
    <xdr:to>
      <xdr:col>7</xdr:col>
      <xdr:colOff>1200549</xdr:colOff>
      <xdr:row>750</xdr:row>
      <xdr:rowOff>85911</xdr:rowOff>
    </xdr:to>
    <xdr:grpSp>
      <xdr:nvGrpSpPr>
        <xdr:cNvPr id="66" name="Group 65">
          <a:extLst>
            <a:ext uri="{FF2B5EF4-FFF2-40B4-BE49-F238E27FC236}">
              <a16:creationId xmlns:a16="http://schemas.microsoft.com/office/drawing/2014/main" id="{0950D500-B093-4634-BFEE-98FD56D7723D}"/>
            </a:ext>
          </a:extLst>
        </xdr:cNvPr>
        <xdr:cNvGrpSpPr/>
      </xdr:nvGrpSpPr>
      <xdr:grpSpPr>
        <a:xfrm>
          <a:off x="285750" y="130140075"/>
          <a:ext cx="6591699" cy="7629711"/>
          <a:chOff x="132951" y="357050"/>
          <a:chExt cx="6591699" cy="7629711"/>
        </a:xfrm>
      </xdr:grpSpPr>
      <xdr:grpSp>
        <xdr:nvGrpSpPr>
          <xdr:cNvPr id="67" name="Group 66">
            <a:extLst>
              <a:ext uri="{FF2B5EF4-FFF2-40B4-BE49-F238E27FC236}">
                <a16:creationId xmlns:a16="http://schemas.microsoft.com/office/drawing/2014/main" id="{2DE7B28D-EC77-44EC-9588-B5566849AFED}"/>
              </a:ext>
            </a:extLst>
          </xdr:cNvPr>
          <xdr:cNvGrpSpPr/>
        </xdr:nvGrpSpPr>
        <xdr:grpSpPr>
          <a:xfrm>
            <a:off x="135038" y="357050"/>
            <a:ext cx="6589612" cy="7629711"/>
            <a:chOff x="135038" y="357050"/>
            <a:chExt cx="6589612" cy="7629711"/>
          </a:xfrm>
        </xdr:grpSpPr>
        <xdr:pic>
          <xdr:nvPicPr>
            <xdr:cNvPr id="76" name="Picture 75">
              <a:extLst>
                <a:ext uri="{FF2B5EF4-FFF2-40B4-BE49-F238E27FC236}">
                  <a16:creationId xmlns:a16="http://schemas.microsoft.com/office/drawing/2014/main" id="{D02333EC-D9EB-4C8F-87E6-8E08CD356858}"/>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35038" y="357050"/>
              <a:ext cx="3201557" cy="1800000"/>
            </a:xfrm>
            <a:prstGeom prst="rect">
              <a:avLst/>
            </a:prstGeom>
            <a:ln>
              <a:solidFill>
                <a:schemeClr val="tx1"/>
              </a:solidFill>
            </a:ln>
          </xdr:spPr>
        </xdr:pic>
        <xdr:pic>
          <xdr:nvPicPr>
            <xdr:cNvPr id="77" name="Picture 76">
              <a:extLst>
                <a:ext uri="{FF2B5EF4-FFF2-40B4-BE49-F238E27FC236}">
                  <a16:creationId xmlns:a16="http://schemas.microsoft.com/office/drawing/2014/main" id="{00B24AF4-AD78-4300-936C-8B5DD4AA7CD3}"/>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3524650" y="357050"/>
              <a:ext cx="3200000" cy="1800000"/>
            </a:xfrm>
            <a:prstGeom prst="rect">
              <a:avLst/>
            </a:prstGeom>
            <a:ln>
              <a:solidFill>
                <a:schemeClr val="tx1"/>
              </a:solidFill>
            </a:ln>
          </xdr:spPr>
        </xdr:pic>
        <xdr:pic>
          <xdr:nvPicPr>
            <xdr:cNvPr id="78" name="Picture 77">
              <a:extLst>
                <a:ext uri="{FF2B5EF4-FFF2-40B4-BE49-F238E27FC236}">
                  <a16:creationId xmlns:a16="http://schemas.microsoft.com/office/drawing/2014/main" id="{2C7BF561-9BE3-4538-93C4-FA5379F10CF8}"/>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35038" y="2300287"/>
              <a:ext cx="3200000" cy="1800000"/>
            </a:xfrm>
            <a:prstGeom prst="rect">
              <a:avLst/>
            </a:prstGeom>
            <a:ln>
              <a:solidFill>
                <a:schemeClr val="tx1"/>
              </a:solidFill>
            </a:ln>
          </xdr:spPr>
        </xdr:pic>
        <xdr:pic>
          <xdr:nvPicPr>
            <xdr:cNvPr id="79" name="Picture 78">
              <a:extLst>
                <a:ext uri="{FF2B5EF4-FFF2-40B4-BE49-F238E27FC236}">
                  <a16:creationId xmlns:a16="http://schemas.microsoft.com/office/drawing/2014/main" id="{FA34BC60-6D63-4318-A5AB-B634EB40419D}"/>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3524650" y="2300287"/>
              <a:ext cx="3200000" cy="1800000"/>
            </a:xfrm>
            <a:prstGeom prst="rect">
              <a:avLst/>
            </a:prstGeom>
            <a:ln>
              <a:solidFill>
                <a:schemeClr val="tx1"/>
              </a:solidFill>
            </a:ln>
          </xdr:spPr>
        </xdr:pic>
        <xdr:pic>
          <xdr:nvPicPr>
            <xdr:cNvPr id="80" name="Picture 79">
              <a:extLst>
                <a:ext uri="{FF2B5EF4-FFF2-40B4-BE49-F238E27FC236}">
                  <a16:creationId xmlns:a16="http://schemas.microsoft.com/office/drawing/2014/main" id="{CEC03924-86D1-427B-8421-BB367B34135C}"/>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35038" y="4243524"/>
              <a:ext cx="3200000" cy="1800000"/>
            </a:xfrm>
            <a:prstGeom prst="rect">
              <a:avLst/>
            </a:prstGeom>
            <a:ln>
              <a:solidFill>
                <a:schemeClr val="tx1"/>
              </a:solidFill>
            </a:ln>
          </xdr:spPr>
        </xdr:pic>
        <xdr:pic>
          <xdr:nvPicPr>
            <xdr:cNvPr id="81" name="Picture 80">
              <a:extLst>
                <a:ext uri="{FF2B5EF4-FFF2-40B4-BE49-F238E27FC236}">
                  <a16:creationId xmlns:a16="http://schemas.microsoft.com/office/drawing/2014/main" id="{FC023B4D-16EF-40F9-854A-FBDCB4931204}"/>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3524650" y="4243524"/>
              <a:ext cx="3200000" cy="1800000"/>
            </a:xfrm>
            <a:prstGeom prst="rect">
              <a:avLst/>
            </a:prstGeom>
            <a:ln>
              <a:solidFill>
                <a:schemeClr val="tx1"/>
              </a:solidFill>
            </a:ln>
          </xdr:spPr>
        </xdr:pic>
        <xdr:pic>
          <xdr:nvPicPr>
            <xdr:cNvPr id="82" name="Picture 81">
              <a:extLst>
                <a:ext uri="{FF2B5EF4-FFF2-40B4-BE49-F238E27FC236}">
                  <a16:creationId xmlns:a16="http://schemas.microsoft.com/office/drawing/2014/main" id="{B769D95F-B82F-4DBA-8E6A-92687C7AA8A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35038" y="6186761"/>
              <a:ext cx="3200000" cy="1800000"/>
            </a:xfrm>
            <a:prstGeom prst="rect">
              <a:avLst/>
            </a:prstGeom>
            <a:ln>
              <a:solidFill>
                <a:schemeClr val="tx1"/>
              </a:solidFill>
            </a:ln>
          </xdr:spPr>
        </xdr:pic>
        <xdr:pic>
          <xdr:nvPicPr>
            <xdr:cNvPr id="83" name="Picture 82">
              <a:extLst>
                <a:ext uri="{FF2B5EF4-FFF2-40B4-BE49-F238E27FC236}">
                  <a16:creationId xmlns:a16="http://schemas.microsoft.com/office/drawing/2014/main" id="{C963EC22-26A8-4F6C-8911-66E589CF0F9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3524650" y="6186761"/>
              <a:ext cx="3200000" cy="1800000"/>
            </a:xfrm>
            <a:prstGeom prst="rect">
              <a:avLst/>
            </a:prstGeom>
            <a:ln>
              <a:solidFill>
                <a:schemeClr val="tx1"/>
              </a:solidFill>
            </a:ln>
          </xdr:spPr>
        </xdr:pic>
      </xdr:grpSp>
      <xdr:sp macro="" textlink="">
        <xdr:nvSpPr>
          <xdr:cNvPr id="68" name="TextBox 176">
            <a:extLst>
              <a:ext uri="{FF2B5EF4-FFF2-40B4-BE49-F238E27FC236}">
                <a16:creationId xmlns:a16="http://schemas.microsoft.com/office/drawing/2014/main" id="{5504AB53-7BC2-44C2-A533-01686CD793B6}"/>
              </a:ext>
            </a:extLst>
          </xdr:cNvPr>
          <xdr:cNvSpPr txBox="1"/>
        </xdr:nvSpPr>
        <xdr:spPr>
          <a:xfrm>
            <a:off x="2145930" y="357050"/>
            <a:ext cx="1189108"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131 to 138</a:t>
            </a:r>
            <a:endParaRPr lang="en-IN" b="1"/>
          </a:p>
        </xdr:txBody>
      </xdr:sp>
      <xdr:sp macro="" textlink="">
        <xdr:nvSpPr>
          <xdr:cNvPr id="69" name="TextBox 177">
            <a:extLst>
              <a:ext uri="{FF2B5EF4-FFF2-40B4-BE49-F238E27FC236}">
                <a16:creationId xmlns:a16="http://schemas.microsoft.com/office/drawing/2014/main" id="{F4D38965-83B1-43D0-AF21-E80F8BBD10DF}"/>
              </a:ext>
            </a:extLst>
          </xdr:cNvPr>
          <xdr:cNvSpPr txBox="1"/>
        </xdr:nvSpPr>
        <xdr:spPr>
          <a:xfrm>
            <a:off x="5533854" y="357050"/>
            <a:ext cx="1189108"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151 to 177</a:t>
            </a:r>
            <a:endParaRPr lang="en-IN" b="1"/>
          </a:p>
        </xdr:txBody>
      </xdr:sp>
      <xdr:sp macro="" textlink="">
        <xdr:nvSpPr>
          <xdr:cNvPr id="70" name="TextBox 178">
            <a:extLst>
              <a:ext uri="{FF2B5EF4-FFF2-40B4-BE49-F238E27FC236}">
                <a16:creationId xmlns:a16="http://schemas.microsoft.com/office/drawing/2014/main" id="{246A587B-19DF-49F5-8624-F32189A083F1}"/>
              </a:ext>
            </a:extLst>
          </xdr:cNvPr>
          <xdr:cNvSpPr txBox="1"/>
        </xdr:nvSpPr>
        <xdr:spPr>
          <a:xfrm>
            <a:off x="132951" y="2308603"/>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179 to 180</a:t>
            </a:r>
            <a:endParaRPr lang="en-IN" b="1"/>
          </a:p>
        </xdr:txBody>
      </xdr:sp>
      <xdr:sp macro="" textlink="">
        <xdr:nvSpPr>
          <xdr:cNvPr id="71" name="TextBox 179">
            <a:extLst>
              <a:ext uri="{FF2B5EF4-FFF2-40B4-BE49-F238E27FC236}">
                <a16:creationId xmlns:a16="http://schemas.microsoft.com/office/drawing/2014/main" id="{F44D6DB1-9592-4840-A726-503C54136E69}"/>
              </a:ext>
            </a:extLst>
          </xdr:cNvPr>
          <xdr:cNvSpPr txBox="1"/>
        </xdr:nvSpPr>
        <xdr:spPr>
          <a:xfrm>
            <a:off x="6128408" y="2308603"/>
            <a:ext cx="588623"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181 </a:t>
            </a:r>
            <a:endParaRPr lang="en-IN" b="1"/>
          </a:p>
        </xdr:txBody>
      </xdr:sp>
      <xdr:sp macro="" textlink="">
        <xdr:nvSpPr>
          <xdr:cNvPr id="72" name="TextBox 180">
            <a:extLst>
              <a:ext uri="{FF2B5EF4-FFF2-40B4-BE49-F238E27FC236}">
                <a16:creationId xmlns:a16="http://schemas.microsoft.com/office/drawing/2014/main" id="{1084B88A-06B8-41CE-A069-65D1B3D88750}"/>
              </a:ext>
            </a:extLst>
          </xdr:cNvPr>
          <xdr:cNvSpPr txBox="1"/>
        </xdr:nvSpPr>
        <xdr:spPr>
          <a:xfrm>
            <a:off x="132951" y="4243524"/>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182 to 183</a:t>
            </a:r>
            <a:endParaRPr lang="en-IN" b="1"/>
          </a:p>
        </xdr:txBody>
      </xdr:sp>
      <xdr:sp macro="" textlink="">
        <xdr:nvSpPr>
          <xdr:cNvPr id="73" name="TextBox 181">
            <a:extLst>
              <a:ext uri="{FF2B5EF4-FFF2-40B4-BE49-F238E27FC236}">
                <a16:creationId xmlns:a16="http://schemas.microsoft.com/office/drawing/2014/main" id="{EE6421FE-C107-4A22-AD17-438DFA1CBF00}"/>
              </a:ext>
            </a:extLst>
          </xdr:cNvPr>
          <xdr:cNvSpPr txBox="1"/>
        </xdr:nvSpPr>
        <xdr:spPr>
          <a:xfrm>
            <a:off x="5527923" y="4265781"/>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224 to 229</a:t>
            </a:r>
          </a:p>
        </xdr:txBody>
      </xdr:sp>
      <xdr:sp macro="" textlink="">
        <xdr:nvSpPr>
          <xdr:cNvPr id="74" name="TextBox 182">
            <a:extLst>
              <a:ext uri="{FF2B5EF4-FFF2-40B4-BE49-F238E27FC236}">
                <a16:creationId xmlns:a16="http://schemas.microsoft.com/office/drawing/2014/main" id="{832CE89C-903D-4392-8F1A-B5F616A6813B}"/>
              </a:ext>
            </a:extLst>
          </xdr:cNvPr>
          <xdr:cNvSpPr txBox="1"/>
        </xdr:nvSpPr>
        <xdr:spPr>
          <a:xfrm>
            <a:off x="2096618" y="6223652"/>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246 to 250</a:t>
            </a:r>
            <a:endParaRPr lang="en-IN" b="1"/>
          </a:p>
        </xdr:txBody>
      </xdr:sp>
      <xdr:sp macro="" textlink="">
        <xdr:nvSpPr>
          <xdr:cNvPr id="75" name="TextBox 183">
            <a:extLst>
              <a:ext uri="{FF2B5EF4-FFF2-40B4-BE49-F238E27FC236}">
                <a16:creationId xmlns:a16="http://schemas.microsoft.com/office/drawing/2014/main" id="{02CE75EB-0697-424C-A4DD-453252AB362F}"/>
              </a:ext>
            </a:extLst>
          </xdr:cNvPr>
          <xdr:cNvSpPr txBox="1"/>
        </xdr:nvSpPr>
        <xdr:spPr>
          <a:xfrm>
            <a:off x="3622171" y="6222443"/>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275 to 277</a:t>
            </a:r>
            <a:endParaRPr lang="en-IN" b="1"/>
          </a:p>
        </xdr:txBody>
      </xdr:sp>
    </xdr:grpSp>
    <xdr:clientData/>
  </xdr:twoCellAnchor>
  <xdr:twoCellAnchor>
    <xdr:from>
      <xdr:col>0</xdr:col>
      <xdr:colOff>352425</xdr:colOff>
      <xdr:row>756</xdr:row>
      <xdr:rowOff>152400</xdr:rowOff>
    </xdr:from>
    <xdr:to>
      <xdr:col>7</xdr:col>
      <xdr:colOff>1304525</xdr:colOff>
      <xdr:row>796</xdr:row>
      <xdr:rowOff>135413</xdr:rowOff>
    </xdr:to>
    <xdr:grpSp>
      <xdr:nvGrpSpPr>
        <xdr:cNvPr id="101" name="Group 100">
          <a:extLst>
            <a:ext uri="{FF2B5EF4-FFF2-40B4-BE49-F238E27FC236}">
              <a16:creationId xmlns:a16="http://schemas.microsoft.com/office/drawing/2014/main" id="{3F83BE3B-7EDD-4CE3-A35E-0D52937B142E}"/>
            </a:ext>
          </a:extLst>
        </xdr:cNvPr>
        <xdr:cNvGrpSpPr/>
      </xdr:nvGrpSpPr>
      <xdr:grpSpPr>
        <a:xfrm>
          <a:off x="352425" y="139036425"/>
          <a:ext cx="6629000" cy="7984013"/>
          <a:chOff x="0" y="490537"/>
          <a:chExt cx="6629000" cy="7984013"/>
        </a:xfrm>
      </xdr:grpSpPr>
      <xdr:grpSp>
        <xdr:nvGrpSpPr>
          <xdr:cNvPr id="102" name="Group 101">
            <a:extLst>
              <a:ext uri="{FF2B5EF4-FFF2-40B4-BE49-F238E27FC236}">
                <a16:creationId xmlns:a16="http://schemas.microsoft.com/office/drawing/2014/main" id="{D88B8BD7-12E7-4FD6-B14E-EDEFCEA4806F}"/>
              </a:ext>
            </a:extLst>
          </xdr:cNvPr>
          <xdr:cNvGrpSpPr/>
        </xdr:nvGrpSpPr>
        <xdr:grpSpPr>
          <a:xfrm>
            <a:off x="0" y="490537"/>
            <a:ext cx="6629000" cy="7984013"/>
            <a:chOff x="0" y="490537"/>
            <a:chExt cx="6629000" cy="7984013"/>
          </a:xfrm>
        </xdr:grpSpPr>
        <xdr:pic>
          <xdr:nvPicPr>
            <xdr:cNvPr id="109" name="Picture 108">
              <a:extLst>
                <a:ext uri="{FF2B5EF4-FFF2-40B4-BE49-F238E27FC236}">
                  <a16:creationId xmlns:a16="http://schemas.microsoft.com/office/drawing/2014/main" id="{14426B18-4E23-4828-AB63-B139C1A4A462}"/>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302562" y="6494550"/>
              <a:ext cx="2637905" cy="1980000"/>
            </a:xfrm>
            <a:prstGeom prst="rect">
              <a:avLst/>
            </a:prstGeom>
            <a:ln>
              <a:solidFill>
                <a:schemeClr val="tx1"/>
              </a:solidFill>
            </a:ln>
          </xdr:spPr>
        </xdr:pic>
        <xdr:pic>
          <xdr:nvPicPr>
            <xdr:cNvPr id="110" name="Picture 109">
              <a:extLst>
                <a:ext uri="{FF2B5EF4-FFF2-40B4-BE49-F238E27FC236}">
                  <a16:creationId xmlns:a16="http://schemas.microsoft.com/office/drawing/2014/main" id="{FCED7152-FC68-4732-BAB0-F5DB09156277}"/>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3061506" y="6494550"/>
              <a:ext cx="1483453" cy="1980000"/>
            </a:xfrm>
            <a:prstGeom prst="rect">
              <a:avLst/>
            </a:prstGeom>
            <a:ln>
              <a:solidFill>
                <a:schemeClr val="tx1"/>
              </a:solidFill>
            </a:ln>
          </xdr:spPr>
        </xdr:pic>
        <xdr:pic>
          <xdr:nvPicPr>
            <xdr:cNvPr id="111" name="Picture 110">
              <a:extLst>
                <a:ext uri="{FF2B5EF4-FFF2-40B4-BE49-F238E27FC236}">
                  <a16:creationId xmlns:a16="http://schemas.microsoft.com/office/drawing/2014/main" id="{57FE8435-A1AE-4D36-A52C-F1D7C3DCCB7D}"/>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4665998" y="6494550"/>
              <a:ext cx="1483453" cy="1980000"/>
            </a:xfrm>
            <a:prstGeom prst="rect">
              <a:avLst/>
            </a:prstGeom>
            <a:ln>
              <a:solidFill>
                <a:schemeClr val="tx1"/>
              </a:solidFill>
            </a:ln>
          </xdr:spPr>
        </xdr:pic>
        <xdr:pic>
          <xdr:nvPicPr>
            <xdr:cNvPr id="112" name="Picture 111">
              <a:extLst>
                <a:ext uri="{FF2B5EF4-FFF2-40B4-BE49-F238E27FC236}">
                  <a16:creationId xmlns:a16="http://schemas.microsoft.com/office/drawing/2014/main" id="{81076566-8F57-4BD0-B3EF-E946FAE496E4}"/>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0" y="490537"/>
              <a:ext cx="3200000" cy="1800000"/>
            </a:xfrm>
            <a:prstGeom prst="rect">
              <a:avLst/>
            </a:prstGeom>
            <a:ln>
              <a:solidFill>
                <a:schemeClr val="tx1"/>
              </a:solidFill>
            </a:ln>
          </xdr:spPr>
        </xdr:pic>
        <xdr:pic>
          <xdr:nvPicPr>
            <xdr:cNvPr id="113" name="Picture 112">
              <a:extLst>
                <a:ext uri="{FF2B5EF4-FFF2-40B4-BE49-F238E27FC236}">
                  <a16:creationId xmlns:a16="http://schemas.microsoft.com/office/drawing/2014/main" id="{50480D03-648F-4FBA-A281-489C8895595C}"/>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3429000" y="490537"/>
              <a:ext cx="3200000" cy="1800000"/>
            </a:xfrm>
            <a:prstGeom prst="rect">
              <a:avLst/>
            </a:prstGeom>
            <a:ln>
              <a:solidFill>
                <a:schemeClr val="tx1"/>
              </a:solidFill>
            </a:ln>
          </xdr:spPr>
        </xdr:pic>
        <xdr:pic>
          <xdr:nvPicPr>
            <xdr:cNvPr id="114" name="Picture 113">
              <a:extLst>
                <a:ext uri="{FF2B5EF4-FFF2-40B4-BE49-F238E27FC236}">
                  <a16:creationId xmlns:a16="http://schemas.microsoft.com/office/drawing/2014/main" id="{ED42436C-08A9-4F23-8165-7F8FE048A629}"/>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0" y="2517050"/>
              <a:ext cx="3200000" cy="1800000"/>
            </a:xfrm>
            <a:prstGeom prst="rect">
              <a:avLst/>
            </a:prstGeom>
            <a:ln>
              <a:solidFill>
                <a:schemeClr val="tx1"/>
              </a:solidFill>
            </a:ln>
          </xdr:spPr>
        </xdr:pic>
        <xdr:pic>
          <xdr:nvPicPr>
            <xdr:cNvPr id="115" name="Picture 114">
              <a:extLst>
                <a:ext uri="{FF2B5EF4-FFF2-40B4-BE49-F238E27FC236}">
                  <a16:creationId xmlns:a16="http://schemas.microsoft.com/office/drawing/2014/main" id="{170E1C1D-8112-4F3F-AE74-8087A680E17F}"/>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3429000" y="2517050"/>
              <a:ext cx="3200000" cy="1800000"/>
            </a:xfrm>
            <a:prstGeom prst="rect">
              <a:avLst/>
            </a:prstGeom>
            <a:ln>
              <a:solidFill>
                <a:schemeClr val="tx1"/>
              </a:solidFill>
            </a:ln>
          </xdr:spPr>
        </xdr:pic>
        <xdr:pic>
          <xdr:nvPicPr>
            <xdr:cNvPr id="116" name="Picture 115">
              <a:extLst>
                <a:ext uri="{FF2B5EF4-FFF2-40B4-BE49-F238E27FC236}">
                  <a16:creationId xmlns:a16="http://schemas.microsoft.com/office/drawing/2014/main" id="{F6CE25F7-7186-4467-AF6E-26E36A80ADA9}"/>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0" y="4493850"/>
              <a:ext cx="3200000" cy="1800000"/>
            </a:xfrm>
            <a:prstGeom prst="rect">
              <a:avLst/>
            </a:prstGeom>
            <a:ln>
              <a:solidFill>
                <a:schemeClr val="tx1"/>
              </a:solidFill>
            </a:ln>
          </xdr:spPr>
        </xdr:pic>
        <xdr:pic>
          <xdr:nvPicPr>
            <xdr:cNvPr id="117" name="Picture 116">
              <a:extLst>
                <a:ext uri="{FF2B5EF4-FFF2-40B4-BE49-F238E27FC236}">
                  <a16:creationId xmlns:a16="http://schemas.microsoft.com/office/drawing/2014/main" id="{FE2FA691-0731-4F99-A002-CE9FEBFDDF9E}"/>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3429000" y="4505800"/>
              <a:ext cx="3200000" cy="1800000"/>
            </a:xfrm>
            <a:prstGeom prst="rect">
              <a:avLst/>
            </a:prstGeom>
            <a:ln>
              <a:solidFill>
                <a:schemeClr val="tx1"/>
              </a:solidFill>
            </a:ln>
          </xdr:spPr>
        </xdr:pic>
      </xdr:grpSp>
      <xdr:sp macro="" textlink="">
        <xdr:nvSpPr>
          <xdr:cNvPr id="103" name="TextBox 198">
            <a:extLst>
              <a:ext uri="{FF2B5EF4-FFF2-40B4-BE49-F238E27FC236}">
                <a16:creationId xmlns:a16="http://schemas.microsoft.com/office/drawing/2014/main" id="{9B66D124-555F-4BB6-A839-26882EE5B795}"/>
              </a:ext>
            </a:extLst>
          </xdr:cNvPr>
          <xdr:cNvSpPr txBox="1"/>
        </xdr:nvSpPr>
        <xdr:spPr>
          <a:xfrm>
            <a:off x="0" y="490537"/>
            <a:ext cx="1189108"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298 to 309</a:t>
            </a:r>
            <a:endParaRPr lang="en-IN" b="1"/>
          </a:p>
        </xdr:txBody>
      </xdr:sp>
      <xdr:sp macro="" textlink="">
        <xdr:nvSpPr>
          <xdr:cNvPr id="104" name="TextBox 199">
            <a:extLst>
              <a:ext uri="{FF2B5EF4-FFF2-40B4-BE49-F238E27FC236}">
                <a16:creationId xmlns:a16="http://schemas.microsoft.com/office/drawing/2014/main" id="{0524E4EA-126B-4630-9A09-74965ABD25C4}"/>
              </a:ext>
            </a:extLst>
          </xdr:cNvPr>
          <xdr:cNvSpPr txBox="1"/>
        </xdr:nvSpPr>
        <xdr:spPr>
          <a:xfrm>
            <a:off x="3476890" y="550387"/>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315 to 319</a:t>
            </a:r>
            <a:endParaRPr lang="en-IN" b="1"/>
          </a:p>
        </xdr:txBody>
      </xdr:sp>
      <xdr:sp macro="" textlink="">
        <xdr:nvSpPr>
          <xdr:cNvPr id="105" name="TextBox 200">
            <a:extLst>
              <a:ext uri="{FF2B5EF4-FFF2-40B4-BE49-F238E27FC236}">
                <a16:creationId xmlns:a16="http://schemas.microsoft.com/office/drawing/2014/main" id="{D811E492-59C7-414B-8CA5-3E1BB6D47002}"/>
              </a:ext>
            </a:extLst>
          </xdr:cNvPr>
          <xdr:cNvSpPr txBox="1"/>
        </xdr:nvSpPr>
        <xdr:spPr>
          <a:xfrm>
            <a:off x="0" y="2519750"/>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320 to 344</a:t>
            </a:r>
            <a:endParaRPr lang="en-IN" b="1"/>
          </a:p>
        </xdr:txBody>
      </xdr:sp>
      <xdr:sp macro="" textlink="">
        <xdr:nvSpPr>
          <xdr:cNvPr id="106" name="TextBox 201">
            <a:extLst>
              <a:ext uri="{FF2B5EF4-FFF2-40B4-BE49-F238E27FC236}">
                <a16:creationId xmlns:a16="http://schemas.microsoft.com/office/drawing/2014/main" id="{DDD672CD-0A06-4FC8-B783-146B002C3DB7}"/>
              </a:ext>
            </a:extLst>
          </xdr:cNvPr>
          <xdr:cNvSpPr txBox="1"/>
        </xdr:nvSpPr>
        <xdr:spPr>
          <a:xfrm>
            <a:off x="3476890" y="2541500"/>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392 to 401</a:t>
            </a:r>
            <a:endParaRPr lang="en-IN" b="1"/>
          </a:p>
        </xdr:txBody>
      </xdr:sp>
      <xdr:sp macro="" textlink="">
        <xdr:nvSpPr>
          <xdr:cNvPr id="107" name="TextBox 202">
            <a:extLst>
              <a:ext uri="{FF2B5EF4-FFF2-40B4-BE49-F238E27FC236}">
                <a16:creationId xmlns:a16="http://schemas.microsoft.com/office/drawing/2014/main" id="{4AE8AFA8-100D-44C1-818B-BB9BDB260393}"/>
              </a:ext>
            </a:extLst>
          </xdr:cNvPr>
          <xdr:cNvSpPr txBox="1"/>
        </xdr:nvSpPr>
        <xdr:spPr>
          <a:xfrm>
            <a:off x="0" y="4527550"/>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411 to 419</a:t>
            </a:r>
            <a:endParaRPr lang="en-IN" b="1"/>
          </a:p>
        </xdr:txBody>
      </xdr:sp>
      <xdr:sp macro="" textlink="">
        <xdr:nvSpPr>
          <xdr:cNvPr id="108" name="TextBox 203">
            <a:extLst>
              <a:ext uri="{FF2B5EF4-FFF2-40B4-BE49-F238E27FC236}">
                <a16:creationId xmlns:a16="http://schemas.microsoft.com/office/drawing/2014/main" id="{3C635D93-244A-4424-B23B-1A770090F615}"/>
              </a:ext>
            </a:extLst>
          </xdr:cNvPr>
          <xdr:cNvSpPr txBox="1"/>
        </xdr:nvSpPr>
        <xdr:spPr>
          <a:xfrm>
            <a:off x="3476890" y="4546263"/>
            <a:ext cx="1193917" cy="369332"/>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430 to 435</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0</xdr:colOff>
      <xdr:row>13</xdr:row>
      <xdr:rowOff>11205</xdr:rowOff>
    </xdr:from>
    <xdr:to>
      <xdr:col>5</xdr:col>
      <xdr:colOff>351949</xdr:colOff>
      <xdr:row>31</xdr:row>
      <xdr:rowOff>182205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2498911"/>
          <a:ext cx="6403125" cy="3600000"/>
        </a:xfrm>
        <a:prstGeom prst="rect">
          <a:avLst/>
        </a:prstGeom>
      </xdr:spPr>
    </xdr:pic>
    <xdr:clientData/>
  </xdr:twoCellAnchor>
  <xdr:twoCellAnchor editAs="oneCell">
    <xdr:from>
      <xdr:col>6</xdr:col>
      <xdr:colOff>201707</xdr:colOff>
      <xdr:row>15</xdr:row>
      <xdr:rowOff>145676</xdr:rowOff>
    </xdr:from>
    <xdr:to>
      <xdr:col>15</xdr:col>
      <xdr:colOff>94215</xdr:colOff>
      <xdr:row>34</xdr:row>
      <xdr:rowOff>126176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182972" y="3014382"/>
          <a:ext cx="6403125" cy="3600000"/>
        </a:xfrm>
        <a:prstGeom prst="rect">
          <a:avLst/>
        </a:prstGeom>
      </xdr:spPr>
    </xdr:pic>
    <xdr:clientData/>
  </xdr:twoCellAnchor>
  <xdr:twoCellAnchor editAs="oneCell">
    <xdr:from>
      <xdr:col>1</xdr:col>
      <xdr:colOff>358590</xdr:colOff>
      <xdr:row>25</xdr:row>
      <xdr:rowOff>156882</xdr:rowOff>
    </xdr:from>
    <xdr:to>
      <xdr:col>6</xdr:col>
      <xdr:colOff>363156</xdr:colOff>
      <xdr:row>44</xdr:row>
      <xdr:rowOff>137382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941296" y="4930588"/>
          <a:ext cx="6403125" cy="3600000"/>
        </a:xfrm>
        <a:prstGeom prst="rect">
          <a:avLst/>
        </a:prstGeom>
      </xdr:spPr>
    </xdr:pic>
    <xdr:clientData/>
  </xdr:twoCellAnchor>
  <xdr:twoCellAnchor editAs="oneCell">
    <xdr:from>
      <xdr:col>6</xdr:col>
      <xdr:colOff>616326</xdr:colOff>
      <xdr:row>28</xdr:row>
      <xdr:rowOff>56029</xdr:rowOff>
    </xdr:from>
    <xdr:to>
      <xdr:col>15</xdr:col>
      <xdr:colOff>508834</xdr:colOff>
      <xdr:row>47</xdr:row>
      <xdr:rowOff>36529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7597591" y="5401235"/>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ZGhALi7xrwNUoHsa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844"/>
  <sheetViews>
    <sheetView tabSelected="1" showWhiteSpace="0" view="pageBreakPreview" topLeftCell="A604" zoomScaleNormal="100" zoomScaleSheetLayoutView="100" zoomScalePageLayoutView="85" workbookViewId="0">
      <selection activeCell="I651" sqref="I651"/>
    </sheetView>
  </sheetViews>
  <sheetFormatPr defaultColWidth="9.140625" defaultRowHeight="15.75" x14ac:dyDescent="0.25"/>
  <cols>
    <col min="1" max="1" width="11.42578125" style="40" customWidth="1"/>
    <col min="2" max="2" width="12" style="40" customWidth="1"/>
    <col min="3" max="4" width="12.7109375" style="40" customWidth="1"/>
    <col min="5" max="5" width="12.140625" style="40" customWidth="1"/>
    <col min="6" max="6" width="13.140625" style="40" customWidth="1"/>
    <col min="7" max="7" width="11" style="40" customWidth="1"/>
    <col min="8" max="8" width="27"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1" t="s">
        <v>351</v>
      </c>
      <c r="B1" s="191"/>
      <c r="C1" s="191"/>
      <c r="D1" s="191"/>
      <c r="E1" s="191"/>
      <c r="F1" s="191"/>
      <c r="G1" s="191"/>
      <c r="H1" s="191"/>
    </row>
    <row r="2" spans="1:26" ht="16.5" customHeight="1" x14ac:dyDescent="0.25">
      <c r="A2" s="192" t="s">
        <v>0</v>
      </c>
      <c r="B2" s="192"/>
      <c r="C2" s="192"/>
      <c r="D2" s="192"/>
      <c r="E2" s="192"/>
      <c r="F2" s="192"/>
      <c r="G2" s="192"/>
      <c r="H2" s="192"/>
    </row>
    <row r="3" spans="1:26" x14ac:dyDescent="0.25">
      <c r="A3" s="162" t="s">
        <v>1</v>
      </c>
      <c r="B3" s="162"/>
      <c r="C3" s="162"/>
      <c r="D3" s="162"/>
      <c r="E3" s="162" t="str">
        <f ca="1">TEXT(TODAY(),"DD/MM/YYYY")</f>
        <v>20/08/2025</v>
      </c>
      <c r="F3" s="162"/>
      <c r="G3" s="162"/>
      <c r="H3" s="162"/>
      <c r="K3" s="56" t="s">
        <v>226</v>
      </c>
      <c r="L3" s="54" t="s">
        <v>224</v>
      </c>
      <c r="M3" s="54" t="s">
        <v>229</v>
      </c>
      <c r="N3" s="54" t="s">
        <v>227</v>
      </c>
      <c r="O3" s="54" t="s">
        <v>228</v>
      </c>
      <c r="P3" s="54" t="s">
        <v>230</v>
      </c>
    </row>
    <row r="4" spans="1:26" ht="15" customHeight="1" x14ac:dyDescent="0.25">
      <c r="A4" s="162" t="s">
        <v>223</v>
      </c>
      <c r="B4" s="162"/>
      <c r="C4" s="162"/>
      <c r="D4" s="162"/>
      <c r="E4" s="162" t="s">
        <v>224</v>
      </c>
      <c r="F4" s="162"/>
      <c r="G4" s="162"/>
      <c r="H4" s="162"/>
      <c r="K4" s="53" t="s">
        <v>225</v>
      </c>
      <c r="L4" s="54" t="s">
        <v>162</v>
      </c>
      <c r="M4" s="54" t="s">
        <v>234</v>
      </c>
      <c r="N4" s="54" t="s">
        <v>236</v>
      </c>
      <c r="O4" s="54" t="s">
        <v>238</v>
      </c>
      <c r="P4" s="54"/>
    </row>
    <row r="5" spans="1:26" ht="15" customHeight="1" x14ac:dyDescent="0.25">
      <c r="A5" s="162" t="s">
        <v>2</v>
      </c>
      <c r="B5" s="162"/>
      <c r="C5" s="162"/>
      <c r="D5" s="162"/>
      <c r="E5" s="162" t="s">
        <v>162</v>
      </c>
      <c r="F5" s="162"/>
      <c r="G5" s="162"/>
      <c r="H5" s="162"/>
      <c r="K5" s="53"/>
      <c r="L5" s="54" t="s">
        <v>231</v>
      </c>
      <c r="M5" s="54" t="s">
        <v>235</v>
      </c>
      <c r="N5" s="54" t="s">
        <v>237</v>
      </c>
      <c r="O5" s="54" t="s">
        <v>239</v>
      </c>
      <c r="P5" s="54"/>
    </row>
    <row r="6" spans="1:26" x14ac:dyDescent="0.25">
      <c r="A6" s="162" t="s">
        <v>3</v>
      </c>
      <c r="B6" s="162"/>
      <c r="C6" s="162"/>
      <c r="D6" s="162"/>
      <c r="E6" s="193">
        <v>45880</v>
      </c>
      <c r="F6" s="162"/>
      <c r="G6" s="162"/>
      <c r="H6" s="162"/>
      <c r="K6" s="53"/>
      <c r="L6" s="54" t="s">
        <v>232</v>
      </c>
      <c r="M6" s="54"/>
      <c r="N6" s="54"/>
      <c r="O6" s="54" t="s">
        <v>240</v>
      </c>
      <c r="P6" s="54"/>
    </row>
    <row r="7" spans="1:26" ht="16.5" customHeight="1" x14ac:dyDescent="0.25">
      <c r="A7" s="162" t="s">
        <v>4</v>
      </c>
      <c r="B7" s="162"/>
      <c r="C7" s="162"/>
      <c r="D7" s="162"/>
      <c r="E7" s="162" t="s">
        <v>300</v>
      </c>
      <c r="F7" s="162"/>
      <c r="G7" s="162"/>
      <c r="H7" s="162"/>
      <c r="K7" s="53"/>
      <c r="L7" s="54" t="s">
        <v>233</v>
      </c>
      <c r="M7" s="54"/>
      <c r="N7" s="54"/>
      <c r="O7" s="54" t="s">
        <v>240</v>
      </c>
      <c r="P7" s="54"/>
    </row>
    <row r="8" spans="1:26" ht="15" customHeight="1" x14ac:dyDescent="0.25">
      <c r="A8" s="162" t="s">
        <v>5</v>
      </c>
      <c r="B8" s="162"/>
      <c r="C8" s="162"/>
      <c r="D8" s="162"/>
      <c r="E8" s="162" t="str">
        <f>E7</f>
        <v>Keystone Realtors Limited</v>
      </c>
      <c r="F8" s="162"/>
      <c r="G8" s="162"/>
      <c r="H8" s="162"/>
      <c r="K8" s="53"/>
      <c r="L8" s="54"/>
      <c r="M8" s="54"/>
      <c r="N8" s="54"/>
      <c r="O8" s="54" t="s">
        <v>241</v>
      </c>
      <c r="P8" s="54"/>
    </row>
    <row r="9" spans="1:26" x14ac:dyDescent="0.25">
      <c r="A9" s="162" t="s">
        <v>354</v>
      </c>
      <c r="B9" s="162"/>
      <c r="C9" s="162"/>
      <c r="D9" s="162"/>
      <c r="E9" s="169" t="s">
        <v>355</v>
      </c>
      <c r="F9" s="169"/>
      <c r="G9" s="169"/>
      <c r="H9" s="169"/>
      <c r="K9" s="53"/>
      <c r="L9" s="54"/>
      <c r="M9" s="54"/>
      <c r="N9" s="54"/>
      <c r="O9" s="54" t="s">
        <v>242</v>
      </c>
      <c r="P9" s="54"/>
    </row>
    <row r="10" spans="1:26" x14ac:dyDescent="0.25">
      <c r="A10" s="162" t="s">
        <v>353</v>
      </c>
      <c r="B10" s="162"/>
      <c r="C10" s="162"/>
      <c r="D10" s="162"/>
      <c r="E10" s="169" t="s">
        <v>301</v>
      </c>
      <c r="F10" s="169"/>
      <c r="G10" s="169"/>
      <c r="H10" s="169"/>
      <c r="K10" s="53"/>
      <c r="L10" s="54"/>
      <c r="M10" s="54"/>
      <c r="N10" s="54"/>
      <c r="O10" s="54" t="s">
        <v>242</v>
      </c>
      <c r="P10" s="54"/>
    </row>
    <row r="11" spans="1:26" x14ac:dyDescent="0.25">
      <c r="A11" s="162" t="s">
        <v>156</v>
      </c>
      <c r="B11" s="162"/>
      <c r="C11" s="162"/>
      <c r="D11" s="162"/>
      <c r="E11" s="162" t="s">
        <v>302</v>
      </c>
      <c r="F11" s="162"/>
      <c r="G11" s="162"/>
      <c r="H11" s="162"/>
      <c r="K11" s="53"/>
      <c r="L11" s="54"/>
      <c r="M11" s="54"/>
      <c r="N11" s="54"/>
      <c r="O11" s="54"/>
      <c r="P11" s="54"/>
    </row>
    <row r="12" spans="1:26" x14ac:dyDescent="0.25">
      <c r="A12" s="162" t="s">
        <v>157</v>
      </c>
      <c r="B12" s="162"/>
      <c r="C12" s="162"/>
      <c r="D12" s="162"/>
      <c r="E12" s="162" t="s">
        <v>356</v>
      </c>
      <c r="F12" s="162"/>
      <c r="G12" s="162"/>
      <c r="H12" s="162"/>
    </row>
    <row r="13" spans="1:26" x14ac:dyDescent="0.25">
      <c r="A13" s="162" t="s">
        <v>6</v>
      </c>
      <c r="B13" s="162"/>
      <c r="C13" s="162"/>
      <c r="D13" s="162"/>
      <c r="E13" s="162" t="s">
        <v>299</v>
      </c>
      <c r="F13" s="162"/>
      <c r="G13" s="162"/>
      <c r="H13" s="162"/>
    </row>
    <row r="14" spans="1:26" x14ac:dyDescent="0.25">
      <c r="A14" s="162" t="s">
        <v>163</v>
      </c>
      <c r="B14" s="162"/>
      <c r="C14" s="162"/>
      <c r="D14" s="162"/>
      <c r="E14" s="162" t="s">
        <v>27</v>
      </c>
      <c r="F14" s="162"/>
      <c r="G14" s="162"/>
      <c r="H14" s="162"/>
      <c r="S14" s="54" t="s">
        <v>168</v>
      </c>
      <c r="T14" s="54" t="s">
        <v>178</v>
      </c>
      <c r="U14" s="54" t="s">
        <v>164</v>
      </c>
      <c r="V14" s="54" t="s">
        <v>183</v>
      </c>
      <c r="W14" s="54" t="s">
        <v>201</v>
      </c>
      <c r="X14"/>
      <c r="Y14" t="s">
        <v>183</v>
      </c>
      <c r="Z14" t="e">
        <f ca="1">OFFSET($S$14,1,MATCH($G21,$S$14:$W$14,0)-1,15,1)</f>
        <v>#VALUE!</v>
      </c>
    </row>
    <row r="15" spans="1:26" x14ac:dyDescent="0.25">
      <c r="A15" s="110" t="s">
        <v>269</v>
      </c>
      <c r="B15" s="110"/>
      <c r="C15" s="110"/>
      <c r="D15" s="110"/>
      <c r="E15" s="125" t="s">
        <v>332</v>
      </c>
      <c r="F15" s="125"/>
      <c r="G15" s="125"/>
      <c r="H15" s="125"/>
      <c r="S15" s="54" t="s">
        <v>169</v>
      </c>
      <c r="T15" s="54" t="s">
        <v>176</v>
      </c>
      <c r="U15" s="54" t="s">
        <v>198</v>
      </c>
      <c r="V15" s="54" t="s">
        <v>184</v>
      </c>
      <c r="W15" s="54" t="s">
        <v>202</v>
      </c>
      <c r="X15"/>
      <c r="Y15"/>
      <c r="Z15"/>
    </row>
    <row r="16" spans="1:26" x14ac:dyDescent="0.25">
      <c r="A16" s="110" t="s">
        <v>7</v>
      </c>
      <c r="B16" s="110"/>
      <c r="C16" s="110"/>
      <c r="D16" s="110"/>
      <c r="E16" s="125" t="s">
        <v>298</v>
      </c>
      <c r="F16" s="162"/>
      <c r="G16" s="162"/>
      <c r="H16" s="162"/>
      <c r="I16" s="235" t="e">
        <f ca="1">OFFSET($D$5,1,MATCH($J14,$D$5:$H$5,0)-1,15,1)</f>
        <v>#N/A</v>
      </c>
      <c r="J16" s="236"/>
      <c r="K16" s="236"/>
      <c r="L16" s="236"/>
      <c r="M16" s="236"/>
      <c r="N16" s="236"/>
      <c r="O16" s="236"/>
      <c r="P16" s="236"/>
      <c r="S16" s="54" t="s">
        <v>170</v>
      </c>
      <c r="T16" s="54" t="s">
        <v>177</v>
      </c>
      <c r="U16" s="54" t="s">
        <v>199</v>
      </c>
      <c r="V16" s="54" t="s">
        <v>185</v>
      </c>
      <c r="W16" s="54" t="s">
        <v>215</v>
      </c>
      <c r="X16"/>
      <c r="Y16"/>
      <c r="Z16"/>
    </row>
    <row r="17" spans="1:26" ht="82.5" customHeight="1" x14ac:dyDescent="0.25">
      <c r="A17" s="170" t="s">
        <v>8</v>
      </c>
      <c r="B17" s="170"/>
      <c r="C17" s="170" t="str">
        <f>CONCATENATE((IF(OR(E10="",E10="NA"),"",E10)),", ",(IF(OR(A18="",A18="NA"),"",A18)),".",(IF(OR(C18="",C18="NA"),"",C18)),", near ",(IF(OR(C23="",C23="NA"),"",C23)),", ",(IF(OR(C20="",C20="NA"),"",C20)),", ",(IF(OR(C19="",C19="NA"),"",C19)),", ",(IF(OR(G20="",G20="NA"),"",G20)),", ",(IF(OR(C21="",C21="NA"),"",C21)),", ",(IF(OR(C22="",C22="NA"),"",C22)),", ",(IF(OR(G21="",G21="NA"),"",G21))," - ",(IF(OR(G22="",G22="NA"),"",G22)),".")</f>
        <v>Rustomjee Belle Vie, Survey No.193/1, 193/2, 193/3, 193/5, 177/1, 177/2, 177/3, 178/1, 178/4, 178/5, 178/6, 178/7, 178/9, 178/10, 178/1B, 180/6, 185, 186PT, 189/2/2, 189/3, 189/4, 189/5, 189/6, 183/2, 184/1/2, 184/2, 184/3, 184/4, 184/5, 184/6, 184/7/2, 184/8, 184/9, 180/2, 187/2, near Dr. Manoj A. Shete College, Internal Road, Mokhawane, Mokhawane, Kasara West, Shahpur, Thane  - 421601.</v>
      </c>
      <c r="D17" s="170"/>
      <c r="E17" s="170"/>
      <c r="F17" s="170"/>
      <c r="G17" s="170"/>
      <c r="H17" s="170"/>
      <c r="S17" s="54" t="s">
        <v>171</v>
      </c>
      <c r="T17" s="54" t="s">
        <v>179</v>
      </c>
      <c r="U17" s="54" t="s">
        <v>200</v>
      </c>
      <c r="V17" s="54" t="s">
        <v>186</v>
      </c>
      <c r="W17" s="54" t="s">
        <v>203</v>
      </c>
      <c r="X17"/>
      <c r="Y17"/>
      <c r="Z17"/>
    </row>
    <row r="18" spans="1:26" ht="53.25" customHeight="1" x14ac:dyDescent="0.25">
      <c r="A18" s="125" t="s">
        <v>304</v>
      </c>
      <c r="B18" s="125"/>
      <c r="C18" s="125" t="s">
        <v>303</v>
      </c>
      <c r="D18" s="125"/>
      <c r="E18" s="125"/>
      <c r="F18" s="125"/>
      <c r="G18" s="125"/>
      <c r="H18" s="125"/>
      <c r="S18" s="54" t="s">
        <v>172</v>
      </c>
      <c r="T18" s="54" t="s">
        <v>180</v>
      </c>
      <c r="U18" s="54" t="s">
        <v>164</v>
      </c>
      <c r="V18" s="54" t="s">
        <v>187</v>
      </c>
      <c r="W18" s="54" t="s">
        <v>204</v>
      </c>
      <c r="X18"/>
      <c r="Y18"/>
      <c r="Z18"/>
    </row>
    <row r="19" spans="1:26" ht="15.75" customHeight="1" x14ac:dyDescent="0.25">
      <c r="A19" s="125" t="s">
        <v>152</v>
      </c>
      <c r="B19" s="125"/>
      <c r="C19" s="125" t="s">
        <v>305</v>
      </c>
      <c r="D19" s="125"/>
      <c r="E19" s="125"/>
      <c r="F19" s="125"/>
      <c r="G19" s="125"/>
      <c r="H19" s="125"/>
      <c r="S19" s="54" t="s">
        <v>173</v>
      </c>
      <c r="T19" s="54" t="s">
        <v>178</v>
      </c>
      <c r="U19" s="54"/>
      <c r="V19" s="54" t="s">
        <v>188</v>
      </c>
      <c r="W19" s="54" t="s">
        <v>205</v>
      </c>
      <c r="X19"/>
      <c r="Y19"/>
      <c r="Z19"/>
    </row>
    <row r="20" spans="1:26" ht="15.75" customHeight="1" x14ac:dyDescent="0.25">
      <c r="A20" s="170" t="s">
        <v>9</v>
      </c>
      <c r="B20" s="170"/>
      <c r="C20" s="162" t="s">
        <v>307</v>
      </c>
      <c r="D20" s="162"/>
      <c r="E20" s="170" t="s">
        <v>65</v>
      </c>
      <c r="F20" s="170"/>
      <c r="G20" s="125" t="s">
        <v>305</v>
      </c>
      <c r="H20" s="125"/>
      <c r="S20" s="54" t="s">
        <v>174</v>
      </c>
      <c r="T20" s="54" t="s">
        <v>181</v>
      </c>
      <c r="U20" s="54"/>
      <c r="V20" s="54" t="s">
        <v>189</v>
      </c>
      <c r="W20" s="54" t="s">
        <v>206</v>
      </c>
      <c r="X20"/>
      <c r="Y20"/>
      <c r="Z20"/>
    </row>
    <row r="21" spans="1:26" x14ac:dyDescent="0.25">
      <c r="A21" s="110" t="s">
        <v>11</v>
      </c>
      <c r="B21" s="110"/>
      <c r="C21" s="189" t="s">
        <v>306</v>
      </c>
      <c r="D21" s="190"/>
      <c r="E21" s="125" t="s">
        <v>10</v>
      </c>
      <c r="F21" s="125"/>
      <c r="G21" s="184" t="s">
        <v>168</v>
      </c>
      <c r="H21" s="184"/>
      <c r="S21" s="54" t="s">
        <v>175</v>
      </c>
      <c r="T21" s="54" t="s">
        <v>182</v>
      </c>
      <c r="U21" s="54"/>
      <c r="V21" s="54" t="s">
        <v>190</v>
      </c>
      <c r="W21" s="54" t="s">
        <v>207</v>
      </c>
      <c r="X21"/>
      <c r="Y21"/>
      <c r="Z21"/>
    </row>
    <row r="22" spans="1:26" x14ac:dyDescent="0.25">
      <c r="A22" s="110" t="s">
        <v>66</v>
      </c>
      <c r="B22" s="110"/>
      <c r="C22" s="125" t="s">
        <v>170</v>
      </c>
      <c r="D22" s="125"/>
      <c r="E22" s="125" t="s">
        <v>12</v>
      </c>
      <c r="F22" s="125"/>
      <c r="G22" s="125">
        <v>421601</v>
      </c>
      <c r="H22" s="125"/>
      <c r="S22" s="54"/>
      <c r="T22" s="54"/>
      <c r="U22" s="54"/>
      <c r="V22" s="54" t="s">
        <v>191</v>
      </c>
      <c r="W22" s="54" t="s">
        <v>208</v>
      </c>
      <c r="X22"/>
      <c r="Y22"/>
      <c r="Z22"/>
    </row>
    <row r="23" spans="1:26" ht="32.25" customHeight="1" x14ac:dyDescent="0.25">
      <c r="A23" s="110" t="s">
        <v>112</v>
      </c>
      <c r="B23" s="110"/>
      <c r="C23" s="125" t="s">
        <v>308</v>
      </c>
      <c r="D23" s="125"/>
      <c r="E23" s="170" t="s">
        <v>13</v>
      </c>
      <c r="F23" s="170"/>
      <c r="G23" s="125" t="s">
        <v>309</v>
      </c>
      <c r="H23" s="125"/>
      <c r="S23" s="54"/>
      <c r="T23" s="54"/>
      <c r="U23" s="54"/>
      <c r="V23" s="54" t="s">
        <v>192</v>
      </c>
      <c r="W23" s="54" t="s">
        <v>209</v>
      </c>
      <c r="X23"/>
      <c r="Y23"/>
      <c r="Z23"/>
    </row>
    <row r="24" spans="1:26" ht="15" customHeight="1" x14ac:dyDescent="0.25">
      <c r="A24" s="170" t="s">
        <v>67</v>
      </c>
      <c r="B24" s="170"/>
      <c r="C24" s="170"/>
      <c r="D24" s="170"/>
      <c r="E24" s="162" t="s">
        <v>14</v>
      </c>
      <c r="F24" s="162"/>
      <c r="G24" s="162"/>
      <c r="H24" s="162"/>
      <c r="S24" s="54"/>
      <c r="T24" s="54"/>
      <c r="U24" s="54"/>
      <c r="V24" s="54" t="s">
        <v>193</v>
      </c>
      <c r="W24" s="54" t="s">
        <v>210</v>
      </c>
      <c r="X24"/>
      <c r="Y24"/>
      <c r="Z24"/>
    </row>
    <row r="25" spans="1:26" ht="18.75" customHeight="1" x14ac:dyDescent="0.25">
      <c r="A25" s="170"/>
      <c r="B25" s="170"/>
      <c r="C25" s="170"/>
      <c r="D25" s="170"/>
      <c r="E25" s="162"/>
      <c r="F25" s="162"/>
      <c r="G25" s="162"/>
      <c r="H25" s="162"/>
      <c r="S25" s="54"/>
      <c r="T25" s="54"/>
      <c r="U25" s="54"/>
      <c r="V25" s="54" t="s">
        <v>194</v>
      </c>
      <c r="W25" s="54" t="s">
        <v>211</v>
      </c>
      <c r="X25"/>
      <c r="Y25"/>
      <c r="Z25"/>
    </row>
    <row r="26" spans="1:26" ht="15" customHeight="1" x14ac:dyDescent="0.25">
      <c r="A26" s="170" t="s">
        <v>15</v>
      </c>
      <c r="B26" s="170"/>
      <c r="C26" s="170"/>
      <c r="D26" s="170"/>
      <c r="E26" s="125" t="s">
        <v>16</v>
      </c>
      <c r="F26" s="125"/>
      <c r="G26" s="125"/>
      <c r="H26" s="125"/>
      <c r="S26" s="54"/>
      <c r="T26" s="54"/>
      <c r="U26" s="54"/>
      <c r="V26" s="54" t="s">
        <v>195</v>
      </c>
      <c r="W26" s="54" t="s">
        <v>212</v>
      </c>
      <c r="X26"/>
      <c r="Y26"/>
      <c r="Z26"/>
    </row>
    <row r="27" spans="1:26" ht="15" customHeight="1" x14ac:dyDescent="0.25">
      <c r="A27" s="110" t="s">
        <v>17</v>
      </c>
      <c r="B27" s="110"/>
      <c r="C27" s="110"/>
      <c r="D27" s="110"/>
      <c r="E27" s="125" t="str">
        <f>IF(AND(G21="Mumbai"),"Upper Class","Middle Class")</f>
        <v>Middle Class</v>
      </c>
      <c r="F27" s="125"/>
      <c r="G27" s="125"/>
      <c r="H27" s="125"/>
      <c r="S27" s="54"/>
      <c r="T27" s="54"/>
      <c r="U27" s="54"/>
      <c r="V27" s="54" t="s">
        <v>196</v>
      </c>
      <c r="W27" s="54" t="s">
        <v>213</v>
      </c>
      <c r="X27"/>
      <c r="Y27"/>
      <c r="Z27"/>
    </row>
    <row r="28" spans="1:26" x14ac:dyDescent="0.25">
      <c r="A28" s="110" t="s">
        <v>18</v>
      </c>
      <c r="B28" s="110"/>
      <c r="C28" s="110"/>
      <c r="D28" s="110"/>
      <c r="E28" s="125" t="s">
        <v>19</v>
      </c>
      <c r="F28" s="125"/>
      <c r="G28" s="125"/>
      <c r="H28" s="125"/>
      <c r="S28" s="54"/>
      <c r="T28" s="54"/>
      <c r="U28" s="54"/>
      <c r="V28" s="54" t="s">
        <v>197</v>
      </c>
      <c r="W28" s="54" t="s">
        <v>214</v>
      </c>
      <c r="X28"/>
      <c r="Y28"/>
      <c r="Z28"/>
    </row>
    <row r="29" spans="1:26" ht="15.75" customHeight="1" x14ac:dyDescent="0.25">
      <c r="A29" s="110" t="s">
        <v>20</v>
      </c>
      <c r="B29" s="110"/>
      <c r="C29" s="110"/>
      <c r="D29" s="110"/>
      <c r="E29" s="125" t="str">
        <f>IF(AND(G21="Mumbai"),"Developed","Developing")</f>
        <v>Developing</v>
      </c>
      <c r="F29" s="125"/>
      <c r="G29" s="125"/>
      <c r="H29" s="125"/>
    </row>
    <row r="30" spans="1:26" x14ac:dyDescent="0.25">
      <c r="A30" s="110" t="s">
        <v>21</v>
      </c>
      <c r="B30" s="110"/>
      <c r="C30" s="110"/>
      <c r="D30" s="110"/>
      <c r="E30" s="125" t="s">
        <v>22</v>
      </c>
      <c r="F30" s="125"/>
      <c r="G30" s="125"/>
      <c r="H30" s="125"/>
    </row>
    <row r="31" spans="1:26" ht="15.75" customHeight="1" x14ac:dyDescent="0.25">
      <c r="A31" s="110" t="s">
        <v>72</v>
      </c>
      <c r="B31" s="110"/>
      <c r="C31" s="110"/>
      <c r="D31" s="110"/>
      <c r="E31" s="125" t="s">
        <v>73</v>
      </c>
      <c r="F31" s="125"/>
      <c r="G31" s="125"/>
      <c r="H31" s="125"/>
    </row>
    <row r="32" spans="1:26" ht="15" customHeight="1" x14ac:dyDescent="0.25">
      <c r="A32" s="110" t="s">
        <v>29</v>
      </c>
      <c r="B32" s="110"/>
      <c r="C32" s="110"/>
      <c r="D32" s="110"/>
      <c r="E32" s="125" t="s">
        <v>290</v>
      </c>
      <c r="F32" s="125"/>
      <c r="G32" s="125"/>
      <c r="H32" s="125"/>
      <c r="I32" s="21" t="b">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0</v>
      </c>
    </row>
    <row r="33" spans="1:19" ht="15.75" customHeight="1" x14ac:dyDescent="0.25">
      <c r="A33" s="110" t="s">
        <v>82</v>
      </c>
      <c r="B33" s="110"/>
      <c r="C33" s="110"/>
      <c r="D33" s="110"/>
      <c r="E33" s="125" t="s">
        <v>30</v>
      </c>
      <c r="F33" s="125"/>
      <c r="G33" s="125"/>
      <c r="H33" s="125"/>
    </row>
    <row r="34" spans="1:19" s="22" customFormat="1" x14ac:dyDescent="0.25">
      <c r="A34" s="188" t="s">
        <v>83</v>
      </c>
      <c r="B34" s="188"/>
      <c r="C34" s="185" t="s">
        <v>165</v>
      </c>
      <c r="D34" s="186"/>
      <c r="E34" s="187"/>
      <c r="F34" s="185" t="s">
        <v>28</v>
      </c>
      <c r="G34" s="186"/>
      <c r="H34" s="187"/>
      <c r="S34" s="22" t="e">
        <f ca="1">OFFSET($S$14,1,MATCH($G21,$S$14:$W$14,0)-1,15,1)</f>
        <v>#VALUE!</v>
      </c>
    </row>
    <row r="35" spans="1:19" s="22" customFormat="1" x14ac:dyDescent="0.25">
      <c r="A35" s="171" t="s">
        <v>23</v>
      </c>
      <c r="B35" s="171" t="s">
        <v>27</v>
      </c>
      <c r="C35" s="172" t="s">
        <v>312</v>
      </c>
      <c r="D35" s="173"/>
      <c r="E35" s="174"/>
      <c r="F35" s="172" t="s">
        <v>310</v>
      </c>
      <c r="G35" s="173"/>
      <c r="H35" s="174"/>
    </row>
    <row r="36" spans="1:19" x14ac:dyDescent="0.25">
      <c r="A36" s="171" t="s">
        <v>24</v>
      </c>
      <c r="B36" s="171" t="s">
        <v>27</v>
      </c>
      <c r="C36" s="172" t="s">
        <v>313</v>
      </c>
      <c r="D36" s="173"/>
      <c r="E36" s="174"/>
      <c r="F36" s="172" t="s">
        <v>310</v>
      </c>
      <c r="G36" s="173"/>
      <c r="H36" s="174"/>
    </row>
    <row r="37" spans="1:19" s="22" customFormat="1" x14ac:dyDescent="0.25">
      <c r="A37" s="171" t="s">
        <v>26</v>
      </c>
      <c r="B37" s="171" t="s">
        <v>27</v>
      </c>
      <c r="C37" s="172" t="s">
        <v>311</v>
      </c>
      <c r="D37" s="173"/>
      <c r="E37" s="174"/>
      <c r="F37" s="172" t="s">
        <v>315</v>
      </c>
      <c r="G37" s="173"/>
      <c r="H37" s="174"/>
    </row>
    <row r="38" spans="1:19" x14ac:dyDescent="0.25">
      <c r="A38" s="171" t="s">
        <v>25</v>
      </c>
      <c r="B38" s="171" t="s">
        <v>27</v>
      </c>
      <c r="C38" s="172" t="s">
        <v>314</v>
      </c>
      <c r="D38" s="173"/>
      <c r="E38" s="174"/>
      <c r="F38" s="172" t="s">
        <v>310</v>
      </c>
      <c r="G38" s="173"/>
      <c r="H38" s="174"/>
    </row>
    <row r="39" spans="1:19" x14ac:dyDescent="0.25">
      <c r="A39" s="110" t="s">
        <v>270</v>
      </c>
      <c r="B39" s="110"/>
      <c r="C39" s="110"/>
      <c r="D39" s="110"/>
      <c r="E39" s="110"/>
      <c r="F39" s="110"/>
      <c r="G39" s="110"/>
      <c r="H39" s="110"/>
    </row>
    <row r="40" spans="1:19" ht="15.75" customHeight="1" x14ac:dyDescent="0.25">
      <c r="A40" s="110" t="s">
        <v>154</v>
      </c>
      <c r="B40" s="110"/>
      <c r="C40" s="150" t="s">
        <v>316</v>
      </c>
      <c r="D40" s="150"/>
      <c r="E40" s="150"/>
      <c r="F40" s="150"/>
      <c r="G40" s="150"/>
      <c r="H40" s="150"/>
    </row>
    <row r="41" spans="1:19" x14ac:dyDescent="0.25">
      <c r="A41" s="110" t="s">
        <v>151</v>
      </c>
      <c r="B41" s="110"/>
      <c r="C41" s="124" t="s">
        <v>317</v>
      </c>
      <c r="D41" s="125"/>
      <c r="E41" s="125"/>
      <c r="F41" s="125"/>
      <c r="G41" s="125"/>
      <c r="H41" s="125"/>
    </row>
    <row r="42" spans="1:19" x14ac:dyDescent="0.25">
      <c r="A42" s="150" t="s">
        <v>31</v>
      </c>
      <c r="B42" s="150"/>
      <c r="C42" s="150"/>
      <c r="D42" s="150"/>
      <c r="E42" s="150"/>
      <c r="F42" s="150"/>
      <c r="G42" s="150"/>
      <c r="H42" s="150"/>
    </row>
    <row r="43" spans="1:19" x14ac:dyDescent="0.25">
      <c r="A43" s="110" t="s">
        <v>32</v>
      </c>
      <c r="B43" s="110"/>
      <c r="C43" s="110"/>
      <c r="D43" s="110"/>
      <c r="E43" s="175">
        <v>341939.44</v>
      </c>
      <c r="F43" s="175"/>
      <c r="G43" s="175"/>
      <c r="H43" s="175"/>
    </row>
    <row r="44" spans="1:19" x14ac:dyDescent="0.25">
      <c r="A44" s="110" t="s">
        <v>318</v>
      </c>
      <c r="B44" s="110"/>
      <c r="C44" s="110"/>
      <c r="D44" s="110"/>
      <c r="E44" s="243">
        <v>1.6116999999999999</v>
      </c>
      <c r="F44" s="243"/>
      <c r="G44" s="243"/>
      <c r="H44" s="243"/>
    </row>
    <row r="45" spans="1:19" hidden="1" x14ac:dyDescent="0.25">
      <c r="A45" s="110" t="s">
        <v>33</v>
      </c>
      <c r="B45" s="110"/>
      <c r="C45" s="110"/>
      <c r="D45" s="110"/>
      <c r="E45" s="181">
        <f>E47/E43-E44</f>
        <v>-1.1009346434210689</v>
      </c>
      <c r="F45" s="181"/>
      <c r="G45" s="181"/>
      <c r="H45" s="181"/>
    </row>
    <row r="46" spans="1:19" hidden="1" x14ac:dyDescent="0.25">
      <c r="A46" s="110" t="s">
        <v>34</v>
      </c>
      <c r="B46" s="110"/>
      <c r="C46" s="110"/>
      <c r="D46" s="110"/>
      <c r="E46" s="181">
        <f>E44+E45</f>
        <v>0.51076535657893096</v>
      </c>
      <c r="F46" s="181"/>
      <c r="G46" s="181"/>
      <c r="H46" s="181"/>
      <c r="I46" s="66">
        <f>E47/E43</f>
        <v>0.51076535657893107</v>
      </c>
    </row>
    <row r="47" spans="1:19" x14ac:dyDescent="0.25">
      <c r="A47" s="110" t="s">
        <v>335</v>
      </c>
      <c r="B47" s="110"/>
      <c r="C47" s="110"/>
      <c r="D47" s="110"/>
      <c r="E47" s="182">
        <v>174650.82</v>
      </c>
      <c r="F47" s="182"/>
      <c r="G47" s="182"/>
      <c r="H47" s="182"/>
    </row>
    <row r="48" spans="1:19" x14ac:dyDescent="0.25">
      <c r="A48" s="162" t="s">
        <v>35</v>
      </c>
      <c r="B48" s="162"/>
      <c r="C48" s="162"/>
      <c r="D48" s="162"/>
      <c r="E48" s="162" t="s">
        <v>319</v>
      </c>
      <c r="F48" s="162"/>
      <c r="G48" s="162"/>
      <c r="H48" s="162"/>
    </row>
    <row r="49" spans="1:24" x14ac:dyDescent="0.25">
      <c r="A49" s="150" t="s">
        <v>36</v>
      </c>
      <c r="B49" s="150"/>
      <c r="C49" s="150"/>
      <c r="D49" s="150"/>
      <c r="E49" s="150"/>
      <c r="F49" s="150"/>
      <c r="G49" s="150"/>
      <c r="H49" s="150"/>
    </row>
    <row r="50" spans="1:24" ht="33.75" customHeight="1" x14ac:dyDescent="0.25">
      <c r="A50" s="133" t="s">
        <v>142</v>
      </c>
      <c r="B50" s="134"/>
      <c r="C50" s="135" t="s">
        <v>253</v>
      </c>
      <c r="D50" s="136"/>
      <c r="E50" s="136"/>
      <c r="F50" s="136"/>
      <c r="G50" s="136"/>
      <c r="H50" s="137"/>
      <c r="R50" t="s">
        <v>243</v>
      </c>
      <c r="S50" t="s">
        <v>164</v>
      </c>
      <c r="T50" t="s">
        <v>168</v>
      </c>
      <c r="U50" t="s">
        <v>183</v>
      </c>
      <c r="V50" t="s">
        <v>178</v>
      </c>
    </row>
    <row r="51" spans="1:24" ht="35.25" customHeight="1" x14ac:dyDescent="0.25">
      <c r="A51" s="133" t="s">
        <v>37</v>
      </c>
      <c r="B51" s="134"/>
      <c r="C51" s="133" t="s">
        <v>336</v>
      </c>
      <c r="D51" s="244"/>
      <c r="E51" s="245"/>
      <c r="F51" s="18" t="s">
        <v>38</v>
      </c>
      <c r="G51" s="218">
        <v>45287</v>
      </c>
      <c r="H51" s="134"/>
      <c r="R51"/>
      <c r="S51" t="s">
        <v>244</v>
      </c>
      <c r="T51" t="s">
        <v>249</v>
      </c>
      <c r="U51" t="s">
        <v>260</v>
      </c>
      <c r="V51" t="s">
        <v>265</v>
      </c>
    </row>
    <row r="52" spans="1:24" ht="34.5" customHeight="1" x14ac:dyDescent="0.25">
      <c r="A52" s="133" t="s">
        <v>39</v>
      </c>
      <c r="B52" s="134"/>
      <c r="C52" s="133" t="str">
        <f>C51</f>
        <v>Antim/Rekhankan/BP/Mauje Mokhawane
/Tal Shahapur/SSThane/8026</v>
      </c>
      <c r="D52" s="149"/>
      <c r="E52" s="134"/>
      <c r="F52" s="18" t="s">
        <v>38</v>
      </c>
      <c r="G52" s="218">
        <f>G51</f>
        <v>45287</v>
      </c>
      <c r="H52" s="134"/>
      <c r="R52"/>
      <c r="S52" t="s">
        <v>245</v>
      </c>
      <c r="T52" t="s">
        <v>250</v>
      </c>
      <c r="U52" t="s">
        <v>258</v>
      </c>
      <c r="V52" t="s">
        <v>266</v>
      </c>
    </row>
    <row r="53" spans="1:24" s="23" customFormat="1" ht="33.75" customHeight="1" x14ac:dyDescent="0.25">
      <c r="A53" s="226" t="s">
        <v>337</v>
      </c>
      <c r="B53" s="227"/>
      <c r="C53" s="133" t="s">
        <v>333</v>
      </c>
      <c r="D53" s="244"/>
      <c r="E53" s="245"/>
      <c r="F53" s="18" t="s">
        <v>38</v>
      </c>
      <c r="G53" s="218">
        <v>45373</v>
      </c>
      <c r="H53" s="134"/>
      <c r="R53"/>
      <c r="S53" t="s">
        <v>246</v>
      </c>
      <c r="T53" t="s">
        <v>251</v>
      </c>
      <c r="U53" t="s">
        <v>248</v>
      </c>
      <c r="V53" t="s">
        <v>267</v>
      </c>
    </row>
    <row r="54" spans="1:24" s="23" customFormat="1" ht="33.75" hidden="1" customHeight="1" x14ac:dyDescent="0.25">
      <c r="A54" s="228"/>
      <c r="B54" s="229"/>
      <c r="C54" s="133"/>
      <c r="D54" s="149"/>
      <c r="E54" s="134"/>
      <c r="F54" s="18" t="s">
        <v>111</v>
      </c>
      <c r="G54" s="133" t="s">
        <v>143</v>
      </c>
      <c r="H54" s="134"/>
      <c r="R54"/>
      <c r="S54" t="s">
        <v>247</v>
      </c>
      <c r="T54" t="s">
        <v>254</v>
      </c>
      <c r="U54" t="s">
        <v>261</v>
      </c>
    </row>
    <row r="55" spans="1:24" s="23" customFormat="1" ht="15.75" hidden="1" customHeight="1" x14ac:dyDescent="0.25">
      <c r="A55" s="228"/>
      <c r="B55" s="229"/>
      <c r="C55" s="133">
        <f>C54</f>
        <v>0</v>
      </c>
      <c r="D55" s="149"/>
      <c r="E55" s="134"/>
      <c r="F55" s="18" t="s">
        <v>38</v>
      </c>
      <c r="G55" s="133"/>
      <c r="H55" s="134"/>
      <c r="R55"/>
      <c r="S55" t="s">
        <v>246</v>
      </c>
      <c r="T55" t="s">
        <v>251</v>
      </c>
      <c r="U55" t="s">
        <v>248</v>
      </c>
      <c r="V55" t="s">
        <v>267</v>
      </c>
    </row>
    <row r="56" spans="1:24" s="23" customFormat="1" ht="32.25" hidden="1" customHeight="1" x14ac:dyDescent="0.25">
      <c r="A56" s="228"/>
      <c r="B56" s="229"/>
      <c r="C56" s="130"/>
      <c r="D56" s="131"/>
      <c r="E56" s="131"/>
      <c r="F56" s="131"/>
      <c r="G56" s="131"/>
      <c r="H56" s="132"/>
      <c r="R56"/>
      <c r="S56" t="s">
        <v>248</v>
      </c>
      <c r="T56" t="s">
        <v>252</v>
      </c>
      <c r="U56" t="s">
        <v>262</v>
      </c>
      <c r="V56" s="21"/>
      <c r="W56" s="21"/>
      <c r="X56" s="21"/>
    </row>
    <row r="57" spans="1:24" s="23" customFormat="1" ht="34.5" hidden="1" customHeight="1" x14ac:dyDescent="0.25">
      <c r="A57" s="228"/>
      <c r="B57" s="229"/>
      <c r="C57" s="133">
        <f>C56</f>
        <v>0</v>
      </c>
      <c r="D57" s="149"/>
      <c r="E57" s="134"/>
      <c r="F57" s="18" t="s">
        <v>38</v>
      </c>
      <c r="G57" s="133">
        <f>G56</f>
        <v>0</v>
      </c>
      <c r="H57" s="134"/>
      <c r="R57"/>
      <c r="S57" s="21"/>
      <c r="T57" t="s">
        <v>253</v>
      </c>
      <c r="U57" t="s">
        <v>263</v>
      </c>
      <c r="V57" s="21"/>
      <c r="W57" s="21"/>
      <c r="X57" s="21"/>
    </row>
    <row r="58" spans="1:24" s="23" customFormat="1" ht="41.25" hidden="1" customHeight="1" x14ac:dyDescent="0.25">
      <c r="A58" s="228"/>
      <c r="B58" s="229"/>
      <c r="C58" s="133"/>
      <c r="D58" s="149"/>
      <c r="E58" s="149"/>
      <c r="F58" s="149"/>
      <c r="G58" s="149"/>
      <c r="H58" s="134"/>
      <c r="R58"/>
      <c r="S58" s="21"/>
      <c r="T58" t="s">
        <v>255</v>
      </c>
      <c r="U58" t="s">
        <v>264</v>
      </c>
      <c r="V58" s="21"/>
      <c r="W58" s="21"/>
      <c r="X58" s="21"/>
    </row>
    <row r="59" spans="1:24" s="23" customFormat="1" ht="15.75" hidden="1" customHeight="1" x14ac:dyDescent="0.25">
      <c r="A59" s="228"/>
      <c r="B59" s="229"/>
      <c r="C59" s="133">
        <f>C58</f>
        <v>0</v>
      </c>
      <c r="D59" s="149"/>
      <c r="E59" s="134"/>
      <c r="F59" s="18" t="s">
        <v>38</v>
      </c>
      <c r="G59" s="133">
        <f>G58</f>
        <v>0</v>
      </c>
      <c r="H59" s="134"/>
      <c r="R59"/>
      <c r="S59" s="21"/>
      <c r="T59" t="s">
        <v>256</v>
      </c>
      <c r="U59" s="21" t="s">
        <v>284</v>
      </c>
      <c r="V59" s="21"/>
      <c r="W59" s="21"/>
      <c r="X59" s="21"/>
    </row>
    <row r="60" spans="1:24" s="23" customFormat="1" ht="33.75" hidden="1" customHeight="1" x14ac:dyDescent="0.25">
      <c r="A60" s="228"/>
      <c r="B60" s="229"/>
      <c r="C60" s="133"/>
      <c r="D60" s="149"/>
      <c r="E60" s="149"/>
      <c r="F60" s="149"/>
      <c r="G60" s="149"/>
      <c r="H60" s="134"/>
      <c r="R60"/>
      <c r="S60" s="21"/>
      <c r="T60" t="s">
        <v>257</v>
      </c>
      <c r="U60" s="21"/>
      <c r="V60" s="21"/>
      <c r="W60" s="21"/>
      <c r="X60" s="21"/>
    </row>
    <row r="61" spans="1:24" s="23" customFormat="1" ht="48" customHeight="1" x14ac:dyDescent="0.25">
      <c r="A61" s="230"/>
      <c r="B61" s="231"/>
      <c r="C61" s="223" t="s">
        <v>339</v>
      </c>
      <c r="D61" s="224"/>
      <c r="E61" s="224"/>
      <c r="F61" s="224"/>
      <c r="G61" s="224"/>
      <c r="H61" s="225"/>
      <c r="I61" s="23" t="s">
        <v>338</v>
      </c>
      <c r="R61"/>
      <c r="S61" t="s">
        <v>246</v>
      </c>
      <c r="T61" t="s">
        <v>251</v>
      </c>
      <c r="U61" t="s">
        <v>248</v>
      </c>
      <c r="V61" t="s">
        <v>267</v>
      </c>
    </row>
    <row r="62" spans="1:24" x14ac:dyDescent="0.25">
      <c r="A62" s="238" t="s">
        <v>40</v>
      </c>
      <c r="B62" s="239"/>
      <c r="C62" s="238" t="s">
        <v>95</v>
      </c>
      <c r="D62" s="240"/>
      <c r="E62" s="239"/>
      <c r="F62" s="45" t="s">
        <v>38</v>
      </c>
      <c r="G62" s="220" t="s">
        <v>27</v>
      </c>
      <c r="H62" s="221"/>
      <c r="R62"/>
      <c r="T62" t="s">
        <v>259</v>
      </c>
    </row>
    <row r="63" spans="1:24" x14ac:dyDescent="0.25">
      <c r="A63" s="219" t="s">
        <v>42</v>
      </c>
      <c r="B63" s="219"/>
      <c r="C63" s="219"/>
      <c r="D63" s="219"/>
      <c r="E63" s="219"/>
      <c r="F63" s="219"/>
      <c r="G63" s="219"/>
      <c r="H63" s="219"/>
      <c r="T63" t="s">
        <v>268</v>
      </c>
    </row>
    <row r="64" spans="1:24" x14ac:dyDescent="0.25">
      <c r="A64" s="170" t="s">
        <v>343</v>
      </c>
      <c r="B64" s="170"/>
      <c r="C64" s="170"/>
      <c r="D64" s="182">
        <f>E47</f>
        <v>174650.82</v>
      </c>
      <c r="E64" s="110"/>
      <c r="F64" s="110"/>
      <c r="G64" s="110"/>
      <c r="H64" s="110"/>
      <c r="R64"/>
    </row>
    <row r="65" spans="1:19" x14ac:dyDescent="0.25">
      <c r="A65" s="125" t="s">
        <v>43</v>
      </c>
      <c r="B65" s="162"/>
      <c r="C65" s="162"/>
      <c r="D65" s="162" t="s">
        <v>320</v>
      </c>
      <c r="E65" s="162"/>
      <c r="F65" s="162"/>
      <c r="G65" s="162"/>
      <c r="H65" s="162"/>
      <c r="I65" s="24"/>
      <c r="R65"/>
    </row>
    <row r="66" spans="1:19" ht="48.75" hidden="1" customHeight="1" x14ac:dyDescent="0.25">
      <c r="A66" s="165" t="s">
        <v>44</v>
      </c>
      <c r="B66" s="166"/>
      <c r="C66" s="167"/>
      <c r="D66" s="163" t="s">
        <v>160</v>
      </c>
      <c r="E66" s="164"/>
      <c r="F66" s="164"/>
      <c r="G66" s="164"/>
      <c r="H66" s="164"/>
      <c r="R66"/>
    </row>
    <row r="67" spans="1:19" ht="15.75" hidden="1" customHeight="1" x14ac:dyDescent="0.25">
      <c r="A67" s="165" t="s">
        <v>80</v>
      </c>
      <c r="B67" s="166"/>
      <c r="C67" s="166"/>
      <c r="D67" s="250" t="s">
        <v>158</v>
      </c>
      <c r="E67" s="251"/>
      <c r="F67" s="251"/>
      <c r="G67" s="251"/>
      <c r="H67" s="252"/>
      <c r="R67"/>
    </row>
    <row r="68" spans="1:19" ht="15.75" hidden="1" customHeight="1" x14ac:dyDescent="0.25">
      <c r="A68" s="246"/>
      <c r="B68" s="247"/>
      <c r="C68" s="247"/>
      <c r="D68" s="215" t="s">
        <v>285</v>
      </c>
      <c r="E68" s="216"/>
      <c r="F68" s="216"/>
      <c r="G68" s="216"/>
      <c r="H68" s="217"/>
      <c r="R68"/>
    </row>
    <row r="69" spans="1:19" ht="15.75" hidden="1" customHeight="1" x14ac:dyDescent="0.25">
      <c r="A69" s="248"/>
      <c r="B69" s="249"/>
      <c r="C69" s="249"/>
      <c r="D69" s="232" t="s">
        <v>159</v>
      </c>
      <c r="E69" s="233"/>
      <c r="F69" s="233"/>
      <c r="G69" s="233"/>
      <c r="H69" s="234"/>
      <c r="S69"/>
    </row>
    <row r="70" spans="1:19" ht="15.75" customHeight="1" x14ac:dyDescent="0.25">
      <c r="A70" s="110" t="s">
        <v>41</v>
      </c>
      <c r="B70" s="110"/>
      <c r="C70" s="110"/>
      <c r="D70" s="176" t="s">
        <v>321</v>
      </c>
      <c r="E70" s="176"/>
      <c r="F70" s="176"/>
      <c r="G70" s="176"/>
      <c r="H70" s="176"/>
      <c r="J70" s="25"/>
      <c r="K70" s="24"/>
      <c r="N70" s="24"/>
      <c r="S70"/>
    </row>
    <row r="71" spans="1:19" ht="15.75" customHeight="1" x14ac:dyDescent="0.25">
      <c r="A71" s="110" t="s">
        <v>78</v>
      </c>
      <c r="B71" s="110"/>
      <c r="C71" s="110"/>
      <c r="D71" s="180" t="str">
        <f>(IF(G62="NA","60 Years After Completion",IF(G62&lt;&gt;"NA",""&amp;60-ROUNDDOWN((E3-G62)/360,0)&amp;" Years"," ")))</f>
        <v>60 Years After Completion</v>
      </c>
      <c r="E71" s="180"/>
      <c r="F71" s="180"/>
      <c r="G71" s="180"/>
      <c r="H71" s="180"/>
      <c r="N71" s="24"/>
      <c r="S71"/>
    </row>
    <row r="72" spans="1:19" ht="15.75" customHeight="1" x14ac:dyDescent="0.25">
      <c r="A72" s="110" t="s">
        <v>79</v>
      </c>
      <c r="B72" s="110"/>
      <c r="C72" s="110"/>
      <c r="D72" s="170" t="s">
        <v>22</v>
      </c>
      <c r="E72" s="170"/>
      <c r="F72" s="170"/>
      <c r="G72" s="170"/>
      <c r="H72" s="170"/>
      <c r="J72" s="26"/>
      <c r="K72" s="26"/>
      <c r="S72"/>
    </row>
    <row r="73" spans="1:19" x14ac:dyDescent="0.25">
      <c r="A73" s="162" t="s">
        <v>322</v>
      </c>
      <c r="B73" s="162"/>
      <c r="C73" s="162"/>
      <c r="D73" s="125" t="s">
        <v>323</v>
      </c>
      <c r="E73" s="170"/>
      <c r="F73" s="170"/>
      <c r="G73" s="170"/>
      <c r="H73" s="170"/>
      <c r="S73"/>
    </row>
    <row r="74" spans="1:19" x14ac:dyDescent="0.25">
      <c r="A74" s="170" t="s">
        <v>139</v>
      </c>
      <c r="B74" s="170"/>
      <c r="C74" s="170"/>
      <c r="D74" s="170" t="s">
        <v>27</v>
      </c>
      <c r="E74" s="170"/>
      <c r="F74" s="170"/>
      <c r="G74" s="170"/>
      <c r="H74" s="170"/>
      <c r="I74" s="27"/>
      <c r="J74" s="27"/>
      <c r="K74" s="27"/>
      <c r="L74" s="27"/>
      <c r="M74" s="27"/>
      <c r="N74" s="27"/>
    </row>
    <row r="75" spans="1:19" ht="15.75" customHeight="1" x14ac:dyDescent="0.25">
      <c r="A75" s="242" t="s">
        <v>77</v>
      </c>
      <c r="B75" s="242"/>
      <c r="C75" s="242"/>
      <c r="D75" s="183" t="str">
        <f ca="1">(IF(G81&gt;95%,"Nothing",IF(G81&gt;0%,"Cement, Aggregate, Steel, etc",IF(G81=0%,"Work not yet Started"))))</f>
        <v>Cement, Aggregate, Steel, etc</v>
      </c>
      <c r="E75" s="183"/>
      <c r="F75" s="183"/>
      <c r="G75" s="183"/>
      <c r="H75" s="183"/>
      <c r="J75" s="26"/>
      <c r="S75"/>
    </row>
    <row r="76" spans="1:19" ht="33.75" customHeight="1" thickBot="1" x14ac:dyDescent="0.3">
      <c r="A76" s="146" t="s">
        <v>108</v>
      </c>
      <c r="B76" s="146"/>
      <c r="C76" s="146"/>
      <c r="D76" s="147" t="str">
        <f ca="1">(IF(D75="Nothing","Yes",IF(D75="Cement, Aggregate, Steel, etc","Under Construction",IF(D75="Work not yet Started","Work not yet Started"))))</f>
        <v>Under Construction</v>
      </c>
      <c r="E76" s="147"/>
      <c r="F76" s="147" t="str">
        <f ca="1">(IF(D75="Nothing","Yes",IF(D75="Cement, Aggregate, Steel, etc","Under Construction",IF(D75="Work not yet Started","Work not yet Started"))))</f>
        <v>Under Construction</v>
      </c>
      <c r="G76" s="147"/>
      <c r="H76" s="147"/>
      <c r="S76"/>
    </row>
    <row r="77" spans="1:19" ht="15.75" hidden="1" customHeight="1" x14ac:dyDescent="0.25">
      <c r="A77" s="152" t="s">
        <v>131</v>
      </c>
      <c r="B77" s="153"/>
      <c r="C77" s="154" t="str">
        <f>D67</f>
        <v>Building No.1 (A Wing) = 1B + G + 1st to 20th Floor</v>
      </c>
      <c r="D77" s="155"/>
      <c r="E77" s="155"/>
      <c r="F77" s="155"/>
      <c r="G77" s="155"/>
      <c r="H77" s="156"/>
      <c r="I77" s="49" t="str">
        <f ca="1">IF(D90=100%,"All work Completed. Possession granted to the Building.",IF(D89=100%,"All work Completed, Waiting for OC",I78&amp;""&amp;I79&amp;""&amp;J78&amp;""&amp;J77&amp;" "&amp;J79))</f>
        <v xml:space="preserve">Excavation, Plinth Completed </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hidden="1" x14ac:dyDescent="0.25">
      <c r="A78" s="16" t="s">
        <v>133</v>
      </c>
      <c r="B78" s="47">
        <f>IF(AND(ISNUMBER(SEARCH("1B",C77))),1,IF(AND(ISNUMBER(SEARCH("2B",C77))),2,IF(AND(ISNUMBER(SEARCH("3B",C77))),3,IF(AND(ISNUMBER(SEARCH("4B",C77))),4,IF(ISNUMBER(SEARCH("5B",C77)),5,0)))))</f>
        <v>1</v>
      </c>
      <c r="C78" s="47" t="s">
        <v>64</v>
      </c>
      <c r="D78" s="47">
        <v>1</v>
      </c>
      <c r="E78" s="47" t="s">
        <v>63</v>
      </c>
      <c r="F78" s="14">
        <v>0</v>
      </c>
      <c r="G78" s="48" t="s">
        <v>71</v>
      </c>
      <c r="H78" s="17">
        <f ca="1">--TRIM(RIGHT(SUBSTITUTE(LEFT(C77,_xlfn.AGGREGATE(16,6,FIND({0,1,2,3,4,5,6,7,8,9},C77,ROW(INDIRECT("1:"&amp;LEN(C77)))),1))," ",REPT(" ",LEN(C77))),LEN(C77)))</f>
        <v>20</v>
      </c>
      <c r="I78" s="51" t="str">
        <f ca="1">IF(D81=100%,"Excavation","")&amp;IF(D82=100%,", Plinth","")&amp;IF(D83=100%,", RCC Slab","")&amp;IF(D84=100%,", Brickwork","")&amp;IF(D85=100%,", Internal Plaster","")&amp;IF(D86=100%,", External Plaster","")&amp;IF(D87=100%,", Flooring","")&amp;IF(D88=100%,", Painting","")&amp;IF(D89=100%,", Building common Amenities","")</f>
        <v>Excavation, Plinth</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6.75" hidden="1" customHeight="1" x14ac:dyDescent="0.25">
      <c r="A79" s="168" t="s">
        <v>81</v>
      </c>
      <c r="B79" s="169"/>
      <c r="C79" s="108" t="str">
        <f ca="1">I77</f>
        <v xml:space="preserve">Excavation, Plinth Completed </v>
      </c>
      <c r="D79" s="108"/>
      <c r="E79" s="108"/>
      <c r="F79" s="108"/>
      <c r="G79" s="108"/>
      <c r="H79" s="109"/>
      <c r="I79" s="51" t="str">
        <f ca="1">IF(I78&lt;&gt;""," Completed","")</f>
        <v xml:space="preserve"> Completed</v>
      </c>
      <c r="J79" s="52" t="str">
        <f ca="1">IF(J77&lt;&gt;"","Completed","")</f>
        <v/>
      </c>
      <c r="S79"/>
    </row>
    <row r="80" spans="1:19" ht="15.75" hidden="1" customHeight="1" x14ac:dyDescent="0.25">
      <c r="A80" s="104" t="s">
        <v>45</v>
      </c>
      <c r="B80" s="105"/>
      <c r="C80" s="43" t="s">
        <v>130</v>
      </c>
      <c r="D80" s="43" t="s">
        <v>74</v>
      </c>
      <c r="E80" s="105" t="s">
        <v>76</v>
      </c>
      <c r="F80" s="105"/>
      <c r="G80" s="105" t="s">
        <v>75</v>
      </c>
      <c r="H80" s="148"/>
      <c r="I80" s="13" t="s">
        <v>132</v>
      </c>
      <c r="J80" s="28">
        <f ca="1">H78*25%</f>
        <v>5</v>
      </c>
      <c r="S80"/>
    </row>
    <row r="81" spans="1:19" hidden="1" x14ac:dyDescent="0.25">
      <c r="A81" s="104" t="s">
        <v>119</v>
      </c>
      <c r="B81" s="105"/>
      <c r="C81" s="60">
        <f ca="1">J82</f>
        <v>20</v>
      </c>
      <c r="D81" s="19">
        <f ca="1">((100/H78)*C81)/100</f>
        <v>1</v>
      </c>
      <c r="E81" s="138">
        <f ca="1">(((C82/H78*10)+(40/(D78+F78+H78)*C83)+(7.5/(H78)*C84)+(7.5/(H78)*C85)+(10/H78*C86)+(10/H78*C87)+(5/H78*C88)+(5/H78*C89)+(5/H78*C90))/100)</f>
        <v>0.1</v>
      </c>
      <c r="F81" s="177"/>
      <c r="G81" s="138">
        <f ca="1">((((C81/H78)*20)+((C82/H78)*25)+(30/(H78+F78+D78)*C83)+(5/H78*C84)+(5/H78*C85)+(5/H78*C86)+(5/H78*C87)+(0/H78*C88)+(0/H78*C89)+(5/H78*C90))/100)</f>
        <v>0.45</v>
      </c>
      <c r="H81" s="139"/>
      <c r="I81" s="13" t="s">
        <v>90</v>
      </c>
      <c r="J81" s="29">
        <f ca="1">H78*50%</f>
        <v>10</v>
      </c>
    </row>
    <row r="82" spans="1:19" hidden="1" x14ac:dyDescent="0.25">
      <c r="A82" s="104" t="s">
        <v>46</v>
      </c>
      <c r="B82" s="105"/>
      <c r="C82" s="43">
        <f ca="1">J90</f>
        <v>20</v>
      </c>
      <c r="D82" s="19">
        <f ca="1">((100/H78)*C82)/100</f>
        <v>1</v>
      </c>
      <c r="E82" s="140"/>
      <c r="F82" s="178"/>
      <c r="G82" s="140"/>
      <c r="H82" s="141"/>
      <c r="I82" s="13" t="s">
        <v>91</v>
      </c>
      <c r="J82" s="29">
        <f ca="1">H78</f>
        <v>20</v>
      </c>
      <c r="S82"/>
    </row>
    <row r="83" spans="1:19" ht="15.75" hidden="1" customHeight="1" x14ac:dyDescent="0.25">
      <c r="A83" s="104" t="s">
        <v>120</v>
      </c>
      <c r="B83" s="105"/>
      <c r="C83" s="43">
        <v>0</v>
      </c>
      <c r="D83" s="19">
        <f ca="1">((100/(D78+F78+H78))*C83)/100</f>
        <v>0</v>
      </c>
      <c r="E83" s="140"/>
      <c r="F83" s="178"/>
      <c r="G83" s="140"/>
      <c r="H83" s="141"/>
      <c r="I83" s="13" t="s">
        <v>92</v>
      </c>
      <c r="J83" s="30">
        <f ca="1">(IF(B78&gt;1,(H78/(B78+2)),H78/4))</f>
        <v>5</v>
      </c>
      <c r="S83"/>
    </row>
    <row r="84" spans="1:19" ht="15.75" hidden="1" customHeight="1" x14ac:dyDescent="0.25">
      <c r="A84" s="104" t="s">
        <v>127</v>
      </c>
      <c r="B84" s="105" t="s">
        <v>121</v>
      </c>
      <c r="C84" s="43">
        <v>0</v>
      </c>
      <c r="D84" s="19">
        <f ca="1">((100/H78)*C84)/100</f>
        <v>0</v>
      </c>
      <c r="E84" s="140"/>
      <c r="F84" s="178"/>
      <c r="G84" s="140"/>
      <c r="H84" s="141"/>
      <c r="I84" s="13" t="s">
        <v>93</v>
      </c>
      <c r="J84" s="30">
        <f ca="1">(IF(B78&gt;1,(H78/(B78+2)+J83),H78/4+J83))</f>
        <v>10</v>
      </c>
    </row>
    <row r="85" spans="1:19" ht="15.75" hidden="1" customHeight="1" x14ac:dyDescent="0.25">
      <c r="A85" s="104" t="s">
        <v>128</v>
      </c>
      <c r="B85" s="105" t="s">
        <v>121</v>
      </c>
      <c r="C85" s="43">
        <v>0</v>
      </c>
      <c r="D85" s="19">
        <f ca="1">((100/H78)*C85)/100</f>
        <v>0</v>
      </c>
      <c r="E85" s="140"/>
      <c r="F85" s="178"/>
      <c r="G85" s="140"/>
      <c r="H85" s="141"/>
      <c r="I85" s="13" t="s">
        <v>137</v>
      </c>
      <c r="J85" s="30">
        <f>(IF(B78&gt;1,(H78/(B78+2)+J84),0))</f>
        <v>0</v>
      </c>
    </row>
    <row r="86" spans="1:19" ht="15" hidden="1" customHeight="1" x14ac:dyDescent="0.25">
      <c r="A86" s="104" t="s">
        <v>126</v>
      </c>
      <c r="B86" s="105" t="s">
        <v>123</v>
      </c>
      <c r="C86" s="43">
        <v>0</v>
      </c>
      <c r="D86" s="19">
        <f ca="1">((100/(H78))*C86)/100</f>
        <v>0</v>
      </c>
      <c r="E86" s="140"/>
      <c r="F86" s="178"/>
      <c r="G86" s="140"/>
      <c r="H86" s="141"/>
      <c r="I86" s="13" t="s">
        <v>134</v>
      </c>
      <c r="J86" s="30">
        <f>(IF(B78&gt;2,(H78/(B78+2)+J85),0))</f>
        <v>0</v>
      </c>
    </row>
    <row r="87" spans="1:19" ht="15.75" hidden="1" customHeight="1" x14ac:dyDescent="0.25">
      <c r="A87" s="104" t="s">
        <v>122</v>
      </c>
      <c r="B87" s="105" t="s">
        <v>122</v>
      </c>
      <c r="C87" s="43">
        <v>0</v>
      </c>
      <c r="D87" s="19">
        <f ca="1">((100/H78)*C87)/100</f>
        <v>0</v>
      </c>
      <c r="E87" s="140"/>
      <c r="F87" s="178"/>
      <c r="G87" s="140"/>
      <c r="H87" s="141"/>
      <c r="I87" s="13" t="s">
        <v>135</v>
      </c>
      <c r="J87" s="31">
        <f>(IF(B78&gt;3,(H78/(B78+2)+J86),0))</f>
        <v>0</v>
      </c>
    </row>
    <row r="88" spans="1:19" ht="15.75" hidden="1" customHeight="1" x14ac:dyDescent="0.25">
      <c r="A88" s="104" t="s">
        <v>129</v>
      </c>
      <c r="B88" s="105"/>
      <c r="C88" s="43">
        <v>0</v>
      </c>
      <c r="D88" s="19">
        <f ca="1">((100/H78)*C88)/100</f>
        <v>0</v>
      </c>
      <c r="E88" s="140"/>
      <c r="F88" s="178"/>
      <c r="G88" s="140"/>
      <c r="H88" s="141"/>
      <c r="I88" s="13" t="s">
        <v>136</v>
      </c>
      <c r="J88" s="30">
        <f>(IF(B78&gt;4,(H78/(B78+2)+J87),0))</f>
        <v>0</v>
      </c>
    </row>
    <row r="89" spans="1:19" ht="15.75" hidden="1" customHeight="1" x14ac:dyDescent="0.25">
      <c r="A89" s="104" t="s">
        <v>124</v>
      </c>
      <c r="B89" s="105" t="s">
        <v>124</v>
      </c>
      <c r="C89" s="43">
        <v>0</v>
      </c>
      <c r="D89" s="19">
        <f ca="1">((100/(H78))*C89)/100</f>
        <v>0</v>
      </c>
      <c r="E89" s="140"/>
      <c r="F89" s="178"/>
      <c r="G89" s="140"/>
      <c r="H89" s="141"/>
      <c r="I89" s="13" t="s">
        <v>138</v>
      </c>
      <c r="J89" s="30">
        <f ca="1">(IF(B78=1,(H78/(B78+3)+J84),IF(B78=0,(H78/4+J84),IF(B78&gt;1,0))))</f>
        <v>15</v>
      </c>
    </row>
    <row r="90" spans="1:19" ht="16.5" hidden="1" thickBot="1" x14ac:dyDescent="0.3">
      <c r="A90" s="102" t="s">
        <v>125</v>
      </c>
      <c r="B90" s="103"/>
      <c r="C90" s="44">
        <v>0</v>
      </c>
      <c r="D90" s="20">
        <f ca="1">((100/(H78))*C90)/100</f>
        <v>0</v>
      </c>
      <c r="E90" s="142"/>
      <c r="F90" s="179"/>
      <c r="G90" s="142"/>
      <c r="H90" s="143"/>
      <c r="I90" s="15" t="s">
        <v>94</v>
      </c>
      <c r="J90" s="32">
        <f ca="1">(IF(B78&gt;1.5,(H78/(B78+2)+J84+MAX(0,J85-J84)+MAX(0,J86-J85)+MAX(0,J87-J86)+MAX(0,J88-J87)+MAX(0,J89-J88)),IF(B78=1,(H78/(B78+3)+J89),IF(B78=0,H78/4+J89))))</f>
        <v>20</v>
      </c>
    </row>
    <row r="91" spans="1:19" ht="15.75" hidden="1" customHeight="1" x14ac:dyDescent="0.25">
      <c r="A91" s="152" t="s">
        <v>131</v>
      </c>
      <c r="B91" s="153"/>
      <c r="C91" s="154" t="str">
        <f>D68</f>
        <v>B Wing = 1B + G + 1st to 19th Floor</v>
      </c>
      <c r="D91" s="155"/>
      <c r="E91" s="155"/>
      <c r="F91" s="155"/>
      <c r="G91" s="155"/>
      <c r="H91" s="156"/>
      <c r="I91" s="49" t="str">
        <f ca="1">IF(D104=100%,"All work Completed. Possession granted to the Building.",IF(D103=100%,"All work Completed, Waiting for OC",I92&amp;""&amp;I93&amp;""&amp;J92&amp;""&amp;J91&amp;" "&amp;J93))</f>
        <v xml:space="preserve">Excavation, Plinth Completed </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row>
    <row r="92" spans="1:19" hidden="1" x14ac:dyDescent="0.25">
      <c r="A92" s="16" t="s">
        <v>133</v>
      </c>
      <c r="B92" s="47">
        <f>IF(AND(ISNUMBER(SEARCH("1B",C91))),1,IF(AND(ISNUMBER(SEARCH("2B",C91))),2,IF(AND(ISNUMBER(SEARCH("3B",C91))),3,IF(AND(ISNUMBER(SEARCH("4B",C91))),4,IF(ISNUMBER(SEARCH("5B",C91)),5,0)))))</f>
        <v>1</v>
      </c>
      <c r="C92" s="47" t="s">
        <v>64</v>
      </c>
      <c r="D92" s="47">
        <v>1</v>
      </c>
      <c r="E92" s="47" t="s">
        <v>63</v>
      </c>
      <c r="F92" s="14">
        <v>0</v>
      </c>
      <c r="G92" s="48" t="s">
        <v>71</v>
      </c>
      <c r="H92" s="17">
        <f ca="1">--TRIM(RIGHT(SUBSTITUTE(LEFT(C91,_xlfn.AGGREGATE(16,6,FIND({0,1,2,3,4,5,6,7,8,9},C91,ROW(INDIRECT("1:"&amp;LEN(C91)))),1))," ",REPT(" ",LEN(C91))),LEN(C91)))</f>
        <v>19</v>
      </c>
      <c r="I92" s="51" t="str">
        <f ca="1">IF(D95=100%,"Excavation","")&amp;IF(D96=100%,", Plinth","")&amp;IF(D97=100%,", RCC Slab","")&amp;IF(D98=100%,", Brickwork","")&amp;IF(D99=100%,", Internal Plaster","")&amp;IF(D100=100%,", External Plaster","")&amp;IF(D101=100%,", Flooring","")&amp;IF(D102=100%,", Painting","")&amp;IF(D103=100%,", Building common Amenities","")</f>
        <v>Excavation, Plinth</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row>
    <row r="93" spans="1:19" hidden="1" x14ac:dyDescent="0.25">
      <c r="A93" s="168" t="s">
        <v>81</v>
      </c>
      <c r="B93" s="169"/>
      <c r="C93" s="108" t="str">
        <f ca="1">(IF($G$62="NA",I91,"All work Completed. OC Received."))</f>
        <v xml:space="preserve">Excavation, Plinth Completed </v>
      </c>
      <c r="D93" s="108"/>
      <c r="E93" s="108"/>
      <c r="F93" s="108"/>
      <c r="G93" s="108"/>
      <c r="H93" s="109"/>
      <c r="I93" s="51" t="str">
        <f ca="1">IF(I92&lt;&gt;""," Completed","")</f>
        <v xml:space="preserve"> Completed</v>
      </c>
      <c r="J93" s="52" t="str">
        <f ca="1">IF(J91&lt;&gt;"","Completed","")</f>
        <v/>
      </c>
    </row>
    <row r="94" spans="1:19" ht="15.75" hidden="1" customHeight="1" x14ac:dyDescent="0.25">
      <c r="A94" s="104" t="s">
        <v>45</v>
      </c>
      <c r="B94" s="105"/>
      <c r="C94" s="43" t="s">
        <v>130</v>
      </c>
      <c r="D94" s="43" t="s">
        <v>74</v>
      </c>
      <c r="E94" s="105" t="s">
        <v>76</v>
      </c>
      <c r="F94" s="105"/>
      <c r="G94" s="105" t="s">
        <v>75</v>
      </c>
      <c r="H94" s="148"/>
      <c r="I94" s="13" t="s">
        <v>132</v>
      </c>
      <c r="J94" s="28">
        <f ca="1">H92*25%</f>
        <v>4.75</v>
      </c>
    </row>
    <row r="95" spans="1:19" hidden="1" x14ac:dyDescent="0.25">
      <c r="A95" s="104" t="s">
        <v>119</v>
      </c>
      <c r="B95" s="105"/>
      <c r="C95" s="60">
        <f ca="1">J96</f>
        <v>19</v>
      </c>
      <c r="D95" s="19">
        <f ca="1">((100/H92)*C95)/100</f>
        <v>1</v>
      </c>
      <c r="E95" s="138">
        <f ca="1">(((C96/H92*10)+(40/(D92+F92+H92)*C97)+(7.5/(H92)*C98)+(7.5/(H92)*C99)+(10/H92*C100)+(10/H92*C101)+(5/H92*C102)+(5/H92*C103)+(5/H92*C104))/100)</f>
        <v>0.1</v>
      </c>
      <c r="F95" s="177"/>
      <c r="G95" s="138">
        <f ca="1">((((C95/H92)*20)+((C96/H92)*25)+(30/(H92+F92+D92)*C97)+(5/H92*C98)+(5/H92*C99)+(5/H92*C100)+(5/H92*C101)+(0/H92*C102)+(0/H92*C103)+(5/H92*C104))/100)</f>
        <v>0.45</v>
      </c>
      <c r="H95" s="139"/>
      <c r="I95" s="13" t="s">
        <v>90</v>
      </c>
      <c r="J95" s="29">
        <f ca="1">H92*50%</f>
        <v>9.5</v>
      </c>
    </row>
    <row r="96" spans="1:19" hidden="1" x14ac:dyDescent="0.25">
      <c r="A96" s="104" t="s">
        <v>46</v>
      </c>
      <c r="B96" s="105"/>
      <c r="C96" s="61">
        <v>19</v>
      </c>
      <c r="D96" s="19">
        <f ca="1">((100/H92)*C96)/100</f>
        <v>1</v>
      </c>
      <c r="E96" s="140"/>
      <c r="F96" s="178"/>
      <c r="G96" s="140"/>
      <c r="H96" s="141"/>
      <c r="I96" s="13" t="s">
        <v>91</v>
      </c>
      <c r="J96" s="29">
        <f ca="1">H92</f>
        <v>19</v>
      </c>
    </row>
    <row r="97" spans="1:10" ht="15.75" hidden="1" customHeight="1" x14ac:dyDescent="0.25">
      <c r="A97" s="104" t="s">
        <v>120</v>
      </c>
      <c r="B97" s="105"/>
      <c r="C97" s="43">
        <v>0</v>
      </c>
      <c r="D97" s="19">
        <f ca="1">((100/(D92+F92+H92))*C97)/100</f>
        <v>0</v>
      </c>
      <c r="E97" s="140"/>
      <c r="F97" s="178"/>
      <c r="G97" s="140"/>
      <c r="H97" s="141"/>
      <c r="I97" s="13" t="s">
        <v>92</v>
      </c>
      <c r="J97" s="30">
        <f ca="1">(IF(B92&gt;1,(H92/(B92+2)),H92/4))</f>
        <v>4.75</v>
      </c>
    </row>
    <row r="98" spans="1:10" ht="15.75" hidden="1" customHeight="1" x14ac:dyDescent="0.25">
      <c r="A98" s="104" t="s">
        <v>127</v>
      </c>
      <c r="B98" s="105" t="s">
        <v>121</v>
      </c>
      <c r="C98" s="43">
        <v>0</v>
      </c>
      <c r="D98" s="19">
        <f ca="1">((100/H92)*C98)/100</f>
        <v>0</v>
      </c>
      <c r="E98" s="140"/>
      <c r="F98" s="178"/>
      <c r="G98" s="140"/>
      <c r="H98" s="141"/>
      <c r="I98" s="13" t="s">
        <v>93</v>
      </c>
      <c r="J98" s="30">
        <f ca="1">(IF(B92&gt;1,(H92/(B92+2)+J97),H92/4+J97))</f>
        <v>9.5</v>
      </c>
    </row>
    <row r="99" spans="1:10" ht="15.75" hidden="1" customHeight="1" x14ac:dyDescent="0.25">
      <c r="A99" s="104" t="s">
        <v>128</v>
      </c>
      <c r="B99" s="105" t="s">
        <v>121</v>
      </c>
      <c r="C99" s="43">
        <v>0</v>
      </c>
      <c r="D99" s="19">
        <f ca="1">((100/H92)*C99)/100</f>
        <v>0</v>
      </c>
      <c r="E99" s="140"/>
      <c r="F99" s="178"/>
      <c r="G99" s="140"/>
      <c r="H99" s="141"/>
      <c r="I99" s="13" t="s">
        <v>137</v>
      </c>
      <c r="J99" s="30">
        <f>(IF(B92&gt;1,(H92/(B92+2)+J98),0))</f>
        <v>0</v>
      </c>
    </row>
    <row r="100" spans="1:10" ht="15" hidden="1" customHeight="1" x14ac:dyDescent="0.25">
      <c r="A100" s="104" t="s">
        <v>126</v>
      </c>
      <c r="B100" s="105" t="s">
        <v>123</v>
      </c>
      <c r="C100" s="43">
        <v>0</v>
      </c>
      <c r="D100" s="19">
        <f ca="1">((100/(H92))*C100)/100</f>
        <v>0</v>
      </c>
      <c r="E100" s="140"/>
      <c r="F100" s="178"/>
      <c r="G100" s="140"/>
      <c r="H100" s="141"/>
      <c r="I100" s="13" t="s">
        <v>134</v>
      </c>
      <c r="J100" s="30">
        <f>(IF(B92&gt;2,(H92/(B92+2)+J99),0))</f>
        <v>0</v>
      </c>
    </row>
    <row r="101" spans="1:10" ht="15.75" hidden="1" customHeight="1" x14ac:dyDescent="0.25">
      <c r="A101" s="104" t="s">
        <v>122</v>
      </c>
      <c r="B101" s="105" t="s">
        <v>122</v>
      </c>
      <c r="C101" s="43">
        <v>0</v>
      </c>
      <c r="D101" s="19">
        <f ca="1">((100/H92)*C101)/100</f>
        <v>0</v>
      </c>
      <c r="E101" s="140"/>
      <c r="F101" s="178"/>
      <c r="G101" s="140"/>
      <c r="H101" s="141"/>
      <c r="I101" s="13" t="s">
        <v>135</v>
      </c>
      <c r="J101" s="31">
        <f>(IF(B92&gt;3,(H92/(B92+2)+J100),0))</f>
        <v>0</v>
      </c>
    </row>
    <row r="102" spans="1:10" ht="15.75" hidden="1" customHeight="1" x14ac:dyDescent="0.25">
      <c r="A102" s="104" t="s">
        <v>129</v>
      </c>
      <c r="B102" s="105"/>
      <c r="C102" s="43">
        <v>0</v>
      </c>
      <c r="D102" s="19">
        <f ca="1">((100/H92)*C102)/100</f>
        <v>0</v>
      </c>
      <c r="E102" s="140"/>
      <c r="F102" s="178"/>
      <c r="G102" s="140"/>
      <c r="H102" s="141"/>
      <c r="I102" s="13" t="s">
        <v>136</v>
      </c>
      <c r="J102" s="30">
        <f>(IF(B92&gt;4,(H92/(B92+2)+J101),0))</f>
        <v>0</v>
      </c>
    </row>
    <row r="103" spans="1:10" ht="15.75" hidden="1" customHeight="1" x14ac:dyDescent="0.25">
      <c r="A103" s="104" t="s">
        <v>124</v>
      </c>
      <c r="B103" s="105" t="s">
        <v>124</v>
      </c>
      <c r="C103" s="43">
        <v>0</v>
      </c>
      <c r="D103" s="19">
        <f ca="1">((100/(H92))*C103)/100</f>
        <v>0</v>
      </c>
      <c r="E103" s="140"/>
      <c r="F103" s="178"/>
      <c r="G103" s="140"/>
      <c r="H103" s="141"/>
      <c r="I103" s="13" t="s">
        <v>138</v>
      </c>
      <c r="J103" s="30">
        <f ca="1">(IF(B92=1,(H92/(B92+3)+J98),IF(B92=0,(H92/4+J98),IF(B92&gt;1,0))))</f>
        <v>14.25</v>
      </c>
    </row>
    <row r="104" spans="1:10" ht="16.5" hidden="1" thickBot="1" x14ac:dyDescent="0.3">
      <c r="A104" s="102" t="s">
        <v>125</v>
      </c>
      <c r="B104" s="103"/>
      <c r="C104" s="44">
        <v>0</v>
      </c>
      <c r="D104" s="20">
        <f ca="1">((100/(H92))*C104)/100</f>
        <v>0</v>
      </c>
      <c r="E104" s="142"/>
      <c r="F104" s="179"/>
      <c r="G104" s="142"/>
      <c r="H104" s="143"/>
      <c r="I104" s="15" t="s">
        <v>94</v>
      </c>
      <c r="J104" s="32">
        <f ca="1">(IF(B92&gt;1.5,(H92/(B92+2)+J98+MAX(0,J99-J98)+MAX(0,J100-J99)+MAX(0,J101-J100)+MAX(0,J102-J101)+MAX(0,J103-J102)),IF(B92=1,(H92/(B92+3)+J103),IF(B92=0,H92/4+J103))))</f>
        <v>19</v>
      </c>
    </row>
    <row r="105" spans="1:10" ht="15.75" hidden="1" customHeight="1" x14ac:dyDescent="0.25">
      <c r="A105" s="152" t="s">
        <v>131</v>
      </c>
      <c r="B105" s="153"/>
      <c r="C105" s="154" t="str">
        <f>D69</f>
        <v>C Wing = 1B + G + 1st to 20th Floor</v>
      </c>
      <c r="D105" s="155"/>
      <c r="E105" s="155"/>
      <c r="F105" s="155"/>
      <c r="G105" s="155"/>
      <c r="H105" s="156"/>
      <c r="I105" s="49" t="str">
        <f ca="1">IF(D118=100%,"All work Completed. Possession granted to the Building.",IF(D117=100%,"All work Completed, Waiting for OC",I106&amp;""&amp;I107&amp;""&amp;J106&amp;""&amp;J105&amp;" "&amp;J107))</f>
        <v xml:space="preserve">Excavation, Plinth, RCC Slab Completed </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row>
    <row r="106" spans="1:10" hidden="1" x14ac:dyDescent="0.25">
      <c r="A106" s="16" t="s">
        <v>133</v>
      </c>
      <c r="B106" s="47">
        <f>IF(AND(ISNUMBER(SEARCH("1B",C105))),1,IF(AND(ISNUMBER(SEARCH("2B",C105))),2,IF(AND(ISNUMBER(SEARCH("3B",C105))),3,IF(AND(ISNUMBER(SEARCH("4B",C105))),4,IF(ISNUMBER(SEARCH("5B",C105)),5,0)))))</f>
        <v>1</v>
      </c>
      <c r="C106" s="47" t="s">
        <v>64</v>
      </c>
      <c r="D106" s="47">
        <v>1</v>
      </c>
      <c r="E106" s="47" t="s">
        <v>63</v>
      </c>
      <c r="F106" s="14">
        <v>0</v>
      </c>
      <c r="G106" s="48" t="s">
        <v>71</v>
      </c>
      <c r="H106" s="17">
        <f ca="1">--TRIM(RIGHT(SUBSTITUTE(LEFT(C105,_xlfn.AGGREGATE(16,6,FIND({0,1,2,3,4,5,6,7,8,9},C105,ROW(INDIRECT("1:"&amp;LEN(C105)))),1))," ",REPT(" ",LEN(C105))),LEN(C105)))</f>
        <v>20</v>
      </c>
      <c r="I106" s="51" t="str">
        <f ca="1">IF(D109=100%,"Excavation","")&amp;IF(D110=100%,", Plinth","")&amp;IF(D111=100%,", RCC Slab","")&amp;IF(D112=100%,", Brickwork","")&amp;IF(D113=100%,", Internal Plaster","")&amp;IF(D114=100%,", External Plaster","")&amp;IF(D115=100%,", Flooring","")&amp;IF(D116=100%,", Painting","")&amp;IF(D117=100%,", Building common Amenities","")</f>
        <v>Excavation, Plinth, RCC Slab</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row>
    <row r="107" spans="1:10" hidden="1" x14ac:dyDescent="0.25">
      <c r="A107" s="168" t="s">
        <v>81</v>
      </c>
      <c r="B107" s="169"/>
      <c r="C107" s="108" t="str">
        <f ca="1">(IF($G$62="NA",I105,"All work Completed. OC Received."))</f>
        <v xml:space="preserve">Excavation, Plinth, RCC Slab Completed </v>
      </c>
      <c r="D107" s="108"/>
      <c r="E107" s="108"/>
      <c r="F107" s="108"/>
      <c r="G107" s="108"/>
      <c r="H107" s="109"/>
      <c r="I107" s="51" t="str">
        <f ca="1">IF(I106&lt;&gt;""," Completed","")</f>
        <v xml:space="preserve"> Completed</v>
      </c>
      <c r="J107" s="52" t="str">
        <f ca="1">IF(J105&lt;&gt;"","Completed","")</f>
        <v/>
      </c>
    </row>
    <row r="108" spans="1:10" ht="15.75" hidden="1" customHeight="1" x14ac:dyDescent="0.25">
      <c r="A108" s="104" t="s">
        <v>45</v>
      </c>
      <c r="B108" s="105"/>
      <c r="C108" s="43" t="s">
        <v>130</v>
      </c>
      <c r="D108" s="43" t="s">
        <v>74</v>
      </c>
      <c r="E108" s="105" t="s">
        <v>76</v>
      </c>
      <c r="F108" s="105"/>
      <c r="G108" s="105" t="s">
        <v>75</v>
      </c>
      <c r="H108" s="148"/>
      <c r="I108" s="13" t="s">
        <v>132</v>
      </c>
      <c r="J108" s="28">
        <f ca="1">H106*25%</f>
        <v>5</v>
      </c>
    </row>
    <row r="109" spans="1:10" hidden="1" x14ac:dyDescent="0.25">
      <c r="A109" s="104" t="s">
        <v>119</v>
      </c>
      <c r="B109" s="105"/>
      <c r="C109" s="43">
        <f ca="1">J110</f>
        <v>20</v>
      </c>
      <c r="D109" s="19">
        <f ca="1">((100/H106)*C109)/100</f>
        <v>1</v>
      </c>
      <c r="E109" s="138">
        <f ca="1">(((C110/H106*10)+(40/(D106+F106+H106)*C111)+(7.5/(H106)*C112)+(7.5/(H106)*C113)+(10/H106*C114)+(10/H106*C115)+(5/H106*C116)+(5/H106*C117)+(5/H106*C118))/100)</f>
        <v>0.5</v>
      </c>
      <c r="F109" s="177"/>
      <c r="G109" s="138">
        <f ca="1">((((C109/H106)*20)+((C110/H106)*25)+(30/(H106+F106+D106)*C111)+(5/H106*C112)+(5/H106*C113)+(5/H106*C114)+(5/H106*C115)+(0/H106*C116)+(0/H106*C117)+(5/H106*C118))/100)</f>
        <v>0.75</v>
      </c>
      <c r="H109" s="139"/>
      <c r="I109" s="13" t="s">
        <v>90</v>
      </c>
      <c r="J109" s="29">
        <f ca="1">H106*50%</f>
        <v>10</v>
      </c>
    </row>
    <row r="110" spans="1:10" hidden="1" x14ac:dyDescent="0.25">
      <c r="A110" s="104" t="s">
        <v>46</v>
      </c>
      <c r="B110" s="105"/>
      <c r="C110" s="43">
        <f ca="1">J118</f>
        <v>20</v>
      </c>
      <c r="D110" s="19">
        <f ca="1">((100/H106)*C110)/100</f>
        <v>1</v>
      </c>
      <c r="E110" s="140"/>
      <c r="F110" s="178"/>
      <c r="G110" s="140"/>
      <c r="H110" s="141"/>
      <c r="I110" s="13" t="s">
        <v>91</v>
      </c>
      <c r="J110" s="29">
        <f ca="1">H106</f>
        <v>20</v>
      </c>
    </row>
    <row r="111" spans="1:10" ht="15.75" hidden="1" customHeight="1" x14ac:dyDescent="0.25">
      <c r="A111" s="104" t="s">
        <v>120</v>
      </c>
      <c r="B111" s="105"/>
      <c r="C111" s="43">
        <f ca="1">D106+H106</f>
        <v>21</v>
      </c>
      <c r="D111" s="19">
        <f ca="1">((100/(D106+F106+H106))*C111)/100</f>
        <v>1</v>
      </c>
      <c r="E111" s="140"/>
      <c r="F111" s="178"/>
      <c r="G111" s="140"/>
      <c r="H111" s="141"/>
      <c r="I111" s="13" t="s">
        <v>92</v>
      </c>
      <c r="J111" s="30">
        <f ca="1">(IF(B106&gt;1,(H106/(B106+2)),H106/4))</f>
        <v>5</v>
      </c>
    </row>
    <row r="112" spans="1:10" ht="15.75" hidden="1" customHeight="1" x14ac:dyDescent="0.25">
      <c r="A112" s="104" t="s">
        <v>127</v>
      </c>
      <c r="B112" s="105" t="s">
        <v>121</v>
      </c>
      <c r="C112" s="43">
        <v>0</v>
      </c>
      <c r="D112" s="19">
        <f ca="1">((100/H106)*C112)/100</f>
        <v>0</v>
      </c>
      <c r="E112" s="140"/>
      <c r="F112" s="178"/>
      <c r="G112" s="140"/>
      <c r="H112" s="141"/>
      <c r="I112" s="13" t="s">
        <v>93</v>
      </c>
      <c r="J112" s="30">
        <f ca="1">(IF(B106&gt;1,(H106/(B106+2)+J111),H106/4+J111))</f>
        <v>10</v>
      </c>
    </row>
    <row r="113" spans="1:22" ht="15.75" hidden="1" customHeight="1" x14ac:dyDescent="0.25">
      <c r="A113" s="104" t="s">
        <v>128</v>
      </c>
      <c r="B113" s="105" t="s">
        <v>121</v>
      </c>
      <c r="C113" s="43">
        <v>0</v>
      </c>
      <c r="D113" s="19">
        <f ca="1">((100/H106)*C113)/100</f>
        <v>0</v>
      </c>
      <c r="E113" s="140"/>
      <c r="F113" s="178"/>
      <c r="G113" s="140"/>
      <c r="H113" s="141"/>
      <c r="I113" s="13" t="s">
        <v>137</v>
      </c>
      <c r="J113" s="30">
        <f>(IF(B106&gt;1,(H106/(B106+2)+J112),0))</f>
        <v>0</v>
      </c>
    </row>
    <row r="114" spans="1:22" ht="15" hidden="1" customHeight="1" x14ac:dyDescent="0.25">
      <c r="A114" s="104" t="s">
        <v>126</v>
      </c>
      <c r="B114" s="105" t="s">
        <v>123</v>
      </c>
      <c r="C114" s="43">
        <v>0</v>
      </c>
      <c r="D114" s="19">
        <f ca="1">((100/(H106))*C114)/100</f>
        <v>0</v>
      </c>
      <c r="E114" s="140"/>
      <c r="F114" s="178"/>
      <c r="G114" s="140"/>
      <c r="H114" s="141"/>
      <c r="I114" s="13" t="s">
        <v>134</v>
      </c>
      <c r="J114" s="30">
        <f>(IF(B106&gt;2,(H106/(B106+2)+J113),0))</f>
        <v>0</v>
      </c>
    </row>
    <row r="115" spans="1:22" ht="15.75" hidden="1" customHeight="1" x14ac:dyDescent="0.25">
      <c r="A115" s="104" t="s">
        <v>122</v>
      </c>
      <c r="B115" s="105" t="s">
        <v>122</v>
      </c>
      <c r="C115" s="43">
        <v>0</v>
      </c>
      <c r="D115" s="19">
        <f ca="1">((100/H106)*C115)/100</f>
        <v>0</v>
      </c>
      <c r="E115" s="140"/>
      <c r="F115" s="178"/>
      <c r="G115" s="140"/>
      <c r="H115" s="141"/>
      <c r="I115" s="13" t="s">
        <v>135</v>
      </c>
      <c r="J115" s="31">
        <f>(IF(B106&gt;3,(H106/(B106+2)+J114),0))</f>
        <v>0</v>
      </c>
    </row>
    <row r="116" spans="1:22" ht="15.75" hidden="1" customHeight="1" x14ac:dyDescent="0.25">
      <c r="A116" s="104" t="s">
        <v>129</v>
      </c>
      <c r="B116" s="105"/>
      <c r="C116" s="43">
        <v>0</v>
      </c>
      <c r="D116" s="19">
        <f ca="1">((100/H106)*C116)/100</f>
        <v>0</v>
      </c>
      <c r="E116" s="140"/>
      <c r="F116" s="178"/>
      <c r="G116" s="140"/>
      <c r="H116" s="141"/>
      <c r="I116" s="13" t="s">
        <v>136</v>
      </c>
      <c r="J116" s="30">
        <f>(IF(B106&gt;4,(H106/(B106+2)+J115),0))</f>
        <v>0</v>
      </c>
    </row>
    <row r="117" spans="1:22" ht="15.75" hidden="1" customHeight="1" x14ac:dyDescent="0.25">
      <c r="A117" s="104" t="s">
        <v>124</v>
      </c>
      <c r="B117" s="105" t="s">
        <v>124</v>
      </c>
      <c r="C117" s="43">
        <v>0</v>
      </c>
      <c r="D117" s="19">
        <f ca="1">((100/(H106))*C117)/100</f>
        <v>0</v>
      </c>
      <c r="E117" s="140"/>
      <c r="F117" s="178"/>
      <c r="G117" s="140"/>
      <c r="H117" s="141"/>
      <c r="I117" s="13" t="s">
        <v>138</v>
      </c>
      <c r="J117" s="30">
        <f ca="1">(IF(B106=1,(H106/(B106+3)+J112),IF(B106=0,(H106/4+J112),IF(B106&gt;1,0))))</f>
        <v>15</v>
      </c>
    </row>
    <row r="118" spans="1:22" ht="16.5" hidden="1" thickBot="1" x14ac:dyDescent="0.3">
      <c r="A118" s="102" t="s">
        <v>125</v>
      </c>
      <c r="B118" s="103"/>
      <c r="C118" s="44">
        <v>0</v>
      </c>
      <c r="D118" s="20">
        <f ca="1">((100/(H106))*C118)/100</f>
        <v>0</v>
      </c>
      <c r="E118" s="142"/>
      <c r="F118" s="179"/>
      <c r="G118" s="142"/>
      <c r="H118" s="143"/>
      <c r="I118" s="15" t="s">
        <v>94</v>
      </c>
      <c r="J118" s="32">
        <f ca="1">(IF(B106&gt;1.5,(H106/(B106+2)+J112+MAX(0,J113-J112)+MAX(0,J114-J113)+MAX(0,J115-J114)+MAX(0,J116-J115)+MAX(0,J117-J116)),IF(B106=1,(H106/(B106+3)+J117),IF(B106=0,H106/4+J117))))</f>
        <v>20</v>
      </c>
    </row>
    <row r="119" spans="1:22" x14ac:dyDescent="0.25">
      <c r="A119" s="222" t="s">
        <v>148</v>
      </c>
      <c r="B119" s="222"/>
      <c r="C119" s="222"/>
      <c r="D119" s="222"/>
      <c r="E119" s="222"/>
      <c r="F119" s="121" t="s">
        <v>342</v>
      </c>
      <c r="G119" s="121"/>
      <c r="H119" s="121"/>
      <c r="R119" t="s">
        <v>243</v>
      </c>
      <c r="S119" t="s">
        <v>164</v>
      </c>
      <c r="T119" t="s">
        <v>168</v>
      </c>
      <c r="U119" t="s">
        <v>183</v>
      </c>
      <c r="V119" t="s">
        <v>178</v>
      </c>
    </row>
    <row r="120" spans="1:22" x14ac:dyDescent="0.25">
      <c r="A120" s="110" t="s">
        <v>340</v>
      </c>
      <c r="B120" s="110"/>
      <c r="C120" s="110"/>
      <c r="D120" s="110"/>
      <c r="E120" s="110"/>
      <c r="F120" s="116">
        <v>3200</v>
      </c>
      <c r="G120" s="116"/>
      <c r="H120" s="116"/>
      <c r="J120" s="21" t="s">
        <v>334</v>
      </c>
      <c r="R120"/>
      <c r="S120">
        <v>800000</v>
      </c>
      <c r="T120">
        <v>150000</v>
      </c>
      <c r="U120">
        <v>100000</v>
      </c>
      <c r="V120">
        <v>100000</v>
      </c>
    </row>
    <row r="121" spans="1:22" hidden="1" x14ac:dyDescent="0.25">
      <c r="A121" s="110" t="s">
        <v>149</v>
      </c>
      <c r="B121" s="110"/>
      <c r="C121" s="110"/>
      <c r="D121" s="110"/>
      <c r="E121" s="110"/>
      <c r="F121" s="116"/>
      <c r="G121" s="116"/>
      <c r="H121" s="116"/>
      <c r="J121" s="21">
        <v>4500</v>
      </c>
      <c r="R121"/>
      <c r="S121">
        <v>900000</v>
      </c>
      <c r="T121">
        <v>200000</v>
      </c>
      <c r="U121">
        <v>150000</v>
      </c>
      <c r="V121">
        <v>150000</v>
      </c>
    </row>
    <row r="122" spans="1:22" hidden="1" x14ac:dyDescent="0.25">
      <c r="A122" s="110" t="s">
        <v>150</v>
      </c>
      <c r="B122" s="110"/>
      <c r="C122" s="110"/>
      <c r="D122" s="110"/>
      <c r="E122" s="110"/>
      <c r="F122" s="116"/>
      <c r="G122" s="116"/>
      <c r="H122" s="116"/>
      <c r="R122"/>
      <c r="S122">
        <v>1000000</v>
      </c>
      <c r="T122">
        <v>250000</v>
      </c>
      <c r="U122">
        <v>200000</v>
      </c>
      <c r="V122">
        <v>200000</v>
      </c>
    </row>
    <row r="123" spans="1:22" s="33" customFormat="1" hidden="1" x14ac:dyDescent="0.25">
      <c r="A123" s="110" t="s">
        <v>166</v>
      </c>
      <c r="B123" s="110"/>
      <c r="C123" s="110"/>
      <c r="D123" s="110"/>
      <c r="E123" s="110"/>
      <c r="F123" s="116"/>
      <c r="G123" s="116"/>
      <c r="H123" s="116"/>
      <c r="R123"/>
      <c r="S123">
        <v>1100000</v>
      </c>
      <c r="T123">
        <v>300000</v>
      </c>
      <c r="U123">
        <v>250000</v>
      </c>
      <c r="V123" s="23">
        <v>250000</v>
      </c>
    </row>
    <row r="124" spans="1:22" s="33" customFormat="1" hidden="1" x14ac:dyDescent="0.25">
      <c r="A124" s="110" t="s">
        <v>84</v>
      </c>
      <c r="B124" s="110"/>
      <c r="C124" s="110"/>
      <c r="D124" s="110"/>
      <c r="E124" s="110"/>
      <c r="F124" s="116"/>
      <c r="G124" s="116"/>
      <c r="H124" s="116"/>
      <c r="R124"/>
      <c r="S124">
        <v>1200000</v>
      </c>
      <c r="T124">
        <v>350000</v>
      </c>
      <c r="U124">
        <v>300000</v>
      </c>
      <c r="V124">
        <v>300000</v>
      </c>
    </row>
    <row r="125" spans="1:22" s="33" customFormat="1" hidden="1" x14ac:dyDescent="0.25">
      <c r="A125" s="110" t="s">
        <v>85</v>
      </c>
      <c r="B125" s="110"/>
      <c r="C125" s="110"/>
      <c r="D125" s="110"/>
      <c r="E125" s="110"/>
      <c r="F125" s="116"/>
      <c r="G125" s="116"/>
      <c r="H125" s="116"/>
      <c r="R125"/>
      <c r="S125">
        <v>1300000</v>
      </c>
      <c r="T125">
        <v>400000</v>
      </c>
      <c r="U125">
        <v>350000</v>
      </c>
      <c r="V125" s="23">
        <v>400000</v>
      </c>
    </row>
    <row r="126" spans="1:22" s="33" customFormat="1" hidden="1" x14ac:dyDescent="0.25">
      <c r="A126" s="110" t="s">
        <v>86</v>
      </c>
      <c r="B126" s="110"/>
      <c r="C126" s="110"/>
      <c r="D126" s="110"/>
      <c r="E126" s="110"/>
      <c r="F126" s="116"/>
      <c r="G126" s="116"/>
      <c r="H126" s="116"/>
      <c r="R126"/>
      <c r="S126">
        <v>1400000</v>
      </c>
      <c r="T126">
        <v>500000</v>
      </c>
      <c r="U126">
        <v>400000</v>
      </c>
      <c r="V126"/>
    </row>
    <row r="127" spans="1:22" s="33" customFormat="1" hidden="1" x14ac:dyDescent="0.25">
      <c r="A127" s="110" t="s">
        <v>87</v>
      </c>
      <c r="B127" s="110"/>
      <c r="C127" s="110"/>
      <c r="D127" s="110"/>
      <c r="E127" s="110"/>
      <c r="F127" s="116"/>
      <c r="G127" s="116"/>
      <c r="H127" s="116"/>
      <c r="R127"/>
      <c r="S127">
        <v>1500000</v>
      </c>
      <c r="T127">
        <v>600000</v>
      </c>
      <c r="U127">
        <v>500000</v>
      </c>
      <c r="V127" s="23"/>
    </row>
    <row r="128" spans="1:22" s="33" customFormat="1" hidden="1" x14ac:dyDescent="0.25">
      <c r="A128" s="110" t="s">
        <v>88</v>
      </c>
      <c r="B128" s="110"/>
      <c r="C128" s="110"/>
      <c r="D128" s="110"/>
      <c r="E128" s="110"/>
      <c r="F128" s="116"/>
      <c r="G128" s="116"/>
      <c r="H128" s="116"/>
      <c r="R128"/>
      <c r="S128">
        <v>1600000</v>
      </c>
      <c r="T128">
        <v>700000</v>
      </c>
      <c r="U128">
        <v>600000</v>
      </c>
      <c r="V128"/>
    </row>
    <row r="129" spans="1:22" s="33" customFormat="1" hidden="1" x14ac:dyDescent="0.25">
      <c r="A129" s="110" t="s">
        <v>89</v>
      </c>
      <c r="B129" s="110"/>
      <c r="C129" s="110"/>
      <c r="D129" s="110"/>
      <c r="E129" s="110"/>
      <c r="F129" s="116"/>
      <c r="G129" s="116"/>
      <c r="H129" s="116"/>
      <c r="R129"/>
      <c r="S129">
        <v>1700000</v>
      </c>
      <c r="T129">
        <v>800000</v>
      </c>
      <c r="U129"/>
      <c r="V129" s="23"/>
    </row>
    <row r="130" spans="1:22" hidden="1" x14ac:dyDescent="0.25">
      <c r="A130" s="110" t="s">
        <v>47</v>
      </c>
      <c r="B130" s="110"/>
      <c r="C130" s="110"/>
      <c r="D130" s="110"/>
      <c r="E130" s="110"/>
      <c r="F130" s="196">
        <v>600000</v>
      </c>
      <c r="G130" s="196"/>
      <c r="H130" s="196"/>
      <c r="R130"/>
      <c r="S130">
        <v>1800000</v>
      </c>
      <c r="T130">
        <v>900000</v>
      </c>
      <c r="U130"/>
    </row>
    <row r="131" spans="1:22" s="34" customFormat="1" hidden="1" x14ac:dyDescent="0.25">
      <c r="A131" s="150" t="s">
        <v>48</v>
      </c>
      <c r="B131" s="150"/>
      <c r="C131" s="150"/>
      <c r="D131" s="150"/>
      <c r="E131" s="150"/>
      <c r="F131" s="116">
        <f>F120*0.8</f>
        <v>2560</v>
      </c>
      <c r="G131" s="116"/>
      <c r="H131" s="116"/>
      <c r="R131" s="21"/>
      <c r="S131" s="21"/>
      <c r="T131">
        <v>1000000</v>
      </c>
      <c r="U131"/>
      <c r="V131" s="21"/>
    </row>
    <row r="132" spans="1:22" s="35" customFormat="1" x14ac:dyDescent="0.25">
      <c r="A132" s="197" t="s">
        <v>291</v>
      </c>
      <c r="B132" s="197"/>
      <c r="C132" s="197"/>
      <c r="D132" s="197"/>
      <c r="E132" s="197"/>
      <c r="F132" s="197"/>
      <c r="G132" s="197"/>
      <c r="H132" s="197"/>
      <c r="T132"/>
    </row>
    <row r="133" spans="1:22" s="35" customFormat="1" ht="15.75" customHeight="1" x14ac:dyDescent="0.25">
      <c r="A133" s="201" t="s">
        <v>49</v>
      </c>
      <c r="B133" s="201"/>
      <c r="C133" s="241" t="s">
        <v>69</v>
      </c>
      <c r="D133" s="241"/>
      <c r="E133" s="120" t="s">
        <v>330</v>
      </c>
      <c r="F133" s="120"/>
      <c r="G133" s="201" t="s">
        <v>331</v>
      </c>
      <c r="H133" s="201"/>
      <c r="T133"/>
    </row>
    <row r="134" spans="1:22" s="35" customFormat="1" x14ac:dyDescent="0.25">
      <c r="A134" s="112" t="s">
        <v>329</v>
      </c>
      <c r="B134" s="112"/>
      <c r="C134" s="151">
        <f>COUNT(C150:C638)</f>
        <v>489</v>
      </c>
      <c r="D134" s="113"/>
      <c r="E134" s="151">
        <f>SUM(D150:D638)</f>
        <v>1879942.5028800047</v>
      </c>
      <c r="F134" s="113"/>
      <c r="G134" s="151" t="s">
        <v>328</v>
      </c>
      <c r="H134" s="113"/>
      <c r="T134"/>
    </row>
    <row r="135" spans="1:22" s="35" customFormat="1" hidden="1" x14ac:dyDescent="0.25">
      <c r="A135" s="112"/>
      <c r="B135" s="112"/>
      <c r="C135" s="113"/>
      <c r="D135" s="113"/>
      <c r="E135" s="114"/>
      <c r="F135" s="114"/>
      <c r="G135" s="115"/>
      <c r="H135" s="115"/>
      <c r="T135"/>
    </row>
    <row r="136" spans="1:22" s="35" customFormat="1" ht="16.5" hidden="1" thickBot="1" x14ac:dyDescent="0.3">
      <c r="A136" s="106" t="s">
        <v>141</v>
      </c>
      <c r="B136" s="106"/>
      <c r="C136" s="206"/>
      <c r="D136" s="206"/>
      <c r="E136" s="107"/>
      <c r="F136" s="107"/>
      <c r="G136" s="111"/>
      <c r="H136" s="111"/>
      <c r="T136"/>
    </row>
    <row r="137" spans="1:22" s="35" customFormat="1" ht="16.5" hidden="1" thickBot="1" x14ac:dyDescent="0.3">
      <c r="A137" s="207" t="s">
        <v>155</v>
      </c>
      <c r="B137" s="208"/>
      <c r="C137" s="209" t="e">
        <f>#REF!+C136</f>
        <v>#REF!</v>
      </c>
      <c r="D137" s="209"/>
      <c r="E137" s="210" t="e">
        <f>#REF!+E136</f>
        <v>#REF!</v>
      </c>
      <c r="F137" s="210"/>
      <c r="G137" s="128" t="e">
        <f>#REF!+G136</f>
        <v>#REF!</v>
      </c>
      <c r="H137" s="129"/>
      <c r="T137"/>
    </row>
    <row r="138" spans="1:22" s="34" customFormat="1" x14ac:dyDescent="0.25">
      <c r="A138" s="121" t="s">
        <v>50</v>
      </c>
      <c r="B138" s="121"/>
      <c r="C138" s="121"/>
      <c r="D138" s="121"/>
      <c r="E138" s="121"/>
      <c r="F138" s="121"/>
      <c r="G138" s="121"/>
      <c r="H138" s="121"/>
      <c r="T138" s="35"/>
    </row>
    <row r="139" spans="1:22" x14ac:dyDescent="0.25">
      <c r="A139" s="237" t="s">
        <v>292</v>
      </c>
      <c r="B139" s="237"/>
      <c r="C139" s="237"/>
      <c r="D139" s="237"/>
      <c r="E139" s="237"/>
      <c r="F139" s="237"/>
      <c r="G139" s="237"/>
      <c r="H139" s="237"/>
      <c r="T139" s="35"/>
    </row>
    <row r="140" spans="1:22" ht="47.25" hidden="1" customHeight="1" x14ac:dyDescent="0.25">
      <c r="A140" s="126" t="s">
        <v>110</v>
      </c>
      <c r="B140" s="126" t="s">
        <v>167</v>
      </c>
      <c r="C140" s="126" t="s">
        <v>51</v>
      </c>
      <c r="D140" s="144" t="s">
        <v>221</v>
      </c>
      <c r="E140" s="160" t="s">
        <v>147</v>
      </c>
      <c r="F140" s="126" t="s">
        <v>52</v>
      </c>
      <c r="G140" s="160" t="s">
        <v>53</v>
      </c>
      <c r="H140" s="65" t="s">
        <v>140</v>
      </c>
      <c r="T140" s="35"/>
    </row>
    <row r="141" spans="1:22" s="37" customFormat="1" hidden="1" x14ac:dyDescent="0.25">
      <c r="A141" s="127"/>
      <c r="B141" s="127"/>
      <c r="C141" s="127"/>
      <c r="D141" s="145"/>
      <c r="E141" s="161"/>
      <c r="F141" s="127"/>
      <c r="G141" s="161"/>
      <c r="H141" s="55">
        <v>0.45</v>
      </c>
      <c r="T141" s="35"/>
    </row>
    <row r="142" spans="1:22" s="37" customFormat="1" hidden="1" x14ac:dyDescent="0.25">
      <c r="A142" s="157" t="s">
        <v>109</v>
      </c>
      <c r="B142" s="158"/>
      <c r="C142" s="158"/>
      <c r="D142" s="158"/>
      <c r="E142" s="158"/>
      <c r="F142" s="158"/>
      <c r="G142" s="158"/>
      <c r="H142" s="159"/>
      <c r="J142" s="36"/>
      <c r="T142" s="35"/>
    </row>
    <row r="143" spans="1:22" s="37" customFormat="1" ht="15.75" hidden="1" customHeight="1" x14ac:dyDescent="0.25">
      <c r="A143" s="117">
        <v>1</v>
      </c>
      <c r="B143" s="118"/>
      <c r="C143" s="42"/>
      <c r="D143" s="42">
        <v>0</v>
      </c>
      <c r="E143" s="42">
        <v>0</v>
      </c>
      <c r="F143" s="42">
        <f>D143+(IF(E143&lt;201,E143,IF(E143&lt;301,E143/2,E143/3)))</f>
        <v>0</v>
      </c>
      <c r="G143" s="42">
        <v>0</v>
      </c>
      <c r="H143" s="42">
        <f>(F143+(IF(G143&lt;101,G143,IF(G143&lt;201,G143/2,IF(G143&lt;=301,G143/3,G143/4)))))*(($H$141)+1)</f>
        <v>0</v>
      </c>
      <c r="I143" s="36"/>
      <c r="L143" s="96"/>
      <c r="M143" s="96"/>
      <c r="N143" s="36"/>
      <c r="T143" s="35"/>
    </row>
    <row r="144" spans="1:22" s="37" customFormat="1" ht="15.75" hidden="1" customHeight="1" x14ac:dyDescent="0.25">
      <c r="A144" s="117">
        <f>A143+1</f>
        <v>2</v>
      </c>
      <c r="B144" s="118"/>
      <c r="C144" s="42"/>
      <c r="D144" s="42"/>
      <c r="E144" s="42">
        <v>0</v>
      </c>
      <c r="F144" s="42">
        <f t="shared" ref="F144:F146" si="0">D144+(IF(E144&lt;201,E144,IF(E144&lt;301,E144/2,E144/3)))</f>
        <v>0</v>
      </c>
      <c r="G144" s="42">
        <v>0</v>
      </c>
      <c r="H144" s="42">
        <f t="shared" ref="H144:H146" si="1">(F144+(IF(G144&lt;101,G144,IF(G144&lt;201,G144/2,IF(G144&lt;=301,G144/3,G144/4)))))*(($H$141)+1)</f>
        <v>0</v>
      </c>
      <c r="I144" s="36"/>
      <c r="L144" s="96"/>
      <c r="M144" s="96"/>
      <c r="N144" s="36"/>
      <c r="T144" s="34"/>
    </row>
    <row r="145" spans="1:20" s="37" customFormat="1" ht="15.75" hidden="1" customHeight="1" x14ac:dyDescent="0.25">
      <c r="A145" s="117">
        <f>A144+1</f>
        <v>3</v>
      </c>
      <c r="B145" s="118"/>
      <c r="C145" s="42"/>
      <c r="D145" s="42"/>
      <c r="E145" s="42">
        <v>0</v>
      </c>
      <c r="F145" s="42">
        <f t="shared" si="0"/>
        <v>0</v>
      </c>
      <c r="G145" s="42">
        <v>0</v>
      </c>
      <c r="H145" s="42">
        <f t="shared" si="1"/>
        <v>0</v>
      </c>
      <c r="I145" s="36"/>
      <c r="L145" s="96"/>
      <c r="M145" s="96"/>
      <c r="N145" s="36"/>
      <c r="T145" s="21"/>
    </row>
    <row r="146" spans="1:20" s="37" customFormat="1" ht="15.75" hidden="1" customHeight="1" x14ac:dyDescent="0.25">
      <c r="A146" s="117">
        <f>A145+1</f>
        <v>4</v>
      </c>
      <c r="B146" s="118"/>
      <c r="C146" s="42"/>
      <c r="D146" s="42"/>
      <c r="E146" s="42">
        <v>0</v>
      </c>
      <c r="F146" s="42">
        <f t="shared" si="0"/>
        <v>0</v>
      </c>
      <c r="G146" s="42">
        <v>0</v>
      </c>
      <c r="H146" s="42">
        <f t="shared" si="1"/>
        <v>0</v>
      </c>
      <c r="I146" s="36"/>
      <c r="L146" s="96"/>
      <c r="M146" s="96"/>
      <c r="N146" s="36"/>
      <c r="T146" s="21"/>
    </row>
    <row r="147" spans="1:20" s="37" customFormat="1" hidden="1" x14ac:dyDescent="0.25">
      <c r="A147" s="117"/>
      <c r="B147" s="119"/>
      <c r="C147" s="119"/>
      <c r="D147" s="119"/>
      <c r="E147" s="119"/>
      <c r="F147" s="119"/>
      <c r="G147" s="119"/>
      <c r="H147" s="118"/>
      <c r="I147" s="36"/>
      <c r="N147" s="36"/>
    </row>
    <row r="148" spans="1:20" ht="48.75" customHeight="1" x14ac:dyDescent="0.25">
      <c r="A148" s="67" t="s">
        <v>293</v>
      </c>
      <c r="B148" s="67" t="s">
        <v>294</v>
      </c>
      <c r="C148" s="67" t="s">
        <v>325</v>
      </c>
      <c r="D148" s="71" t="s">
        <v>295</v>
      </c>
      <c r="E148" s="67" t="s">
        <v>326</v>
      </c>
      <c r="F148" s="68" t="s">
        <v>327</v>
      </c>
      <c r="G148" s="122" t="s">
        <v>297</v>
      </c>
      <c r="H148" s="123"/>
      <c r="I148" s="72" t="s">
        <v>296</v>
      </c>
      <c r="T148" s="37"/>
    </row>
    <row r="149" spans="1:20" s="37" customFormat="1" x14ac:dyDescent="0.25">
      <c r="A149" s="157" t="s">
        <v>109</v>
      </c>
      <c r="B149" s="158"/>
      <c r="C149" s="158"/>
      <c r="D149" s="158"/>
      <c r="E149" s="158"/>
      <c r="F149" s="158"/>
      <c r="G149" s="158"/>
      <c r="H149" s="159"/>
      <c r="J149" s="36"/>
    </row>
    <row r="150" spans="1:20" s="37" customFormat="1" ht="15.75" customHeight="1" x14ac:dyDescent="0.25">
      <c r="A150" s="69">
        <v>1</v>
      </c>
      <c r="B150" s="70" t="s">
        <v>324</v>
      </c>
      <c r="C150" s="42">
        <v>360</v>
      </c>
      <c r="D150" s="42">
        <f>C150*10.764</f>
        <v>3875.04</v>
      </c>
      <c r="E150" s="42" t="s">
        <v>328</v>
      </c>
      <c r="F150" s="42" t="s">
        <v>328</v>
      </c>
      <c r="G150" s="99">
        <v>45798</v>
      </c>
      <c r="H150" s="100"/>
      <c r="I150" s="36"/>
      <c r="L150" s="96"/>
      <c r="M150" s="96"/>
      <c r="N150" s="36"/>
    </row>
    <row r="151" spans="1:20" s="37" customFormat="1" ht="15.75" customHeight="1" x14ac:dyDescent="0.25">
      <c r="A151" s="69">
        <f>A150+1</f>
        <v>2</v>
      </c>
      <c r="B151" s="70" t="s">
        <v>324</v>
      </c>
      <c r="C151" s="42">
        <v>360</v>
      </c>
      <c r="D151" s="42">
        <f>C151*10.764</f>
        <v>3875.04</v>
      </c>
      <c r="E151" s="42" t="s">
        <v>328</v>
      </c>
      <c r="F151" s="42" t="s">
        <v>328</v>
      </c>
      <c r="G151" s="99">
        <v>45798</v>
      </c>
      <c r="H151" s="100"/>
      <c r="I151" s="36"/>
      <c r="L151" s="96"/>
      <c r="M151" s="96"/>
      <c r="N151" s="36"/>
    </row>
    <row r="152" spans="1:20" s="37" customFormat="1" ht="15.75" customHeight="1" x14ac:dyDescent="0.25">
      <c r="A152" s="69">
        <f>A151+1</f>
        <v>3</v>
      </c>
      <c r="B152" s="70" t="s">
        <v>324</v>
      </c>
      <c r="C152" s="42">
        <v>360</v>
      </c>
      <c r="D152" s="42">
        <f t="shared" ref="D152:D214" si="2">C152*10.764</f>
        <v>3875.04</v>
      </c>
      <c r="E152" s="42" t="s">
        <v>328</v>
      </c>
      <c r="F152" s="42" t="s">
        <v>328</v>
      </c>
      <c r="G152" s="99">
        <v>45798</v>
      </c>
      <c r="H152" s="100"/>
      <c r="I152" s="36"/>
      <c r="L152" s="96"/>
      <c r="M152" s="96"/>
      <c r="N152" s="36"/>
    </row>
    <row r="153" spans="1:20" s="37" customFormat="1" ht="15.75" customHeight="1" x14ac:dyDescent="0.25">
      <c r="A153" s="69">
        <f>A152+1</f>
        <v>4</v>
      </c>
      <c r="B153" s="70" t="s">
        <v>324</v>
      </c>
      <c r="C153" s="42">
        <v>360</v>
      </c>
      <c r="D153" s="42">
        <f t="shared" si="2"/>
        <v>3875.04</v>
      </c>
      <c r="E153" s="42" t="s">
        <v>328</v>
      </c>
      <c r="F153" s="42" t="s">
        <v>328</v>
      </c>
      <c r="G153" s="99">
        <v>45798</v>
      </c>
      <c r="H153" s="100"/>
      <c r="I153" s="36"/>
      <c r="L153" s="96"/>
      <c r="M153" s="96"/>
      <c r="N153" s="36"/>
      <c r="T153" s="21"/>
    </row>
    <row r="154" spans="1:20" s="37" customFormat="1" ht="15.75" customHeight="1" x14ac:dyDescent="0.25">
      <c r="A154" s="69">
        <f t="shared" ref="A154:A217" si="3">A153+1</f>
        <v>5</v>
      </c>
      <c r="B154" s="70" t="s">
        <v>324</v>
      </c>
      <c r="C154" s="42">
        <v>360</v>
      </c>
      <c r="D154" s="42">
        <f t="shared" si="2"/>
        <v>3875.04</v>
      </c>
      <c r="E154" s="42" t="s">
        <v>328</v>
      </c>
      <c r="F154" s="42" t="s">
        <v>328</v>
      </c>
      <c r="G154" s="99">
        <v>45798</v>
      </c>
      <c r="H154" s="100"/>
      <c r="I154" s="36"/>
      <c r="L154" s="96"/>
      <c r="M154" s="96"/>
      <c r="N154" s="36"/>
      <c r="T154" s="21"/>
    </row>
    <row r="155" spans="1:20" s="37" customFormat="1" ht="15.75" customHeight="1" x14ac:dyDescent="0.25">
      <c r="A155" s="69">
        <f t="shared" si="3"/>
        <v>6</v>
      </c>
      <c r="B155" s="70" t="s">
        <v>324</v>
      </c>
      <c r="C155" s="42">
        <v>360</v>
      </c>
      <c r="D155" s="42">
        <f t="shared" si="2"/>
        <v>3875.04</v>
      </c>
      <c r="E155" s="42" t="s">
        <v>328</v>
      </c>
      <c r="F155" s="42" t="s">
        <v>328</v>
      </c>
      <c r="G155" s="99">
        <v>45798</v>
      </c>
      <c r="H155" s="100"/>
      <c r="I155" s="36"/>
      <c r="L155" s="96"/>
      <c r="M155" s="96"/>
      <c r="N155" s="36"/>
      <c r="T155" s="21"/>
    </row>
    <row r="156" spans="1:20" s="37" customFormat="1" ht="15.75" customHeight="1" x14ac:dyDescent="0.25">
      <c r="A156" s="69">
        <f t="shared" si="3"/>
        <v>7</v>
      </c>
      <c r="B156" s="70" t="s">
        <v>324</v>
      </c>
      <c r="C156" s="42">
        <v>360</v>
      </c>
      <c r="D156" s="42">
        <f t="shared" si="2"/>
        <v>3875.04</v>
      </c>
      <c r="E156" s="42" t="s">
        <v>328</v>
      </c>
      <c r="F156" s="42" t="s">
        <v>328</v>
      </c>
      <c r="G156" s="99">
        <v>45798</v>
      </c>
      <c r="H156" s="100"/>
      <c r="I156" s="36"/>
      <c r="L156" s="96"/>
      <c r="M156" s="96"/>
      <c r="N156" s="36"/>
      <c r="T156" s="21"/>
    </row>
    <row r="157" spans="1:20" s="37" customFormat="1" ht="15.75" customHeight="1" x14ac:dyDescent="0.25">
      <c r="A157" s="69">
        <f t="shared" si="3"/>
        <v>8</v>
      </c>
      <c r="B157" s="70" t="s">
        <v>324</v>
      </c>
      <c r="C157" s="42">
        <v>360</v>
      </c>
      <c r="D157" s="42">
        <f t="shared" si="2"/>
        <v>3875.04</v>
      </c>
      <c r="E157" s="42" t="s">
        <v>328</v>
      </c>
      <c r="F157" s="42" t="s">
        <v>328</v>
      </c>
      <c r="G157" s="99">
        <v>45798</v>
      </c>
      <c r="H157" s="100"/>
      <c r="I157" s="36"/>
      <c r="L157" s="96"/>
      <c r="M157" s="96"/>
      <c r="N157" s="36"/>
      <c r="T157" s="21"/>
    </row>
    <row r="158" spans="1:20" s="37" customFormat="1" ht="15.75" customHeight="1" x14ac:dyDescent="0.25">
      <c r="A158" s="69">
        <f t="shared" si="3"/>
        <v>9</v>
      </c>
      <c r="B158" s="70" t="s">
        <v>324</v>
      </c>
      <c r="C158" s="42">
        <v>360</v>
      </c>
      <c r="D158" s="42">
        <f t="shared" si="2"/>
        <v>3875.04</v>
      </c>
      <c r="E158" s="42" t="s">
        <v>328</v>
      </c>
      <c r="F158" s="42" t="s">
        <v>328</v>
      </c>
      <c r="G158" s="99">
        <v>45798</v>
      </c>
      <c r="H158" s="100"/>
      <c r="I158" s="36"/>
      <c r="L158" s="96"/>
      <c r="M158" s="96"/>
      <c r="N158" s="36"/>
      <c r="T158" s="21"/>
    </row>
    <row r="159" spans="1:20" s="37" customFormat="1" ht="15.75" customHeight="1" x14ac:dyDescent="0.25">
      <c r="A159" s="69">
        <f t="shared" si="3"/>
        <v>10</v>
      </c>
      <c r="B159" s="70" t="s">
        <v>324</v>
      </c>
      <c r="C159" s="42">
        <v>360</v>
      </c>
      <c r="D159" s="42">
        <f t="shared" si="2"/>
        <v>3875.04</v>
      </c>
      <c r="E159" s="42" t="s">
        <v>328</v>
      </c>
      <c r="F159" s="42" t="s">
        <v>328</v>
      </c>
      <c r="G159" s="99">
        <v>45798</v>
      </c>
      <c r="H159" s="100"/>
      <c r="I159" s="36"/>
      <c r="L159" s="96"/>
      <c r="M159" s="96"/>
      <c r="N159" s="36"/>
      <c r="T159" s="21"/>
    </row>
    <row r="160" spans="1:20" s="37" customFormat="1" ht="15.75" customHeight="1" x14ac:dyDescent="0.25">
      <c r="A160" s="69">
        <f t="shared" si="3"/>
        <v>11</v>
      </c>
      <c r="B160" s="70" t="s">
        <v>324</v>
      </c>
      <c r="C160" s="42">
        <v>360</v>
      </c>
      <c r="D160" s="42">
        <f t="shared" si="2"/>
        <v>3875.04</v>
      </c>
      <c r="E160" s="42" t="s">
        <v>328</v>
      </c>
      <c r="F160" s="42" t="s">
        <v>328</v>
      </c>
      <c r="G160" s="97">
        <v>45880</v>
      </c>
      <c r="H160" s="98"/>
      <c r="I160" s="36"/>
      <c r="L160" s="96"/>
      <c r="M160" s="96"/>
      <c r="N160" s="36"/>
      <c r="T160" s="21"/>
    </row>
    <row r="161" spans="1:20" s="37" customFormat="1" ht="15.75" customHeight="1" x14ac:dyDescent="0.25">
      <c r="A161" s="69">
        <f t="shared" si="3"/>
        <v>12</v>
      </c>
      <c r="B161" s="70" t="s">
        <v>324</v>
      </c>
      <c r="C161" s="42">
        <v>388.13</v>
      </c>
      <c r="D161" s="42">
        <f t="shared" si="2"/>
        <v>4177.8313199999993</v>
      </c>
      <c r="E161" s="42" t="s">
        <v>328</v>
      </c>
      <c r="F161" s="42" t="s">
        <v>328</v>
      </c>
      <c r="G161" s="97">
        <v>45880</v>
      </c>
      <c r="H161" s="98"/>
      <c r="I161" s="36"/>
      <c r="L161" s="96"/>
      <c r="M161" s="96"/>
      <c r="N161" s="36"/>
      <c r="T161" s="21"/>
    </row>
    <row r="162" spans="1:20" s="37" customFormat="1" ht="15.75" customHeight="1" x14ac:dyDescent="0.25">
      <c r="A162" s="69">
        <f t="shared" si="3"/>
        <v>13</v>
      </c>
      <c r="B162" s="70" t="s">
        <v>324</v>
      </c>
      <c r="C162" s="42">
        <v>344.25</v>
      </c>
      <c r="D162" s="42">
        <f t="shared" si="2"/>
        <v>3705.5069999999996</v>
      </c>
      <c r="E162" s="42" t="s">
        <v>328</v>
      </c>
      <c r="F162" s="42" t="s">
        <v>328</v>
      </c>
      <c r="G162" s="97">
        <v>45880</v>
      </c>
      <c r="H162" s="98"/>
      <c r="I162" s="36"/>
      <c r="L162" s="96"/>
      <c r="M162" s="96"/>
      <c r="N162" s="36"/>
      <c r="T162" s="21"/>
    </row>
    <row r="163" spans="1:20" s="37" customFormat="1" ht="15.75" customHeight="1" x14ac:dyDescent="0.25">
      <c r="A163" s="69">
        <f t="shared" si="3"/>
        <v>14</v>
      </c>
      <c r="B163" s="70" t="s">
        <v>324</v>
      </c>
      <c r="C163" s="73">
        <v>3068.48</v>
      </c>
      <c r="D163" s="42">
        <f t="shared" si="2"/>
        <v>33029.118719999999</v>
      </c>
      <c r="E163" s="42" t="s">
        <v>328</v>
      </c>
      <c r="F163" s="42" t="s">
        <v>328</v>
      </c>
      <c r="G163" s="97">
        <v>45880</v>
      </c>
      <c r="H163" s="98"/>
      <c r="I163" s="36"/>
      <c r="L163" s="96"/>
      <c r="M163" s="96"/>
      <c r="N163" s="36"/>
      <c r="T163" s="21"/>
    </row>
    <row r="164" spans="1:20" s="37" customFormat="1" ht="15.75" customHeight="1" x14ac:dyDescent="0.25">
      <c r="A164" s="69">
        <f t="shared" si="3"/>
        <v>15</v>
      </c>
      <c r="B164" s="70" t="s">
        <v>324</v>
      </c>
      <c r="C164" s="73">
        <v>2140.81</v>
      </c>
      <c r="D164" s="42">
        <f t="shared" si="2"/>
        <v>23043.678839999997</v>
      </c>
      <c r="E164" s="42" t="s">
        <v>328</v>
      </c>
      <c r="F164" s="42" t="s">
        <v>328</v>
      </c>
      <c r="G164" s="97">
        <v>45880</v>
      </c>
      <c r="H164" s="98"/>
      <c r="I164" s="36"/>
      <c r="L164" s="96"/>
      <c r="M164" s="96"/>
      <c r="N164" s="36"/>
      <c r="T164" s="21"/>
    </row>
    <row r="165" spans="1:20" s="37" customFormat="1" ht="15.75" customHeight="1" x14ac:dyDescent="0.25">
      <c r="A165" s="69">
        <f t="shared" si="3"/>
        <v>16</v>
      </c>
      <c r="B165" s="70" t="s">
        <v>324</v>
      </c>
      <c r="C165" s="42">
        <v>345.6</v>
      </c>
      <c r="D165" s="42">
        <f t="shared" si="2"/>
        <v>3720.0383999999999</v>
      </c>
      <c r="E165" s="42" t="s">
        <v>328</v>
      </c>
      <c r="F165" s="42" t="s">
        <v>328</v>
      </c>
      <c r="G165" s="97">
        <v>45880</v>
      </c>
      <c r="H165" s="98"/>
      <c r="I165" s="36"/>
      <c r="L165" s="96"/>
      <c r="M165" s="96"/>
      <c r="N165" s="36"/>
      <c r="T165" s="21"/>
    </row>
    <row r="166" spans="1:20" s="37" customFormat="1" ht="15.75" customHeight="1" x14ac:dyDescent="0.25">
      <c r="A166" s="69">
        <f t="shared" si="3"/>
        <v>17</v>
      </c>
      <c r="B166" s="70" t="s">
        <v>324</v>
      </c>
      <c r="C166" s="42">
        <v>345.6</v>
      </c>
      <c r="D166" s="42">
        <f t="shared" si="2"/>
        <v>3720.0383999999999</v>
      </c>
      <c r="E166" s="42" t="s">
        <v>328</v>
      </c>
      <c r="F166" s="42" t="s">
        <v>328</v>
      </c>
      <c r="G166" s="97">
        <v>45880</v>
      </c>
      <c r="H166" s="98"/>
      <c r="I166" s="36"/>
      <c r="L166" s="96"/>
      <c r="M166" s="96"/>
      <c r="N166" s="36"/>
      <c r="T166" s="21"/>
    </row>
    <row r="167" spans="1:20" s="37" customFormat="1" ht="15.75" customHeight="1" x14ac:dyDescent="0.25">
      <c r="A167" s="69">
        <f t="shared" si="3"/>
        <v>18</v>
      </c>
      <c r="B167" s="70" t="s">
        <v>324</v>
      </c>
      <c r="C167" s="42">
        <v>345.6</v>
      </c>
      <c r="D167" s="42">
        <f t="shared" si="2"/>
        <v>3720.0383999999999</v>
      </c>
      <c r="E167" s="42" t="s">
        <v>328</v>
      </c>
      <c r="F167" s="42" t="s">
        <v>328</v>
      </c>
      <c r="G167" s="97">
        <v>45880</v>
      </c>
      <c r="H167" s="98"/>
      <c r="I167" s="36"/>
      <c r="L167" s="96"/>
      <c r="M167" s="96"/>
      <c r="N167" s="36"/>
      <c r="T167" s="21"/>
    </row>
    <row r="168" spans="1:20" s="37" customFormat="1" ht="15.75" customHeight="1" x14ac:dyDescent="0.25">
      <c r="A168" s="69">
        <f t="shared" si="3"/>
        <v>19</v>
      </c>
      <c r="B168" s="70" t="s">
        <v>324</v>
      </c>
      <c r="C168" s="42">
        <v>345.6</v>
      </c>
      <c r="D168" s="42">
        <f t="shared" si="2"/>
        <v>3720.0383999999999</v>
      </c>
      <c r="E168" s="42" t="s">
        <v>328</v>
      </c>
      <c r="F168" s="42" t="s">
        <v>328</v>
      </c>
      <c r="G168" s="97">
        <v>45880</v>
      </c>
      <c r="H168" s="98"/>
      <c r="I168" s="36"/>
      <c r="L168" s="96"/>
      <c r="M168" s="96"/>
      <c r="N168" s="36"/>
      <c r="T168" s="21"/>
    </row>
    <row r="169" spans="1:20" s="37" customFormat="1" ht="15.75" customHeight="1" x14ac:dyDescent="0.25">
      <c r="A169" s="69">
        <f t="shared" si="3"/>
        <v>20</v>
      </c>
      <c r="B169" s="70" t="s">
        <v>324</v>
      </c>
      <c r="C169" s="42">
        <v>345.6</v>
      </c>
      <c r="D169" s="42">
        <f t="shared" si="2"/>
        <v>3720.0383999999999</v>
      </c>
      <c r="E169" s="42" t="s">
        <v>328</v>
      </c>
      <c r="F169" s="42" t="s">
        <v>328</v>
      </c>
      <c r="G169" s="97">
        <v>45880</v>
      </c>
      <c r="H169" s="98"/>
      <c r="I169" s="36"/>
      <c r="L169" s="96"/>
      <c r="M169" s="96"/>
      <c r="N169" s="36"/>
      <c r="T169" s="21"/>
    </row>
    <row r="170" spans="1:20" s="37" customFormat="1" ht="15.75" customHeight="1" x14ac:dyDescent="0.25">
      <c r="A170" s="69">
        <f t="shared" si="3"/>
        <v>21</v>
      </c>
      <c r="B170" s="70" t="s">
        <v>324</v>
      </c>
      <c r="C170" s="42">
        <v>345.6</v>
      </c>
      <c r="D170" s="42">
        <f t="shared" si="2"/>
        <v>3720.0383999999999</v>
      </c>
      <c r="E170" s="42" t="s">
        <v>328</v>
      </c>
      <c r="F170" s="42" t="s">
        <v>328</v>
      </c>
      <c r="G170" s="97">
        <v>45880</v>
      </c>
      <c r="H170" s="98"/>
      <c r="I170" s="36"/>
      <c r="L170" s="96"/>
      <c r="M170" s="96"/>
      <c r="N170" s="36"/>
      <c r="T170" s="21"/>
    </row>
    <row r="171" spans="1:20" s="37" customFormat="1" ht="15.75" customHeight="1" x14ac:dyDescent="0.25">
      <c r="A171" s="69">
        <f t="shared" si="3"/>
        <v>22</v>
      </c>
      <c r="B171" s="70" t="s">
        <v>324</v>
      </c>
      <c r="C171" s="42">
        <v>345.6</v>
      </c>
      <c r="D171" s="42">
        <f t="shared" si="2"/>
        <v>3720.0383999999999</v>
      </c>
      <c r="E171" s="42" t="s">
        <v>328</v>
      </c>
      <c r="F171" s="42" t="s">
        <v>328</v>
      </c>
      <c r="G171" s="97">
        <v>45880</v>
      </c>
      <c r="H171" s="98"/>
      <c r="I171" s="36"/>
      <c r="L171" s="96"/>
      <c r="M171" s="96"/>
      <c r="N171" s="36"/>
      <c r="T171" s="21"/>
    </row>
    <row r="172" spans="1:20" s="37" customFormat="1" ht="15.75" customHeight="1" x14ac:dyDescent="0.25">
      <c r="A172" s="69">
        <f t="shared" si="3"/>
        <v>23</v>
      </c>
      <c r="B172" s="70" t="s">
        <v>324</v>
      </c>
      <c r="C172" s="42">
        <v>345.6</v>
      </c>
      <c r="D172" s="42">
        <f t="shared" si="2"/>
        <v>3720.0383999999999</v>
      </c>
      <c r="E172" s="42" t="s">
        <v>328</v>
      </c>
      <c r="F172" s="42" t="s">
        <v>328</v>
      </c>
      <c r="G172" s="97">
        <v>45880</v>
      </c>
      <c r="H172" s="98"/>
      <c r="I172" s="36"/>
      <c r="L172" s="96"/>
      <c r="M172" s="96"/>
      <c r="N172" s="36"/>
      <c r="T172" s="21"/>
    </row>
    <row r="173" spans="1:20" s="37" customFormat="1" ht="15.75" customHeight="1" x14ac:dyDescent="0.25">
      <c r="A173" s="69">
        <f t="shared" si="3"/>
        <v>24</v>
      </c>
      <c r="B173" s="70" t="s">
        <v>324</v>
      </c>
      <c r="C173" s="42">
        <v>345.6</v>
      </c>
      <c r="D173" s="42">
        <f t="shared" si="2"/>
        <v>3720.0383999999999</v>
      </c>
      <c r="E173" s="42" t="s">
        <v>328</v>
      </c>
      <c r="F173" s="42" t="s">
        <v>328</v>
      </c>
      <c r="G173" s="97">
        <v>45880</v>
      </c>
      <c r="H173" s="98"/>
      <c r="I173" s="36"/>
      <c r="L173" s="96"/>
      <c r="M173" s="96"/>
      <c r="N173" s="36"/>
      <c r="T173" s="21"/>
    </row>
    <row r="174" spans="1:20" s="37" customFormat="1" ht="15.75" customHeight="1" x14ac:dyDescent="0.25">
      <c r="A174" s="69">
        <f t="shared" si="3"/>
        <v>25</v>
      </c>
      <c r="B174" s="70" t="s">
        <v>324</v>
      </c>
      <c r="C174" s="42">
        <v>345.6</v>
      </c>
      <c r="D174" s="42">
        <f t="shared" si="2"/>
        <v>3720.0383999999999</v>
      </c>
      <c r="E174" s="42" t="s">
        <v>328</v>
      </c>
      <c r="F174" s="42" t="s">
        <v>328</v>
      </c>
      <c r="G174" s="97">
        <v>45880</v>
      </c>
      <c r="H174" s="98"/>
      <c r="I174" s="36"/>
      <c r="L174" s="96"/>
      <c r="M174" s="96"/>
      <c r="N174" s="36"/>
      <c r="T174" s="21"/>
    </row>
    <row r="175" spans="1:20" s="37" customFormat="1" ht="15.75" customHeight="1" x14ac:dyDescent="0.25">
      <c r="A175" s="69">
        <f t="shared" si="3"/>
        <v>26</v>
      </c>
      <c r="B175" s="70" t="s">
        <v>324</v>
      </c>
      <c r="C175" s="42">
        <v>345.6</v>
      </c>
      <c r="D175" s="42">
        <f t="shared" si="2"/>
        <v>3720.0383999999999</v>
      </c>
      <c r="E175" s="42" t="s">
        <v>328</v>
      </c>
      <c r="F175" s="42" t="s">
        <v>328</v>
      </c>
      <c r="G175" s="97">
        <v>45880</v>
      </c>
      <c r="H175" s="98"/>
      <c r="I175" s="36"/>
      <c r="L175" s="96"/>
      <c r="M175" s="96"/>
      <c r="N175" s="36"/>
      <c r="T175" s="21"/>
    </row>
    <row r="176" spans="1:20" s="37" customFormat="1" ht="15.75" customHeight="1" x14ac:dyDescent="0.25">
      <c r="A176" s="69">
        <f t="shared" si="3"/>
        <v>27</v>
      </c>
      <c r="B176" s="70" t="s">
        <v>324</v>
      </c>
      <c r="C176" s="42">
        <v>349.53</v>
      </c>
      <c r="D176" s="42">
        <f t="shared" si="2"/>
        <v>3762.3409199999996</v>
      </c>
      <c r="E176" s="42" t="s">
        <v>328</v>
      </c>
      <c r="F176" s="42" t="s">
        <v>328</v>
      </c>
      <c r="G176" s="97">
        <v>45880</v>
      </c>
      <c r="H176" s="98"/>
      <c r="I176" s="36"/>
      <c r="L176" s="96"/>
      <c r="M176" s="96"/>
      <c r="N176" s="36"/>
      <c r="T176" s="21"/>
    </row>
    <row r="177" spans="1:20" s="37" customFormat="1" ht="15.75" customHeight="1" x14ac:dyDescent="0.25">
      <c r="A177" s="69">
        <f t="shared" si="3"/>
        <v>28</v>
      </c>
      <c r="B177" s="70" t="s">
        <v>324</v>
      </c>
      <c r="C177" s="42">
        <v>732.73</v>
      </c>
      <c r="D177" s="42">
        <f t="shared" si="2"/>
        <v>7887.1057199999996</v>
      </c>
      <c r="E177" s="42" t="s">
        <v>328</v>
      </c>
      <c r="F177" s="42" t="s">
        <v>328</v>
      </c>
      <c r="G177" s="97">
        <v>45880</v>
      </c>
      <c r="H177" s="98"/>
      <c r="I177" s="36"/>
      <c r="L177" s="96"/>
      <c r="M177" s="96"/>
      <c r="N177" s="36"/>
      <c r="T177" s="21"/>
    </row>
    <row r="178" spans="1:20" s="37" customFormat="1" ht="15.75" customHeight="1" x14ac:dyDescent="0.25">
      <c r="A178" s="69">
        <f t="shared" si="3"/>
        <v>29</v>
      </c>
      <c r="B178" s="70" t="s">
        <v>324</v>
      </c>
      <c r="C178" s="42">
        <v>346.16</v>
      </c>
      <c r="D178" s="42">
        <f t="shared" si="2"/>
        <v>3726.0662400000001</v>
      </c>
      <c r="E178" s="42" t="s">
        <v>328</v>
      </c>
      <c r="F178" s="42" t="s">
        <v>328</v>
      </c>
      <c r="G178" s="97">
        <v>45880</v>
      </c>
      <c r="H178" s="98"/>
      <c r="I178" s="36"/>
      <c r="L178" s="96"/>
      <c r="M178" s="96"/>
      <c r="N178" s="36"/>
      <c r="T178" s="21"/>
    </row>
    <row r="179" spans="1:20" s="37" customFormat="1" ht="15.75" customHeight="1" x14ac:dyDescent="0.25">
      <c r="A179" s="69">
        <f t="shared" si="3"/>
        <v>30</v>
      </c>
      <c r="B179" s="70" t="s">
        <v>324</v>
      </c>
      <c r="C179" s="42">
        <v>665.07</v>
      </c>
      <c r="D179" s="42">
        <f t="shared" si="2"/>
        <v>7158.8134799999998</v>
      </c>
      <c r="E179" s="42" t="s">
        <v>328</v>
      </c>
      <c r="F179" s="42" t="s">
        <v>328</v>
      </c>
      <c r="G179" s="97">
        <v>45880</v>
      </c>
      <c r="H179" s="98"/>
      <c r="I179" s="36"/>
      <c r="L179" s="96"/>
      <c r="M179" s="96"/>
      <c r="N179" s="36"/>
      <c r="T179" s="21"/>
    </row>
    <row r="180" spans="1:20" s="37" customFormat="1" ht="15.75" customHeight="1" x14ac:dyDescent="0.25">
      <c r="A180" s="69">
        <f t="shared" si="3"/>
        <v>31</v>
      </c>
      <c r="B180" s="70" t="s">
        <v>324</v>
      </c>
      <c r="C180" s="42">
        <v>524.65</v>
      </c>
      <c r="D180" s="42">
        <f t="shared" si="2"/>
        <v>5647.3325999999997</v>
      </c>
      <c r="E180" s="42" t="s">
        <v>328</v>
      </c>
      <c r="F180" s="42" t="s">
        <v>328</v>
      </c>
      <c r="G180" s="97">
        <v>45880</v>
      </c>
      <c r="H180" s="98"/>
      <c r="I180" s="36"/>
      <c r="L180" s="96"/>
      <c r="M180" s="96"/>
      <c r="N180" s="36"/>
      <c r="T180" s="21"/>
    </row>
    <row r="181" spans="1:20" s="37" customFormat="1" ht="15.75" customHeight="1" x14ac:dyDescent="0.25">
      <c r="A181" s="69">
        <f t="shared" si="3"/>
        <v>32</v>
      </c>
      <c r="B181" s="70" t="s">
        <v>324</v>
      </c>
      <c r="C181" s="42">
        <v>461.55</v>
      </c>
      <c r="D181" s="42">
        <f t="shared" si="2"/>
        <v>4968.1242000000002</v>
      </c>
      <c r="E181" s="42" t="s">
        <v>328</v>
      </c>
      <c r="F181" s="42" t="s">
        <v>328</v>
      </c>
      <c r="G181" s="97">
        <v>45880</v>
      </c>
      <c r="H181" s="98"/>
      <c r="I181" s="36"/>
      <c r="L181" s="96"/>
      <c r="M181" s="96"/>
      <c r="N181" s="36"/>
      <c r="T181" s="21"/>
    </row>
    <row r="182" spans="1:20" s="37" customFormat="1" ht="15.75" customHeight="1" x14ac:dyDescent="0.25">
      <c r="A182" s="69">
        <f t="shared" si="3"/>
        <v>33</v>
      </c>
      <c r="B182" s="70" t="s">
        <v>324</v>
      </c>
      <c r="C182" s="42">
        <v>313.55</v>
      </c>
      <c r="D182" s="42">
        <f t="shared" si="2"/>
        <v>3375.0522000000001</v>
      </c>
      <c r="E182" s="42" t="s">
        <v>328</v>
      </c>
      <c r="F182" s="42" t="s">
        <v>328</v>
      </c>
      <c r="G182" s="99">
        <v>45797</v>
      </c>
      <c r="H182" s="100"/>
      <c r="I182" s="36"/>
      <c r="L182" s="96"/>
      <c r="M182" s="96"/>
      <c r="N182" s="36"/>
      <c r="T182" s="21"/>
    </row>
    <row r="183" spans="1:20" s="37" customFormat="1" ht="15.75" customHeight="1" x14ac:dyDescent="0.25">
      <c r="A183" s="69">
        <f t="shared" si="3"/>
        <v>34</v>
      </c>
      <c r="B183" s="70" t="s">
        <v>324</v>
      </c>
      <c r="C183" s="42">
        <v>321.88</v>
      </c>
      <c r="D183" s="42">
        <f t="shared" si="2"/>
        <v>3464.7163199999995</v>
      </c>
      <c r="E183" s="42" t="s">
        <v>328</v>
      </c>
      <c r="F183" s="42" t="s">
        <v>328</v>
      </c>
      <c r="G183" s="99">
        <v>45797</v>
      </c>
      <c r="H183" s="100"/>
      <c r="I183" s="36"/>
      <c r="L183" s="96"/>
      <c r="M183" s="96"/>
      <c r="N183" s="36"/>
      <c r="T183" s="21"/>
    </row>
    <row r="184" spans="1:20" s="37" customFormat="1" ht="15.75" customHeight="1" x14ac:dyDescent="0.25">
      <c r="A184" s="69">
        <f t="shared" si="3"/>
        <v>35</v>
      </c>
      <c r="B184" s="70" t="s">
        <v>324</v>
      </c>
      <c r="C184" s="42">
        <v>321.88</v>
      </c>
      <c r="D184" s="42">
        <f t="shared" si="2"/>
        <v>3464.7163199999995</v>
      </c>
      <c r="E184" s="42" t="s">
        <v>328</v>
      </c>
      <c r="F184" s="42" t="s">
        <v>328</v>
      </c>
      <c r="G184" s="99">
        <v>45797</v>
      </c>
      <c r="H184" s="100"/>
      <c r="I184" s="36"/>
      <c r="L184" s="96"/>
      <c r="M184" s="96"/>
      <c r="N184" s="36"/>
      <c r="T184" s="21"/>
    </row>
    <row r="185" spans="1:20" s="37" customFormat="1" ht="15.75" customHeight="1" x14ac:dyDescent="0.25">
      <c r="A185" s="69">
        <f t="shared" si="3"/>
        <v>36</v>
      </c>
      <c r="B185" s="70" t="s">
        <v>324</v>
      </c>
      <c r="C185" s="42">
        <v>584.12</v>
      </c>
      <c r="D185" s="42">
        <f t="shared" si="2"/>
        <v>6287.4676799999997</v>
      </c>
      <c r="E185" s="42" t="s">
        <v>328</v>
      </c>
      <c r="F185" s="42" t="s">
        <v>328</v>
      </c>
      <c r="G185" s="99">
        <v>45797</v>
      </c>
      <c r="H185" s="100"/>
      <c r="I185" s="36"/>
      <c r="L185" s="96"/>
      <c r="M185" s="96"/>
      <c r="N185" s="36"/>
      <c r="T185" s="21"/>
    </row>
    <row r="186" spans="1:20" s="37" customFormat="1" ht="15.75" customHeight="1" x14ac:dyDescent="0.25">
      <c r="A186" s="69">
        <f t="shared" si="3"/>
        <v>37</v>
      </c>
      <c r="B186" s="70" t="s">
        <v>324</v>
      </c>
      <c r="C186" s="42">
        <v>350.85</v>
      </c>
      <c r="D186" s="42">
        <f t="shared" si="2"/>
        <v>3776.5493999999999</v>
      </c>
      <c r="E186" s="42" t="s">
        <v>328</v>
      </c>
      <c r="F186" s="42" t="s">
        <v>328</v>
      </c>
      <c r="G186" s="97">
        <v>45880</v>
      </c>
      <c r="H186" s="98"/>
      <c r="I186" s="36"/>
      <c r="L186" s="96"/>
      <c r="M186" s="96"/>
      <c r="N186" s="36"/>
      <c r="T186" s="21"/>
    </row>
    <row r="187" spans="1:20" s="37" customFormat="1" ht="15.75" customHeight="1" x14ac:dyDescent="0.25">
      <c r="A187" s="69">
        <f t="shared" si="3"/>
        <v>38</v>
      </c>
      <c r="B187" s="70" t="s">
        <v>324</v>
      </c>
      <c r="C187" s="42">
        <v>442.79</v>
      </c>
      <c r="D187" s="42">
        <f t="shared" si="2"/>
        <v>4766.1915600000002</v>
      </c>
      <c r="E187" s="42" t="s">
        <v>328</v>
      </c>
      <c r="F187" s="42" t="s">
        <v>328</v>
      </c>
      <c r="G187" s="97">
        <v>45880</v>
      </c>
      <c r="H187" s="98"/>
      <c r="I187" s="36"/>
      <c r="L187" s="96"/>
      <c r="M187" s="96"/>
      <c r="N187" s="36"/>
      <c r="T187" s="21"/>
    </row>
    <row r="188" spans="1:20" s="37" customFormat="1" ht="15.75" customHeight="1" x14ac:dyDescent="0.25">
      <c r="A188" s="69">
        <f t="shared" si="3"/>
        <v>39</v>
      </c>
      <c r="B188" s="70" t="s">
        <v>324</v>
      </c>
      <c r="C188" s="42">
        <v>315.45</v>
      </c>
      <c r="D188" s="42">
        <f t="shared" si="2"/>
        <v>3395.5037999999995</v>
      </c>
      <c r="E188" s="42" t="s">
        <v>328</v>
      </c>
      <c r="F188" s="42" t="s">
        <v>328</v>
      </c>
      <c r="G188" s="97">
        <v>45880</v>
      </c>
      <c r="H188" s="98"/>
      <c r="I188" s="36"/>
      <c r="L188" s="96"/>
      <c r="M188" s="96"/>
      <c r="N188" s="36"/>
      <c r="T188" s="21"/>
    </row>
    <row r="189" spans="1:20" s="37" customFormat="1" ht="15.75" customHeight="1" x14ac:dyDescent="0.25">
      <c r="A189" s="69">
        <f t="shared" si="3"/>
        <v>40</v>
      </c>
      <c r="B189" s="70" t="s">
        <v>324</v>
      </c>
      <c r="C189" s="42">
        <v>321.88</v>
      </c>
      <c r="D189" s="42">
        <f t="shared" si="2"/>
        <v>3464.7163199999995</v>
      </c>
      <c r="E189" s="42" t="s">
        <v>328</v>
      </c>
      <c r="F189" s="42" t="s">
        <v>328</v>
      </c>
      <c r="G189" s="97">
        <v>45880</v>
      </c>
      <c r="H189" s="98"/>
      <c r="I189" s="36"/>
      <c r="L189" s="96"/>
      <c r="M189" s="96"/>
      <c r="N189" s="36"/>
      <c r="T189" s="21"/>
    </row>
    <row r="190" spans="1:20" s="37" customFormat="1" ht="15.75" customHeight="1" x14ac:dyDescent="0.25">
      <c r="A190" s="69">
        <f t="shared" si="3"/>
        <v>41</v>
      </c>
      <c r="B190" s="70" t="s">
        <v>324</v>
      </c>
      <c r="C190" s="42">
        <v>321.88</v>
      </c>
      <c r="D190" s="42">
        <f t="shared" si="2"/>
        <v>3464.7163199999995</v>
      </c>
      <c r="E190" s="42" t="s">
        <v>328</v>
      </c>
      <c r="F190" s="42" t="s">
        <v>328</v>
      </c>
      <c r="G190" s="97">
        <v>45880</v>
      </c>
      <c r="H190" s="98"/>
      <c r="I190" s="36"/>
      <c r="L190" s="96"/>
      <c r="M190" s="96"/>
      <c r="N190" s="36"/>
      <c r="T190" s="21"/>
    </row>
    <row r="191" spans="1:20" s="37" customFormat="1" ht="15.75" customHeight="1" x14ac:dyDescent="0.25">
      <c r="A191" s="69">
        <f t="shared" si="3"/>
        <v>42</v>
      </c>
      <c r="B191" s="70" t="s">
        <v>324</v>
      </c>
      <c r="C191" s="42">
        <v>321.88</v>
      </c>
      <c r="D191" s="42">
        <f t="shared" si="2"/>
        <v>3464.7163199999995</v>
      </c>
      <c r="E191" s="42" t="s">
        <v>328</v>
      </c>
      <c r="F191" s="42" t="s">
        <v>328</v>
      </c>
      <c r="G191" s="97">
        <v>45880</v>
      </c>
      <c r="H191" s="98"/>
      <c r="I191" s="36"/>
      <c r="L191" s="96"/>
      <c r="M191" s="96"/>
      <c r="N191" s="36"/>
      <c r="T191" s="21"/>
    </row>
    <row r="192" spans="1:20" s="37" customFormat="1" ht="15.75" customHeight="1" x14ac:dyDescent="0.25">
      <c r="A192" s="69">
        <f t="shared" si="3"/>
        <v>43</v>
      </c>
      <c r="B192" s="70" t="s">
        <v>324</v>
      </c>
      <c r="C192" s="42">
        <v>321.88</v>
      </c>
      <c r="D192" s="42">
        <f t="shared" si="2"/>
        <v>3464.7163199999995</v>
      </c>
      <c r="E192" s="42" t="s">
        <v>328</v>
      </c>
      <c r="F192" s="42" t="s">
        <v>328</v>
      </c>
      <c r="G192" s="97">
        <v>45880</v>
      </c>
      <c r="H192" s="98"/>
      <c r="I192" s="36"/>
      <c r="L192" s="96"/>
      <c r="M192" s="96"/>
      <c r="N192" s="36"/>
      <c r="T192" s="21"/>
    </row>
    <row r="193" spans="1:20" s="37" customFormat="1" ht="15.75" customHeight="1" x14ac:dyDescent="0.25">
      <c r="A193" s="69">
        <f t="shared" si="3"/>
        <v>44</v>
      </c>
      <c r="B193" s="70" t="s">
        <v>324</v>
      </c>
      <c r="C193" s="42">
        <v>314.14</v>
      </c>
      <c r="D193" s="42">
        <f t="shared" si="2"/>
        <v>3381.4029599999994</v>
      </c>
      <c r="E193" s="42" t="s">
        <v>328</v>
      </c>
      <c r="F193" s="42" t="s">
        <v>328</v>
      </c>
      <c r="G193" s="97">
        <v>45880</v>
      </c>
      <c r="H193" s="98"/>
      <c r="I193" s="36"/>
      <c r="L193" s="96"/>
      <c r="M193" s="96"/>
      <c r="N193" s="36"/>
      <c r="T193" s="21"/>
    </row>
    <row r="194" spans="1:20" s="37" customFormat="1" ht="15.75" customHeight="1" x14ac:dyDescent="0.25">
      <c r="A194" s="69">
        <f t="shared" si="3"/>
        <v>45</v>
      </c>
      <c r="B194" s="70" t="s">
        <v>324</v>
      </c>
      <c r="C194" s="42">
        <v>242.27</v>
      </c>
      <c r="D194" s="42">
        <f t="shared" si="2"/>
        <v>2607.7942800000001</v>
      </c>
      <c r="E194" s="42" t="s">
        <v>328</v>
      </c>
      <c r="F194" s="42" t="s">
        <v>328</v>
      </c>
      <c r="G194" s="97">
        <v>45880</v>
      </c>
      <c r="H194" s="98"/>
      <c r="I194" s="36"/>
      <c r="L194" s="96"/>
      <c r="M194" s="96"/>
      <c r="N194" s="36"/>
      <c r="T194" s="21"/>
    </row>
    <row r="195" spans="1:20" s="37" customFormat="1" ht="15.75" customHeight="1" x14ac:dyDescent="0.25">
      <c r="A195" s="69">
        <f t="shared" si="3"/>
        <v>46</v>
      </c>
      <c r="B195" s="70" t="s">
        <v>324</v>
      </c>
      <c r="C195" s="42">
        <v>250</v>
      </c>
      <c r="D195" s="42">
        <f t="shared" si="2"/>
        <v>2691</v>
      </c>
      <c r="E195" s="42" t="s">
        <v>328</v>
      </c>
      <c r="F195" s="42" t="s">
        <v>328</v>
      </c>
      <c r="G195" s="97">
        <v>45880</v>
      </c>
      <c r="H195" s="98"/>
      <c r="I195" s="36"/>
      <c r="L195" s="96"/>
      <c r="M195" s="96"/>
      <c r="N195" s="36"/>
      <c r="T195" s="21"/>
    </row>
    <row r="196" spans="1:20" s="37" customFormat="1" ht="15.75" customHeight="1" x14ac:dyDescent="0.25">
      <c r="A196" s="69">
        <f t="shared" si="3"/>
        <v>47</v>
      </c>
      <c r="B196" s="70" t="s">
        <v>324</v>
      </c>
      <c r="C196" s="42">
        <v>250</v>
      </c>
      <c r="D196" s="42">
        <f t="shared" si="2"/>
        <v>2691</v>
      </c>
      <c r="E196" s="42" t="s">
        <v>328</v>
      </c>
      <c r="F196" s="42" t="s">
        <v>328</v>
      </c>
      <c r="G196" s="97">
        <v>45880</v>
      </c>
      <c r="H196" s="98"/>
      <c r="I196" s="36"/>
      <c r="L196" s="96"/>
      <c r="M196" s="96"/>
      <c r="N196" s="36"/>
      <c r="T196" s="21"/>
    </row>
    <row r="197" spans="1:20" s="37" customFormat="1" ht="15.75" customHeight="1" x14ac:dyDescent="0.25">
      <c r="A197" s="69">
        <f t="shared" si="3"/>
        <v>48</v>
      </c>
      <c r="B197" s="70" t="s">
        <v>324</v>
      </c>
      <c r="C197" s="42">
        <v>250</v>
      </c>
      <c r="D197" s="42">
        <f t="shared" si="2"/>
        <v>2691</v>
      </c>
      <c r="E197" s="42" t="s">
        <v>328</v>
      </c>
      <c r="F197" s="42" t="s">
        <v>328</v>
      </c>
      <c r="G197" s="97">
        <v>45880</v>
      </c>
      <c r="H197" s="98"/>
      <c r="I197" s="36"/>
      <c r="L197" s="96"/>
      <c r="M197" s="96"/>
      <c r="N197" s="36"/>
      <c r="T197" s="21"/>
    </row>
    <row r="198" spans="1:20" s="37" customFormat="1" ht="15.75" customHeight="1" x14ac:dyDescent="0.25">
      <c r="A198" s="69">
        <f t="shared" si="3"/>
        <v>49</v>
      </c>
      <c r="B198" s="70" t="s">
        <v>324</v>
      </c>
      <c r="C198" s="42">
        <v>250</v>
      </c>
      <c r="D198" s="42">
        <f t="shared" si="2"/>
        <v>2691</v>
      </c>
      <c r="E198" s="42" t="s">
        <v>328</v>
      </c>
      <c r="F198" s="42" t="s">
        <v>328</v>
      </c>
      <c r="G198" s="97">
        <v>45880</v>
      </c>
      <c r="H198" s="98"/>
      <c r="I198" s="36"/>
      <c r="L198" s="96"/>
      <c r="M198" s="96"/>
      <c r="N198" s="36"/>
      <c r="T198" s="21"/>
    </row>
    <row r="199" spans="1:20" s="37" customFormat="1" ht="15.75" customHeight="1" x14ac:dyDescent="0.25">
      <c r="A199" s="69">
        <f t="shared" si="3"/>
        <v>50</v>
      </c>
      <c r="B199" s="70" t="s">
        <v>324</v>
      </c>
      <c r="C199" s="42">
        <v>250</v>
      </c>
      <c r="D199" s="42">
        <f t="shared" si="2"/>
        <v>2691</v>
      </c>
      <c r="E199" s="42" t="s">
        <v>328</v>
      </c>
      <c r="F199" s="42" t="s">
        <v>328</v>
      </c>
      <c r="G199" s="97">
        <v>45880</v>
      </c>
      <c r="H199" s="98"/>
      <c r="I199" s="36"/>
      <c r="L199" s="96"/>
      <c r="M199" s="96"/>
      <c r="N199" s="36"/>
      <c r="T199" s="21"/>
    </row>
    <row r="200" spans="1:20" s="37" customFormat="1" ht="15.75" customHeight="1" x14ac:dyDescent="0.25">
      <c r="A200" s="69">
        <f t="shared" si="3"/>
        <v>51</v>
      </c>
      <c r="B200" s="70" t="s">
        <v>324</v>
      </c>
      <c r="C200" s="42">
        <v>250</v>
      </c>
      <c r="D200" s="42">
        <f t="shared" si="2"/>
        <v>2691</v>
      </c>
      <c r="E200" s="42" t="s">
        <v>328</v>
      </c>
      <c r="F200" s="42" t="s">
        <v>328</v>
      </c>
      <c r="G200" s="97">
        <v>45880</v>
      </c>
      <c r="H200" s="98"/>
      <c r="I200" s="36"/>
      <c r="L200" s="96"/>
      <c r="M200" s="96"/>
      <c r="N200" s="36"/>
      <c r="T200" s="21"/>
    </row>
    <row r="201" spans="1:20" s="37" customFormat="1" ht="15.75" customHeight="1" x14ac:dyDescent="0.25">
      <c r="A201" s="69">
        <f t="shared" si="3"/>
        <v>52</v>
      </c>
      <c r="B201" s="70" t="s">
        <v>324</v>
      </c>
      <c r="C201" s="42">
        <v>250</v>
      </c>
      <c r="D201" s="42">
        <f t="shared" si="2"/>
        <v>2691</v>
      </c>
      <c r="E201" s="42" t="s">
        <v>328</v>
      </c>
      <c r="F201" s="42" t="s">
        <v>328</v>
      </c>
      <c r="G201" s="97">
        <v>45880</v>
      </c>
      <c r="H201" s="98"/>
      <c r="I201" s="36"/>
      <c r="L201" s="96"/>
      <c r="M201" s="96"/>
      <c r="N201" s="36"/>
      <c r="T201" s="21"/>
    </row>
    <row r="202" spans="1:20" s="37" customFormat="1" ht="15.75" customHeight="1" x14ac:dyDescent="0.25">
      <c r="A202" s="69">
        <f t="shared" si="3"/>
        <v>53</v>
      </c>
      <c r="B202" s="70" t="s">
        <v>324</v>
      </c>
      <c r="C202" s="42">
        <v>250</v>
      </c>
      <c r="D202" s="42">
        <f t="shared" si="2"/>
        <v>2691</v>
      </c>
      <c r="E202" s="42" t="s">
        <v>328</v>
      </c>
      <c r="F202" s="42" t="s">
        <v>328</v>
      </c>
      <c r="G202" s="97">
        <v>45880</v>
      </c>
      <c r="H202" s="98"/>
      <c r="I202" s="36"/>
      <c r="L202" s="96"/>
      <c r="M202" s="96"/>
      <c r="N202" s="36"/>
      <c r="T202" s="21"/>
    </row>
    <row r="203" spans="1:20" s="37" customFormat="1" ht="15.75" customHeight="1" x14ac:dyDescent="0.25">
      <c r="A203" s="69">
        <f t="shared" si="3"/>
        <v>54</v>
      </c>
      <c r="B203" s="70" t="s">
        <v>324</v>
      </c>
      <c r="C203" s="42">
        <v>285.76</v>
      </c>
      <c r="D203" s="42">
        <f t="shared" si="2"/>
        <v>3075.9206399999998</v>
      </c>
      <c r="E203" s="42" t="s">
        <v>328</v>
      </c>
      <c r="F203" s="42" t="s">
        <v>328</v>
      </c>
      <c r="G203" s="97">
        <v>45880</v>
      </c>
      <c r="H203" s="98"/>
      <c r="I203" s="36"/>
      <c r="L203" s="96"/>
      <c r="M203" s="96"/>
      <c r="N203" s="36"/>
      <c r="T203" s="21"/>
    </row>
    <row r="204" spans="1:20" s="37" customFormat="1" ht="15.75" customHeight="1" x14ac:dyDescent="0.25">
      <c r="A204" s="69">
        <f t="shared" si="3"/>
        <v>55</v>
      </c>
      <c r="B204" s="70" t="s">
        <v>324</v>
      </c>
      <c r="C204" s="42">
        <v>285.76</v>
      </c>
      <c r="D204" s="42">
        <f t="shared" si="2"/>
        <v>3075.9206399999998</v>
      </c>
      <c r="E204" s="42" t="s">
        <v>328</v>
      </c>
      <c r="F204" s="42" t="s">
        <v>328</v>
      </c>
      <c r="G204" s="97">
        <v>45880</v>
      </c>
      <c r="H204" s="98"/>
      <c r="I204" s="36"/>
      <c r="L204" s="96"/>
      <c r="M204" s="96"/>
      <c r="N204" s="36"/>
      <c r="T204" s="21"/>
    </row>
    <row r="205" spans="1:20" s="37" customFormat="1" ht="15.75" customHeight="1" x14ac:dyDescent="0.25">
      <c r="A205" s="69">
        <f t="shared" si="3"/>
        <v>56</v>
      </c>
      <c r="B205" s="70" t="s">
        <v>324</v>
      </c>
      <c r="C205" s="42">
        <v>250</v>
      </c>
      <c r="D205" s="42">
        <f t="shared" si="2"/>
        <v>2691</v>
      </c>
      <c r="E205" s="42" t="s">
        <v>328</v>
      </c>
      <c r="F205" s="42" t="s">
        <v>328</v>
      </c>
      <c r="G205" s="97">
        <v>45880</v>
      </c>
      <c r="H205" s="98"/>
      <c r="I205" s="36"/>
      <c r="L205" s="96"/>
      <c r="M205" s="96"/>
      <c r="N205" s="36"/>
      <c r="T205" s="21"/>
    </row>
    <row r="206" spans="1:20" s="37" customFormat="1" ht="15.75" customHeight="1" x14ac:dyDescent="0.25">
      <c r="A206" s="69">
        <f t="shared" si="3"/>
        <v>57</v>
      </c>
      <c r="B206" s="70" t="s">
        <v>324</v>
      </c>
      <c r="C206" s="42">
        <v>250</v>
      </c>
      <c r="D206" s="42">
        <f t="shared" si="2"/>
        <v>2691</v>
      </c>
      <c r="E206" s="42" t="s">
        <v>328</v>
      </c>
      <c r="F206" s="42" t="s">
        <v>328</v>
      </c>
      <c r="G206" s="97">
        <v>45880</v>
      </c>
      <c r="H206" s="98"/>
      <c r="I206" s="36"/>
      <c r="L206" s="96"/>
      <c r="M206" s="96"/>
      <c r="N206" s="36"/>
      <c r="T206" s="21"/>
    </row>
    <row r="207" spans="1:20" s="37" customFormat="1" ht="15.75" customHeight="1" x14ac:dyDescent="0.25">
      <c r="A207" s="69">
        <f t="shared" si="3"/>
        <v>58</v>
      </c>
      <c r="B207" s="70" t="s">
        <v>324</v>
      </c>
      <c r="C207" s="42">
        <v>250</v>
      </c>
      <c r="D207" s="42">
        <f t="shared" si="2"/>
        <v>2691</v>
      </c>
      <c r="E207" s="42" t="s">
        <v>328</v>
      </c>
      <c r="F207" s="42" t="s">
        <v>328</v>
      </c>
      <c r="G207" s="97">
        <v>45880</v>
      </c>
      <c r="H207" s="98"/>
      <c r="I207" s="36"/>
      <c r="L207" s="96"/>
      <c r="M207" s="96"/>
      <c r="N207" s="36"/>
      <c r="T207" s="21"/>
    </row>
    <row r="208" spans="1:20" s="37" customFormat="1" ht="15.75" customHeight="1" x14ac:dyDescent="0.25">
      <c r="A208" s="69">
        <f t="shared" si="3"/>
        <v>59</v>
      </c>
      <c r="B208" s="70" t="s">
        <v>324</v>
      </c>
      <c r="C208" s="42">
        <v>250</v>
      </c>
      <c r="D208" s="42">
        <f t="shared" si="2"/>
        <v>2691</v>
      </c>
      <c r="E208" s="42" t="s">
        <v>328</v>
      </c>
      <c r="F208" s="42" t="s">
        <v>328</v>
      </c>
      <c r="G208" s="97">
        <v>45880</v>
      </c>
      <c r="H208" s="98"/>
      <c r="I208" s="36"/>
      <c r="L208" s="96"/>
      <c r="M208" s="96"/>
      <c r="N208" s="36"/>
      <c r="T208" s="21"/>
    </row>
    <row r="209" spans="1:20" s="37" customFormat="1" ht="15.75" customHeight="1" x14ac:dyDescent="0.25">
      <c r="A209" s="69">
        <f t="shared" si="3"/>
        <v>60</v>
      </c>
      <c r="B209" s="70" t="s">
        <v>324</v>
      </c>
      <c r="C209" s="42">
        <v>250</v>
      </c>
      <c r="D209" s="42">
        <f t="shared" si="2"/>
        <v>2691</v>
      </c>
      <c r="E209" s="42" t="s">
        <v>328</v>
      </c>
      <c r="F209" s="42" t="s">
        <v>328</v>
      </c>
      <c r="G209" s="97">
        <v>45880</v>
      </c>
      <c r="H209" s="98"/>
      <c r="I209" s="36"/>
      <c r="L209" s="96"/>
      <c r="M209" s="96"/>
      <c r="N209" s="36"/>
      <c r="T209" s="21"/>
    </row>
    <row r="210" spans="1:20" s="37" customFormat="1" ht="15.75" customHeight="1" x14ac:dyDescent="0.25">
      <c r="A210" s="69">
        <f t="shared" si="3"/>
        <v>61</v>
      </c>
      <c r="B210" s="70" t="s">
        <v>324</v>
      </c>
      <c r="C210" s="42">
        <v>250</v>
      </c>
      <c r="D210" s="42">
        <f t="shared" si="2"/>
        <v>2691</v>
      </c>
      <c r="E210" s="42" t="s">
        <v>328</v>
      </c>
      <c r="F210" s="42" t="s">
        <v>328</v>
      </c>
      <c r="G210" s="97">
        <v>45880</v>
      </c>
      <c r="H210" s="98"/>
      <c r="I210" s="36"/>
      <c r="L210" s="96"/>
      <c r="M210" s="96"/>
      <c r="N210" s="36"/>
      <c r="T210" s="21"/>
    </row>
    <row r="211" spans="1:20" s="37" customFormat="1" ht="15.75" customHeight="1" x14ac:dyDescent="0.25">
      <c r="A211" s="69">
        <f t="shared" si="3"/>
        <v>62</v>
      </c>
      <c r="B211" s="70" t="s">
        <v>324</v>
      </c>
      <c r="C211" s="42">
        <v>250</v>
      </c>
      <c r="D211" s="42">
        <f t="shared" si="2"/>
        <v>2691</v>
      </c>
      <c r="E211" s="42" t="s">
        <v>328</v>
      </c>
      <c r="F211" s="42" t="s">
        <v>328</v>
      </c>
      <c r="G211" s="97">
        <v>45880</v>
      </c>
      <c r="H211" s="98"/>
      <c r="I211" s="36"/>
      <c r="L211" s="96"/>
      <c r="M211" s="96"/>
      <c r="N211" s="36"/>
      <c r="T211" s="21"/>
    </row>
    <row r="212" spans="1:20" s="37" customFormat="1" ht="15.75" customHeight="1" x14ac:dyDescent="0.25">
      <c r="A212" s="69">
        <f t="shared" si="3"/>
        <v>63</v>
      </c>
      <c r="B212" s="70" t="s">
        <v>324</v>
      </c>
      <c r="C212" s="42">
        <v>250</v>
      </c>
      <c r="D212" s="42">
        <f t="shared" si="2"/>
        <v>2691</v>
      </c>
      <c r="E212" s="42" t="s">
        <v>328</v>
      </c>
      <c r="F212" s="42" t="s">
        <v>328</v>
      </c>
      <c r="G212" s="97">
        <v>45880</v>
      </c>
      <c r="H212" s="98"/>
      <c r="I212" s="36"/>
      <c r="L212" s="96"/>
      <c r="M212" s="96"/>
      <c r="N212" s="36"/>
      <c r="T212" s="21"/>
    </row>
    <row r="213" spans="1:20" s="37" customFormat="1" ht="15.75" customHeight="1" x14ac:dyDescent="0.25">
      <c r="A213" s="69">
        <f t="shared" si="3"/>
        <v>64</v>
      </c>
      <c r="B213" s="70" t="s">
        <v>324</v>
      </c>
      <c r="C213" s="42">
        <v>242.27</v>
      </c>
      <c r="D213" s="42">
        <f t="shared" si="2"/>
        <v>2607.7942800000001</v>
      </c>
      <c r="E213" s="42" t="s">
        <v>328</v>
      </c>
      <c r="F213" s="42" t="s">
        <v>328</v>
      </c>
      <c r="G213" s="99">
        <v>45797</v>
      </c>
      <c r="H213" s="100"/>
      <c r="I213" s="36"/>
      <c r="L213" s="96"/>
      <c r="M213" s="96"/>
      <c r="N213" s="36"/>
      <c r="T213" s="21"/>
    </row>
    <row r="214" spans="1:20" s="37" customFormat="1" ht="15.75" customHeight="1" x14ac:dyDescent="0.25">
      <c r="A214" s="69">
        <f t="shared" si="3"/>
        <v>65</v>
      </c>
      <c r="B214" s="70" t="s">
        <v>324</v>
      </c>
      <c r="C214" s="42">
        <v>242.27</v>
      </c>
      <c r="D214" s="42">
        <f t="shared" si="2"/>
        <v>2607.7942800000001</v>
      </c>
      <c r="E214" s="42" t="s">
        <v>328</v>
      </c>
      <c r="F214" s="42" t="s">
        <v>328</v>
      </c>
      <c r="G214" s="99">
        <v>45797</v>
      </c>
      <c r="H214" s="100"/>
      <c r="I214" s="36"/>
      <c r="L214" s="96"/>
      <c r="M214" s="96"/>
      <c r="N214" s="36"/>
      <c r="T214" s="21"/>
    </row>
    <row r="215" spans="1:20" s="37" customFormat="1" ht="15.75" customHeight="1" x14ac:dyDescent="0.25">
      <c r="A215" s="69">
        <f t="shared" si="3"/>
        <v>66</v>
      </c>
      <c r="B215" s="70" t="s">
        <v>324</v>
      </c>
      <c r="C215" s="42">
        <v>250</v>
      </c>
      <c r="D215" s="42">
        <f t="shared" ref="D215:D278" si="4">C215*10.764</f>
        <v>2691</v>
      </c>
      <c r="E215" s="42" t="s">
        <v>328</v>
      </c>
      <c r="F215" s="42" t="s">
        <v>328</v>
      </c>
      <c r="G215" s="99">
        <v>45797</v>
      </c>
      <c r="H215" s="100"/>
      <c r="I215" s="36"/>
      <c r="L215" s="96"/>
      <c r="M215" s="96"/>
      <c r="N215" s="36"/>
      <c r="T215" s="21"/>
    </row>
    <row r="216" spans="1:20" s="37" customFormat="1" ht="15.75" customHeight="1" x14ac:dyDescent="0.25">
      <c r="A216" s="69">
        <f t="shared" si="3"/>
        <v>67</v>
      </c>
      <c r="B216" s="70" t="s">
        <v>324</v>
      </c>
      <c r="C216" s="42">
        <v>250</v>
      </c>
      <c r="D216" s="42">
        <f t="shared" si="4"/>
        <v>2691</v>
      </c>
      <c r="E216" s="42" t="s">
        <v>328</v>
      </c>
      <c r="F216" s="42" t="s">
        <v>328</v>
      </c>
      <c r="G216" s="99">
        <v>45797</v>
      </c>
      <c r="H216" s="100"/>
      <c r="I216" s="36"/>
      <c r="L216" s="96"/>
      <c r="M216" s="96"/>
      <c r="N216" s="36"/>
      <c r="T216" s="21"/>
    </row>
    <row r="217" spans="1:20" s="37" customFormat="1" ht="15.75" customHeight="1" x14ac:dyDescent="0.25">
      <c r="A217" s="69">
        <f t="shared" si="3"/>
        <v>68</v>
      </c>
      <c r="B217" s="70" t="s">
        <v>324</v>
      </c>
      <c r="C217" s="42">
        <v>250</v>
      </c>
      <c r="D217" s="42">
        <f t="shared" si="4"/>
        <v>2691</v>
      </c>
      <c r="E217" s="42" t="s">
        <v>328</v>
      </c>
      <c r="F217" s="42" t="s">
        <v>328</v>
      </c>
      <c r="G217" s="99">
        <v>45797</v>
      </c>
      <c r="H217" s="100"/>
      <c r="I217" s="36"/>
      <c r="L217" s="96"/>
      <c r="M217" s="96"/>
      <c r="N217" s="36"/>
      <c r="T217" s="21"/>
    </row>
    <row r="218" spans="1:20" s="37" customFormat="1" ht="15.75" customHeight="1" x14ac:dyDescent="0.25">
      <c r="A218" s="69">
        <f t="shared" ref="A218:A281" si="5">A217+1</f>
        <v>69</v>
      </c>
      <c r="B218" s="70" t="s">
        <v>324</v>
      </c>
      <c r="C218" s="42">
        <v>250</v>
      </c>
      <c r="D218" s="42">
        <f t="shared" si="4"/>
        <v>2691</v>
      </c>
      <c r="E218" s="42" t="s">
        <v>328</v>
      </c>
      <c r="F218" s="42" t="s">
        <v>328</v>
      </c>
      <c r="G218" s="99">
        <v>45797</v>
      </c>
      <c r="H218" s="100"/>
      <c r="I218" s="36"/>
      <c r="L218" s="96"/>
      <c r="M218" s="96"/>
      <c r="N218" s="36"/>
      <c r="T218" s="21"/>
    </row>
    <row r="219" spans="1:20" s="37" customFormat="1" ht="15.75" customHeight="1" x14ac:dyDescent="0.25">
      <c r="A219" s="69">
        <f t="shared" si="5"/>
        <v>70</v>
      </c>
      <c r="B219" s="70" t="s">
        <v>324</v>
      </c>
      <c r="C219" s="42">
        <v>250</v>
      </c>
      <c r="D219" s="42">
        <f t="shared" si="4"/>
        <v>2691</v>
      </c>
      <c r="E219" s="42" t="s">
        <v>328</v>
      </c>
      <c r="F219" s="42" t="s">
        <v>328</v>
      </c>
      <c r="G219" s="99">
        <v>45797</v>
      </c>
      <c r="H219" s="100"/>
      <c r="I219" s="36"/>
      <c r="L219" s="96"/>
      <c r="M219" s="96"/>
      <c r="N219" s="36"/>
      <c r="T219" s="21"/>
    </row>
    <row r="220" spans="1:20" s="37" customFormat="1" ht="15.75" customHeight="1" x14ac:dyDescent="0.25">
      <c r="A220" s="69">
        <f t="shared" si="5"/>
        <v>71</v>
      </c>
      <c r="B220" s="70" t="s">
        <v>324</v>
      </c>
      <c r="C220" s="42">
        <v>250</v>
      </c>
      <c r="D220" s="42">
        <f t="shared" si="4"/>
        <v>2691</v>
      </c>
      <c r="E220" s="42" t="s">
        <v>328</v>
      </c>
      <c r="F220" s="42" t="s">
        <v>328</v>
      </c>
      <c r="G220" s="99">
        <v>45797</v>
      </c>
      <c r="H220" s="100"/>
      <c r="I220" s="36"/>
      <c r="L220" s="96"/>
      <c r="M220" s="96"/>
      <c r="N220" s="36"/>
      <c r="T220" s="21"/>
    </row>
    <row r="221" spans="1:20" s="37" customFormat="1" ht="15.75" customHeight="1" x14ac:dyDescent="0.25">
      <c r="A221" s="69">
        <f t="shared" si="5"/>
        <v>72</v>
      </c>
      <c r="B221" s="70" t="s">
        <v>324</v>
      </c>
      <c r="C221" s="42">
        <v>250</v>
      </c>
      <c r="D221" s="42">
        <f t="shared" si="4"/>
        <v>2691</v>
      </c>
      <c r="E221" s="42" t="s">
        <v>328</v>
      </c>
      <c r="F221" s="42" t="s">
        <v>328</v>
      </c>
      <c r="G221" s="99">
        <v>45797</v>
      </c>
      <c r="H221" s="100"/>
      <c r="I221" s="36"/>
      <c r="L221" s="96"/>
      <c r="M221" s="96"/>
      <c r="N221" s="36"/>
      <c r="T221" s="21"/>
    </row>
    <row r="222" spans="1:20" s="37" customFormat="1" ht="15.75" customHeight="1" x14ac:dyDescent="0.25">
      <c r="A222" s="69">
        <f t="shared" si="5"/>
        <v>73</v>
      </c>
      <c r="B222" s="70" t="s">
        <v>324</v>
      </c>
      <c r="C222" s="42">
        <v>250</v>
      </c>
      <c r="D222" s="42">
        <f t="shared" si="4"/>
        <v>2691</v>
      </c>
      <c r="E222" s="42" t="s">
        <v>328</v>
      </c>
      <c r="F222" s="42" t="s">
        <v>328</v>
      </c>
      <c r="G222" s="99">
        <v>45797</v>
      </c>
      <c r="H222" s="100"/>
      <c r="I222" s="36"/>
      <c r="L222" s="96"/>
      <c r="M222" s="96"/>
      <c r="N222" s="36"/>
      <c r="T222" s="21"/>
    </row>
    <row r="223" spans="1:20" s="37" customFormat="1" ht="15.75" customHeight="1" x14ac:dyDescent="0.25">
      <c r="A223" s="69">
        <f t="shared" si="5"/>
        <v>74</v>
      </c>
      <c r="B223" s="70" t="s">
        <v>324</v>
      </c>
      <c r="C223" s="42">
        <v>285.76</v>
      </c>
      <c r="D223" s="42">
        <f t="shared" si="4"/>
        <v>3075.9206399999998</v>
      </c>
      <c r="E223" s="42" t="s">
        <v>328</v>
      </c>
      <c r="F223" s="42" t="s">
        <v>328</v>
      </c>
      <c r="G223" s="99">
        <v>45797</v>
      </c>
      <c r="H223" s="100"/>
      <c r="I223" s="36"/>
      <c r="L223" s="96"/>
      <c r="M223" s="96"/>
      <c r="N223" s="36"/>
      <c r="T223" s="21"/>
    </row>
    <row r="224" spans="1:20" s="37" customFormat="1" ht="15.75" customHeight="1" x14ac:dyDescent="0.25">
      <c r="A224" s="69">
        <f t="shared" si="5"/>
        <v>75</v>
      </c>
      <c r="B224" s="70" t="s">
        <v>324</v>
      </c>
      <c r="C224" s="42">
        <v>261.89</v>
      </c>
      <c r="D224" s="42">
        <f t="shared" si="4"/>
        <v>2818.9839599999996</v>
      </c>
      <c r="E224" s="42" t="s">
        <v>328</v>
      </c>
      <c r="F224" s="42" t="s">
        <v>328</v>
      </c>
      <c r="G224" s="99">
        <v>45797</v>
      </c>
      <c r="H224" s="100"/>
      <c r="I224" s="36"/>
      <c r="L224" s="96"/>
      <c r="M224" s="96"/>
      <c r="N224" s="36"/>
      <c r="T224" s="21"/>
    </row>
    <row r="225" spans="1:20" s="37" customFormat="1" ht="15.75" customHeight="1" x14ac:dyDescent="0.25">
      <c r="A225" s="69">
        <f t="shared" si="5"/>
        <v>76</v>
      </c>
      <c r="B225" s="70" t="s">
        <v>324</v>
      </c>
      <c r="C225" s="42">
        <v>231.25</v>
      </c>
      <c r="D225" s="42">
        <f t="shared" si="4"/>
        <v>2489.1749999999997</v>
      </c>
      <c r="E225" s="42" t="s">
        <v>328</v>
      </c>
      <c r="F225" s="42" t="s">
        <v>328</v>
      </c>
      <c r="G225" s="99">
        <v>45797</v>
      </c>
      <c r="H225" s="100"/>
      <c r="I225" s="36"/>
      <c r="L225" s="96"/>
      <c r="M225" s="96"/>
      <c r="N225" s="36"/>
      <c r="T225" s="21"/>
    </row>
    <row r="226" spans="1:20" s="37" customFormat="1" ht="15.75" customHeight="1" x14ac:dyDescent="0.25">
      <c r="A226" s="69">
        <f t="shared" si="5"/>
        <v>77</v>
      </c>
      <c r="B226" s="70" t="s">
        <v>324</v>
      </c>
      <c r="C226" s="42">
        <v>231.25</v>
      </c>
      <c r="D226" s="42">
        <f t="shared" si="4"/>
        <v>2489.1749999999997</v>
      </c>
      <c r="E226" s="42" t="s">
        <v>328</v>
      </c>
      <c r="F226" s="42" t="s">
        <v>328</v>
      </c>
      <c r="G226" s="99">
        <v>45797</v>
      </c>
      <c r="H226" s="100"/>
      <c r="I226" s="36"/>
      <c r="L226" s="96"/>
      <c r="M226" s="96"/>
      <c r="N226" s="36"/>
      <c r="T226" s="21"/>
    </row>
    <row r="227" spans="1:20" s="37" customFormat="1" ht="15.75" customHeight="1" x14ac:dyDescent="0.25">
      <c r="A227" s="69">
        <f t="shared" si="5"/>
        <v>78</v>
      </c>
      <c r="B227" s="70" t="s">
        <v>324</v>
      </c>
      <c r="C227" s="42">
        <v>231.25</v>
      </c>
      <c r="D227" s="42">
        <f t="shared" si="4"/>
        <v>2489.1749999999997</v>
      </c>
      <c r="E227" s="42" t="s">
        <v>328</v>
      </c>
      <c r="F227" s="42" t="s">
        <v>328</v>
      </c>
      <c r="G227" s="99">
        <v>45797</v>
      </c>
      <c r="H227" s="100"/>
      <c r="I227" s="36"/>
      <c r="L227" s="96"/>
      <c r="M227" s="96"/>
      <c r="N227" s="36"/>
      <c r="T227" s="21"/>
    </row>
    <row r="228" spans="1:20" s="37" customFormat="1" ht="15.75" customHeight="1" x14ac:dyDescent="0.25">
      <c r="A228" s="69">
        <f t="shared" si="5"/>
        <v>79</v>
      </c>
      <c r="B228" s="70" t="s">
        <v>324</v>
      </c>
      <c r="C228" s="42">
        <v>231.25</v>
      </c>
      <c r="D228" s="42">
        <f t="shared" si="4"/>
        <v>2489.1749999999997</v>
      </c>
      <c r="E228" s="42" t="s">
        <v>328</v>
      </c>
      <c r="F228" s="42" t="s">
        <v>328</v>
      </c>
      <c r="G228" s="99">
        <v>45797</v>
      </c>
      <c r="H228" s="100"/>
      <c r="I228" s="36"/>
      <c r="L228" s="96"/>
      <c r="M228" s="96"/>
      <c r="N228" s="36"/>
      <c r="T228" s="21"/>
    </row>
    <row r="229" spans="1:20" s="37" customFormat="1" ht="15.75" customHeight="1" x14ac:dyDescent="0.25">
      <c r="A229" s="69">
        <f t="shared" si="5"/>
        <v>80</v>
      </c>
      <c r="B229" s="70" t="s">
        <v>324</v>
      </c>
      <c r="C229" s="42">
        <v>231.25</v>
      </c>
      <c r="D229" s="42">
        <f t="shared" si="4"/>
        <v>2489.1749999999997</v>
      </c>
      <c r="E229" s="42" t="s">
        <v>328</v>
      </c>
      <c r="F229" s="42" t="s">
        <v>328</v>
      </c>
      <c r="G229" s="99">
        <v>45797</v>
      </c>
      <c r="H229" s="100"/>
      <c r="I229" s="36"/>
      <c r="L229" s="96"/>
      <c r="M229" s="96"/>
      <c r="N229" s="36"/>
      <c r="T229" s="21"/>
    </row>
    <row r="230" spans="1:20" s="37" customFormat="1" ht="15.75" customHeight="1" x14ac:dyDescent="0.25">
      <c r="A230" s="69">
        <f t="shared" si="5"/>
        <v>81</v>
      </c>
      <c r="B230" s="70" t="s">
        <v>324</v>
      </c>
      <c r="C230" s="42">
        <v>231.25</v>
      </c>
      <c r="D230" s="42">
        <f t="shared" si="4"/>
        <v>2489.1749999999997</v>
      </c>
      <c r="E230" s="42" t="s">
        <v>328</v>
      </c>
      <c r="F230" s="42" t="s">
        <v>328</v>
      </c>
      <c r="G230" s="99">
        <v>45797</v>
      </c>
      <c r="H230" s="100"/>
      <c r="I230" s="36"/>
      <c r="L230" s="96"/>
      <c r="M230" s="96"/>
      <c r="N230" s="36"/>
      <c r="T230" s="21"/>
    </row>
    <row r="231" spans="1:20" s="37" customFormat="1" ht="15.75" customHeight="1" x14ac:dyDescent="0.25">
      <c r="A231" s="69">
        <f t="shared" si="5"/>
        <v>82</v>
      </c>
      <c r="B231" s="70" t="s">
        <v>324</v>
      </c>
      <c r="C231" s="42">
        <v>231.25</v>
      </c>
      <c r="D231" s="42">
        <f t="shared" si="4"/>
        <v>2489.1749999999997</v>
      </c>
      <c r="E231" s="42" t="s">
        <v>328</v>
      </c>
      <c r="F231" s="42" t="s">
        <v>328</v>
      </c>
      <c r="G231" s="99">
        <v>45797</v>
      </c>
      <c r="H231" s="100"/>
      <c r="I231" s="36"/>
      <c r="L231" s="96"/>
      <c r="M231" s="96"/>
      <c r="N231" s="36"/>
      <c r="T231" s="21"/>
    </row>
    <row r="232" spans="1:20" s="37" customFormat="1" ht="15.75" customHeight="1" x14ac:dyDescent="0.25">
      <c r="A232" s="69">
        <f t="shared" si="5"/>
        <v>83</v>
      </c>
      <c r="B232" s="70" t="s">
        <v>324</v>
      </c>
      <c r="C232" s="42">
        <v>231.25</v>
      </c>
      <c r="D232" s="42">
        <f t="shared" si="4"/>
        <v>2489.1749999999997</v>
      </c>
      <c r="E232" s="42" t="s">
        <v>328</v>
      </c>
      <c r="F232" s="42" t="s">
        <v>328</v>
      </c>
      <c r="G232" s="99">
        <v>45797</v>
      </c>
      <c r="H232" s="100"/>
      <c r="I232" s="36"/>
      <c r="L232" s="96"/>
      <c r="M232" s="96"/>
      <c r="N232" s="36"/>
      <c r="T232" s="21"/>
    </row>
    <row r="233" spans="1:20" s="37" customFormat="1" ht="15.75" customHeight="1" x14ac:dyDescent="0.25">
      <c r="A233" s="69">
        <f t="shared" si="5"/>
        <v>84</v>
      </c>
      <c r="B233" s="70" t="s">
        <v>324</v>
      </c>
      <c r="C233" s="42">
        <v>223.77</v>
      </c>
      <c r="D233" s="42">
        <f t="shared" si="4"/>
        <v>2408.6602800000001</v>
      </c>
      <c r="E233" s="42" t="s">
        <v>328</v>
      </c>
      <c r="F233" s="42" t="s">
        <v>328</v>
      </c>
      <c r="G233" s="99">
        <v>45797</v>
      </c>
      <c r="H233" s="100"/>
      <c r="I233" s="36"/>
      <c r="L233" s="96"/>
      <c r="M233" s="96"/>
      <c r="N233" s="36"/>
      <c r="T233" s="21"/>
    </row>
    <row r="234" spans="1:20" s="37" customFormat="1" ht="15.75" customHeight="1" x14ac:dyDescent="0.25">
      <c r="A234" s="69">
        <f t="shared" si="5"/>
        <v>85</v>
      </c>
      <c r="B234" s="70" t="s">
        <v>324</v>
      </c>
      <c r="C234" s="42">
        <v>271.26</v>
      </c>
      <c r="D234" s="42">
        <f t="shared" si="4"/>
        <v>2919.8426399999998</v>
      </c>
      <c r="E234" s="42" t="s">
        <v>328</v>
      </c>
      <c r="F234" s="42" t="s">
        <v>328</v>
      </c>
      <c r="G234" s="97">
        <v>45880</v>
      </c>
      <c r="H234" s="98"/>
      <c r="I234" s="36"/>
      <c r="L234" s="96"/>
      <c r="M234" s="96"/>
      <c r="N234" s="36"/>
      <c r="T234" s="21"/>
    </row>
    <row r="235" spans="1:20" s="37" customFormat="1" ht="15.75" customHeight="1" x14ac:dyDescent="0.25">
      <c r="A235" s="69">
        <f t="shared" si="5"/>
        <v>86</v>
      </c>
      <c r="B235" s="70" t="s">
        <v>324</v>
      </c>
      <c r="C235" s="42">
        <v>237.5</v>
      </c>
      <c r="D235" s="42">
        <f t="shared" si="4"/>
        <v>2556.4499999999998</v>
      </c>
      <c r="E235" s="42" t="s">
        <v>328</v>
      </c>
      <c r="F235" s="42" t="s">
        <v>328</v>
      </c>
      <c r="G235" s="97">
        <v>45880</v>
      </c>
      <c r="H235" s="98"/>
      <c r="I235" s="36"/>
      <c r="L235" s="96"/>
      <c r="M235" s="96"/>
      <c r="N235" s="36"/>
      <c r="T235" s="21"/>
    </row>
    <row r="236" spans="1:20" s="37" customFormat="1" ht="15.75" customHeight="1" x14ac:dyDescent="0.25">
      <c r="A236" s="69">
        <f t="shared" si="5"/>
        <v>87</v>
      </c>
      <c r="B236" s="70" t="s">
        <v>324</v>
      </c>
      <c r="C236" s="42">
        <v>237.5</v>
      </c>
      <c r="D236" s="42">
        <f t="shared" si="4"/>
        <v>2556.4499999999998</v>
      </c>
      <c r="E236" s="42" t="s">
        <v>328</v>
      </c>
      <c r="F236" s="42" t="s">
        <v>328</v>
      </c>
      <c r="G236" s="97">
        <v>45880</v>
      </c>
      <c r="H236" s="98"/>
      <c r="I236" s="36"/>
      <c r="L236" s="96"/>
      <c r="M236" s="96"/>
      <c r="N236" s="36"/>
      <c r="T236" s="21"/>
    </row>
    <row r="237" spans="1:20" s="37" customFormat="1" ht="15.75" customHeight="1" x14ac:dyDescent="0.25">
      <c r="A237" s="69">
        <f t="shared" si="5"/>
        <v>88</v>
      </c>
      <c r="B237" s="70" t="s">
        <v>324</v>
      </c>
      <c r="C237" s="42">
        <v>237.5</v>
      </c>
      <c r="D237" s="42">
        <f t="shared" si="4"/>
        <v>2556.4499999999998</v>
      </c>
      <c r="E237" s="42" t="s">
        <v>328</v>
      </c>
      <c r="F237" s="42" t="s">
        <v>328</v>
      </c>
      <c r="G237" s="97">
        <v>45880</v>
      </c>
      <c r="H237" s="98"/>
      <c r="I237" s="36"/>
      <c r="L237" s="96"/>
      <c r="M237" s="96"/>
      <c r="N237" s="36"/>
      <c r="T237" s="21"/>
    </row>
    <row r="238" spans="1:20" s="37" customFormat="1" ht="15.75" customHeight="1" x14ac:dyDescent="0.25">
      <c r="A238" s="69">
        <f t="shared" si="5"/>
        <v>89</v>
      </c>
      <c r="B238" s="70" t="s">
        <v>324</v>
      </c>
      <c r="C238" s="42">
        <v>237.5</v>
      </c>
      <c r="D238" s="42">
        <f t="shared" si="4"/>
        <v>2556.4499999999998</v>
      </c>
      <c r="E238" s="42" t="s">
        <v>328</v>
      </c>
      <c r="F238" s="42" t="s">
        <v>328</v>
      </c>
      <c r="G238" s="97">
        <v>45880</v>
      </c>
      <c r="H238" s="98"/>
      <c r="I238" s="36"/>
      <c r="L238" s="96"/>
      <c r="M238" s="96"/>
      <c r="N238" s="36"/>
      <c r="T238" s="21"/>
    </row>
    <row r="239" spans="1:20" s="37" customFormat="1" ht="15.75" customHeight="1" x14ac:dyDescent="0.25">
      <c r="A239" s="69">
        <f t="shared" si="5"/>
        <v>90</v>
      </c>
      <c r="B239" s="70" t="s">
        <v>324</v>
      </c>
      <c r="C239" s="42">
        <v>237.5</v>
      </c>
      <c r="D239" s="42">
        <f t="shared" si="4"/>
        <v>2556.4499999999998</v>
      </c>
      <c r="E239" s="42" t="s">
        <v>328</v>
      </c>
      <c r="F239" s="42" t="s">
        <v>328</v>
      </c>
      <c r="G239" s="97">
        <v>45880</v>
      </c>
      <c r="H239" s="98"/>
      <c r="I239" s="36"/>
      <c r="L239" s="96"/>
      <c r="M239" s="96"/>
      <c r="N239" s="36"/>
      <c r="T239" s="21"/>
    </row>
    <row r="240" spans="1:20" s="37" customFormat="1" ht="15.75" customHeight="1" x14ac:dyDescent="0.25">
      <c r="A240" s="69">
        <f t="shared" si="5"/>
        <v>91</v>
      </c>
      <c r="B240" s="70" t="s">
        <v>324</v>
      </c>
      <c r="C240" s="42">
        <v>237.5</v>
      </c>
      <c r="D240" s="42">
        <f t="shared" si="4"/>
        <v>2556.4499999999998</v>
      </c>
      <c r="E240" s="42" t="s">
        <v>328</v>
      </c>
      <c r="F240" s="42" t="s">
        <v>328</v>
      </c>
      <c r="G240" s="97">
        <v>45880</v>
      </c>
      <c r="H240" s="98"/>
      <c r="I240" s="36"/>
      <c r="L240" s="96"/>
      <c r="M240" s="96"/>
      <c r="N240" s="36"/>
      <c r="T240" s="21"/>
    </row>
    <row r="241" spans="1:20" s="37" customFormat="1" ht="15.75" customHeight="1" x14ac:dyDescent="0.25">
      <c r="A241" s="69">
        <f t="shared" si="5"/>
        <v>92</v>
      </c>
      <c r="B241" s="70" t="s">
        <v>324</v>
      </c>
      <c r="C241" s="42">
        <v>237.5</v>
      </c>
      <c r="D241" s="42">
        <f t="shared" si="4"/>
        <v>2556.4499999999998</v>
      </c>
      <c r="E241" s="42" t="s">
        <v>328</v>
      </c>
      <c r="F241" s="42" t="s">
        <v>328</v>
      </c>
      <c r="G241" s="97">
        <v>45880</v>
      </c>
      <c r="H241" s="98"/>
      <c r="I241" s="36"/>
      <c r="L241" s="96"/>
      <c r="M241" s="96"/>
      <c r="N241" s="36"/>
      <c r="T241" s="21"/>
    </row>
    <row r="242" spans="1:20" s="37" customFormat="1" ht="15.75" customHeight="1" x14ac:dyDescent="0.25">
      <c r="A242" s="69">
        <f t="shared" si="5"/>
        <v>93</v>
      </c>
      <c r="B242" s="70" t="s">
        <v>324</v>
      </c>
      <c r="C242" s="42">
        <v>237.5</v>
      </c>
      <c r="D242" s="42">
        <f t="shared" si="4"/>
        <v>2556.4499999999998</v>
      </c>
      <c r="E242" s="42" t="s">
        <v>328</v>
      </c>
      <c r="F242" s="42" t="s">
        <v>328</v>
      </c>
      <c r="G242" s="97">
        <v>45880</v>
      </c>
      <c r="H242" s="98"/>
      <c r="I242" s="36"/>
      <c r="L242" s="96"/>
      <c r="M242" s="96"/>
      <c r="N242" s="36"/>
      <c r="T242" s="21"/>
    </row>
    <row r="243" spans="1:20" s="37" customFormat="1" ht="15.75" customHeight="1" x14ac:dyDescent="0.25">
      <c r="A243" s="69">
        <f t="shared" si="5"/>
        <v>94</v>
      </c>
      <c r="B243" s="70" t="s">
        <v>324</v>
      </c>
      <c r="C243" s="42">
        <v>237.5</v>
      </c>
      <c r="D243" s="42">
        <f t="shared" si="4"/>
        <v>2556.4499999999998</v>
      </c>
      <c r="E243" s="42" t="s">
        <v>328</v>
      </c>
      <c r="F243" s="42" t="s">
        <v>328</v>
      </c>
      <c r="G243" s="97">
        <v>45880</v>
      </c>
      <c r="H243" s="98"/>
      <c r="I243" s="36"/>
      <c r="L243" s="96"/>
      <c r="M243" s="96"/>
      <c r="N243" s="36"/>
      <c r="T243" s="21"/>
    </row>
    <row r="244" spans="1:20" s="37" customFormat="1" ht="15.75" customHeight="1" x14ac:dyDescent="0.25">
      <c r="A244" s="69">
        <f t="shared" si="5"/>
        <v>95</v>
      </c>
      <c r="B244" s="70" t="s">
        <v>324</v>
      </c>
      <c r="C244" s="42">
        <v>269.29000000000002</v>
      </c>
      <c r="D244" s="42">
        <f t="shared" si="4"/>
        <v>2898.6375600000001</v>
      </c>
      <c r="E244" s="42" t="s">
        <v>328</v>
      </c>
      <c r="F244" s="42" t="s">
        <v>328</v>
      </c>
      <c r="G244" s="97">
        <v>45880</v>
      </c>
      <c r="H244" s="98"/>
      <c r="I244" s="36"/>
      <c r="L244" s="96"/>
      <c r="M244" s="96"/>
      <c r="N244" s="36"/>
      <c r="T244" s="21"/>
    </row>
    <row r="245" spans="1:20" s="37" customFormat="1" ht="15.75" customHeight="1" x14ac:dyDescent="0.25">
      <c r="A245" s="69">
        <f t="shared" si="5"/>
        <v>96</v>
      </c>
      <c r="B245" s="70" t="s">
        <v>324</v>
      </c>
      <c r="C245" s="42">
        <v>283.67</v>
      </c>
      <c r="D245" s="42">
        <f t="shared" si="4"/>
        <v>3053.4238799999998</v>
      </c>
      <c r="E245" s="42" t="s">
        <v>328</v>
      </c>
      <c r="F245" s="42" t="s">
        <v>328</v>
      </c>
      <c r="G245" s="97">
        <v>45880</v>
      </c>
      <c r="H245" s="98"/>
      <c r="I245" s="36"/>
      <c r="L245" s="96"/>
      <c r="M245" s="96"/>
      <c r="N245" s="36"/>
      <c r="T245" s="21"/>
    </row>
    <row r="246" spans="1:20" s="37" customFormat="1" ht="15.75" customHeight="1" x14ac:dyDescent="0.25">
      <c r="A246" s="69">
        <f t="shared" si="5"/>
        <v>97</v>
      </c>
      <c r="B246" s="70" t="s">
        <v>324</v>
      </c>
      <c r="C246" s="42">
        <v>250</v>
      </c>
      <c r="D246" s="42">
        <f t="shared" si="4"/>
        <v>2691</v>
      </c>
      <c r="E246" s="42" t="s">
        <v>328</v>
      </c>
      <c r="F246" s="42" t="s">
        <v>328</v>
      </c>
      <c r="G246" s="97">
        <v>45880</v>
      </c>
      <c r="H246" s="98"/>
      <c r="I246" s="36"/>
      <c r="L246" s="96"/>
      <c r="M246" s="96"/>
      <c r="N246" s="36"/>
      <c r="T246" s="21"/>
    </row>
    <row r="247" spans="1:20" s="37" customFormat="1" ht="15.75" customHeight="1" x14ac:dyDescent="0.25">
      <c r="A247" s="69">
        <f t="shared" si="5"/>
        <v>98</v>
      </c>
      <c r="B247" s="70" t="s">
        <v>324</v>
      </c>
      <c r="C247" s="42">
        <v>250</v>
      </c>
      <c r="D247" s="42">
        <f t="shared" si="4"/>
        <v>2691</v>
      </c>
      <c r="E247" s="42" t="s">
        <v>328</v>
      </c>
      <c r="F247" s="42" t="s">
        <v>328</v>
      </c>
      <c r="G247" s="97">
        <v>45880</v>
      </c>
      <c r="H247" s="98"/>
      <c r="I247" s="36"/>
      <c r="L247" s="96"/>
      <c r="M247" s="96"/>
      <c r="N247" s="36"/>
      <c r="T247" s="21"/>
    </row>
    <row r="248" spans="1:20" s="37" customFormat="1" ht="15.75" customHeight="1" x14ac:dyDescent="0.25">
      <c r="A248" s="69">
        <f t="shared" si="5"/>
        <v>99</v>
      </c>
      <c r="B248" s="70" t="s">
        <v>324</v>
      </c>
      <c r="C248" s="42">
        <v>250</v>
      </c>
      <c r="D248" s="42">
        <f t="shared" si="4"/>
        <v>2691</v>
      </c>
      <c r="E248" s="42" t="s">
        <v>328</v>
      </c>
      <c r="F248" s="42" t="s">
        <v>328</v>
      </c>
      <c r="G248" s="97">
        <v>45880</v>
      </c>
      <c r="H248" s="98"/>
      <c r="I248" s="36"/>
      <c r="L248" s="96"/>
      <c r="M248" s="96"/>
      <c r="N248" s="36"/>
      <c r="T248" s="21"/>
    </row>
    <row r="249" spans="1:20" s="37" customFormat="1" ht="15.75" customHeight="1" x14ac:dyDescent="0.25">
      <c r="A249" s="69">
        <f t="shared" si="5"/>
        <v>100</v>
      </c>
      <c r="B249" s="70" t="s">
        <v>324</v>
      </c>
      <c r="C249" s="42">
        <v>250</v>
      </c>
      <c r="D249" s="42">
        <f t="shared" si="4"/>
        <v>2691</v>
      </c>
      <c r="E249" s="42" t="s">
        <v>328</v>
      </c>
      <c r="F249" s="42" t="s">
        <v>328</v>
      </c>
      <c r="G249" s="97">
        <v>45880</v>
      </c>
      <c r="H249" s="98"/>
      <c r="I249" s="36"/>
      <c r="L249" s="96"/>
      <c r="M249" s="96"/>
      <c r="N249" s="36"/>
      <c r="T249" s="21"/>
    </row>
    <row r="250" spans="1:20" s="37" customFormat="1" ht="15.75" customHeight="1" x14ac:dyDescent="0.25">
      <c r="A250" s="69">
        <f t="shared" si="5"/>
        <v>101</v>
      </c>
      <c r="B250" s="70" t="s">
        <v>324</v>
      </c>
      <c r="C250" s="42">
        <v>250</v>
      </c>
      <c r="D250" s="42">
        <f t="shared" si="4"/>
        <v>2691</v>
      </c>
      <c r="E250" s="42" t="s">
        <v>328</v>
      </c>
      <c r="F250" s="42" t="s">
        <v>328</v>
      </c>
      <c r="G250" s="97">
        <v>45880</v>
      </c>
      <c r="H250" s="98"/>
      <c r="I250" s="36"/>
      <c r="L250" s="96"/>
      <c r="M250" s="96"/>
      <c r="N250" s="36"/>
      <c r="T250" s="21"/>
    </row>
    <row r="251" spans="1:20" s="37" customFormat="1" ht="15.75" customHeight="1" x14ac:dyDescent="0.25">
      <c r="A251" s="69">
        <f t="shared" si="5"/>
        <v>102</v>
      </c>
      <c r="B251" s="70" t="s">
        <v>324</v>
      </c>
      <c r="C251" s="42">
        <v>250</v>
      </c>
      <c r="D251" s="42">
        <f t="shared" si="4"/>
        <v>2691</v>
      </c>
      <c r="E251" s="42" t="s">
        <v>328</v>
      </c>
      <c r="F251" s="42" t="s">
        <v>328</v>
      </c>
      <c r="G251" s="97">
        <v>45880</v>
      </c>
      <c r="H251" s="98"/>
      <c r="I251" s="36"/>
      <c r="L251" s="96"/>
      <c r="M251" s="96"/>
      <c r="N251" s="36"/>
      <c r="T251" s="21"/>
    </row>
    <row r="252" spans="1:20" s="37" customFormat="1" ht="15.75" customHeight="1" x14ac:dyDescent="0.25">
      <c r="A252" s="69">
        <f t="shared" si="5"/>
        <v>103</v>
      </c>
      <c r="B252" s="70" t="s">
        <v>324</v>
      </c>
      <c r="C252" s="42">
        <v>250</v>
      </c>
      <c r="D252" s="42">
        <f t="shared" si="4"/>
        <v>2691</v>
      </c>
      <c r="E252" s="42" t="s">
        <v>328</v>
      </c>
      <c r="F252" s="42" t="s">
        <v>328</v>
      </c>
      <c r="G252" s="97">
        <v>45880</v>
      </c>
      <c r="H252" s="98"/>
      <c r="I252" s="36"/>
      <c r="L252" s="96"/>
      <c r="M252" s="96"/>
      <c r="N252" s="36"/>
      <c r="T252" s="21"/>
    </row>
    <row r="253" spans="1:20" s="37" customFormat="1" ht="15.75" customHeight="1" x14ac:dyDescent="0.25">
      <c r="A253" s="69">
        <f t="shared" si="5"/>
        <v>104</v>
      </c>
      <c r="B253" s="70" t="s">
        <v>324</v>
      </c>
      <c r="C253" s="42">
        <v>250</v>
      </c>
      <c r="D253" s="42">
        <f t="shared" si="4"/>
        <v>2691</v>
      </c>
      <c r="E253" s="42" t="s">
        <v>328</v>
      </c>
      <c r="F253" s="42" t="s">
        <v>328</v>
      </c>
      <c r="G253" s="97">
        <v>45880</v>
      </c>
      <c r="H253" s="98"/>
      <c r="I253" s="36"/>
      <c r="L253" s="96"/>
      <c r="M253" s="96"/>
      <c r="N253" s="36"/>
      <c r="T253" s="21"/>
    </row>
    <row r="254" spans="1:20" s="37" customFormat="1" ht="15.75" customHeight="1" x14ac:dyDescent="0.25">
      <c r="A254" s="69">
        <f t="shared" si="5"/>
        <v>105</v>
      </c>
      <c r="B254" s="70" t="s">
        <v>324</v>
      </c>
      <c r="C254" s="42">
        <v>250</v>
      </c>
      <c r="D254" s="42">
        <f t="shared" si="4"/>
        <v>2691</v>
      </c>
      <c r="E254" s="42" t="s">
        <v>328</v>
      </c>
      <c r="F254" s="42" t="s">
        <v>328</v>
      </c>
      <c r="G254" s="97">
        <v>45880</v>
      </c>
      <c r="H254" s="98"/>
      <c r="I254" s="36"/>
      <c r="L254" s="96"/>
      <c r="M254" s="96"/>
      <c r="N254" s="36"/>
      <c r="T254" s="21"/>
    </row>
    <row r="255" spans="1:20" s="37" customFormat="1" ht="15.75" customHeight="1" x14ac:dyDescent="0.25">
      <c r="A255" s="69">
        <f t="shared" si="5"/>
        <v>106</v>
      </c>
      <c r="B255" s="70" t="s">
        <v>324</v>
      </c>
      <c r="C255" s="42">
        <v>296.54000000000002</v>
      </c>
      <c r="D255" s="42">
        <f t="shared" si="4"/>
        <v>3191.9565600000001</v>
      </c>
      <c r="E255" s="42" t="s">
        <v>328</v>
      </c>
      <c r="F255" s="42" t="s">
        <v>328</v>
      </c>
      <c r="G255" s="97">
        <v>45880</v>
      </c>
      <c r="H255" s="98"/>
      <c r="I255" s="36"/>
      <c r="L255" s="96"/>
      <c r="M255" s="96"/>
      <c r="N255" s="36"/>
      <c r="T255" s="21"/>
    </row>
    <row r="256" spans="1:20" s="37" customFormat="1" ht="15.75" customHeight="1" x14ac:dyDescent="0.25">
      <c r="A256" s="69">
        <f t="shared" si="5"/>
        <v>107</v>
      </c>
      <c r="B256" s="70" t="s">
        <v>324</v>
      </c>
      <c r="C256" s="42">
        <v>471.72</v>
      </c>
      <c r="D256" s="42">
        <f t="shared" si="4"/>
        <v>5077.5940799999998</v>
      </c>
      <c r="E256" s="42" t="s">
        <v>328</v>
      </c>
      <c r="F256" s="42" t="s">
        <v>328</v>
      </c>
      <c r="G256" s="97">
        <v>45880</v>
      </c>
      <c r="H256" s="98"/>
      <c r="I256" s="36"/>
      <c r="L256" s="96"/>
      <c r="M256" s="96"/>
      <c r="N256" s="36"/>
      <c r="T256" s="21"/>
    </row>
    <row r="257" spans="1:20" s="37" customFormat="1" ht="15.75" customHeight="1" x14ac:dyDescent="0.25">
      <c r="A257" s="69">
        <f t="shared" si="5"/>
        <v>108</v>
      </c>
      <c r="B257" s="70" t="s">
        <v>324</v>
      </c>
      <c r="C257" s="42">
        <v>550.51</v>
      </c>
      <c r="D257" s="42">
        <f t="shared" si="4"/>
        <v>5925.6896399999996</v>
      </c>
      <c r="E257" s="42" t="s">
        <v>328</v>
      </c>
      <c r="F257" s="42" t="s">
        <v>328</v>
      </c>
      <c r="G257" s="97">
        <v>45880</v>
      </c>
      <c r="H257" s="98"/>
      <c r="I257" s="36"/>
      <c r="L257" s="96"/>
      <c r="M257" s="96"/>
      <c r="N257" s="36"/>
      <c r="T257" s="21"/>
    </row>
    <row r="258" spans="1:20" s="37" customFormat="1" ht="15.75" customHeight="1" x14ac:dyDescent="0.25">
      <c r="A258" s="69">
        <f t="shared" si="5"/>
        <v>109</v>
      </c>
      <c r="B258" s="70" t="s">
        <v>324</v>
      </c>
      <c r="C258" s="42">
        <v>791.36</v>
      </c>
      <c r="D258" s="42">
        <f t="shared" si="4"/>
        <v>8518.1990399999995</v>
      </c>
      <c r="E258" s="42" t="s">
        <v>328</v>
      </c>
      <c r="F258" s="42" t="s">
        <v>328</v>
      </c>
      <c r="G258" s="97">
        <v>45880</v>
      </c>
      <c r="H258" s="98"/>
      <c r="I258" s="36"/>
      <c r="L258" s="96"/>
      <c r="M258" s="96"/>
      <c r="N258" s="36"/>
      <c r="T258" s="21"/>
    </row>
    <row r="259" spans="1:20" s="37" customFormat="1" ht="15.75" customHeight="1" x14ac:dyDescent="0.25">
      <c r="A259" s="69">
        <f t="shared" si="5"/>
        <v>110</v>
      </c>
      <c r="B259" s="70" t="s">
        <v>324</v>
      </c>
      <c r="C259" s="73">
        <v>10769.9</v>
      </c>
      <c r="D259" s="42">
        <f t="shared" si="4"/>
        <v>115927.20359999999</v>
      </c>
      <c r="E259" s="42" t="s">
        <v>328</v>
      </c>
      <c r="F259" s="42" t="s">
        <v>328</v>
      </c>
      <c r="G259" s="97">
        <v>45880</v>
      </c>
      <c r="H259" s="98"/>
      <c r="I259" s="36"/>
      <c r="L259" s="96"/>
      <c r="M259" s="96"/>
      <c r="N259" s="36"/>
      <c r="T259" s="21"/>
    </row>
    <row r="260" spans="1:20" s="37" customFormat="1" ht="15.75" customHeight="1" x14ac:dyDescent="0.25">
      <c r="A260" s="69">
        <f t="shared" si="5"/>
        <v>111</v>
      </c>
      <c r="B260" s="70" t="s">
        <v>324</v>
      </c>
      <c r="C260" s="42">
        <v>574.12</v>
      </c>
      <c r="D260" s="42">
        <f t="shared" si="4"/>
        <v>6179.8276799999994</v>
      </c>
      <c r="E260" s="42" t="s">
        <v>328</v>
      </c>
      <c r="F260" s="42" t="s">
        <v>328</v>
      </c>
      <c r="G260" s="97">
        <v>45880</v>
      </c>
      <c r="H260" s="98"/>
      <c r="I260" s="36" t="s">
        <v>360</v>
      </c>
      <c r="L260" s="96"/>
      <c r="M260" s="96"/>
      <c r="N260" s="36"/>
      <c r="T260" s="21"/>
    </row>
    <row r="261" spans="1:20" s="37" customFormat="1" ht="15.75" customHeight="1" x14ac:dyDescent="0.25">
      <c r="A261" s="69">
        <f t="shared" si="5"/>
        <v>112</v>
      </c>
      <c r="B261" s="70" t="s">
        <v>324</v>
      </c>
      <c r="C261" s="42">
        <v>573.35</v>
      </c>
      <c r="D261" s="42">
        <f t="shared" si="4"/>
        <v>6171.5393999999997</v>
      </c>
      <c r="E261" s="42" t="s">
        <v>328</v>
      </c>
      <c r="F261" s="42" t="s">
        <v>328</v>
      </c>
      <c r="G261" s="97">
        <v>45880</v>
      </c>
      <c r="H261" s="98"/>
      <c r="I261" s="36" t="s">
        <v>360</v>
      </c>
      <c r="L261" s="96"/>
      <c r="M261" s="96"/>
      <c r="N261" s="36"/>
      <c r="T261" s="21"/>
    </row>
    <row r="262" spans="1:20" s="37" customFormat="1" ht="15.75" customHeight="1" x14ac:dyDescent="0.25">
      <c r="A262" s="69">
        <f t="shared" si="5"/>
        <v>113</v>
      </c>
      <c r="B262" s="70" t="s">
        <v>324</v>
      </c>
      <c r="C262" s="42">
        <v>572.63</v>
      </c>
      <c r="D262" s="42">
        <f t="shared" si="4"/>
        <v>6163.7893199999999</v>
      </c>
      <c r="E262" s="42" t="s">
        <v>328</v>
      </c>
      <c r="F262" s="42" t="s">
        <v>328</v>
      </c>
      <c r="G262" s="97">
        <v>45880</v>
      </c>
      <c r="H262" s="98"/>
      <c r="I262" s="36" t="s">
        <v>360</v>
      </c>
      <c r="L262" s="96"/>
      <c r="M262" s="96"/>
      <c r="N262" s="36"/>
      <c r="T262" s="21"/>
    </row>
    <row r="263" spans="1:20" s="37" customFormat="1" ht="15.75" customHeight="1" x14ac:dyDescent="0.25">
      <c r="A263" s="69">
        <f t="shared" si="5"/>
        <v>114</v>
      </c>
      <c r="B263" s="70" t="s">
        <v>324</v>
      </c>
      <c r="C263" s="42">
        <v>571.71</v>
      </c>
      <c r="D263" s="42">
        <f t="shared" si="4"/>
        <v>6153.8864400000002</v>
      </c>
      <c r="E263" s="42" t="s">
        <v>328</v>
      </c>
      <c r="F263" s="42" t="s">
        <v>328</v>
      </c>
      <c r="G263" s="97">
        <v>45880</v>
      </c>
      <c r="H263" s="98"/>
      <c r="I263" s="36" t="s">
        <v>360</v>
      </c>
      <c r="L263" s="96"/>
      <c r="M263" s="96"/>
      <c r="N263" s="36"/>
      <c r="T263" s="21"/>
    </row>
    <row r="264" spans="1:20" s="37" customFormat="1" ht="15.75" customHeight="1" x14ac:dyDescent="0.25">
      <c r="A264" s="69">
        <f t="shared" si="5"/>
        <v>115</v>
      </c>
      <c r="B264" s="70" t="s">
        <v>324</v>
      </c>
      <c r="C264" s="42">
        <v>801.33</v>
      </c>
      <c r="D264" s="42">
        <f t="shared" si="4"/>
        <v>8625.5161200000002</v>
      </c>
      <c r="E264" s="42" t="s">
        <v>328</v>
      </c>
      <c r="F264" s="42" t="s">
        <v>328</v>
      </c>
      <c r="G264" s="97">
        <v>45880</v>
      </c>
      <c r="H264" s="98"/>
      <c r="I264" s="36"/>
      <c r="L264" s="96"/>
      <c r="M264" s="96"/>
      <c r="N264" s="36"/>
      <c r="T264" s="21"/>
    </row>
    <row r="265" spans="1:20" s="37" customFormat="1" ht="15.75" customHeight="1" x14ac:dyDescent="0.25">
      <c r="A265" s="69">
        <f t="shared" si="5"/>
        <v>116</v>
      </c>
      <c r="B265" s="70" t="s">
        <v>324</v>
      </c>
      <c r="C265" s="42">
        <v>640.83000000000004</v>
      </c>
      <c r="D265" s="42">
        <f t="shared" si="4"/>
        <v>6897.8941199999999</v>
      </c>
      <c r="E265" s="42" t="s">
        <v>328</v>
      </c>
      <c r="F265" s="42" t="s">
        <v>328</v>
      </c>
      <c r="G265" s="97">
        <v>45880</v>
      </c>
      <c r="H265" s="98"/>
      <c r="I265" s="36"/>
      <c r="L265" s="96"/>
      <c r="M265" s="96"/>
      <c r="N265" s="36"/>
      <c r="T265" s="21"/>
    </row>
    <row r="266" spans="1:20" s="37" customFormat="1" ht="15.75" customHeight="1" x14ac:dyDescent="0.25">
      <c r="A266" s="69">
        <f t="shared" si="5"/>
        <v>117</v>
      </c>
      <c r="B266" s="70" t="s">
        <v>324</v>
      </c>
      <c r="C266" s="42">
        <v>594.96</v>
      </c>
      <c r="D266" s="42">
        <f t="shared" si="4"/>
        <v>6404.1494400000001</v>
      </c>
      <c r="E266" s="42" t="s">
        <v>328</v>
      </c>
      <c r="F266" s="42" t="s">
        <v>328</v>
      </c>
      <c r="G266" s="97">
        <v>45880</v>
      </c>
      <c r="H266" s="98"/>
      <c r="I266" s="36"/>
      <c r="L266" s="96"/>
      <c r="M266" s="96"/>
      <c r="N266" s="36"/>
      <c r="T266" s="21"/>
    </row>
    <row r="267" spans="1:20" s="37" customFormat="1" ht="15.75" customHeight="1" x14ac:dyDescent="0.25">
      <c r="A267" s="69">
        <f t="shared" si="5"/>
        <v>118</v>
      </c>
      <c r="B267" s="70" t="s">
        <v>324</v>
      </c>
      <c r="C267" s="42">
        <v>593.59</v>
      </c>
      <c r="D267" s="42">
        <f t="shared" si="4"/>
        <v>6389.4027599999999</v>
      </c>
      <c r="E267" s="42" t="s">
        <v>328</v>
      </c>
      <c r="F267" s="42" t="s">
        <v>328</v>
      </c>
      <c r="G267" s="97">
        <v>45880</v>
      </c>
      <c r="H267" s="98"/>
      <c r="I267" s="36"/>
      <c r="L267" s="96"/>
      <c r="M267" s="96"/>
      <c r="N267" s="36"/>
      <c r="T267" s="21"/>
    </row>
    <row r="268" spans="1:20" s="37" customFormat="1" ht="15.75" customHeight="1" x14ac:dyDescent="0.25">
      <c r="A268" s="69">
        <f t="shared" si="5"/>
        <v>119</v>
      </c>
      <c r="B268" s="70" t="s">
        <v>324</v>
      </c>
      <c r="C268" s="42">
        <v>592.23</v>
      </c>
      <c r="D268" s="42">
        <f t="shared" si="4"/>
        <v>6374.7637199999999</v>
      </c>
      <c r="E268" s="42" t="s">
        <v>328</v>
      </c>
      <c r="F268" s="42" t="s">
        <v>328</v>
      </c>
      <c r="G268" s="97">
        <v>45880</v>
      </c>
      <c r="H268" s="98"/>
      <c r="I268" s="36"/>
      <c r="L268" s="96"/>
      <c r="M268" s="96"/>
      <c r="N268" s="36"/>
      <c r="T268" s="21"/>
    </row>
    <row r="269" spans="1:20" s="37" customFormat="1" ht="15.75" customHeight="1" x14ac:dyDescent="0.25">
      <c r="A269" s="69">
        <f t="shared" si="5"/>
        <v>120</v>
      </c>
      <c r="B269" s="70" t="s">
        <v>324</v>
      </c>
      <c r="C269" s="42">
        <v>590.87</v>
      </c>
      <c r="D269" s="42">
        <f t="shared" si="4"/>
        <v>6360.1246799999999</v>
      </c>
      <c r="E269" s="42" t="s">
        <v>328</v>
      </c>
      <c r="F269" s="42" t="s">
        <v>328</v>
      </c>
      <c r="G269" s="97">
        <v>45880</v>
      </c>
      <c r="H269" s="98"/>
      <c r="I269" s="36"/>
      <c r="L269" s="96"/>
      <c r="M269" s="96"/>
      <c r="N269" s="36"/>
      <c r="T269" s="21"/>
    </row>
    <row r="270" spans="1:20" s="37" customFormat="1" ht="15.75" customHeight="1" x14ac:dyDescent="0.25">
      <c r="A270" s="69">
        <f t="shared" si="5"/>
        <v>121</v>
      </c>
      <c r="B270" s="70" t="s">
        <v>324</v>
      </c>
      <c r="C270" s="42">
        <v>280.05</v>
      </c>
      <c r="D270" s="42">
        <f t="shared" si="4"/>
        <v>3014.4582</v>
      </c>
      <c r="E270" s="42" t="s">
        <v>328</v>
      </c>
      <c r="F270" s="42" t="s">
        <v>328</v>
      </c>
      <c r="G270" s="97">
        <v>45880</v>
      </c>
      <c r="H270" s="98"/>
      <c r="I270" s="36"/>
      <c r="L270" s="96"/>
      <c r="M270" s="96"/>
      <c r="N270" s="36"/>
      <c r="T270" s="21"/>
    </row>
    <row r="271" spans="1:20" s="37" customFormat="1" ht="15.75" customHeight="1" x14ac:dyDescent="0.25">
      <c r="A271" s="69">
        <f t="shared" si="5"/>
        <v>122</v>
      </c>
      <c r="B271" s="70" t="s">
        <v>324</v>
      </c>
      <c r="C271" s="42">
        <v>318.83</v>
      </c>
      <c r="D271" s="42">
        <f t="shared" si="4"/>
        <v>3431.8861199999997</v>
      </c>
      <c r="E271" s="42" t="s">
        <v>328</v>
      </c>
      <c r="F271" s="42" t="s">
        <v>328</v>
      </c>
      <c r="G271" s="94" t="s">
        <v>328</v>
      </c>
      <c r="H271" s="95"/>
      <c r="I271" s="36"/>
      <c r="L271" s="96"/>
      <c r="M271" s="96"/>
      <c r="N271" s="36"/>
      <c r="T271" s="21"/>
    </row>
    <row r="272" spans="1:20" s="37" customFormat="1" ht="15.75" customHeight="1" x14ac:dyDescent="0.25">
      <c r="A272" s="69">
        <f t="shared" si="5"/>
        <v>123</v>
      </c>
      <c r="B272" s="70" t="s">
        <v>324</v>
      </c>
      <c r="C272" s="42">
        <v>318.83</v>
      </c>
      <c r="D272" s="42">
        <f t="shared" si="4"/>
        <v>3431.8861199999997</v>
      </c>
      <c r="E272" s="42" t="s">
        <v>328</v>
      </c>
      <c r="F272" s="42" t="s">
        <v>328</v>
      </c>
      <c r="G272" s="94" t="s">
        <v>328</v>
      </c>
      <c r="H272" s="95"/>
      <c r="I272" s="36"/>
      <c r="L272" s="96"/>
      <c r="M272" s="96"/>
      <c r="N272" s="36"/>
      <c r="T272" s="21"/>
    </row>
    <row r="273" spans="1:20" s="37" customFormat="1" ht="15.75" customHeight="1" x14ac:dyDescent="0.25">
      <c r="A273" s="69">
        <f t="shared" si="5"/>
        <v>124</v>
      </c>
      <c r="B273" s="70" t="s">
        <v>324</v>
      </c>
      <c r="C273" s="42">
        <v>318.83</v>
      </c>
      <c r="D273" s="42">
        <f t="shared" si="4"/>
        <v>3431.8861199999997</v>
      </c>
      <c r="E273" s="42" t="s">
        <v>328</v>
      </c>
      <c r="F273" s="42" t="s">
        <v>328</v>
      </c>
      <c r="G273" s="94" t="s">
        <v>328</v>
      </c>
      <c r="H273" s="95"/>
      <c r="I273" s="36"/>
      <c r="L273" s="96"/>
      <c r="M273" s="96"/>
      <c r="N273" s="36"/>
      <c r="T273" s="21"/>
    </row>
    <row r="274" spans="1:20" s="37" customFormat="1" ht="15.75" customHeight="1" x14ac:dyDescent="0.25">
      <c r="A274" s="69">
        <f t="shared" si="5"/>
        <v>125</v>
      </c>
      <c r="B274" s="70" t="s">
        <v>324</v>
      </c>
      <c r="C274" s="42">
        <v>318.83</v>
      </c>
      <c r="D274" s="42">
        <f t="shared" si="4"/>
        <v>3431.8861199999997</v>
      </c>
      <c r="E274" s="42" t="s">
        <v>328</v>
      </c>
      <c r="F274" s="42" t="s">
        <v>328</v>
      </c>
      <c r="G274" s="94" t="s">
        <v>328</v>
      </c>
      <c r="H274" s="95"/>
      <c r="I274" s="36"/>
      <c r="L274" s="96"/>
      <c r="M274" s="96"/>
      <c r="N274" s="36"/>
      <c r="T274" s="21"/>
    </row>
    <row r="275" spans="1:20" s="37" customFormat="1" ht="15.75" customHeight="1" x14ac:dyDescent="0.25">
      <c r="A275" s="69">
        <f t="shared" si="5"/>
        <v>126</v>
      </c>
      <c r="B275" s="70" t="s">
        <v>324</v>
      </c>
      <c r="C275" s="42">
        <v>318.83</v>
      </c>
      <c r="D275" s="42">
        <f t="shared" si="4"/>
        <v>3431.8861199999997</v>
      </c>
      <c r="E275" s="42" t="s">
        <v>328</v>
      </c>
      <c r="F275" s="42" t="s">
        <v>328</v>
      </c>
      <c r="G275" s="94" t="s">
        <v>328</v>
      </c>
      <c r="H275" s="95"/>
      <c r="I275" s="36"/>
      <c r="L275" s="96"/>
      <c r="M275" s="96"/>
      <c r="N275" s="36"/>
      <c r="T275" s="21"/>
    </row>
    <row r="276" spans="1:20" s="37" customFormat="1" ht="15.75" customHeight="1" x14ac:dyDescent="0.25">
      <c r="A276" s="69">
        <f t="shared" si="5"/>
        <v>127</v>
      </c>
      <c r="B276" s="70" t="s">
        <v>324</v>
      </c>
      <c r="C276" s="42">
        <v>318.83</v>
      </c>
      <c r="D276" s="42">
        <f t="shared" si="4"/>
        <v>3431.8861199999997</v>
      </c>
      <c r="E276" s="42" t="s">
        <v>328</v>
      </c>
      <c r="F276" s="42" t="s">
        <v>328</v>
      </c>
      <c r="G276" s="94" t="s">
        <v>328</v>
      </c>
      <c r="H276" s="95"/>
      <c r="I276" s="36"/>
      <c r="L276" s="96"/>
      <c r="M276" s="96"/>
      <c r="N276" s="36"/>
      <c r="T276" s="21"/>
    </row>
    <row r="277" spans="1:20" s="37" customFormat="1" ht="15.75" customHeight="1" x14ac:dyDescent="0.25">
      <c r="A277" s="69">
        <f t="shared" si="5"/>
        <v>128</v>
      </c>
      <c r="B277" s="70" t="s">
        <v>324</v>
      </c>
      <c r="C277" s="42">
        <v>365.17</v>
      </c>
      <c r="D277" s="42">
        <f t="shared" si="4"/>
        <v>3930.6898799999999</v>
      </c>
      <c r="E277" s="42" t="s">
        <v>328</v>
      </c>
      <c r="F277" s="42" t="s">
        <v>328</v>
      </c>
      <c r="G277" s="94" t="s">
        <v>328</v>
      </c>
      <c r="H277" s="95"/>
      <c r="I277" s="36"/>
      <c r="L277" s="96"/>
      <c r="M277" s="96"/>
      <c r="N277" s="36"/>
      <c r="T277" s="21"/>
    </row>
    <row r="278" spans="1:20" s="37" customFormat="1" ht="15.75" customHeight="1" x14ac:dyDescent="0.25">
      <c r="A278" s="69">
        <f t="shared" si="5"/>
        <v>129</v>
      </c>
      <c r="B278" s="70" t="s">
        <v>324</v>
      </c>
      <c r="C278" s="42">
        <v>615.09</v>
      </c>
      <c r="D278" s="42">
        <f t="shared" si="4"/>
        <v>6620.8287600000003</v>
      </c>
      <c r="E278" s="42" t="s">
        <v>328</v>
      </c>
      <c r="F278" s="42" t="s">
        <v>328</v>
      </c>
      <c r="G278" s="94" t="s">
        <v>328</v>
      </c>
      <c r="H278" s="95"/>
      <c r="I278" s="36"/>
      <c r="L278" s="96"/>
      <c r="M278" s="96"/>
      <c r="N278" s="36"/>
      <c r="T278" s="21"/>
    </row>
    <row r="279" spans="1:20" s="78" customFormat="1" ht="15.75" customHeight="1" x14ac:dyDescent="0.25">
      <c r="A279" s="80">
        <f t="shared" si="5"/>
        <v>130</v>
      </c>
      <c r="B279" s="81" t="s">
        <v>324</v>
      </c>
      <c r="C279" s="82">
        <v>628.77</v>
      </c>
      <c r="D279" s="82">
        <f t="shared" ref="D279:D342" si="6">C279*10.764</f>
        <v>6768.0802799999992</v>
      </c>
      <c r="E279" s="82" t="s">
        <v>328</v>
      </c>
      <c r="F279" s="82" t="s">
        <v>328</v>
      </c>
      <c r="G279" s="97">
        <v>45880</v>
      </c>
      <c r="H279" s="98"/>
      <c r="I279" s="77"/>
      <c r="L279" s="101"/>
      <c r="M279" s="101"/>
      <c r="N279" s="77"/>
      <c r="T279" s="79"/>
    </row>
    <row r="280" spans="1:20" s="37" customFormat="1" ht="15.75" customHeight="1" x14ac:dyDescent="0.25">
      <c r="A280" s="69">
        <f t="shared" si="5"/>
        <v>131</v>
      </c>
      <c r="B280" s="70" t="s">
        <v>324</v>
      </c>
      <c r="C280" s="42">
        <v>629.97</v>
      </c>
      <c r="D280" s="42">
        <f t="shared" si="6"/>
        <v>6780.9970800000001</v>
      </c>
      <c r="E280" s="42" t="s">
        <v>328</v>
      </c>
      <c r="F280" s="42" t="s">
        <v>328</v>
      </c>
      <c r="G280" s="97">
        <v>45880</v>
      </c>
      <c r="H280" s="98"/>
      <c r="I280" s="36"/>
      <c r="L280" s="96"/>
      <c r="M280" s="96"/>
      <c r="N280" s="36"/>
      <c r="T280" s="21"/>
    </row>
    <row r="281" spans="1:20" s="37" customFormat="1" ht="15.75" customHeight="1" x14ac:dyDescent="0.25">
      <c r="A281" s="69">
        <f t="shared" si="5"/>
        <v>132</v>
      </c>
      <c r="B281" s="70" t="s">
        <v>324</v>
      </c>
      <c r="C281" s="42">
        <v>630.67999999999995</v>
      </c>
      <c r="D281" s="42">
        <f t="shared" si="6"/>
        <v>6788.6395199999988</v>
      </c>
      <c r="E281" s="42" t="s">
        <v>328</v>
      </c>
      <c r="F281" s="42" t="s">
        <v>328</v>
      </c>
      <c r="G281" s="97">
        <v>45880</v>
      </c>
      <c r="H281" s="98"/>
      <c r="I281" s="36"/>
      <c r="L281" s="96"/>
      <c r="M281" s="96"/>
      <c r="N281" s="36"/>
      <c r="T281" s="21"/>
    </row>
    <row r="282" spans="1:20" s="37" customFormat="1" ht="15.75" customHeight="1" x14ac:dyDescent="0.25">
      <c r="A282" s="69">
        <f t="shared" ref="A282:A345" si="7">A281+1</f>
        <v>133</v>
      </c>
      <c r="B282" s="70" t="s">
        <v>324</v>
      </c>
      <c r="C282" s="42">
        <v>631.94000000000005</v>
      </c>
      <c r="D282" s="42">
        <f t="shared" si="6"/>
        <v>6802.2021599999998</v>
      </c>
      <c r="E282" s="42" t="s">
        <v>328</v>
      </c>
      <c r="F282" s="42" t="s">
        <v>328</v>
      </c>
      <c r="G282" s="97">
        <v>45880</v>
      </c>
      <c r="H282" s="98"/>
      <c r="I282" s="36"/>
      <c r="L282" s="96"/>
      <c r="M282" s="96"/>
      <c r="N282" s="36"/>
      <c r="T282" s="21"/>
    </row>
    <row r="283" spans="1:20" s="37" customFormat="1" ht="15.75" customHeight="1" x14ac:dyDescent="0.25">
      <c r="A283" s="69">
        <f t="shared" si="7"/>
        <v>134</v>
      </c>
      <c r="B283" s="70" t="s">
        <v>324</v>
      </c>
      <c r="C283" s="42">
        <v>632.87</v>
      </c>
      <c r="D283" s="42">
        <f t="shared" si="6"/>
        <v>6812.2126799999996</v>
      </c>
      <c r="E283" s="42" t="s">
        <v>328</v>
      </c>
      <c r="F283" s="42" t="s">
        <v>328</v>
      </c>
      <c r="G283" s="97">
        <v>45880</v>
      </c>
      <c r="H283" s="98"/>
      <c r="I283" s="36"/>
      <c r="L283" s="96"/>
      <c r="M283" s="96"/>
      <c r="N283" s="36"/>
      <c r="T283" s="21"/>
    </row>
    <row r="284" spans="1:20" s="37" customFormat="1" ht="15.75" customHeight="1" x14ac:dyDescent="0.25">
      <c r="A284" s="69">
        <f t="shared" si="7"/>
        <v>135</v>
      </c>
      <c r="B284" s="70" t="s">
        <v>324</v>
      </c>
      <c r="C284" s="42">
        <v>633.92999999999995</v>
      </c>
      <c r="D284" s="42">
        <f t="shared" si="6"/>
        <v>6823.622519999999</v>
      </c>
      <c r="E284" s="42" t="s">
        <v>328</v>
      </c>
      <c r="F284" s="42" t="s">
        <v>328</v>
      </c>
      <c r="G284" s="97">
        <v>45880</v>
      </c>
      <c r="H284" s="98"/>
      <c r="I284" s="36"/>
      <c r="L284" s="96"/>
      <c r="M284" s="96"/>
      <c r="N284" s="36"/>
      <c r="T284" s="21"/>
    </row>
    <row r="285" spans="1:20" s="37" customFormat="1" ht="15.75" customHeight="1" x14ac:dyDescent="0.25">
      <c r="A285" s="69">
        <f t="shared" si="7"/>
        <v>136</v>
      </c>
      <c r="B285" s="70" t="s">
        <v>324</v>
      </c>
      <c r="C285" s="42">
        <v>634.96</v>
      </c>
      <c r="D285" s="42">
        <f t="shared" si="6"/>
        <v>6834.7094399999996</v>
      </c>
      <c r="E285" s="42" t="s">
        <v>328</v>
      </c>
      <c r="F285" s="42" t="s">
        <v>328</v>
      </c>
      <c r="G285" s="97">
        <v>45880</v>
      </c>
      <c r="H285" s="98"/>
      <c r="I285" s="36"/>
      <c r="L285" s="96"/>
      <c r="M285" s="96"/>
      <c r="N285" s="36"/>
      <c r="T285" s="21"/>
    </row>
    <row r="286" spans="1:20" s="37" customFormat="1" ht="15.75" customHeight="1" x14ac:dyDescent="0.25">
      <c r="A286" s="69">
        <f t="shared" si="7"/>
        <v>137</v>
      </c>
      <c r="B286" s="70" t="s">
        <v>324</v>
      </c>
      <c r="C286" s="42">
        <v>635.99</v>
      </c>
      <c r="D286" s="42">
        <f t="shared" si="6"/>
        <v>6845.7963599999994</v>
      </c>
      <c r="E286" s="42" t="s">
        <v>328</v>
      </c>
      <c r="F286" s="42" t="s">
        <v>328</v>
      </c>
      <c r="G286" s="97">
        <v>45880</v>
      </c>
      <c r="H286" s="98"/>
      <c r="I286" s="36"/>
      <c r="L286" s="96"/>
      <c r="M286" s="96"/>
      <c r="N286" s="36"/>
      <c r="T286" s="21"/>
    </row>
    <row r="287" spans="1:20" s="78" customFormat="1" ht="15.75" customHeight="1" x14ac:dyDescent="0.25">
      <c r="A287" s="80">
        <f t="shared" si="7"/>
        <v>138</v>
      </c>
      <c r="B287" s="81" t="s">
        <v>324</v>
      </c>
      <c r="C287" s="82">
        <v>637.02</v>
      </c>
      <c r="D287" s="82">
        <f t="shared" si="6"/>
        <v>6856.8832799999991</v>
      </c>
      <c r="E287" s="82" t="s">
        <v>328</v>
      </c>
      <c r="F287" s="82" t="s">
        <v>328</v>
      </c>
      <c r="G287" s="97">
        <v>45880</v>
      </c>
      <c r="H287" s="98"/>
      <c r="I287" s="77"/>
      <c r="L287" s="101"/>
      <c r="M287" s="101"/>
      <c r="N287" s="77"/>
      <c r="T287" s="79"/>
    </row>
    <row r="288" spans="1:20" s="37" customFormat="1" ht="15.75" customHeight="1" x14ac:dyDescent="0.25">
      <c r="A288" s="69">
        <f t="shared" si="7"/>
        <v>139</v>
      </c>
      <c r="B288" s="70" t="s">
        <v>324</v>
      </c>
      <c r="C288" s="42">
        <v>638.04999999999995</v>
      </c>
      <c r="D288" s="42">
        <f t="shared" si="6"/>
        <v>6867.9701999999988</v>
      </c>
      <c r="E288" s="42" t="s">
        <v>328</v>
      </c>
      <c r="F288" s="42" t="s">
        <v>328</v>
      </c>
      <c r="G288" s="94" t="s">
        <v>328</v>
      </c>
      <c r="H288" s="95"/>
      <c r="I288" s="36"/>
      <c r="L288" s="96"/>
      <c r="M288" s="96"/>
      <c r="N288" s="36"/>
      <c r="T288" s="21"/>
    </row>
    <row r="289" spans="1:20" s="37" customFormat="1" ht="15.75" customHeight="1" x14ac:dyDescent="0.25">
      <c r="A289" s="69">
        <f t="shared" si="7"/>
        <v>140</v>
      </c>
      <c r="B289" s="70" t="s">
        <v>324</v>
      </c>
      <c r="C289" s="42">
        <v>5221.08</v>
      </c>
      <c r="D289" s="42">
        <f t="shared" si="6"/>
        <v>56199.705119999999</v>
      </c>
      <c r="E289" s="42" t="s">
        <v>328</v>
      </c>
      <c r="F289" s="42" t="s">
        <v>328</v>
      </c>
      <c r="G289" s="94" t="s">
        <v>328</v>
      </c>
      <c r="H289" s="95"/>
      <c r="I289" s="36"/>
      <c r="L289" s="96"/>
      <c r="M289" s="96"/>
      <c r="N289" s="36"/>
      <c r="T289" s="21"/>
    </row>
    <row r="290" spans="1:20" s="37" customFormat="1" ht="15.75" customHeight="1" x14ac:dyDescent="0.25">
      <c r="A290" s="69">
        <f t="shared" si="7"/>
        <v>141</v>
      </c>
      <c r="B290" s="70" t="s">
        <v>324</v>
      </c>
      <c r="C290" s="42">
        <v>639.54999999999995</v>
      </c>
      <c r="D290" s="42">
        <f t="shared" si="6"/>
        <v>6884.1161999999995</v>
      </c>
      <c r="E290" s="42" t="s">
        <v>328</v>
      </c>
      <c r="F290" s="42" t="s">
        <v>328</v>
      </c>
      <c r="G290" s="94" t="s">
        <v>328</v>
      </c>
      <c r="H290" s="95"/>
      <c r="I290" s="36"/>
      <c r="L290" s="96"/>
      <c r="M290" s="96"/>
      <c r="N290" s="36"/>
      <c r="T290" s="21"/>
    </row>
    <row r="291" spans="1:20" s="37" customFormat="1" ht="15.75" customHeight="1" x14ac:dyDescent="0.25">
      <c r="A291" s="69">
        <f t="shared" si="7"/>
        <v>142</v>
      </c>
      <c r="B291" s="70" t="s">
        <v>324</v>
      </c>
      <c r="C291" s="42">
        <v>527.01</v>
      </c>
      <c r="D291" s="42">
        <f t="shared" si="6"/>
        <v>5672.7356399999999</v>
      </c>
      <c r="E291" s="42" t="s">
        <v>328</v>
      </c>
      <c r="F291" s="42" t="s">
        <v>328</v>
      </c>
      <c r="G291" s="94" t="s">
        <v>328</v>
      </c>
      <c r="H291" s="95"/>
      <c r="I291" s="36"/>
      <c r="L291" s="96"/>
      <c r="M291" s="96"/>
      <c r="N291" s="36"/>
      <c r="T291" s="21"/>
    </row>
    <row r="292" spans="1:20" s="37" customFormat="1" ht="15.75" customHeight="1" x14ac:dyDescent="0.25">
      <c r="A292" s="69">
        <f t="shared" si="7"/>
        <v>143</v>
      </c>
      <c r="B292" s="70" t="s">
        <v>324</v>
      </c>
      <c r="C292" s="42">
        <v>407.69</v>
      </c>
      <c r="D292" s="42">
        <f t="shared" si="6"/>
        <v>4388.3751599999996</v>
      </c>
      <c r="E292" s="42" t="s">
        <v>328</v>
      </c>
      <c r="F292" s="42" t="s">
        <v>328</v>
      </c>
      <c r="G292" s="94" t="s">
        <v>328</v>
      </c>
      <c r="H292" s="95"/>
      <c r="I292" s="36"/>
      <c r="L292" s="96"/>
      <c r="M292" s="96"/>
      <c r="N292" s="36"/>
      <c r="T292" s="21"/>
    </row>
    <row r="293" spans="1:20" s="37" customFormat="1" ht="15.75" customHeight="1" x14ac:dyDescent="0.25">
      <c r="A293" s="69">
        <f t="shared" si="7"/>
        <v>144</v>
      </c>
      <c r="B293" s="70" t="s">
        <v>324</v>
      </c>
      <c r="C293" s="42">
        <v>375.43</v>
      </c>
      <c r="D293" s="42">
        <f t="shared" si="6"/>
        <v>4041.1285199999998</v>
      </c>
      <c r="E293" s="42" t="s">
        <v>328</v>
      </c>
      <c r="F293" s="42" t="s">
        <v>328</v>
      </c>
      <c r="G293" s="94" t="s">
        <v>328</v>
      </c>
      <c r="H293" s="95"/>
      <c r="I293" s="36"/>
      <c r="L293" s="96"/>
      <c r="M293" s="96"/>
      <c r="N293" s="36"/>
      <c r="T293" s="21"/>
    </row>
    <row r="294" spans="1:20" s="37" customFormat="1" ht="15.75" customHeight="1" x14ac:dyDescent="0.25">
      <c r="A294" s="69">
        <f t="shared" si="7"/>
        <v>145</v>
      </c>
      <c r="B294" s="70" t="s">
        <v>324</v>
      </c>
      <c r="C294" s="42">
        <v>652.53</v>
      </c>
      <c r="D294" s="42">
        <f t="shared" si="6"/>
        <v>7023.8329199999989</v>
      </c>
      <c r="E294" s="42" t="s">
        <v>328</v>
      </c>
      <c r="F294" s="42" t="s">
        <v>328</v>
      </c>
      <c r="G294" s="94" t="s">
        <v>328</v>
      </c>
      <c r="H294" s="95"/>
      <c r="I294" s="36"/>
      <c r="L294" s="96"/>
      <c r="M294" s="96"/>
      <c r="N294" s="36"/>
      <c r="T294" s="21"/>
    </row>
    <row r="295" spans="1:20" s="37" customFormat="1" ht="15.75" customHeight="1" x14ac:dyDescent="0.25">
      <c r="A295" s="69">
        <f t="shared" si="7"/>
        <v>146</v>
      </c>
      <c r="B295" s="70" t="s">
        <v>324</v>
      </c>
      <c r="C295" s="42">
        <v>515.28</v>
      </c>
      <c r="D295" s="42">
        <f t="shared" si="6"/>
        <v>5546.4739199999995</v>
      </c>
      <c r="E295" s="42" t="s">
        <v>328</v>
      </c>
      <c r="F295" s="42" t="s">
        <v>328</v>
      </c>
      <c r="G295" s="94" t="s">
        <v>328</v>
      </c>
      <c r="H295" s="95"/>
      <c r="I295" s="36"/>
      <c r="L295" s="96"/>
      <c r="M295" s="96"/>
      <c r="N295" s="36"/>
      <c r="T295" s="21"/>
    </row>
    <row r="296" spans="1:20" s="37" customFormat="1" ht="15.75" customHeight="1" x14ac:dyDescent="0.25">
      <c r="A296" s="69">
        <f t="shared" si="7"/>
        <v>147</v>
      </c>
      <c r="B296" s="70" t="s">
        <v>324</v>
      </c>
      <c r="C296" s="42">
        <v>591.35</v>
      </c>
      <c r="D296" s="42">
        <f t="shared" si="6"/>
        <v>6365.2914000000001</v>
      </c>
      <c r="E296" s="42" t="s">
        <v>328</v>
      </c>
      <c r="F296" s="42" t="s">
        <v>328</v>
      </c>
      <c r="G296" s="94" t="s">
        <v>328</v>
      </c>
      <c r="H296" s="95"/>
      <c r="I296" s="36"/>
      <c r="L296" s="96"/>
      <c r="M296" s="96"/>
      <c r="N296" s="36"/>
      <c r="T296" s="21"/>
    </row>
    <row r="297" spans="1:20" s="37" customFormat="1" ht="15.75" customHeight="1" x14ac:dyDescent="0.25">
      <c r="A297" s="69">
        <f t="shared" si="7"/>
        <v>148</v>
      </c>
      <c r="B297" s="70" t="s">
        <v>324</v>
      </c>
      <c r="C297" s="42">
        <v>682.15</v>
      </c>
      <c r="D297" s="42">
        <f t="shared" si="6"/>
        <v>7342.6625999999997</v>
      </c>
      <c r="E297" s="42" t="s">
        <v>328</v>
      </c>
      <c r="F297" s="42" t="s">
        <v>328</v>
      </c>
      <c r="G297" s="94" t="s">
        <v>328</v>
      </c>
      <c r="H297" s="95"/>
      <c r="I297" s="36"/>
      <c r="L297" s="96"/>
      <c r="M297" s="96"/>
      <c r="N297" s="36"/>
      <c r="T297" s="21"/>
    </row>
    <row r="298" spans="1:20" s="37" customFormat="1" ht="15.75" customHeight="1" x14ac:dyDescent="0.25">
      <c r="A298" s="69">
        <f t="shared" si="7"/>
        <v>149</v>
      </c>
      <c r="B298" s="70" t="s">
        <v>324</v>
      </c>
      <c r="C298" s="42">
        <v>626.5</v>
      </c>
      <c r="D298" s="42">
        <f t="shared" si="6"/>
        <v>6743.6459999999997</v>
      </c>
      <c r="E298" s="42" t="s">
        <v>328</v>
      </c>
      <c r="F298" s="42" t="s">
        <v>328</v>
      </c>
      <c r="G298" s="94" t="s">
        <v>328</v>
      </c>
      <c r="H298" s="95"/>
      <c r="I298" s="36"/>
      <c r="L298" s="96"/>
      <c r="M298" s="96"/>
      <c r="N298" s="36"/>
      <c r="T298" s="21"/>
    </row>
    <row r="299" spans="1:20" s="37" customFormat="1" ht="15.75" customHeight="1" x14ac:dyDescent="0.25">
      <c r="A299" s="69">
        <f t="shared" si="7"/>
        <v>150</v>
      </c>
      <c r="B299" s="70" t="s">
        <v>324</v>
      </c>
      <c r="C299" s="42">
        <v>456.16</v>
      </c>
      <c r="D299" s="42">
        <f t="shared" si="6"/>
        <v>4910.1062400000001</v>
      </c>
      <c r="E299" s="42" t="s">
        <v>328</v>
      </c>
      <c r="F299" s="42" t="s">
        <v>328</v>
      </c>
      <c r="G299" s="94" t="s">
        <v>328</v>
      </c>
      <c r="H299" s="95"/>
      <c r="I299" s="36"/>
      <c r="L299" s="96"/>
      <c r="M299" s="96"/>
      <c r="N299" s="36"/>
      <c r="T299" s="21"/>
    </row>
    <row r="300" spans="1:20" s="37" customFormat="1" ht="15.75" customHeight="1" x14ac:dyDescent="0.25">
      <c r="A300" s="69">
        <f t="shared" si="7"/>
        <v>151</v>
      </c>
      <c r="B300" s="70" t="s">
        <v>324</v>
      </c>
      <c r="C300" s="42">
        <v>234.14</v>
      </c>
      <c r="D300" s="42">
        <f t="shared" si="6"/>
        <v>2520.2829599999995</v>
      </c>
      <c r="E300" s="42" t="s">
        <v>328</v>
      </c>
      <c r="F300" s="42" t="s">
        <v>328</v>
      </c>
      <c r="G300" s="97">
        <v>45880</v>
      </c>
      <c r="H300" s="98"/>
      <c r="I300" s="36"/>
      <c r="L300" s="96"/>
      <c r="M300" s="96"/>
      <c r="N300" s="36"/>
      <c r="T300" s="21"/>
    </row>
    <row r="301" spans="1:20" s="37" customFormat="1" ht="15.75" customHeight="1" x14ac:dyDescent="0.25">
      <c r="A301" s="69">
        <f t="shared" si="7"/>
        <v>152</v>
      </c>
      <c r="B301" s="70" t="s">
        <v>324</v>
      </c>
      <c r="C301" s="42">
        <v>361.04</v>
      </c>
      <c r="D301" s="42">
        <f t="shared" si="6"/>
        <v>3886.2345599999999</v>
      </c>
      <c r="E301" s="42" t="s">
        <v>328</v>
      </c>
      <c r="F301" s="42" t="s">
        <v>328</v>
      </c>
      <c r="G301" s="97">
        <v>45880</v>
      </c>
      <c r="H301" s="98"/>
      <c r="I301" s="36"/>
      <c r="L301" s="96"/>
      <c r="M301" s="96"/>
      <c r="N301" s="36"/>
      <c r="T301" s="21"/>
    </row>
    <row r="302" spans="1:20" s="37" customFormat="1" ht="15.75" customHeight="1" x14ac:dyDescent="0.25">
      <c r="A302" s="69">
        <f t="shared" si="7"/>
        <v>153</v>
      </c>
      <c r="B302" s="70" t="s">
        <v>324</v>
      </c>
      <c r="C302" s="42">
        <v>200</v>
      </c>
      <c r="D302" s="42">
        <f t="shared" si="6"/>
        <v>2152.7999999999997</v>
      </c>
      <c r="E302" s="42" t="s">
        <v>328</v>
      </c>
      <c r="F302" s="42" t="s">
        <v>328</v>
      </c>
      <c r="G302" s="97">
        <v>45880</v>
      </c>
      <c r="H302" s="98"/>
      <c r="I302" s="36"/>
      <c r="L302" s="96"/>
      <c r="M302" s="96"/>
      <c r="N302" s="36"/>
      <c r="T302" s="21"/>
    </row>
    <row r="303" spans="1:20" s="37" customFormat="1" ht="15.75" customHeight="1" x14ac:dyDescent="0.25">
      <c r="A303" s="69">
        <f t="shared" si="7"/>
        <v>154</v>
      </c>
      <c r="B303" s="70" t="s">
        <v>324</v>
      </c>
      <c r="C303" s="42">
        <v>200</v>
      </c>
      <c r="D303" s="42">
        <f t="shared" si="6"/>
        <v>2152.7999999999997</v>
      </c>
      <c r="E303" s="42" t="s">
        <v>328</v>
      </c>
      <c r="F303" s="42" t="s">
        <v>328</v>
      </c>
      <c r="G303" s="97">
        <v>45880</v>
      </c>
      <c r="H303" s="98"/>
      <c r="I303" s="36"/>
      <c r="L303" s="96"/>
      <c r="M303" s="96"/>
      <c r="N303" s="36"/>
      <c r="T303" s="21"/>
    </row>
    <row r="304" spans="1:20" s="37" customFormat="1" ht="15.75" customHeight="1" x14ac:dyDescent="0.25">
      <c r="A304" s="69">
        <f t="shared" si="7"/>
        <v>155</v>
      </c>
      <c r="B304" s="70" t="s">
        <v>324</v>
      </c>
      <c r="C304" s="42">
        <v>200</v>
      </c>
      <c r="D304" s="42">
        <f t="shared" si="6"/>
        <v>2152.7999999999997</v>
      </c>
      <c r="E304" s="42" t="s">
        <v>328</v>
      </c>
      <c r="F304" s="42" t="s">
        <v>328</v>
      </c>
      <c r="G304" s="97">
        <v>45880</v>
      </c>
      <c r="H304" s="98"/>
      <c r="I304" s="36"/>
      <c r="L304" s="96"/>
      <c r="M304" s="96"/>
      <c r="N304" s="36"/>
      <c r="T304" s="21"/>
    </row>
    <row r="305" spans="1:20" s="37" customFormat="1" ht="15.75" customHeight="1" x14ac:dyDescent="0.25">
      <c r="A305" s="69">
        <f t="shared" si="7"/>
        <v>156</v>
      </c>
      <c r="B305" s="70" t="s">
        <v>324</v>
      </c>
      <c r="C305" s="42">
        <v>200</v>
      </c>
      <c r="D305" s="42">
        <f t="shared" si="6"/>
        <v>2152.7999999999997</v>
      </c>
      <c r="E305" s="42" t="s">
        <v>328</v>
      </c>
      <c r="F305" s="42" t="s">
        <v>328</v>
      </c>
      <c r="G305" s="97">
        <v>45880</v>
      </c>
      <c r="H305" s="98"/>
      <c r="I305" s="36"/>
      <c r="L305" s="96"/>
      <c r="M305" s="96"/>
      <c r="N305" s="36"/>
      <c r="T305" s="21"/>
    </row>
    <row r="306" spans="1:20" s="37" customFormat="1" ht="15.75" customHeight="1" x14ac:dyDescent="0.25">
      <c r="A306" s="69">
        <f t="shared" si="7"/>
        <v>157</v>
      </c>
      <c r="B306" s="70" t="s">
        <v>324</v>
      </c>
      <c r="C306" s="42">
        <v>200</v>
      </c>
      <c r="D306" s="42">
        <f t="shared" si="6"/>
        <v>2152.7999999999997</v>
      </c>
      <c r="E306" s="42" t="s">
        <v>328</v>
      </c>
      <c r="F306" s="42" t="s">
        <v>328</v>
      </c>
      <c r="G306" s="97">
        <v>45880</v>
      </c>
      <c r="H306" s="98"/>
      <c r="I306" s="36"/>
      <c r="L306" s="96"/>
      <c r="M306" s="96"/>
      <c r="N306" s="36"/>
      <c r="T306" s="21"/>
    </row>
    <row r="307" spans="1:20" s="37" customFormat="1" ht="15.75" customHeight="1" x14ac:dyDescent="0.25">
      <c r="A307" s="69">
        <f t="shared" si="7"/>
        <v>158</v>
      </c>
      <c r="B307" s="70" t="s">
        <v>324</v>
      </c>
      <c r="C307" s="42">
        <v>200</v>
      </c>
      <c r="D307" s="42">
        <f t="shared" si="6"/>
        <v>2152.7999999999997</v>
      </c>
      <c r="E307" s="42" t="s">
        <v>328</v>
      </c>
      <c r="F307" s="42" t="s">
        <v>328</v>
      </c>
      <c r="G307" s="97">
        <v>45880</v>
      </c>
      <c r="H307" s="98"/>
      <c r="I307" s="36"/>
      <c r="L307" s="96"/>
      <c r="M307" s="96"/>
      <c r="N307" s="36"/>
      <c r="T307" s="21"/>
    </row>
    <row r="308" spans="1:20" s="37" customFormat="1" ht="15.75" customHeight="1" x14ac:dyDescent="0.25">
      <c r="A308" s="69">
        <f t="shared" si="7"/>
        <v>159</v>
      </c>
      <c r="B308" s="70" t="s">
        <v>324</v>
      </c>
      <c r="C308" s="42">
        <v>200</v>
      </c>
      <c r="D308" s="42">
        <f t="shared" si="6"/>
        <v>2152.7999999999997</v>
      </c>
      <c r="E308" s="42" t="s">
        <v>328</v>
      </c>
      <c r="F308" s="42" t="s">
        <v>328</v>
      </c>
      <c r="G308" s="97">
        <v>45880</v>
      </c>
      <c r="H308" s="98"/>
      <c r="I308" s="36"/>
      <c r="L308" s="96"/>
      <c r="M308" s="96"/>
      <c r="N308" s="36"/>
      <c r="T308" s="21"/>
    </row>
    <row r="309" spans="1:20" s="37" customFormat="1" ht="15.75" customHeight="1" x14ac:dyDescent="0.25">
      <c r="A309" s="69">
        <f t="shared" si="7"/>
        <v>160</v>
      </c>
      <c r="B309" s="70" t="s">
        <v>324</v>
      </c>
      <c r="C309" s="42">
        <v>200</v>
      </c>
      <c r="D309" s="42">
        <f t="shared" si="6"/>
        <v>2152.7999999999997</v>
      </c>
      <c r="E309" s="42" t="s">
        <v>328</v>
      </c>
      <c r="F309" s="42" t="s">
        <v>328</v>
      </c>
      <c r="G309" s="97">
        <v>45880</v>
      </c>
      <c r="H309" s="98"/>
      <c r="I309" s="36"/>
      <c r="L309" s="96"/>
      <c r="M309" s="96"/>
      <c r="N309" s="36"/>
      <c r="T309" s="21"/>
    </row>
    <row r="310" spans="1:20" s="37" customFormat="1" ht="15.75" customHeight="1" x14ac:dyDescent="0.25">
      <c r="A310" s="69">
        <f t="shared" si="7"/>
        <v>161</v>
      </c>
      <c r="B310" s="70" t="s">
        <v>324</v>
      </c>
      <c r="C310" s="42">
        <v>200</v>
      </c>
      <c r="D310" s="42">
        <f t="shared" si="6"/>
        <v>2152.7999999999997</v>
      </c>
      <c r="E310" s="42" t="s">
        <v>328</v>
      </c>
      <c r="F310" s="42" t="s">
        <v>328</v>
      </c>
      <c r="G310" s="97">
        <v>45880</v>
      </c>
      <c r="H310" s="98"/>
      <c r="I310" s="36"/>
      <c r="L310" s="96"/>
      <c r="M310" s="96"/>
      <c r="N310" s="36"/>
      <c r="T310" s="21"/>
    </row>
    <row r="311" spans="1:20" s="37" customFormat="1" ht="15.75" customHeight="1" x14ac:dyDescent="0.25">
      <c r="A311" s="69">
        <f t="shared" si="7"/>
        <v>162</v>
      </c>
      <c r="B311" s="70" t="s">
        <v>324</v>
      </c>
      <c r="C311" s="42">
        <v>200</v>
      </c>
      <c r="D311" s="42">
        <f t="shared" si="6"/>
        <v>2152.7999999999997</v>
      </c>
      <c r="E311" s="42" t="s">
        <v>328</v>
      </c>
      <c r="F311" s="42" t="s">
        <v>328</v>
      </c>
      <c r="G311" s="97">
        <v>45880</v>
      </c>
      <c r="H311" s="98"/>
      <c r="I311" s="36"/>
      <c r="L311" s="96"/>
      <c r="M311" s="96"/>
      <c r="N311" s="36"/>
      <c r="T311" s="21"/>
    </row>
    <row r="312" spans="1:20" s="37" customFormat="1" ht="15.75" customHeight="1" x14ac:dyDescent="0.25">
      <c r="A312" s="69">
        <f t="shared" si="7"/>
        <v>163</v>
      </c>
      <c r="B312" s="70" t="s">
        <v>324</v>
      </c>
      <c r="C312" s="42">
        <v>200</v>
      </c>
      <c r="D312" s="42">
        <f t="shared" si="6"/>
        <v>2152.7999999999997</v>
      </c>
      <c r="E312" s="42" t="s">
        <v>328</v>
      </c>
      <c r="F312" s="42" t="s">
        <v>328</v>
      </c>
      <c r="G312" s="97">
        <v>45880</v>
      </c>
      <c r="H312" s="98"/>
      <c r="I312" s="36"/>
      <c r="L312" s="96"/>
      <c r="M312" s="96"/>
      <c r="N312" s="36"/>
      <c r="T312" s="21"/>
    </row>
    <row r="313" spans="1:20" s="37" customFormat="1" ht="15.75" customHeight="1" x14ac:dyDescent="0.25">
      <c r="A313" s="69">
        <f t="shared" si="7"/>
        <v>164</v>
      </c>
      <c r="B313" s="70" t="s">
        <v>324</v>
      </c>
      <c r="C313" s="42">
        <v>200</v>
      </c>
      <c r="D313" s="42">
        <f t="shared" si="6"/>
        <v>2152.7999999999997</v>
      </c>
      <c r="E313" s="42" t="s">
        <v>328</v>
      </c>
      <c r="F313" s="42" t="s">
        <v>328</v>
      </c>
      <c r="G313" s="97">
        <v>45880</v>
      </c>
      <c r="H313" s="98"/>
      <c r="I313" s="36"/>
      <c r="L313" s="96"/>
      <c r="M313" s="96"/>
      <c r="N313" s="36"/>
      <c r="T313" s="21"/>
    </row>
    <row r="314" spans="1:20" s="37" customFormat="1" ht="15.75" customHeight="1" x14ac:dyDescent="0.25">
      <c r="A314" s="69">
        <f t="shared" si="7"/>
        <v>165</v>
      </c>
      <c r="B314" s="70" t="s">
        <v>324</v>
      </c>
      <c r="C314" s="42">
        <v>200</v>
      </c>
      <c r="D314" s="42">
        <f t="shared" si="6"/>
        <v>2152.7999999999997</v>
      </c>
      <c r="E314" s="42" t="s">
        <v>328</v>
      </c>
      <c r="F314" s="42" t="s">
        <v>328</v>
      </c>
      <c r="G314" s="97">
        <v>45880</v>
      </c>
      <c r="H314" s="98"/>
      <c r="I314" s="36"/>
      <c r="L314" s="96"/>
      <c r="M314" s="96"/>
      <c r="N314" s="36"/>
      <c r="T314" s="21"/>
    </row>
    <row r="315" spans="1:20" s="37" customFormat="1" ht="15.75" customHeight="1" x14ac:dyDescent="0.25">
      <c r="A315" s="69">
        <f t="shared" si="7"/>
        <v>166</v>
      </c>
      <c r="B315" s="70" t="s">
        <v>324</v>
      </c>
      <c r="C315" s="42">
        <v>200</v>
      </c>
      <c r="D315" s="42">
        <f t="shared" si="6"/>
        <v>2152.7999999999997</v>
      </c>
      <c r="E315" s="42" t="s">
        <v>328</v>
      </c>
      <c r="F315" s="42" t="s">
        <v>328</v>
      </c>
      <c r="G315" s="97">
        <v>45880</v>
      </c>
      <c r="H315" s="98"/>
      <c r="I315" s="36"/>
      <c r="L315" s="96"/>
      <c r="M315" s="96"/>
      <c r="N315" s="36"/>
      <c r="T315" s="21"/>
    </row>
    <row r="316" spans="1:20" s="37" customFormat="1" ht="15.75" customHeight="1" x14ac:dyDescent="0.25">
      <c r="A316" s="69">
        <f t="shared" si="7"/>
        <v>167</v>
      </c>
      <c r="B316" s="70" t="s">
        <v>324</v>
      </c>
      <c r="C316" s="42">
        <v>233.04</v>
      </c>
      <c r="D316" s="42">
        <f t="shared" si="6"/>
        <v>2508.44256</v>
      </c>
      <c r="E316" s="42" t="s">
        <v>328</v>
      </c>
      <c r="F316" s="42" t="s">
        <v>328</v>
      </c>
      <c r="G316" s="97">
        <v>45880</v>
      </c>
      <c r="H316" s="98"/>
      <c r="I316" s="36"/>
      <c r="L316" s="96"/>
      <c r="M316" s="96"/>
      <c r="N316" s="36"/>
      <c r="T316" s="21"/>
    </row>
    <row r="317" spans="1:20" s="37" customFormat="1" ht="15.75" customHeight="1" x14ac:dyDescent="0.25">
      <c r="A317" s="69">
        <f t="shared" si="7"/>
        <v>168</v>
      </c>
      <c r="B317" s="70" t="s">
        <v>324</v>
      </c>
      <c r="C317" s="42">
        <v>393.01</v>
      </c>
      <c r="D317" s="42">
        <f t="shared" si="6"/>
        <v>4230.3596399999997</v>
      </c>
      <c r="E317" s="42" t="s">
        <v>328</v>
      </c>
      <c r="F317" s="42" t="s">
        <v>328</v>
      </c>
      <c r="G317" s="97">
        <v>45880</v>
      </c>
      <c r="H317" s="98"/>
      <c r="I317" s="36"/>
      <c r="L317" s="96"/>
      <c r="M317" s="96"/>
      <c r="N317" s="36"/>
      <c r="T317" s="21"/>
    </row>
    <row r="318" spans="1:20" s="37" customFormat="1" ht="15.75" customHeight="1" x14ac:dyDescent="0.25">
      <c r="A318" s="69">
        <f t="shared" si="7"/>
        <v>169</v>
      </c>
      <c r="B318" s="70" t="s">
        <v>324</v>
      </c>
      <c r="C318" s="42">
        <v>373.88</v>
      </c>
      <c r="D318" s="42">
        <f t="shared" si="6"/>
        <v>4024.4443199999996</v>
      </c>
      <c r="E318" s="42" t="s">
        <v>328</v>
      </c>
      <c r="F318" s="42" t="s">
        <v>328</v>
      </c>
      <c r="G318" s="97">
        <v>45880</v>
      </c>
      <c r="H318" s="98"/>
      <c r="I318" s="36"/>
      <c r="L318" s="96"/>
      <c r="M318" s="96"/>
      <c r="N318" s="36"/>
      <c r="T318" s="21"/>
    </row>
    <row r="319" spans="1:20" s="37" customFormat="1" ht="15.75" customHeight="1" x14ac:dyDescent="0.25">
      <c r="A319" s="69">
        <f t="shared" si="7"/>
        <v>170</v>
      </c>
      <c r="B319" s="70" t="s">
        <v>324</v>
      </c>
      <c r="C319" s="42">
        <v>400.47</v>
      </c>
      <c r="D319" s="42">
        <f t="shared" si="6"/>
        <v>4310.6590800000004</v>
      </c>
      <c r="E319" s="42" t="s">
        <v>328</v>
      </c>
      <c r="F319" s="42" t="s">
        <v>328</v>
      </c>
      <c r="G319" s="97">
        <v>45880</v>
      </c>
      <c r="H319" s="98"/>
      <c r="I319" s="36"/>
      <c r="L319" s="96"/>
      <c r="M319" s="96"/>
      <c r="N319" s="36"/>
      <c r="T319" s="21"/>
    </row>
    <row r="320" spans="1:20" s="37" customFormat="1" ht="15.75" customHeight="1" x14ac:dyDescent="0.25">
      <c r="A320" s="69">
        <f t="shared" si="7"/>
        <v>171</v>
      </c>
      <c r="B320" s="70" t="s">
        <v>324</v>
      </c>
      <c r="C320" s="42">
        <v>361.94</v>
      </c>
      <c r="D320" s="42">
        <f t="shared" si="6"/>
        <v>3895.9221599999996</v>
      </c>
      <c r="E320" s="42" t="s">
        <v>328</v>
      </c>
      <c r="F320" s="42" t="s">
        <v>328</v>
      </c>
      <c r="G320" s="97">
        <v>45880</v>
      </c>
      <c r="H320" s="98"/>
      <c r="I320" s="36"/>
      <c r="L320" s="96"/>
      <c r="M320" s="96"/>
      <c r="N320" s="36"/>
      <c r="T320" s="21"/>
    </row>
    <row r="321" spans="1:20" s="37" customFormat="1" ht="15.75" customHeight="1" x14ac:dyDescent="0.25">
      <c r="A321" s="69">
        <f t="shared" si="7"/>
        <v>172</v>
      </c>
      <c r="B321" s="70" t="s">
        <v>324</v>
      </c>
      <c r="C321" s="42">
        <v>328.94</v>
      </c>
      <c r="D321" s="42">
        <f t="shared" si="6"/>
        <v>3540.7101599999996</v>
      </c>
      <c r="E321" s="42" t="s">
        <v>328</v>
      </c>
      <c r="F321" s="42" t="s">
        <v>328</v>
      </c>
      <c r="G321" s="97">
        <v>45880</v>
      </c>
      <c r="H321" s="98"/>
      <c r="I321" s="36"/>
      <c r="L321" s="96"/>
      <c r="M321" s="96"/>
      <c r="N321" s="36"/>
      <c r="T321" s="21"/>
    </row>
    <row r="322" spans="1:20" s="37" customFormat="1" ht="15.75" customHeight="1" x14ac:dyDescent="0.25">
      <c r="A322" s="69">
        <f t="shared" si="7"/>
        <v>173</v>
      </c>
      <c r="B322" s="70" t="s">
        <v>324</v>
      </c>
      <c r="C322" s="42">
        <v>335.5</v>
      </c>
      <c r="D322" s="42">
        <f t="shared" si="6"/>
        <v>3611.3219999999997</v>
      </c>
      <c r="E322" s="42" t="s">
        <v>328</v>
      </c>
      <c r="F322" s="42" t="s">
        <v>328</v>
      </c>
      <c r="G322" s="97">
        <v>45880</v>
      </c>
      <c r="H322" s="98"/>
      <c r="I322" s="36"/>
      <c r="L322" s="96"/>
      <c r="M322" s="96"/>
      <c r="N322" s="36"/>
      <c r="T322" s="21"/>
    </row>
    <row r="323" spans="1:20" s="37" customFormat="1" ht="15.75" customHeight="1" x14ac:dyDescent="0.25">
      <c r="A323" s="69">
        <f t="shared" si="7"/>
        <v>174</v>
      </c>
      <c r="B323" s="70" t="s">
        <v>324</v>
      </c>
      <c r="C323" s="42">
        <v>315.91000000000003</v>
      </c>
      <c r="D323" s="42">
        <f t="shared" si="6"/>
        <v>3400.4552400000002</v>
      </c>
      <c r="E323" s="42" t="s">
        <v>328</v>
      </c>
      <c r="F323" s="42" t="s">
        <v>328</v>
      </c>
      <c r="G323" s="97">
        <v>45880</v>
      </c>
      <c r="H323" s="98"/>
      <c r="I323" s="36"/>
      <c r="L323" s="96"/>
      <c r="M323" s="96"/>
      <c r="N323" s="36"/>
      <c r="T323" s="21"/>
    </row>
    <row r="324" spans="1:20" s="37" customFormat="1" ht="15.75" customHeight="1" x14ac:dyDescent="0.25">
      <c r="A324" s="69">
        <f t="shared" si="7"/>
        <v>175</v>
      </c>
      <c r="B324" s="70" t="s">
        <v>324</v>
      </c>
      <c r="C324" s="42">
        <v>438.18</v>
      </c>
      <c r="D324" s="42">
        <f t="shared" si="6"/>
        <v>4716.56952</v>
      </c>
      <c r="E324" s="42" t="s">
        <v>328</v>
      </c>
      <c r="F324" s="42" t="s">
        <v>328</v>
      </c>
      <c r="G324" s="97">
        <v>45880</v>
      </c>
      <c r="H324" s="98"/>
      <c r="I324" s="36"/>
      <c r="L324" s="96"/>
      <c r="M324" s="96"/>
      <c r="N324" s="36"/>
      <c r="T324" s="21"/>
    </row>
    <row r="325" spans="1:20" s="37" customFormat="1" ht="15.75" customHeight="1" x14ac:dyDescent="0.25">
      <c r="A325" s="69">
        <f t="shared" si="7"/>
        <v>176</v>
      </c>
      <c r="B325" s="70" t="s">
        <v>324</v>
      </c>
      <c r="C325" s="42">
        <v>379.14</v>
      </c>
      <c r="D325" s="42">
        <f t="shared" si="6"/>
        <v>4081.0629599999997</v>
      </c>
      <c r="E325" s="42" t="s">
        <v>328</v>
      </c>
      <c r="F325" s="42" t="s">
        <v>328</v>
      </c>
      <c r="G325" s="97">
        <v>45880</v>
      </c>
      <c r="H325" s="98"/>
      <c r="I325" s="36"/>
      <c r="L325" s="96"/>
      <c r="M325" s="96"/>
      <c r="N325" s="36"/>
      <c r="T325" s="21"/>
    </row>
    <row r="326" spans="1:20" s="37" customFormat="1" ht="15.75" customHeight="1" x14ac:dyDescent="0.25">
      <c r="A326" s="69">
        <f t="shared" si="7"/>
        <v>177</v>
      </c>
      <c r="B326" s="70" t="s">
        <v>324</v>
      </c>
      <c r="C326" s="42">
        <v>393.61</v>
      </c>
      <c r="D326" s="42">
        <f t="shared" si="6"/>
        <v>4236.8180400000001</v>
      </c>
      <c r="E326" s="42" t="s">
        <v>328</v>
      </c>
      <c r="F326" s="42" t="s">
        <v>328</v>
      </c>
      <c r="G326" s="97">
        <v>45880</v>
      </c>
      <c r="H326" s="98"/>
      <c r="I326" s="36"/>
      <c r="L326" s="96"/>
      <c r="M326" s="96"/>
      <c r="N326" s="36"/>
      <c r="T326" s="21"/>
    </row>
    <row r="327" spans="1:20" s="37" customFormat="1" ht="15.75" customHeight="1" x14ac:dyDescent="0.25">
      <c r="A327" s="69">
        <f t="shared" si="7"/>
        <v>178</v>
      </c>
      <c r="B327" s="70" t="s">
        <v>324</v>
      </c>
      <c r="C327" s="42">
        <v>344.7</v>
      </c>
      <c r="D327" s="42">
        <f t="shared" si="6"/>
        <v>3710.3507999999997</v>
      </c>
      <c r="E327" s="42" t="s">
        <v>328</v>
      </c>
      <c r="F327" s="42" t="s">
        <v>328</v>
      </c>
      <c r="G327" s="97">
        <v>45880</v>
      </c>
      <c r="H327" s="98"/>
      <c r="I327" s="36"/>
      <c r="L327" s="96"/>
      <c r="M327" s="96"/>
      <c r="N327" s="36"/>
      <c r="T327" s="21"/>
    </row>
    <row r="328" spans="1:20" s="37" customFormat="1" ht="15.75" customHeight="1" x14ac:dyDescent="0.25">
      <c r="A328" s="69">
        <f t="shared" si="7"/>
        <v>179</v>
      </c>
      <c r="B328" s="70" t="s">
        <v>324</v>
      </c>
      <c r="C328" s="42">
        <v>305.67</v>
      </c>
      <c r="D328" s="42">
        <f t="shared" si="6"/>
        <v>3290.2318799999998</v>
      </c>
      <c r="E328" s="42" t="s">
        <v>328</v>
      </c>
      <c r="F328" s="42" t="s">
        <v>328</v>
      </c>
      <c r="G328" s="97">
        <v>45880</v>
      </c>
      <c r="H328" s="98"/>
      <c r="I328" s="36"/>
      <c r="L328" s="96"/>
      <c r="M328" s="96"/>
      <c r="N328" s="36"/>
      <c r="T328" s="21"/>
    </row>
    <row r="329" spans="1:20" s="37" customFormat="1" ht="15.75" customHeight="1" x14ac:dyDescent="0.25">
      <c r="A329" s="69">
        <f t="shared" si="7"/>
        <v>180</v>
      </c>
      <c r="B329" s="70" t="s">
        <v>324</v>
      </c>
      <c r="C329" s="42">
        <v>262.19</v>
      </c>
      <c r="D329" s="42">
        <f t="shared" si="6"/>
        <v>2822.2131599999998</v>
      </c>
      <c r="E329" s="42" t="s">
        <v>328</v>
      </c>
      <c r="F329" s="42" t="s">
        <v>328</v>
      </c>
      <c r="G329" s="97">
        <v>45880</v>
      </c>
      <c r="H329" s="98"/>
      <c r="I329" s="36"/>
      <c r="L329" s="96"/>
      <c r="M329" s="96"/>
      <c r="N329" s="36"/>
      <c r="T329" s="21"/>
    </row>
    <row r="330" spans="1:20" s="37" customFormat="1" ht="15.75" customHeight="1" x14ac:dyDescent="0.25">
      <c r="A330" s="69">
        <f t="shared" si="7"/>
        <v>181</v>
      </c>
      <c r="B330" s="70" t="s">
        <v>324</v>
      </c>
      <c r="C330" s="42">
        <v>279.39999999999998</v>
      </c>
      <c r="D330" s="42">
        <f t="shared" si="6"/>
        <v>3007.4615999999996</v>
      </c>
      <c r="E330" s="42" t="s">
        <v>328</v>
      </c>
      <c r="F330" s="42" t="s">
        <v>328</v>
      </c>
      <c r="G330" s="97">
        <v>45880</v>
      </c>
      <c r="H330" s="98"/>
      <c r="I330" s="36"/>
      <c r="L330" s="96"/>
      <c r="M330" s="96"/>
      <c r="N330" s="36"/>
      <c r="T330" s="21"/>
    </row>
    <row r="331" spans="1:20" s="37" customFormat="1" ht="15.75" customHeight="1" x14ac:dyDescent="0.25">
      <c r="A331" s="69">
        <f t="shared" si="7"/>
        <v>182</v>
      </c>
      <c r="B331" s="70" t="s">
        <v>324</v>
      </c>
      <c r="C331" s="42">
        <v>274.70999999999998</v>
      </c>
      <c r="D331" s="42">
        <f t="shared" si="6"/>
        <v>2956.9784399999994</v>
      </c>
      <c r="E331" s="42" t="s">
        <v>328</v>
      </c>
      <c r="F331" s="42" t="s">
        <v>328</v>
      </c>
      <c r="G331" s="97">
        <v>45880</v>
      </c>
      <c r="H331" s="98"/>
      <c r="I331" s="36"/>
      <c r="L331" s="96"/>
      <c r="M331" s="96"/>
      <c r="N331" s="36"/>
      <c r="T331" s="21"/>
    </row>
    <row r="332" spans="1:20" s="37" customFormat="1" ht="15.75" customHeight="1" x14ac:dyDescent="0.25">
      <c r="A332" s="69">
        <f t="shared" si="7"/>
        <v>183</v>
      </c>
      <c r="B332" s="70" t="s">
        <v>324</v>
      </c>
      <c r="C332" s="42">
        <v>288.26</v>
      </c>
      <c r="D332" s="42">
        <f t="shared" si="6"/>
        <v>3102.8306399999997</v>
      </c>
      <c r="E332" s="42" t="s">
        <v>328</v>
      </c>
      <c r="F332" s="42" t="s">
        <v>328</v>
      </c>
      <c r="G332" s="97">
        <v>45880</v>
      </c>
      <c r="H332" s="98"/>
      <c r="I332" s="36"/>
      <c r="L332" s="96"/>
      <c r="M332" s="96"/>
      <c r="N332" s="36"/>
      <c r="T332" s="21"/>
    </row>
    <row r="333" spans="1:20" s="37" customFormat="1" ht="15.75" customHeight="1" x14ac:dyDescent="0.25">
      <c r="A333" s="69">
        <f t="shared" si="7"/>
        <v>184</v>
      </c>
      <c r="B333" s="70" t="s">
        <v>324</v>
      </c>
      <c r="C333" s="42">
        <v>267.55</v>
      </c>
      <c r="D333" s="42">
        <f t="shared" si="6"/>
        <v>2879.9081999999999</v>
      </c>
      <c r="E333" s="42" t="s">
        <v>328</v>
      </c>
      <c r="F333" s="42" t="s">
        <v>328</v>
      </c>
      <c r="G333" s="94" t="s">
        <v>328</v>
      </c>
      <c r="H333" s="95"/>
      <c r="I333" s="36"/>
      <c r="L333" s="96"/>
      <c r="M333" s="96"/>
      <c r="N333" s="36"/>
      <c r="T333" s="21"/>
    </row>
    <row r="334" spans="1:20" s="37" customFormat="1" ht="15.75" customHeight="1" x14ac:dyDescent="0.25">
      <c r="A334" s="69">
        <f t="shared" si="7"/>
        <v>185</v>
      </c>
      <c r="B334" s="70" t="s">
        <v>324</v>
      </c>
      <c r="C334" s="42">
        <v>290.14999999999998</v>
      </c>
      <c r="D334" s="42">
        <f t="shared" si="6"/>
        <v>3123.1745999999994</v>
      </c>
      <c r="E334" s="42" t="s">
        <v>328</v>
      </c>
      <c r="F334" s="42" t="s">
        <v>328</v>
      </c>
      <c r="G334" s="94" t="s">
        <v>328</v>
      </c>
      <c r="H334" s="95"/>
      <c r="I334" s="36"/>
      <c r="L334" s="96"/>
      <c r="M334" s="96"/>
      <c r="N334" s="36"/>
      <c r="T334" s="21"/>
    </row>
    <row r="335" spans="1:20" s="37" customFormat="1" ht="15.75" customHeight="1" x14ac:dyDescent="0.25">
      <c r="A335" s="69">
        <f t="shared" si="7"/>
        <v>186</v>
      </c>
      <c r="B335" s="70" t="s">
        <v>324</v>
      </c>
      <c r="C335" s="42">
        <v>305.05</v>
      </c>
      <c r="D335" s="42">
        <f t="shared" si="6"/>
        <v>3283.5581999999999</v>
      </c>
      <c r="E335" s="42" t="s">
        <v>328</v>
      </c>
      <c r="F335" s="42" t="s">
        <v>328</v>
      </c>
      <c r="G335" s="94" t="s">
        <v>328</v>
      </c>
      <c r="H335" s="95"/>
      <c r="I335" s="36"/>
      <c r="L335" s="96"/>
      <c r="M335" s="96"/>
      <c r="N335" s="36"/>
      <c r="T335" s="21"/>
    </row>
    <row r="336" spans="1:20" s="37" customFormat="1" ht="15.75" customHeight="1" x14ac:dyDescent="0.25">
      <c r="A336" s="69">
        <f t="shared" si="7"/>
        <v>187</v>
      </c>
      <c r="B336" s="70" t="s">
        <v>324</v>
      </c>
      <c r="C336" s="42">
        <v>305.51</v>
      </c>
      <c r="D336" s="42">
        <f t="shared" si="6"/>
        <v>3288.5096399999998</v>
      </c>
      <c r="E336" s="42" t="s">
        <v>328</v>
      </c>
      <c r="F336" s="42" t="s">
        <v>328</v>
      </c>
      <c r="G336" s="94" t="s">
        <v>328</v>
      </c>
      <c r="H336" s="95"/>
      <c r="I336" s="36"/>
      <c r="L336" s="96"/>
      <c r="M336" s="96"/>
      <c r="N336" s="36"/>
      <c r="T336" s="21"/>
    </row>
    <row r="337" spans="1:20" s="37" customFormat="1" ht="15.75" customHeight="1" x14ac:dyDescent="0.25">
      <c r="A337" s="69">
        <f t="shared" si="7"/>
        <v>188</v>
      </c>
      <c r="B337" s="70" t="s">
        <v>324</v>
      </c>
      <c r="C337" s="42">
        <v>252.24</v>
      </c>
      <c r="D337" s="42">
        <f t="shared" si="6"/>
        <v>2715.1113599999999</v>
      </c>
      <c r="E337" s="42" t="s">
        <v>328</v>
      </c>
      <c r="F337" s="42" t="s">
        <v>328</v>
      </c>
      <c r="G337" s="94" t="s">
        <v>328</v>
      </c>
      <c r="H337" s="95"/>
      <c r="I337" s="36"/>
      <c r="L337" s="96"/>
      <c r="M337" s="96"/>
      <c r="N337" s="36"/>
      <c r="T337" s="21"/>
    </row>
    <row r="338" spans="1:20" s="37" customFormat="1" ht="15.75" customHeight="1" x14ac:dyDescent="0.25">
      <c r="A338" s="69">
        <f t="shared" si="7"/>
        <v>189</v>
      </c>
      <c r="B338" s="70" t="s">
        <v>324</v>
      </c>
      <c r="C338" s="42">
        <v>236.05</v>
      </c>
      <c r="D338" s="42">
        <f t="shared" si="6"/>
        <v>2540.8422</v>
      </c>
      <c r="E338" s="42" t="s">
        <v>328</v>
      </c>
      <c r="F338" s="42" t="s">
        <v>328</v>
      </c>
      <c r="G338" s="94" t="s">
        <v>328</v>
      </c>
      <c r="H338" s="95"/>
      <c r="I338" s="36"/>
      <c r="L338" s="96"/>
      <c r="M338" s="96"/>
      <c r="N338" s="36"/>
      <c r="T338" s="21"/>
    </row>
    <row r="339" spans="1:20" s="37" customFormat="1" ht="15.75" customHeight="1" x14ac:dyDescent="0.25">
      <c r="A339" s="69">
        <f t="shared" si="7"/>
        <v>190</v>
      </c>
      <c r="B339" s="70" t="s">
        <v>324</v>
      </c>
      <c r="C339" s="42">
        <v>223.04</v>
      </c>
      <c r="D339" s="42">
        <f t="shared" si="6"/>
        <v>2400.8025599999996</v>
      </c>
      <c r="E339" s="42" t="s">
        <v>328</v>
      </c>
      <c r="F339" s="42" t="s">
        <v>328</v>
      </c>
      <c r="G339" s="94" t="s">
        <v>328</v>
      </c>
      <c r="H339" s="95"/>
      <c r="I339" s="36"/>
      <c r="L339" s="96"/>
      <c r="M339" s="96"/>
      <c r="N339" s="36"/>
      <c r="T339" s="21"/>
    </row>
    <row r="340" spans="1:20" s="37" customFormat="1" ht="15.75" customHeight="1" x14ac:dyDescent="0.25">
      <c r="A340" s="69">
        <f t="shared" si="7"/>
        <v>191</v>
      </c>
      <c r="B340" s="70" t="s">
        <v>324</v>
      </c>
      <c r="C340" s="42">
        <v>219.49</v>
      </c>
      <c r="D340" s="42">
        <f t="shared" si="6"/>
        <v>2362.5903600000001</v>
      </c>
      <c r="E340" s="42" t="s">
        <v>328</v>
      </c>
      <c r="F340" s="42" t="s">
        <v>328</v>
      </c>
      <c r="G340" s="94" t="s">
        <v>328</v>
      </c>
      <c r="H340" s="95"/>
      <c r="I340" s="36"/>
      <c r="L340" s="96"/>
      <c r="M340" s="96"/>
      <c r="N340" s="36"/>
      <c r="T340" s="21"/>
    </row>
    <row r="341" spans="1:20" s="37" customFormat="1" ht="15.75" customHeight="1" x14ac:dyDescent="0.25">
      <c r="A341" s="69">
        <f t="shared" si="7"/>
        <v>192</v>
      </c>
      <c r="B341" s="70" t="s">
        <v>324</v>
      </c>
      <c r="C341" s="42">
        <v>210.79</v>
      </c>
      <c r="D341" s="42">
        <f t="shared" si="6"/>
        <v>2268.9435599999997</v>
      </c>
      <c r="E341" s="42" t="s">
        <v>328</v>
      </c>
      <c r="F341" s="42" t="s">
        <v>328</v>
      </c>
      <c r="G341" s="94" t="s">
        <v>328</v>
      </c>
      <c r="H341" s="95"/>
      <c r="I341" s="36"/>
      <c r="L341" s="96"/>
      <c r="M341" s="96"/>
      <c r="N341" s="36"/>
      <c r="T341" s="21"/>
    </row>
    <row r="342" spans="1:20" s="37" customFormat="1" ht="15.75" customHeight="1" x14ac:dyDescent="0.25">
      <c r="A342" s="69">
        <f t="shared" si="7"/>
        <v>193</v>
      </c>
      <c r="B342" s="70" t="s">
        <v>324</v>
      </c>
      <c r="C342" s="42">
        <v>201.64</v>
      </c>
      <c r="D342" s="42">
        <f t="shared" si="6"/>
        <v>2170.4529599999996</v>
      </c>
      <c r="E342" s="42" t="s">
        <v>328</v>
      </c>
      <c r="F342" s="42" t="s">
        <v>328</v>
      </c>
      <c r="G342" s="94" t="s">
        <v>328</v>
      </c>
      <c r="H342" s="95"/>
      <c r="I342" s="36"/>
      <c r="L342" s="96"/>
      <c r="M342" s="96"/>
      <c r="N342" s="36"/>
      <c r="T342" s="21"/>
    </row>
    <row r="343" spans="1:20" s="37" customFormat="1" ht="15.75" customHeight="1" x14ac:dyDescent="0.25">
      <c r="A343" s="69">
        <f t="shared" si="7"/>
        <v>194</v>
      </c>
      <c r="B343" s="70" t="s">
        <v>324</v>
      </c>
      <c r="C343" s="42">
        <v>228.68</v>
      </c>
      <c r="D343" s="42">
        <f t="shared" ref="D343:D406" si="8">C343*10.764</f>
        <v>2461.51152</v>
      </c>
      <c r="E343" s="42" t="s">
        <v>328</v>
      </c>
      <c r="F343" s="42" t="s">
        <v>328</v>
      </c>
      <c r="G343" s="94" t="s">
        <v>328</v>
      </c>
      <c r="H343" s="95"/>
      <c r="I343" s="36"/>
      <c r="L343" s="96"/>
      <c r="M343" s="96"/>
      <c r="N343" s="36"/>
      <c r="T343" s="21"/>
    </row>
    <row r="344" spans="1:20" s="37" customFormat="1" ht="15.75" customHeight="1" x14ac:dyDescent="0.25">
      <c r="A344" s="69">
        <f t="shared" si="7"/>
        <v>195</v>
      </c>
      <c r="B344" s="70" t="s">
        <v>324</v>
      </c>
      <c r="C344" s="42">
        <v>221.94</v>
      </c>
      <c r="D344" s="42">
        <f t="shared" si="8"/>
        <v>2388.96216</v>
      </c>
      <c r="E344" s="42" t="s">
        <v>328</v>
      </c>
      <c r="F344" s="42" t="s">
        <v>328</v>
      </c>
      <c r="G344" s="94" t="s">
        <v>328</v>
      </c>
      <c r="H344" s="95"/>
      <c r="I344" s="36"/>
      <c r="L344" s="96"/>
      <c r="M344" s="96"/>
      <c r="N344" s="36"/>
      <c r="T344" s="21"/>
    </row>
    <row r="345" spans="1:20" s="37" customFormat="1" ht="15.75" customHeight="1" x14ac:dyDescent="0.25">
      <c r="A345" s="69">
        <f t="shared" si="7"/>
        <v>196</v>
      </c>
      <c r="B345" s="70" t="s">
        <v>324</v>
      </c>
      <c r="C345" s="42">
        <v>235.94</v>
      </c>
      <c r="D345" s="42">
        <f t="shared" si="8"/>
        <v>2539.65816</v>
      </c>
      <c r="E345" s="42" t="s">
        <v>328</v>
      </c>
      <c r="F345" s="42" t="s">
        <v>328</v>
      </c>
      <c r="G345" s="94" t="s">
        <v>328</v>
      </c>
      <c r="H345" s="95"/>
      <c r="I345" s="36"/>
      <c r="L345" s="96"/>
      <c r="M345" s="96"/>
      <c r="N345" s="36"/>
      <c r="T345" s="21"/>
    </row>
    <row r="346" spans="1:20" s="37" customFormat="1" ht="15.75" customHeight="1" x14ac:dyDescent="0.25">
      <c r="A346" s="69">
        <f t="shared" ref="A346:A409" si="9">A345+1</f>
        <v>197</v>
      </c>
      <c r="B346" s="70" t="s">
        <v>324</v>
      </c>
      <c r="C346" s="42">
        <v>268.04000000000002</v>
      </c>
      <c r="D346" s="42">
        <f t="shared" si="8"/>
        <v>2885.1825600000002</v>
      </c>
      <c r="E346" s="42" t="s">
        <v>328</v>
      </c>
      <c r="F346" s="42" t="s">
        <v>328</v>
      </c>
      <c r="G346" s="94" t="s">
        <v>328</v>
      </c>
      <c r="H346" s="95"/>
      <c r="I346" s="36"/>
      <c r="L346" s="96"/>
      <c r="M346" s="96"/>
      <c r="N346" s="36"/>
      <c r="T346" s="21"/>
    </row>
    <row r="347" spans="1:20" s="37" customFormat="1" ht="15.75" customHeight="1" x14ac:dyDescent="0.25">
      <c r="A347" s="69">
        <f t="shared" si="9"/>
        <v>198</v>
      </c>
      <c r="B347" s="70" t="s">
        <v>324</v>
      </c>
      <c r="C347" s="42">
        <v>257.19</v>
      </c>
      <c r="D347" s="42">
        <f t="shared" si="8"/>
        <v>2768.3931599999996</v>
      </c>
      <c r="E347" s="42" t="s">
        <v>328</v>
      </c>
      <c r="F347" s="42" t="s">
        <v>328</v>
      </c>
      <c r="G347" s="94" t="s">
        <v>328</v>
      </c>
      <c r="H347" s="95"/>
      <c r="I347" s="36"/>
      <c r="L347" s="96"/>
      <c r="M347" s="96"/>
      <c r="N347" s="36"/>
      <c r="T347" s="21"/>
    </row>
    <row r="348" spans="1:20" s="37" customFormat="1" ht="15.75" customHeight="1" x14ac:dyDescent="0.25">
      <c r="A348" s="69">
        <f t="shared" si="9"/>
        <v>199</v>
      </c>
      <c r="B348" s="70" t="s">
        <v>324</v>
      </c>
      <c r="C348" s="42">
        <v>262.77</v>
      </c>
      <c r="D348" s="42">
        <f t="shared" si="8"/>
        <v>2828.4562799999994</v>
      </c>
      <c r="E348" s="42" t="s">
        <v>328</v>
      </c>
      <c r="F348" s="42" t="s">
        <v>328</v>
      </c>
      <c r="G348" s="94" t="s">
        <v>328</v>
      </c>
      <c r="H348" s="95"/>
      <c r="I348" s="36"/>
      <c r="L348" s="96"/>
      <c r="M348" s="96"/>
      <c r="N348" s="36"/>
      <c r="T348" s="21"/>
    </row>
    <row r="349" spans="1:20" s="37" customFormat="1" ht="15.75" customHeight="1" x14ac:dyDescent="0.25">
      <c r="A349" s="69">
        <f t="shared" si="9"/>
        <v>200</v>
      </c>
      <c r="B349" s="70" t="s">
        <v>324</v>
      </c>
      <c r="C349" s="42">
        <v>297.77</v>
      </c>
      <c r="D349" s="42">
        <f t="shared" si="8"/>
        <v>3205.1962799999997</v>
      </c>
      <c r="E349" s="42" t="s">
        <v>328</v>
      </c>
      <c r="F349" s="42" t="s">
        <v>328</v>
      </c>
      <c r="G349" s="94" t="s">
        <v>328</v>
      </c>
      <c r="H349" s="95"/>
      <c r="I349" s="36"/>
      <c r="L349" s="96"/>
      <c r="M349" s="96"/>
      <c r="N349" s="36"/>
      <c r="T349" s="21"/>
    </row>
    <row r="350" spans="1:20" s="37" customFormat="1" ht="15.75" customHeight="1" x14ac:dyDescent="0.25">
      <c r="A350" s="69">
        <f t="shared" si="9"/>
        <v>201</v>
      </c>
      <c r="B350" s="70" t="s">
        <v>324</v>
      </c>
      <c r="C350" s="42">
        <v>221.71</v>
      </c>
      <c r="D350" s="42">
        <f t="shared" si="8"/>
        <v>2386.4864400000001</v>
      </c>
      <c r="E350" s="42" t="s">
        <v>328</v>
      </c>
      <c r="F350" s="42" t="s">
        <v>328</v>
      </c>
      <c r="G350" s="94" t="s">
        <v>328</v>
      </c>
      <c r="H350" s="95"/>
      <c r="I350" s="36"/>
      <c r="L350" s="96"/>
      <c r="M350" s="96"/>
      <c r="N350" s="36"/>
      <c r="T350" s="21"/>
    </row>
    <row r="351" spans="1:20" s="37" customFormat="1" ht="15.75" customHeight="1" x14ac:dyDescent="0.25">
      <c r="A351" s="69">
        <f t="shared" si="9"/>
        <v>202</v>
      </c>
      <c r="B351" s="70" t="s">
        <v>324</v>
      </c>
      <c r="C351" s="42">
        <v>242.62</v>
      </c>
      <c r="D351" s="42">
        <f t="shared" si="8"/>
        <v>2611.5616799999998</v>
      </c>
      <c r="E351" s="42" t="s">
        <v>328</v>
      </c>
      <c r="F351" s="42" t="s">
        <v>328</v>
      </c>
      <c r="G351" s="94" t="s">
        <v>328</v>
      </c>
      <c r="H351" s="95"/>
      <c r="I351" s="36"/>
      <c r="L351" s="96"/>
      <c r="M351" s="96"/>
      <c r="N351" s="36"/>
      <c r="T351" s="21"/>
    </row>
    <row r="352" spans="1:20" s="37" customFormat="1" ht="15.75" customHeight="1" x14ac:dyDescent="0.25">
      <c r="A352" s="69">
        <f t="shared" si="9"/>
        <v>203</v>
      </c>
      <c r="B352" s="70" t="s">
        <v>324</v>
      </c>
      <c r="C352" s="42">
        <v>240.83</v>
      </c>
      <c r="D352" s="42">
        <f t="shared" si="8"/>
        <v>2592.29412</v>
      </c>
      <c r="E352" s="42" t="s">
        <v>328</v>
      </c>
      <c r="F352" s="42" t="s">
        <v>328</v>
      </c>
      <c r="G352" s="94" t="s">
        <v>328</v>
      </c>
      <c r="H352" s="95"/>
      <c r="I352" s="36"/>
      <c r="L352" s="96"/>
      <c r="M352" s="96"/>
      <c r="N352" s="36"/>
      <c r="T352" s="21"/>
    </row>
    <row r="353" spans="1:20" s="37" customFormat="1" ht="15.75" customHeight="1" x14ac:dyDescent="0.25">
      <c r="A353" s="69">
        <f t="shared" si="9"/>
        <v>204</v>
      </c>
      <c r="B353" s="70" t="s">
        <v>324</v>
      </c>
      <c r="C353" s="42">
        <v>233.25</v>
      </c>
      <c r="D353" s="42">
        <f t="shared" si="8"/>
        <v>2510.703</v>
      </c>
      <c r="E353" s="42" t="s">
        <v>328</v>
      </c>
      <c r="F353" s="42" t="s">
        <v>328</v>
      </c>
      <c r="G353" s="94" t="s">
        <v>328</v>
      </c>
      <c r="H353" s="95"/>
      <c r="I353" s="36"/>
      <c r="L353" s="96"/>
      <c r="M353" s="96"/>
      <c r="N353" s="36"/>
      <c r="T353" s="21"/>
    </row>
    <row r="354" spans="1:20" s="37" customFormat="1" ht="15.75" customHeight="1" x14ac:dyDescent="0.25">
      <c r="A354" s="69">
        <f t="shared" si="9"/>
        <v>205</v>
      </c>
      <c r="B354" s="70" t="s">
        <v>324</v>
      </c>
      <c r="C354" s="42">
        <v>222.7</v>
      </c>
      <c r="D354" s="42">
        <f t="shared" si="8"/>
        <v>2397.1427999999996</v>
      </c>
      <c r="E354" s="42" t="s">
        <v>328</v>
      </c>
      <c r="F354" s="42" t="s">
        <v>328</v>
      </c>
      <c r="G354" s="94" t="s">
        <v>328</v>
      </c>
      <c r="H354" s="95"/>
      <c r="I354" s="36"/>
      <c r="L354" s="96"/>
      <c r="M354" s="96"/>
      <c r="N354" s="36"/>
      <c r="T354" s="21"/>
    </row>
    <row r="355" spans="1:20" s="37" customFormat="1" ht="15.75" customHeight="1" x14ac:dyDescent="0.25">
      <c r="A355" s="69">
        <f t="shared" si="9"/>
        <v>206</v>
      </c>
      <c r="B355" s="70" t="s">
        <v>324</v>
      </c>
      <c r="C355" s="42">
        <v>227.41</v>
      </c>
      <c r="D355" s="42">
        <f t="shared" si="8"/>
        <v>2447.8412399999997</v>
      </c>
      <c r="E355" s="42" t="s">
        <v>328</v>
      </c>
      <c r="F355" s="42" t="s">
        <v>328</v>
      </c>
      <c r="G355" s="94" t="s">
        <v>328</v>
      </c>
      <c r="H355" s="95"/>
      <c r="I355" s="36"/>
      <c r="L355" s="96"/>
      <c r="M355" s="96"/>
      <c r="N355" s="36"/>
      <c r="T355" s="21"/>
    </row>
    <row r="356" spans="1:20" s="37" customFormat="1" ht="15.75" customHeight="1" x14ac:dyDescent="0.25">
      <c r="A356" s="69">
        <f t="shared" si="9"/>
        <v>207</v>
      </c>
      <c r="B356" s="70" t="s">
        <v>324</v>
      </c>
      <c r="C356" s="42">
        <v>221.61</v>
      </c>
      <c r="D356" s="42">
        <f t="shared" si="8"/>
        <v>2385.4100400000002</v>
      </c>
      <c r="E356" s="42" t="s">
        <v>328</v>
      </c>
      <c r="F356" s="42" t="s">
        <v>328</v>
      </c>
      <c r="G356" s="94" t="s">
        <v>328</v>
      </c>
      <c r="H356" s="95"/>
      <c r="I356" s="36"/>
      <c r="L356" s="96"/>
      <c r="M356" s="96"/>
      <c r="N356" s="36"/>
      <c r="T356" s="21"/>
    </row>
    <row r="357" spans="1:20" s="37" customFormat="1" ht="15.75" customHeight="1" x14ac:dyDescent="0.25">
      <c r="A357" s="69">
        <f t="shared" si="9"/>
        <v>208</v>
      </c>
      <c r="B357" s="70" t="s">
        <v>324</v>
      </c>
      <c r="C357" s="42">
        <v>228.48</v>
      </c>
      <c r="D357" s="42">
        <f t="shared" si="8"/>
        <v>2459.3587199999997</v>
      </c>
      <c r="E357" s="42" t="s">
        <v>328</v>
      </c>
      <c r="F357" s="42" t="s">
        <v>328</v>
      </c>
      <c r="G357" s="94" t="s">
        <v>328</v>
      </c>
      <c r="H357" s="95"/>
      <c r="I357" s="36"/>
      <c r="L357" s="96"/>
      <c r="M357" s="96"/>
      <c r="N357" s="36"/>
      <c r="T357" s="21"/>
    </row>
    <row r="358" spans="1:20" s="37" customFormat="1" ht="15.75" customHeight="1" x14ac:dyDescent="0.25">
      <c r="A358" s="69">
        <f t="shared" si="9"/>
        <v>209</v>
      </c>
      <c r="B358" s="70" t="s">
        <v>324</v>
      </c>
      <c r="C358" s="42">
        <v>222.39</v>
      </c>
      <c r="D358" s="42">
        <f t="shared" si="8"/>
        <v>2393.8059599999997</v>
      </c>
      <c r="E358" s="42" t="s">
        <v>328</v>
      </c>
      <c r="F358" s="42" t="s">
        <v>328</v>
      </c>
      <c r="G358" s="94" t="s">
        <v>328</v>
      </c>
      <c r="H358" s="95"/>
      <c r="I358" s="36"/>
      <c r="L358" s="96"/>
      <c r="M358" s="96"/>
      <c r="N358" s="36"/>
      <c r="T358" s="21"/>
    </row>
    <row r="359" spans="1:20" s="37" customFormat="1" ht="15.75" customHeight="1" x14ac:dyDescent="0.25">
      <c r="A359" s="69">
        <f t="shared" si="9"/>
        <v>210</v>
      </c>
      <c r="B359" s="70" t="s">
        <v>324</v>
      </c>
      <c r="C359" s="42">
        <v>376.28</v>
      </c>
      <c r="D359" s="42">
        <f t="shared" si="8"/>
        <v>4050.2779199999995</v>
      </c>
      <c r="E359" s="42" t="s">
        <v>328</v>
      </c>
      <c r="F359" s="42" t="s">
        <v>328</v>
      </c>
      <c r="G359" s="94" t="s">
        <v>328</v>
      </c>
      <c r="H359" s="95"/>
      <c r="I359" s="36"/>
      <c r="L359" s="96"/>
      <c r="M359" s="96"/>
      <c r="N359" s="36"/>
      <c r="T359" s="21"/>
    </row>
    <row r="360" spans="1:20" s="37" customFormat="1" ht="15.75" customHeight="1" x14ac:dyDescent="0.25">
      <c r="A360" s="69">
        <f t="shared" si="9"/>
        <v>211</v>
      </c>
      <c r="B360" s="70" t="s">
        <v>324</v>
      </c>
      <c r="C360" s="42">
        <v>214.93</v>
      </c>
      <c r="D360" s="42">
        <f t="shared" si="8"/>
        <v>2313.5065199999999</v>
      </c>
      <c r="E360" s="42" t="s">
        <v>328</v>
      </c>
      <c r="F360" s="42" t="s">
        <v>328</v>
      </c>
      <c r="G360" s="94" t="s">
        <v>328</v>
      </c>
      <c r="H360" s="95"/>
      <c r="I360" s="36"/>
      <c r="L360" s="96"/>
      <c r="M360" s="96"/>
      <c r="N360" s="36"/>
      <c r="T360" s="21"/>
    </row>
    <row r="361" spans="1:20" s="37" customFormat="1" ht="15.75" customHeight="1" x14ac:dyDescent="0.25">
      <c r="A361" s="69">
        <f t="shared" si="9"/>
        <v>212</v>
      </c>
      <c r="B361" s="70" t="s">
        <v>324</v>
      </c>
      <c r="C361" s="42">
        <v>337.29</v>
      </c>
      <c r="D361" s="42">
        <f t="shared" si="8"/>
        <v>3630.5895599999999</v>
      </c>
      <c r="E361" s="42" t="s">
        <v>328</v>
      </c>
      <c r="F361" s="42" t="s">
        <v>328</v>
      </c>
      <c r="G361" s="94" t="s">
        <v>328</v>
      </c>
      <c r="H361" s="95"/>
      <c r="I361" s="36"/>
      <c r="L361" s="96"/>
      <c r="M361" s="96"/>
      <c r="N361" s="36"/>
      <c r="T361" s="21"/>
    </row>
    <row r="362" spans="1:20" s="37" customFormat="1" ht="15.75" customHeight="1" x14ac:dyDescent="0.25">
      <c r="A362" s="69">
        <f t="shared" si="9"/>
        <v>213</v>
      </c>
      <c r="B362" s="70" t="s">
        <v>324</v>
      </c>
      <c r="C362" s="42">
        <v>406.3</v>
      </c>
      <c r="D362" s="42">
        <f t="shared" si="8"/>
        <v>4373.4132</v>
      </c>
      <c r="E362" s="42" t="s">
        <v>328</v>
      </c>
      <c r="F362" s="42" t="s">
        <v>328</v>
      </c>
      <c r="G362" s="94" t="s">
        <v>328</v>
      </c>
      <c r="H362" s="95"/>
      <c r="I362" s="36"/>
      <c r="L362" s="96"/>
      <c r="M362" s="96"/>
      <c r="N362" s="36"/>
      <c r="T362" s="21"/>
    </row>
    <row r="363" spans="1:20" s="37" customFormat="1" ht="15.75" customHeight="1" x14ac:dyDescent="0.25">
      <c r="A363" s="69">
        <f t="shared" si="9"/>
        <v>214</v>
      </c>
      <c r="B363" s="70" t="s">
        <v>324</v>
      </c>
      <c r="C363" s="42">
        <v>438.33</v>
      </c>
      <c r="D363" s="42">
        <f t="shared" si="8"/>
        <v>4718.1841199999999</v>
      </c>
      <c r="E363" s="42" t="s">
        <v>328</v>
      </c>
      <c r="F363" s="42" t="s">
        <v>328</v>
      </c>
      <c r="G363" s="94" t="s">
        <v>328</v>
      </c>
      <c r="H363" s="95"/>
      <c r="I363" s="36"/>
      <c r="L363" s="96"/>
      <c r="M363" s="96"/>
      <c r="N363" s="36"/>
      <c r="T363" s="21"/>
    </row>
    <row r="364" spans="1:20" s="37" customFormat="1" ht="15.75" customHeight="1" x14ac:dyDescent="0.25">
      <c r="A364" s="69">
        <f t="shared" si="9"/>
        <v>215</v>
      </c>
      <c r="B364" s="70" t="s">
        <v>324</v>
      </c>
      <c r="C364" s="42">
        <v>438.17</v>
      </c>
      <c r="D364" s="42">
        <f t="shared" si="8"/>
        <v>4716.4618799999998</v>
      </c>
      <c r="E364" s="42" t="s">
        <v>328</v>
      </c>
      <c r="F364" s="42" t="s">
        <v>328</v>
      </c>
      <c r="G364" s="94" t="s">
        <v>328</v>
      </c>
      <c r="H364" s="95"/>
      <c r="I364" s="36"/>
      <c r="L364" s="96"/>
      <c r="M364" s="96"/>
      <c r="N364" s="36"/>
      <c r="T364" s="21"/>
    </row>
    <row r="365" spans="1:20" s="37" customFormat="1" ht="15.75" customHeight="1" x14ac:dyDescent="0.25">
      <c r="A365" s="69">
        <f t="shared" si="9"/>
        <v>216</v>
      </c>
      <c r="B365" s="70" t="s">
        <v>324</v>
      </c>
      <c r="C365" s="42">
        <v>405.08</v>
      </c>
      <c r="D365" s="42">
        <f t="shared" si="8"/>
        <v>4360.2811199999996</v>
      </c>
      <c r="E365" s="42" t="s">
        <v>328</v>
      </c>
      <c r="F365" s="42" t="s">
        <v>328</v>
      </c>
      <c r="G365" s="94" t="s">
        <v>328</v>
      </c>
      <c r="H365" s="95"/>
      <c r="I365" s="36"/>
      <c r="L365" s="96"/>
      <c r="M365" s="96"/>
      <c r="N365" s="36"/>
      <c r="T365" s="21"/>
    </row>
    <row r="366" spans="1:20" s="37" customFormat="1" ht="15.75" customHeight="1" x14ac:dyDescent="0.25">
      <c r="A366" s="69">
        <f t="shared" si="9"/>
        <v>217</v>
      </c>
      <c r="B366" s="70" t="s">
        <v>324</v>
      </c>
      <c r="C366" s="42">
        <v>341.33</v>
      </c>
      <c r="D366" s="42">
        <f t="shared" si="8"/>
        <v>3674.0761199999997</v>
      </c>
      <c r="E366" s="42" t="s">
        <v>328</v>
      </c>
      <c r="F366" s="42" t="s">
        <v>328</v>
      </c>
      <c r="G366" s="94" t="s">
        <v>328</v>
      </c>
      <c r="H366" s="95"/>
      <c r="I366" s="36"/>
      <c r="L366" s="96"/>
      <c r="M366" s="96"/>
      <c r="N366" s="36"/>
      <c r="T366" s="21"/>
    </row>
    <row r="367" spans="1:20" s="37" customFormat="1" ht="15.75" customHeight="1" x14ac:dyDescent="0.25">
      <c r="A367" s="69">
        <f t="shared" si="9"/>
        <v>218</v>
      </c>
      <c r="B367" s="70" t="s">
        <v>324</v>
      </c>
      <c r="C367" s="42">
        <v>286.14</v>
      </c>
      <c r="D367" s="42">
        <f t="shared" si="8"/>
        <v>3080.0109599999996</v>
      </c>
      <c r="E367" s="42" t="s">
        <v>328</v>
      </c>
      <c r="F367" s="42" t="s">
        <v>328</v>
      </c>
      <c r="G367" s="94" t="s">
        <v>328</v>
      </c>
      <c r="H367" s="95"/>
      <c r="I367" s="36"/>
      <c r="L367" s="96"/>
      <c r="M367" s="96"/>
      <c r="N367" s="36"/>
      <c r="T367" s="21"/>
    </row>
    <row r="368" spans="1:20" s="37" customFormat="1" ht="15.75" customHeight="1" x14ac:dyDescent="0.25">
      <c r="A368" s="69">
        <f t="shared" si="9"/>
        <v>219</v>
      </c>
      <c r="B368" s="70" t="s">
        <v>324</v>
      </c>
      <c r="C368" s="42">
        <v>251.65</v>
      </c>
      <c r="D368" s="42">
        <f t="shared" si="8"/>
        <v>2708.7606000000001</v>
      </c>
      <c r="E368" s="42" t="s">
        <v>328</v>
      </c>
      <c r="F368" s="42" t="s">
        <v>328</v>
      </c>
      <c r="G368" s="94" t="s">
        <v>328</v>
      </c>
      <c r="H368" s="95"/>
      <c r="I368" s="36"/>
      <c r="L368" s="96"/>
      <c r="M368" s="96"/>
      <c r="N368" s="36"/>
      <c r="T368" s="21"/>
    </row>
    <row r="369" spans="1:20" s="37" customFormat="1" ht="15.75" customHeight="1" x14ac:dyDescent="0.25">
      <c r="A369" s="69">
        <f t="shared" si="9"/>
        <v>220</v>
      </c>
      <c r="B369" s="70" t="s">
        <v>324</v>
      </c>
      <c r="C369" s="42">
        <v>235.8</v>
      </c>
      <c r="D369" s="42">
        <f t="shared" si="8"/>
        <v>2538.1511999999998</v>
      </c>
      <c r="E369" s="42" t="s">
        <v>328</v>
      </c>
      <c r="F369" s="42" t="s">
        <v>328</v>
      </c>
      <c r="G369" s="94" t="s">
        <v>328</v>
      </c>
      <c r="H369" s="95"/>
      <c r="I369" s="36"/>
      <c r="L369" s="96"/>
      <c r="M369" s="96"/>
      <c r="N369" s="36"/>
      <c r="T369" s="21"/>
    </row>
    <row r="370" spans="1:20" s="37" customFormat="1" ht="15.75" customHeight="1" x14ac:dyDescent="0.25">
      <c r="A370" s="69">
        <f t="shared" si="9"/>
        <v>221</v>
      </c>
      <c r="B370" s="70" t="s">
        <v>324</v>
      </c>
      <c r="C370" s="42">
        <v>237.22</v>
      </c>
      <c r="D370" s="42">
        <f t="shared" si="8"/>
        <v>2553.4360799999999</v>
      </c>
      <c r="E370" s="42" t="s">
        <v>328</v>
      </c>
      <c r="F370" s="42" t="s">
        <v>328</v>
      </c>
      <c r="G370" s="94" t="s">
        <v>328</v>
      </c>
      <c r="H370" s="95"/>
      <c r="I370" s="36"/>
      <c r="L370" s="96"/>
      <c r="M370" s="96"/>
      <c r="N370" s="36"/>
      <c r="T370" s="21"/>
    </row>
    <row r="371" spans="1:20" s="37" customFormat="1" ht="15.75" customHeight="1" x14ac:dyDescent="0.25">
      <c r="A371" s="69">
        <f t="shared" si="9"/>
        <v>222</v>
      </c>
      <c r="B371" s="70" t="s">
        <v>324</v>
      </c>
      <c r="C371" s="42">
        <v>253.37</v>
      </c>
      <c r="D371" s="42">
        <f t="shared" si="8"/>
        <v>2727.27468</v>
      </c>
      <c r="E371" s="42" t="s">
        <v>328</v>
      </c>
      <c r="F371" s="42" t="s">
        <v>328</v>
      </c>
      <c r="G371" s="94" t="s">
        <v>328</v>
      </c>
      <c r="H371" s="95"/>
      <c r="I371" s="36"/>
      <c r="L371" s="96"/>
      <c r="M371" s="96"/>
      <c r="N371" s="36"/>
      <c r="T371" s="21"/>
    </row>
    <row r="372" spans="1:20" s="37" customFormat="1" ht="15.75" customHeight="1" x14ac:dyDescent="0.25">
      <c r="A372" s="69">
        <f t="shared" si="9"/>
        <v>223</v>
      </c>
      <c r="B372" s="70" t="s">
        <v>324</v>
      </c>
      <c r="C372" s="42">
        <v>274.88</v>
      </c>
      <c r="D372" s="42">
        <f t="shared" si="8"/>
        <v>2958.8083199999996</v>
      </c>
      <c r="E372" s="42" t="s">
        <v>328</v>
      </c>
      <c r="F372" s="42" t="s">
        <v>328</v>
      </c>
      <c r="G372" s="94" t="s">
        <v>328</v>
      </c>
      <c r="H372" s="95"/>
      <c r="I372" s="36"/>
      <c r="L372" s="96"/>
      <c r="M372" s="96"/>
      <c r="N372" s="36"/>
      <c r="T372" s="21"/>
    </row>
    <row r="373" spans="1:20" s="37" customFormat="1" ht="15.75" customHeight="1" x14ac:dyDescent="0.25">
      <c r="A373" s="69">
        <f t="shared" si="9"/>
        <v>224</v>
      </c>
      <c r="B373" s="70" t="s">
        <v>324</v>
      </c>
      <c r="C373" s="42">
        <v>301.20999999999998</v>
      </c>
      <c r="D373" s="42">
        <f t="shared" si="8"/>
        <v>3242.2244399999995</v>
      </c>
      <c r="E373" s="42" t="s">
        <v>328</v>
      </c>
      <c r="F373" s="42" t="s">
        <v>328</v>
      </c>
      <c r="G373" s="94" t="s">
        <v>328</v>
      </c>
      <c r="H373" s="95"/>
      <c r="I373" s="36"/>
      <c r="L373" s="96"/>
      <c r="M373" s="96"/>
      <c r="N373" s="36"/>
      <c r="T373" s="21"/>
    </row>
    <row r="374" spans="1:20" s="37" customFormat="1" ht="15.75" customHeight="1" x14ac:dyDescent="0.25">
      <c r="A374" s="69">
        <f t="shared" si="9"/>
        <v>225</v>
      </c>
      <c r="B374" s="70" t="s">
        <v>324</v>
      </c>
      <c r="C374" s="42">
        <v>261.02</v>
      </c>
      <c r="D374" s="42">
        <f t="shared" si="8"/>
        <v>2809.6192799999994</v>
      </c>
      <c r="E374" s="42" t="s">
        <v>328</v>
      </c>
      <c r="F374" s="42" t="s">
        <v>328</v>
      </c>
      <c r="G374" s="94" t="s">
        <v>328</v>
      </c>
      <c r="H374" s="95"/>
      <c r="I374" s="36"/>
      <c r="L374" s="96"/>
      <c r="M374" s="96"/>
      <c r="N374" s="36"/>
      <c r="T374" s="21"/>
    </row>
    <row r="375" spans="1:20" s="37" customFormat="1" ht="15.75" customHeight="1" x14ac:dyDescent="0.25">
      <c r="A375" s="69">
        <f t="shared" si="9"/>
        <v>226</v>
      </c>
      <c r="B375" s="70" t="s">
        <v>324</v>
      </c>
      <c r="C375" s="42">
        <v>233.48</v>
      </c>
      <c r="D375" s="42">
        <f t="shared" si="8"/>
        <v>2513.1787199999999</v>
      </c>
      <c r="E375" s="42" t="s">
        <v>328</v>
      </c>
      <c r="F375" s="42" t="s">
        <v>328</v>
      </c>
      <c r="G375" s="94" t="s">
        <v>328</v>
      </c>
      <c r="H375" s="95"/>
      <c r="I375" s="36"/>
      <c r="L375" s="96"/>
      <c r="M375" s="96"/>
      <c r="N375" s="36"/>
      <c r="T375" s="21"/>
    </row>
    <row r="376" spans="1:20" s="37" customFormat="1" ht="15.75" customHeight="1" x14ac:dyDescent="0.25">
      <c r="A376" s="69">
        <f t="shared" si="9"/>
        <v>227</v>
      </c>
      <c r="B376" s="70" t="s">
        <v>324</v>
      </c>
      <c r="C376" s="42">
        <v>232.22</v>
      </c>
      <c r="D376" s="42">
        <f t="shared" si="8"/>
        <v>2499.6160799999998</v>
      </c>
      <c r="E376" s="42" t="s">
        <v>328</v>
      </c>
      <c r="F376" s="42" t="s">
        <v>328</v>
      </c>
      <c r="G376" s="94" t="s">
        <v>328</v>
      </c>
      <c r="H376" s="95"/>
      <c r="I376" s="36"/>
      <c r="L376" s="96"/>
      <c r="M376" s="96"/>
      <c r="N376" s="36"/>
      <c r="T376" s="21"/>
    </row>
    <row r="377" spans="1:20" s="37" customFormat="1" ht="15.75" customHeight="1" x14ac:dyDescent="0.25">
      <c r="A377" s="69">
        <f t="shared" si="9"/>
        <v>228</v>
      </c>
      <c r="B377" s="70" t="s">
        <v>324</v>
      </c>
      <c r="C377" s="42">
        <v>233.08</v>
      </c>
      <c r="D377" s="42">
        <f t="shared" si="8"/>
        <v>2508.8731200000002</v>
      </c>
      <c r="E377" s="42" t="s">
        <v>328</v>
      </c>
      <c r="F377" s="42" t="s">
        <v>328</v>
      </c>
      <c r="G377" s="94" t="s">
        <v>328</v>
      </c>
      <c r="H377" s="95"/>
      <c r="I377" s="36"/>
      <c r="L377" s="96"/>
      <c r="M377" s="96"/>
      <c r="N377" s="36"/>
      <c r="T377" s="21"/>
    </row>
    <row r="378" spans="1:20" s="37" customFormat="1" ht="15.75" customHeight="1" x14ac:dyDescent="0.25">
      <c r="A378" s="69">
        <f t="shared" si="9"/>
        <v>229</v>
      </c>
      <c r="B378" s="70" t="s">
        <v>324</v>
      </c>
      <c r="C378" s="42">
        <v>417.48</v>
      </c>
      <c r="D378" s="42">
        <f t="shared" si="8"/>
        <v>4493.7547199999999</v>
      </c>
      <c r="E378" s="42" t="s">
        <v>328</v>
      </c>
      <c r="F378" s="42" t="s">
        <v>328</v>
      </c>
      <c r="G378" s="94" t="s">
        <v>328</v>
      </c>
      <c r="H378" s="95"/>
      <c r="I378" s="36"/>
      <c r="L378" s="96"/>
      <c r="M378" s="96"/>
      <c r="N378" s="36"/>
      <c r="T378" s="21"/>
    </row>
    <row r="379" spans="1:20" s="37" customFormat="1" ht="15.75" customHeight="1" x14ac:dyDescent="0.25">
      <c r="A379" s="69">
        <f t="shared" si="9"/>
        <v>230</v>
      </c>
      <c r="B379" s="70" t="s">
        <v>324</v>
      </c>
      <c r="C379" s="42">
        <v>528.91999999999996</v>
      </c>
      <c r="D379" s="42">
        <f t="shared" si="8"/>
        <v>5693.2948799999995</v>
      </c>
      <c r="E379" s="42" t="s">
        <v>328</v>
      </c>
      <c r="F379" s="42" t="s">
        <v>328</v>
      </c>
      <c r="G379" s="94" t="s">
        <v>328</v>
      </c>
      <c r="H379" s="95"/>
      <c r="I379" s="36"/>
      <c r="L379" s="96"/>
      <c r="M379" s="96"/>
      <c r="N379" s="36"/>
      <c r="T379" s="21"/>
    </row>
    <row r="380" spans="1:20" s="37" customFormat="1" ht="15.75" customHeight="1" x14ac:dyDescent="0.25">
      <c r="A380" s="69">
        <f t="shared" si="9"/>
        <v>231</v>
      </c>
      <c r="B380" s="70" t="s">
        <v>324</v>
      </c>
      <c r="C380" s="42">
        <v>238.57</v>
      </c>
      <c r="D380" s="42">
        <f t="shared" si="8"/>
        <v>2567.9674799999998</v>
      </c>
      <c r="E380" s="42" t="s">
        <v>328</v>
      </c>
      <c r="F380" s="42" t="s">
        <v>328</v>
      </c>
      <c r="G380" s="94" t="s">
        <v>328</v>
      </c>
      <c r="H380" s="95"/>
      <c r="I380" s="36"/>
      <c r="L380" s="96"/>
      <c r="M380" s="96"/>
      <c r="N380" s="36"/>
      <c r="T380" s="21"/>
    </row>
    <row r="381" spans="1:20" s="37" customFormat="1" ht="15.75" customHeight="1" x14ac:dyDescent="0.25">
      <c r="A381" s="69">
        <f t="shared" si="9"/>
        <v>232</v>
      </c>
      <c r="B381" s="70" t="s">
        <v>324</v>
      </c>
      <c r="C381" s="42">
        <v>236.29</v>
      </c>
      <c r="D381" s="42">
        <f t="shared" si="8"/>
        <v>2543.4255599999997</v>
      </c>
      <c r="E381" s="42" t="s">
        <v>328</v>
      </c>
      <c r="F381" s="42" t="s">
        <v>328</v>
      </c>
      <c r="G381" s="94" t="s">
        <v>328</v>
      </c>
      <c r="H381" s="95"/>
      <c r="I381" s="36"/>
      <c r="L381" s="96"/>
      <c r="M381" s="96"/>
      <c r="N381" s="36"/>
      <c r="T381" s="21"/>
    </row>
    <row r="382" spans="1:20" s="37" customFormat="1" ht="15.75" customHeight="1" x14ac:dyDescent="0.25">
      <c r="A382" s="69">
        <f t="shared" si="9"/>
        <v>233</v>
      </c>
      <c r="B382" s="70" t="s">
        <v>324</v>
      </c>
      <c r="C382" s="42">
        <v>236.35</v>
      </c>
      <c r="D382" s="42">
        <f t="shared" si="8"/>
        <v>2544.0713999999998</v>
      </c>
      <c r="E382" s="42" t="s">
        <v>328</v>
      </c>
      <c r="F382" s="42" t="s">
        <v>328</v>
      </c>
      <c r="G382" s="94" t="s">
        <v>328</v>
      </c>
      <c r="H382" s="95"/>
      <c r="I382" s="36"/>
      <c r="L382" s="96"/>
      <c r="M382" s="96"/>
      <c r="N382" s="36"/>
      <c r="T382" s="21"/>
    </row>
    <row r="383" spans="1:20" s="37" customFormat="1" ht="15.75" customHeight="1" x14ac:dyDescent="0.25">
      <c r="A383" s="69">
        <f t="shared" si="9"/>
        <v>234</v>
      </c>
      <c r="B383" s="70" t="s">
        <v>324</v>
      </c>
      <c r="C383" s="42">
        <v>247.33</v>
      </c>
      <c r="D383" s="42">
        <f t="shared" si="8"/>
        <v>2662.2601199999999</v>
      </c>
      <c r="E383" s="42" t="s">
        <v>328</v>
      </c>
      <c r="F383" s="42" t="s">
        <v>328</v>
      </c>
      <c r="G383" s="94" t="s">
        <v>328</v>
      </c>
      <c r="H383" s="95"/>
      <c r="I383" s="36"/>
      <c r="L383" s="96"/>
      <c r="M383" s="96"/>
      <c r="N383" s="36"/>
      <c r="T383" s="21"/>
    </row>
    <row r="384" spans="1:20" s="37" customFormat="1" ht="15.75" customHeight="1" x14ac:dyDescent="0.25">
      <c r="A384" s="69">
        <f t="shared" si="9"/>
        <v>235</v>
      </c>
      <c r="B384" s="70" t="s">
        <v>324</v>
      </c>
      <c r="C384" s="42">
        <v>285.06</v>
      </c>
      <c r="D384" s="42">
        <f t="shared" si="8"/>
        <v>3068.3858399999999</v>
      </c>
      <c r="E384" s="42" t="s">
        <v>328</v>
      </c>
      <c r="F384" s="42" t="s">
        <v>328</v>
      </c>
      <c r="G384" s="94" t="s">
        <v>328</v>
      </c>
      <c r="H384" s="95"/>
      <c r="I384" s="36"/>
      <c r="L384" s="96"/>
      <c r="M384" s="96"/>
      <c r="N384" s="36"/>
      <c r="T384" s="21"/>
    </row>
    <row r="385" spans="1:20" s="37" customFormat="1" ht="15.75" customHeight="1" x14ac:dyDescent="0.25">
      <c r="A385" s="69">
        <f t="shared" si="9"/>
        <v>236</v>
      </c>
      <c r="B385" s="70" t="s">
        <v>324</v>
      </c>
      <c r="C385" s="42">
        <v>333.11</v>
      </c>
      <c r="D385" s="42">
        <f t="shared" si="8"/>
        <v>3585.5960399999999</v>
      </c>
      <c r="E385" s="42" t="s">
        <v>328</v>
      </c>
      <c r="F385" s="42" t="s">
        <v>328</v>
      </c>
      <c r="G385" s="94" t="s">
        <v>328</v>
      </c>
      <c r="H385" s="95"/>
      <c r="I385" s="36"/>
      <c r="L385" s="96"/>
      <c r="M385" s="96"/>
      <c r="N385" s="36"/>
      <c r="T385" s="21"/>
    </row>
    <row r="386" spans="1:20" s="37" customFormat="1" ht="15.75" customHeight="1" x14ac:dyDescent="0.25">
      <c r="A386" s="69">
        <f t="shared" si="9"/>
        <v>237</v>
      </c>
      <c r="B386" s="70" t="s">
        <v>324</v>
      </c>
      <c r="C386" s="42">
        <v>358.23</v>
      </c>
      <c r="D386" s="42">
        <f t="shared" si="8"/>
        <v>3855.9877200000001</v>
      </c>
      <c r="E386" s="42" t="s">
        <v>328</v>
      </c>
      <c r="F386" s="42" t="s">
        <v>328</v>
      </c>
      <c r="G386" s="94" t="s">
        <v>328</v>
      </c>
      <c r="H386" s="95"/>
      <c r="I386" s="36"/>
      <c r="L386" s="96"/>
      <c r="M386" s="96"/>
      <c r="N386" s="36"/>
      <c r="T386" s="21"/>
    </row>
    <row r="387" spans="1:20" s="37" customFormat="1" ht="15.75" customHeight="1" x14ac:dyDescent="0.25">
      <c r="A387" s="69">
        <f t="shared" si="9"/>
        <v>238</v>
      </c>
      <c r="B387" s="70" t="s">
        <v>324</v>
      </c>
      <c r="C387" s="42">
        <v>362.72</v>
      </c>
      <c r="D387" s="42">
        <f t="shared" si="8"/>
        <v>3904.31808</v>
      </c>
      <c r="E387" s="42" t="s">
        <v>328</v>
      </c>
      <c r="F387" s="42" t="s">
        <v>328</v>
      </c>
      <c r="G387" s="94" t="s">
        <v>328</v>
      </c>
      <c r="H387" s="95"/>
      <c r="I387" s="36"/>
      <c r="L387" s="96"/>
      <c r="M387" s="96"/>
      <c r="N387" s="36"/>
      <c r="T387" s="21"/>
    </row>
    <row r="388" spans="1:20" s="37" customFormat="1" ht="15.75" customHeight="1" x14ac:dyDescent="0.25">
      <c r="A388" s="69">
        <f t="shared" si="9"/>
        <v>239</v>
      </c>
      <c r="B388" s="70" t="s">
        <v>324</v>
      </c>
      <c r="C388" s="42">
        <v>354.86</v>
      </c>
      <c r="D388" s="42">
        <f t="shared" si="8"/>
        <v>3819.7130400000001</v>
      </c>
      <c r="E388" s="42" t="s">
        <v>328</v>
      </c>
      <c r="F388" s="42" t="s">
        <v>328</v>
      </c>
      <c r="G388" s="94" t="s">
        <v>328</v>
      </c>
      <c r="H388" s="95"/>
      <c r="I388" s="36"/>
      <c r="L388" s="96"/>
      <c r="M388" s="96"/>
      <c r="N388" s="36"/>
      <c r="T388" s="21"/>
    </row>
    <row r="389" spans="1:20" s="37" customFormat="1" ht="15.75" customHeight="1" x14ac:dyDescent="0.25">
      <c r="A389" s="69">
        <f t="shared" si="9"/>
        <v>240</v>
      </c>
      <c r="B389" s="70" t="s">
        <v>324</v>
      </c>
      <c r="C389" s="42">
        <v>334.56</v>
      </c>
      <c r="D389" s="42">
        <f t="shared" si="8"/>
        <v>3601.2038399999997</v>
      </c>
      <c r="E389" s="42" t="s">
        <v>328</v>
      </c>
      <c r="F389" s="42" t="s">
        <v>328</v>
      </c>
      <c r="G389" s="94" t="s">
        <v>328</v>
      </c>
      <c r="H389" s="95"/>
      <c r="I389" s="36"/>
      <c r="L389" s="96"/>
      <c r="M389" s="96"/>
      <c r="N389" s="36"/>
      <c r="T389" s="21"/>
    </row>
    <row r="390" spans="1:20" s="37" customFormat="1" ht="15.75" customHeight="1" x14ac:dyDescent="0.25">
      <c r="A390" s="69">
        <f t="shared" si="9"/>
        <v>241</v>
      </c>
      <c r="B390" s="70" t="s">
        <v>324</v>
      </c>
      <c r="C390" s="42">
        <v>301.44</v>
      </c>
      <c r="D390" s="42">
        <f t="shared" si="8"/>
        <v>3244.7001599999999</v>
      </c>
      <c r="E390" s="42" t="s">
        <v>328</v>
      </c>
      <c r="F390" s="42" t="s">
        <v>328</v>
      </c>
      <c r="G390" s="94" t="s">
        <v>328</v>
      </c>
      <c r="H390" s="95"/>
      <c r="I390" s="36"/>
      <c r="L390" s="96"/>
      <c r="M390" s="96"/>
      <c r="N390" s="36"/>
      <c r="T390" s="21"/>
    </row>
    <row r="391" spans="1:20" s="37" customFormat="1" ht="15.75" customHeight="1" x14ac:dyDescent="0.25">
      <c r="A391" s="69">
        <f t="shared" si="9"/>
        <v>242</v>
      </c>
      <c r="B391" s="70" t="s">
        <v>324</v>
      </c>
      <c r="C391" s="42">
        <v>331.88</v>
      </c>
      <c r="D391" s="42">
        <f t="shared" si="8"/>
        <v>3572.3563199999999</v>
      </c>
      <c r="E391" s="42" t="s">
        <v>328</v>
      </c>
      <c r="F391" s="42" t="s">
        <v>328</v>
      </c>
      <c r="G391" s="94" t="s">
        <v>328</v>
      </c>
      <c r="H391" s="95"/>
      <c r="I391" s="36"/>
      <c r="L391" s="96"/>
      <c r="M391" s="96"/>
      <c r="N391" s="36"/>
      <c r="T391" s="21"/>
    </row>
    <row r="392" spans="1:20" s="37" customFormat="1" ht="15.75" customHeight="1" x14ac:dyDescent="0.25">
      <c r="A392" s="69">
        <f t="shared" si="9"/>
        <v>243</v>
      </c>
      <c r="B392" s="70" t="s">
        <v>324</v>
      </c>
      <c r="C392" s="42">
        <v>452.46</v>
      </c>
      <c r="D392" s="42">
        <f t="shared" si="8"/>
        <v>4870.2794399999993</v>
      </c>
      <c r="E392" s="42" t="s">
        <v>328</v>
      </c>
      <c r="F392" s="42" t="s">
        <v>328</v>
      </c>
      <c r="G392" s="94" t="s">
        <v>328</v>
      </c>
      <c r="H392" s="95"/>
      <c r="I392" s="36"/>
      <c r="L392" s="96"/>
      <c r="M392" s="96"/>
      <c r="N392" s="36"/>
      <c r="T392" s="21"/>
    </row>
    <row r="393" spans="1:20" s="37" customFormat="1" ht="15.75" customHeight="1" x14ac:dyDescent="0.25">
      <c r="A393" s="69">
        <f t="shared" si="9"/>
        <v>244</v>
      </c>
      <c r="B393" s="70" t="s">
        <v>324</v>
      </c>
      <c r="C393" s="42">
        <v>320.25</v>
      </c>
      <c r="D393" s="42">
        <f t="shared" si="8"/>
        <v>3447.1709999999998</v>
      </c>
      <c r="E393" s="42" t="s">
        <v>328</v>
      </c>
      <c r="F393" s="42" t="s">
        <v>328</v>
      </c>
      <c r="G393" s="94" t="s">
        <v>328</v>
      </c>
      <c r="H393" s="95"/>
      <c r="I393" s="36"/>
      <c r="L393" s="96"/>
      <c r="M393" s="96"/>
      <c r="N393" s="36"/>
      <c r="T393" s="21"/>
    </row>
    <row r="394" spans="1:20" s="37" customFormat="1" ht="15.75" customHeight="1" x14ac:dyDescent="0.25">
      <c r="A394" s="69">
        <f t="shared" si="9"/>
        <v>245</v>
      </c>
      <c r="B394" s="70" t="s">
        <v>324</v>
      </c>
      <c r="C394" s="42">
        <v>320.25</v>
      </c>
      <c r="D394" s="42">
        <f t="shared" si="8"/>
        <v>3447.1709999999998</v>
      </c>
      <c r="E394" s="42" t="s">
        <v>328</v>
      </c>
      <c r="F394" s="42" t="s">
        <v>328</v>
      </c>
      <c r="G394" s="94" t="s">
        <v>328</v>
      </c>
      <c r="H394" s="95"/>
      <c r="I394" s="36"/>
      <c r="L394" s="96"/>
      <c r="M394" s="96"/>
      <c r="N394" s="36"/>
      <c r="T394" s="21"/>
    </row>
    <row r="395" spans="1:20" s="37" customFormat="1" ht="15.75" customHeight="1" x14ac:dyDescent="0.25">
      <c r="A395" s="69">
        <f t="shared" si="9"/>
        <v>246</v>
      </c>
      <c r="B395" s="70" t="s">
        <v>324</v>
      </c>
      <c r="C395" s="42">
        <v>456.16</v>
      </c>
      <c r="D395" s="42">
        <f t="shared" si="8"/>
        <v>4910.1062400000001</v>
      </c>
      <c r="E395" s="42" t="s">
        <v>328</v>
      </c>
      <c r="F395" s="42" t="s">
        <v>328</v>
      </c>
      <c r="G395" s="94" t="s">
        <v>328</v>
      </c>
      <c r="H395" s="95"/>
      <c r="I395" s="36"/>
      <c r="L395" s="96"/>
      <c r="M395" s="96"/>
      <c r="N395" s="36"/>
      <c r="T395" s="21"/>
    </row>
    <row r="396" spans="1:20" s="37" customFormat="1" ht="15.75" customHeight="1" x14ac:dyDescent="0.25">
      <c r="A396" s="69">
        <f t="shared" si="9"/>
        <v>247</v>
      </c>
      <c r="B396" s="70" t="s">
        <v>324</v>
      </c>
      <c r="C396" s="42">
        <v>410.16</v>
      </c>
      <c r="D396" s="42">
        <f t="shared" si="8"/>
        <v>4414.9622399999998</v>
      </c>
      <c r="E396" s="42" t="s">
        <v>328</v>
      </c>
      <c r="F396" s="42" t="s">
        <v>328</v>
      </c>
      <c r="G396" s="94" t="s">
        <v>328</v>
      </c>
      <c r="H396" s="95"/>
      <c r="I396" s="36"/>
      <c r="L396" s="96"/>
      <c r="M396" s="96"/>
      <c r="N396" s="36"/>
      <c r="T396" s="21"/>
    </row>
    <row r="397" spans="1:20" s="37" customFormat="1" ht="15.75" customHeight="1" x14ac:dyDescent="0.25">
      <c r="A397" s="69">
        <f t="shared" si="9"/>
        <v>248</v>
      </c>
      <c r="B397" s="70" t="s">
        <v>324</v>
      </c>
      <c r="C397" s="42">
        <v>366.78</v>
      </c>
      <c r="D397" s="42">
        <f t="shared" si="8"/>
        <v>3948.0199199999993</v>
      </c>
      <c r="E397" s="42" t="s">
        <v>328</v>
      </c>
      <c r="F397" s="42" t="s">
        <v>328</v>
      </c>
      <c r="G397" s="94" t="s">
        <v>328</v>
      </c>
      <c r="H397" s="95"/>
      <c r="I397" s="36"/>
      <c r="L397" s="96"/>
      <c r="M397" s="96"/>
      <c r="N397" s="36"/>
      <c r="T397" s="21"/>
    </row>
    <row r="398" spans="1:20" s="37" customFormat="1" ht="15.75" customHeight="1" x14ac:dyDescent="0.25">
      <c r="A398" s="69">
        <f t="shared" si="9"/>
        <v>249</v>
      </c>
      <c r="B398" s="70" t="s">
        <v>324</v>
      </c>
      <c r="C398" s="42">
        <v>392.71</v>
      </c>
      <c r="D398" s="42">
        <f t="shared" si="8"/>
        <v>4227.1304399999999</v>
      </c>
      <c r="E398" s="42" t="s">
        <v>328</v>
      </c>
      <c r="F398" s="42" t="s">
        <v>328</v>
      </c>
      <c r="G398" s="94" t="s">
        <v>328</v>
      </c>
      <c r="H398" s="95"/>
      <c r="I398" s="36"/>
      <c r="L398" s="96"/>
      <c r="M398" s="96"/>
      <c r="N398" s="36"/>
      <c r="T398" s="21"/>
    </row>
    <row r="399" spans="1:20" s="37" customFormat="1" ht="15.75" customHeight="1" x14ac:dyDescent="0.25">
      <c r="A399" s="69">
        <f t="shared" si="9"/>
        <v>250</v>
      </c>
      <c r="B399" s="70" t="s">
        <v>324</v>
      </c>
      <c r="C399" s="42">
        <v>685.88</v>
      </c>
      <c r="D399" s="42">
        <f t="shared" si="8"/>
        <v>7382.8123199999991</v>
      </c>
      <c r="E399" s="42" t="s">
        <v>328</v>
      </c>
      <c r="F399" s="42" t="s">
        <v>328</v>
      </c>
      <c r="G399" s="94" t="s">
        <v>328</v>
      </c>
      <c r="H399" s="95"/>
      <c r="I399" s="36"/>
      <c r="L399" s="96"/>
      <c r="M399" s="96"/>
      <c r="N399" s="36"/>
      <c r="T399" s="21"/>
    </row>
    <row r="400" spans="1:20" s="37" customFormat="1" ht="15.75" customHeight="1" x14ac:dyDescent="0.25">
      <c r="A400" s="69">
        <f t="shared" si="9"/>
        <v>251</v>
      </c>
      <c r="B400" s="70" t="s">
        <v>324</v>
      </c>
      <c r="C400" s="42">
        <v>292.95999999999998</v>
      </c>
      <c r="D400" s="42">
        <f t="shared" si="8"/>
        <v>3153.4214399999996</v>
      </c>
      <c r="E400" s="42" t="s">
        <v>328</v>
      </c>
      <c r="F400" s="42" t="s">
        <v>328</v>
      </c>
      <c r="G400" s="94" t="s">
        <v>328</v>
      </c>
      <c r="H400" s="95"/>
      <c r="I400" s="36"/>
      <c r="L400" s="96"/>
      <c r="M400" s="96"/>
      <c r="N400" s="36"/>
      <c r="T400" s="21"/>
    </row>
    <row r="401" spans="1:20" s="37" customFormat="1" ht="15.75" customHeight="1" x14ac:dyDescent="0.25">
      <c r="A401" s="69">
        <f t="shared" si="9"/>
        <v>252</v>
      </c>
      <c r="B401" s="70" t="s">
        <v>324</v>
      </c>
      <c r="C401" s="42">
        <v>226.54</v>
      </c>
      <c r="D401" s="42">
        <f t="shared" si="8"/>
        <v>2438.4765599999996</v>
      </c>
      <c r="E401" s="42" t="s">
        <v>328</v>
      </c>
      <c r="F401" s="42" t="s">
        <v>328</v>
      </c>
      <c r="G401" s="94" t="s">
        <v>328</v>
      </c>
      <c r="H401" s="95"/>
      <c r="I401" s="36"/>
      <c r="L401" s="96"/>
      <c r="M401" s="96"/>
      <c r="N401" s="36"/>
      <c r="T401" s="21"/>
    </row>
    <row r="402" spans="1:20" s="37" customFormat="1" ht="15.75" customHeight="1" x14ac:dyDescent="0.25">
      <c r="A402" s="69">
        <f t="shared" si="9"/>
        <v>253</v>
      </c>
      <c r="B402" s="70" t="s">
        <v>324</v>
      </c>
      <c r="C402" s="42">
        <v>245.74</v>
      </c>
      <c r="D402" s="42">
        <f t="shared" si="8"/>
        <v>2645.14536</v>
      </c>
      <c r="E402" s="42" t="s">
        <v>328</v>
      </c>
      <c r="F402" s="42" t="s">
        <v>328</v>
      </c>
      <c r="G402" s="94" t="s">
        <v>328</v>
      </c>
      <c r="H402" s="95"/>
      <c r="I402" s="36"/>
      <c r="L402" s="96"/>
      <c r="M402" s="96"/>
      <c r="N402" s="36"/>
      <c r="T402" s="21"/>
    </row>
    <row r="403" spans="1:20" s="37" customFormat="1" ht="15.75" customHeight="1" x14ac:dyDescent="0.25">
      <c r="A403" s="69">
        <f t="shared" si="9"/>
        <v>254</v>
      </c>
      <c r="B403" s="70" t="s">
        <v>324</v>
      </c>
      <c r="C403" s="42">
        <v>246.23</v>
      </c>
      <c r="D403" s="42">
        <f t="shared" si="8"/>
        <v>2650.4197199999999</v>
      </c>
      <c r="E403" s="42" t="s">
        <v>328</v>
      </c>
      <c r="F403" s="42" t="s">
        <v>328</v>
      </c>
      <c r="G403" s="94" t="s">
        <v>328</v>
      </c>
      <c r="H403" s="95"/>
      <c r="I403" s="36"/>
      <c r="L403" s="96"/>
      <c r="M403" s="96"/>
      <c r="N403" s="36"/>
      <c r="T403" s="21"/>
    </row>
    <row r="404" spans="1:20" s="37" customFormat="1" ht="15.75" customHeight="1" x14ac:dyDescent="0.25">
      <c r="A404" s="69">
        <f t="shared" si="9"/>
        <v>255</v>
      </c>
      <c r="B404" s="70" t="s">
        <v>324</v>
      </c>
      <c r="C404" s="42">
        <v>455.59</v>
      </c>
      <c r="D404" s="42">
        <f t="shared" si="8"/>
        <v>4903.9707599999992</v>
      </c>
      <c r="E404" s="42" t="s">
        <v>328</v>
      </c>
      <c r="F404" s="42" t="s">
        <v>328</v>
      </c>
      <c r="G404" s="94" t="s">
        <v>328</v>
      </c>
      <c r="H404" s="95"/>
      <c r="I404" s="36"/>
      <c r="L404" s="96"/>
      <c r="M404" s="96"/>
      <c r="N404" s="36"/>
      <c r="T404" s="21"/>
    </row>
    <row r="405" spans="1:20" s="37" customFormat="1" ht="15.75" customHeight="1" x14ac:dyDescent="0.25">
      <c r="A405" s="69">
        <f t="shared" si="9"/>
        <v>256</v>
      </c>
      <c r="B405" s="70" t="s">
        <v>324</v>
      </c>
      <c r="C405" s="42">
        <v>419.36</v>
      </c>
      <c r="D405" s="42">
        <f t="shared" si="8"/>
        <v>4513.9910399999999</v>
      </c>
      <c r="E405" s="42" t="s">
        <v>328</v>
      </c>
      <c r="F405" s="42" t="s">
        <v>328</v>
      </c>
      <c r="G405" s="94" t="s">
        <v>328</v>
      </c>
      <c r="H405" s="95"/>
      <c r="I405" s="36"/>
      <c r="L405" s="96"/>
      <c r="M405" s="96"/>
      <c r="N405" s="36"/>
      <c r="T405" s="21"/>
    </row>
    <row r="406" spans="1:20" s="37" customFormat="1" ht="15.75" customHeight="1" x14ac:dyDescent="0.25">
      <c r="A406" s="69">
        <f t="shared" si="9"/>
        <v>257</v>
      </c>
      <c r="B406" s="70" t="s">
        <v>324</v>
      </c>
      <c r="C406" s="42">
        <v>448.71</v>
      </c>
      <c r="D406" s="42">
        <f t="shared" si="8"/>
        <v>4829.9144399999996</v>
      </c>
      <c r="E406" s="42" t="s">
        <v>328</v>
      </c>
      <c r="F406" s="42" t="s">
        <v>328</v>
      </c>
      <c r="G406" s="94" t="s">
        <v>328</v>
      </c>
      <c r="H406" s="95"/>
      <c r="I406" s="36"/>
      <c r="L406" s="96"/>
      <c r="M406" s="96"/>
      <c r="N406" s="36"/>
      <c r="T406" s="21"/>
    </row>
    <row r="407" spans="1:20" s="37" customFormat="1" ht="15.75" customHeight="1" x14ac:dyDescent="0.25">
      <c r="A407" s="69">
        <f t="shared" si="9"/>
        <v>258</v>
      </c>
      <c r="B407" s="70" t="s">
        <v>324</v>
      </c>
      <c r="C407" s="42">
        <v>654.22</v>
      </c>
      <c r="D407" s="42">
        <f t="shared" ref="D407:D470" si="10">C407*10.764</f>
        <v>7042.0240800000001</v>
      </c>
      <c r="E407" s="42" t="s">
        <v>328</v>
      </c>
      <c r="F407" s="42" t="s">
        <v>328</v>
      </c>
      <c r="G407" s="94" t="s">
        <v>328</v>
      </c>
      <c r="H407" s="95"/>
      <c r="I407" s="36"/>
      <c r="L407" s="96"/>
      <c r="M407" s="96"/>
      <c r="N407" s="36"/>
      <c r="T407" s="21"/>
    </row>
    <row r="408" spans="1:20" s="37" customFormat="1" ht="15.75" customHeight="1" x14ac:dyDescent="0.25">
      <c r="A408" s="69">
        <f t="shared" si="9"/>
        <v>259</v>
      </c>
      <c r="B408" s="70" t="s">
        <v>324</v>
      </c>
      <c r="C408" s="42">
        <v>722.36</v>
      </c>
      <c r="D408" s="42">
        <f t="shared" si="10"/>
        <v>7775.4830400000001</v>
      </c>
      <c r="E408" s="42" t="s">
        <v>328</v>
      </c>
      <c r="F408" s="42" t="s">
        <v>328</v>
      </c>
      <c r="G408" s="94" t="s">
        <v>328</v>
      </c>
      <c r="H408" s="95"/>
      <c r="I408" s="36"/>
      <c r="L408" s="96"/>
      <c r="M408" s="96"/>
      <c r="N408" s="36"/>
      <c r="T408" s="21"/>
    </row>
    <row r="409" spans="1:20" s="37" customFormat="1" ht="15.75" customHeight="1" x14ac:dyDescent="0.25">
      <c r="A409" s="69">
        <f t="shared" si="9"/>
        <v>260</v>
      </c>
      <c r="B409" s="70" t="s">
        <v>324</v>
      </c>
      <c r="C409" s="42">
        <v>439.8</v>
      </c>
      <c r="D409" s="42">
        <f t="shared" si="10"/>
        <v>4734.0072</v>
      </c>
      <c r="E409" s="42" t="s">
        <v>328</v>
      </c>
      <c r="F409" s="42" t="s">
        <v>328</v>
      </c>
      <c r="G409" s="94" t="s">
        <v>328</v>
      </c>
      <c r="H409" s="95"/>
      <c r="I409" s="36"/>
      <c r="L409" s="96"/>
      <c r="M409" s="96"/>
      <c r="N409" s="36"/>
      <c r="T409" s="21"/>
    </row>
    <row r="410" spans="1:20" s="37" customFormat="1" ht="15.75" customHeight="1" x14ac:dyDescent="0.25">
      <c r="A410" s="69">
        <f t="shared" ref="A410:A473" si="11">A409+1</f>
        <v>261</v>
      </c>
      <c r="B410" s="70" t="s">
        <v>324</v>
      </c>
      <c r="C410" s="42">
        <v>274.86</v>
      </c>
      <c r="D410" s="42">
        <f t="shared" si="10"/>
        <v>2958.5930399999997</v>
      </c>
      <c r="E410" s="42" t="s">
        <v>328</v>
      </c>
      <c r="F410" s="42" t="s">
        <v>328</v>
      </c>
      <c r="G410" s="94" t="s">
        <v>328</v>
      </c>
      <c r="H410" s="95"/>
      <c r="I410" s="36"/>
      <c r="L410" s="96"/>
      <c r="M410" s="96"/>
      <c r="N410" s="36"/>
      <c r="T410" s="21"/>
    </row>
    <row r="411" spans="1:20" s="37" customFormat="1" ht="15.75" customHeight="1" x14ac:dyDescent="0.25">
      <c r="A411" s="69">
        <f t="shared" si="11"/>
        <v>262</v>
      </c>
      <c r="B411" s="70" t="s">
        <v>324</v>
      </c>
      <c r="C411" s="42">
        <v>286.51</v>
      </c>
      <c r="D411" s="42">
        <f t="shared" si="10"/>
        <v>3083.9936399999997</v>
      </c>
      <c r="E411" s="42" t="s">
        <v>328</v>
      </c>
      <c r="F411" s="42" t="s">
        <v>328</v>
      </c>
      <c r="G411" s="94" t="s">
        <v>328</v>
      </c>
      <c r="H411" s="95"/>
      <c r="I411" s="36"/>
      <c r="L411" s="96"/>
      <c r="M411" s="96"/>
      <c r="N411" s="36"/>
      <c r="T411" s="21"/>
    </row>
    <row r="412" spans="1:20" s="37" customFormat="1" ht="15.75" customHeight="1" x14ac:dyDescent="0.25">
      <c r="A412" s="69">
        <f t="shared" si="11"/>
        <v>263</v>
      </c>
      <c r="B412" s="70" t="s">
        <v>324</v>
      </c>
      <c r="C412" s="42">
        <v>286.95999999999998</v>
      </c>
      <c r="D412" s="42">
        <f t="shared" si="10"/>
        <v>3088.8374399999998</v>
      </c>
      <c r="E412" s="42" t="s">
        <v>328</v>
      </c>
      <c r="F412" s="42" t="s">
        <v>328</v>
      </c>
      <c r="G412" s="94" t="s">
        <v>328</v>
      </c>
      <c r="H412" s="95"/>
      <c r="I412" s="36"/>
      <c r="L412" s="96"/>
      <c r="M412" s="96"/>
      <c r="N412" s="36"/>
      <c r="T412" s="21"/>
    </row>
    <row r="413" spans="1:20" s="37" customFormat="1" ht="15.75" customHeight="1" x14ac:dyDescent="0.25">
      <c r="A413" s="69">
        <f t="shared" si="11"/>
        <v>264</v>
      </c>
      <c r="B413" s="70" t="s">
        <v>324</v>
      </c>
      <c r="C413" s="42">
        <v>262.86</v>
      </c>
      <c r="D413" s="42">
        <f t="shared" si="10"/>
        <v>2829.4250400000001</v>
      </c>
      <c r="E413" s="42" t="s">
        <v>328</v>
      </c>
      <c r="F413" s="42" t="s">
        <v>328</v>
      </c>
      <c r="G413" s="94" t="s">
        <v>328</v>
      </c>
      <c r="H413" s="95"/>
      <c r="I413" s="36"/>
      <c r="L413" s="96"/>
      <c r="M413" s="96"/>
      <c r="N413" s="36"/>
      <c r="T413" s="21"/>
    </row>
    <row r="414" spans="1:20" s="37" customFormat="1" ht="15.75" customHeight="1" x14ac:dyDescent="0.25">
      <c r="A414" s="69">
        <f t="shared" si="11"/>
        <v>265</v>
      </c>
      <c r="B414" s="70" t="s">
        <v>324</v>
      </c>
      <c r="C414" s="42">
        <v>448.95</v>
      </c>
      <c r="D414" s="42">
        <f t="shared" si="10"/>
        <v>4832.4977999999992</v>
      </c>
      <c r="E414" s="42" t="s">
        <v>328</v>
      </c>
      <c r="F414" s="42" t="s">
        <v>328</v>
      </c>
      <c r="G414" s="94" t="s">
        <v>328</v>
      </c>
      <c r="H414" s="95"/>
      <c r="I414" s="36"/>
      <c r="L414" s="96"/>
      <c r="M414" s="96"/>
      <c r="N414" s="36"/>
      <c r="T414" s="21"/>
    </row>
    <row r="415" spans="1:20" s="37" customFormat="1" ht="15.75" customHeight="1" x14ac:dyDescent="0.25">
      <c r="A415" s="69">
        <f t="shared" si="11"/>
        <v>266</v>
      </c>
      <c r="B415" s="70" t="s">
        <v>324</v>
      </c>
      <c r="C415" s="42">
        <v>416.87</v>
      </c>
      <c r="D415" s="42">
        <f t="shared" si="10"/>
        <v>4487.1886800000002</v>
      </c>
      <c r="E415" s="42" t="s">
        <v>328</v>
      </c>
      <c r="F415" s="42" t="s">
        <v>328</v>
      </c>
      <c r="G415" s="94" t="s">
        <v>328</v>
      </c>
      <c r="H415" s="95"/>
      <c r="I415" s="36"/>
      <c r="L415" s="96"/>
      <c r="M415" s="96"/>
      <c r="N415" s="36"/>
      <c r="T415" s="21"/>
    </row>
    <row r="416" spans="1:20" s="37" customFormat="1" ht="15.75" customHeight="1" x14ac:dyDescent="0.25">
      <c r="A416" s="69">
        <f t="shared" si="11"/>
        <v>267</v>
      </c>
      <c r="B416" s="70" t="s">
        <v>324</v>
      </c>
      <c r="C416" s="42">
        <v>437.88</v>
      </c>
      <c r="D416" s="42">
        <f t="shared" si="10"/>
        <v>4713.3403199999993</v>
      </c>
      <c r="E416" s="42" t="s">
        <v>328</v>
      </c>
      <c r="F416" s="42" t="s">
        <v>328</v>
      </c>
      <c r="G416" s="94" t="s">
        <v>328</v>
      </c>
      <c r="H416" s="95"/>
      <c r="I416" s="36"/>
      <c r="L416" s="96"/>
      <c r="M416" s="96"/>
      <c r="N416" s="36"/>
      <c r="T416" s="21"/>
    </row>
    <row r="417" spans="1:20" s="37" customFormat="1" ht="15.75" customHeight="1" x14ac:dyDescent="0.25">
      <c r="A417" s="69">
        <f t="shared" si="11"/>
        <v>268</v>
      </c>
      <c r="B417" s="70" t="s">
        <v>324</v>
      </c>
      <c r="C417" s="42">
        <v>429.74</v>
      </c>
      <c r="D417" s="42">
        <f t="shared" si="10"/>
        <v>4625.7213599999995</v>
      </c>
      <c r="E417" s="42" t="s">
        <v>328</v>
      </c>
      <c r="F417" s="42" t="s">
        <v>328</v>
      </c>
      <c r="G417" s="94" t="s">
        <v>328</v>
      </c>
      <c r="H417" s="95"/>
      <c r="I417" s="36"/>
      <c r="L417" s="96"/>
      <c r="M417" s="96"/>
      <c r="N417" s="36"/>
      <c r="T417" s="21"/>
    </row>
    <row r="418" spans="1:20" s="37" customFormat="1" ht="15.75" customHeight="1" x14ac:dyDescent="0.25">
      <c r="A418" s="69">
        <f t="shared" si="11"/>
        <v>269</v>
      </c>
      <c r="B418" s="70" t="s">
        <v>324</v>
      </c>
      <c r="C418" s="42">
        <v>410.95</v>
      </c>
      <c r="D418" s="42">
        <f t="shared" si="10"/>
        <v>4423.4657999999999</v>
      </c>
      <c r="E418" s="42" t="s">
        <v>328</v>
      </c>
      <c r="F418" s="42" t="s">
        <v>328</v>
      </c>
      <c r="G418" s="94" t="s">
        <v>328</v>
      </c>
      <c r="H418" s="95"/>
      <c r="I418" s="36"/>
      <c r="L418" s="96"/>
      <c r="M418" s="96"/>
      <c r="N418" s="36"/>
      <c r="T418" s="21"/>
    </row>
    <row r="419" spans="1:20" s="37" customFormat="1" ht="15.75" customHeight="1" x14ac:dyDescent="0.25">
      <c r="A419" s="69">
        <f t="shared" si="11"/>
        <v>270</v>
      </c>
      <c r="B419" s="70" t="s">
        <v>324</v>
      </c>
      <c r="C419" s="42">
        <v>435.77</v>
      </c>
      <c r="D419" s="42">
        <f t="shared" si="10"/>
        <v>4690.6282799999999</v>
      </c>
      <c r="E419" s="42" t="s">
        <v>328</v>
      </c>
      <c r="F419" s="42" t="s">
        <v>328</v>
      </c>
      <c r="G419" s="94" t="s">
        <v>328</v>
      </c>
      <c r="H419" s="95"/>
      <c r="I419" s="36"/>
      <c r="L419" s="96"/>
      <c r="M419" s="96"/>
      <c r="N419" s="36"/>
      <c r="T419" s="21"/>
    </row>
    <row r="420" spans="1:20" s="37" customFormat="1" ht="15.75" customHeight="1" x14ac:dyDescent="0.25">
      <c r="A420" s="69">
        <f t="shared" si="11"/>
        <v>271</v>
      </c>
      <c r="B420" s="70" t="s">
        <v>324</v>
      </c>
      <c r="C420" s="42">
        <v>943.57</v>
      </c>
      <c r="D420" s="42">
        <f t="shared" si="10"/>
        <v>10156.58748</v>
      </c>
      <c r="E420" s="42" t="s">
        <v>328</v>
      </c>
      <c r="F420" s="42" t="s">
        <v>328</v>
      </c>
      <c r="G420" s="94" t="s">
        <v>328</v>
      </c>
      <c r="H420" s="95"/>
      <c r="I420" s="36"/>
      <c r="L420" s="96"/>
      <c r="M420" s="96"/>
      <c r="N420" s="36"/>
      <c r="T420" s="21"/>
    </row>
    <row r="421" spans="1:20" s="37" customFormat="1" ht="15.75" customHeight="1" x14ac:dyDescent="0.25">
      <c r="A421" s="69">
        <f t="shared" si="11"/>
        <v>272</v>
      </c>
      <c r="B421" s="70" t="s">
        <v>324</v>
      </c>
      <c r="C421" s="42">
        <v>640.83000000000004</v>
      </c>
      <c r="D421" s="42">
        <f t="shared" si="10"/>
        <v>6897.8941199999999</v>
      </c>
      <c r="E421" s="42" t="s">
        <v>328</v>
      </c>
      <c r="F421" s="42" t="s">
        <v>328</v>
      </c>
      <c r="G421" s="94" t="s">
        <v>328</v>
      </c>
      <c r="H421" s="95"/>
      <c r="I421" s="36"/>
      <c r="L421" s="96"/>
      <c r="M421" s="96"/>
      <c r="N421" s="36"/>
      <c r="T421" s="21"/>
    </row>
    <row r="422" spans="1:20" s="37" customFormat="1" ht="15.75" customHeight="1" x14ac:dyDescent="0.25">
      <c r="A422" s="69">
        <f t="shared" si="11"/>
        <v>273</v>
      </c>
      <c r="B422" s="70" t="s">
        <v>324</v>
      </c>
      <c r="C422" s="42">
        <v>530.41</v>
      </c>
      <c r="D422" s="42">
        <f t="shared" si="10"/>
        <v>5709.333239999999</v>
      </c>
      <c r="E422" s="42" t="s">
        <v>328</v>
      </c>
      <c r="F422" s="42" t="s">
        <v>328</v>
      </c>
      <c r="G422" s="94" t="s">
        <v>328</v>
      </c>
      <c r="H422" s="95"/>
      <c r="I422" s="36"/>
      <c r="L422" s="96"/>
      <c r="M422" s="96"/>
      <c r="N422" s="36"/>
      <c r="T422" s="21"/>
    </row>
    <row r="423" spans="1:20" s="37" customFormat="1" ht="15.75" customHeight="1" x14ac:dyDescent="0.25">
      <c r="A423" s="69">
        <f t="shared" si="11"/>
        <v>274</v>
      </c>
      <c r="B423" s="70" t="s">
        <v>324</v>
      </c>
      <c r="C423" s="42">
        <v>446.96</v>
      </c>
      <c r="D423" s="42">
        <f t="shared" si="10"/>
        <v>4811.0774399999991</v>
      </c>
      <c r="E423" s="42" t="s">
        <v>328</v>
      </c>
      <c r="F423" s="42" t="s">
        <v>328</v>
      </c>
      <c r="G423" s="94" t="s">
        <v>328</v>
      </c>
      <c r="H423" s="95"/>
      <c r="I423" s="36"/>
      <c r="L423" s="96"/>
      <c r="M423" s="96"/>
      <c r="N423" s="36"/>
      <c r="T423" s="21"/>
    </row>
    <row r="424" spans="1:20" s="37" customFormat="1" ht="15.75" customHeight="1" x14ac:dyDescent="0.25">
      <c r="A424" s="69">
        <f t="shared" si="11"/>
        <v>275</v>
      </c>
      <c r="B424" s="70" t="s">
        <v>324</v>
      </c>
      <c r="C424" s="42">
        <v>469.03</v>
      </c>
      <c r="D424" s="42">
        <f t="shared" si="10"/>
        <v>5048.6389199999994</v>
      </c>
      <c r="E424" s="42" t="s">
        <v>328</v>
      </c>
      <c r="F424" s="42" t="s">
        <v>328</v>
      </c>
      <c r="G424" s="94" t="s">
        <v>328</v>
      </c>
      <c r="H424" s="95"/>
      <c r="I424" s="36"/>
      <c r="L424" s="96"/>
      <c r="M424" s="96"/>
      <c r="N424" s="36"/>
      <c r="T424" s="21"/>
    </row>
    <row r="425" spans="1:20" s="37" customFormat="1" ht="15.75" customHeight="1" x14ac:dyDescent="0.25">
      <c r="A425" s="69">
        <f t="shared" si="11"/>
        <v>276</v>
      </c>
      <c r="B425" s="70" t="s">
        <v>324</v>
      </c>
      <c r="C425" s="42">
        <v>406.69</v>
      </c>
      <c r="D425" s="42">
        <f t="shared" si="10"/>
        <v>4377.6111599999995</v>
      </c>
      <c r="E425" s="42" t="s">
        <v>328</v>
      </c>
      <c r="F425" s="42" t="s">
        <v>328</v>
      </c>
      <c r="G425" s="94" t="s">
        <v>328</v>
      </c>
      <c r="H425" s="95"/>
      <c r="I425" s="36"/>
      <c r="L425" s="96"/>
      <c r="M425" s="96"/>
      <c r="N425" s="36"/>
      <c r="T425" s="21"/>
    </row>
    <row r="426" spans="1:20" s="37" customFormat="1" ht="15.75" customHeight="1" x14ac:dyDescent="0.25">
      <c r="A426" s="69">
        <f t="shared" si="11"/>
        <v>277</v>
      </c>
      <c r="B426" s="70" t="s">
        <v>324</v>
      </c>
      <c r="C426" s="42">
        <v>449.35</v>
      </c>
      <c r="D426" s="42">
        <f t="shared" si="10"/>
        <v>4836.8033999999998</v>
      </c>
      <c r="E426" s="42" t="s">
        <v>328</v>
      </c>
      <c r="F426" s="42" t="s">
        <v>328</v>
      </c>
      <c r="G426" s="94" t="s">
        <v>328</v>
      </c>
      <c r="H426" s="95"/>
      <c r="I426" s="36"/>
      <c r="L426" s="96"/>
      <c r="M426" s="96"/>
      <c r="N426" s="36"/>
      <c r="T426" s="21"/>
    </row>
    <row r="427" spans="1:20" s="37" customFormat="1" ht="15.75" customHeight="1" x14ac:dyDescent="0.25">
      <c r="A427" s="69">
        <f t="shared" si="11"/>
        <v>278</v>
      </c>
      <c r="B427" s="70" t="s">
        <v>324</v>
      </c>
      <c r="C427" s="42">
        <v>490.9</v>
      </c>
      <c r="D427" s="42">
        <f t="shared" si="10"/>
        <v>5284.0475999999999</v>
      </c>
      <c r="E427" s="42" t="s">
        <v>328</v>
      </c>
      <c r="F427" s="42" t="s">
        <v>328</v>
      </c>
      <c r="G427" s="94" t="s">
        <v>328</v>
      </c>
      <c r="H427" s="95"/>
      <c r="I427" s="36"/>
      <c r="L427" s="96"/>
      <c r="M427" s="96"/>
      <c r="N427" s="36"/>
      <c r="T427" s="21"/>
    </row>
    <row r="428" spans="1:20" s="37" customFormat="1" ht="15.75" customHeight="1" x14ac:dyDescent="0.25">
      <c r="A428" s="69">
        <f t="shared" si="11"/>
        <v>279</v>
      </c>
      <c r="B428" s="70" t="s">
        <v>324</v>
      </c>
      <c r="C428" s="42">
        <v>417.68</v>
      </c>
      <c r="D428" s="42">
        <f t="shared" si="10"/>
        <v>4495.9075199999997</v>
      </c>
      <c r="E428" s="42" t="s">
        <v>328</v>
      </c>
      <c r="F428" s="42" t="s">
        <v>328</v>
      </c>
      <c r="G428" s="94" t="s">
        <v>328</v>
      </c>
      <c r="H428" s="95"/>
      <c r="I428" s="36"/>
      <c r="L428" s="96"/>
      <c r="M428" s="96"/>
      <c r="N428" s="36"/>
      <c r="T428" s="21"/>
    </row>
    <row r="429" spans="1:20" s="37" customFormat="1" ht="15.75" customHeight="1" x14ac:dyDescent="0.25">
      <c r="A429" s="69">
        <f t="shared" si="11"/>
        <v>280</v>
      </c>
      <c r="B429" s="70" t="s">
        <v>324</v>
      </c>
      <c r="C429" s="42">
        <v>315.25</v>
      </c>
      <c r="D429" s="42">
        <f t="shared" si="10"/>
        <v>3393.3509999999997</v>
      </c>
      <c r="E429" s="42" t="s">
        <v>328</v>
      </c>
      <c r="F429" s="42" t="s">
        <v>328</v>
      </c>
      <c r="G429" s="94" t="s">
        <v>328</v>
      </c>
      <c r="H429" s="95"/>
      <c r="I429" s="36"/>
      <c r="L429" s="96"/>
      <c r="M429" s="96"/>
      <c r="N429" s="36"/>
      <c r="T429" s="21"/>
    </row>
    <row r="430" spans="1:20" s="37" customFormat="1" ht="15.75" customHeight="1" x14ac:dyDescent="0.25">
      <c r="A430" s="69">
        <f t="shared" si="11"/>
        <v>281</v>
      </c>
      <c r="B430" s="70" t="s">
        <v>324</v>
      </c>
      <c r="C430" s="42">
        <v>393.04</v>
      </c>
      <c r="D430" s="42">
        <f t="shared" si="10"/>
        <v>4230.6825600000002</v>
      </c>
      <c r="E430" s="42" t="s">
        <v>328</v>
      </c>
      <c r="F430" s="42" t="s">
        <v>328</v>
      </c>
      <c r="G430" s="94" t="s">
        <v>328</v>
      </c>
      <c r="H430" s="95"/>
      <c r="I430" s="36"/>
      <c r="L430" s="96"/>
      <c r="M430" s="96"/>
      <c r="N430" s="36"/>
      <c r="T430" s="21"/>
    </row>
    <row r="431" spans="1:20" s="37" customFormat="1" ht="15.75" customHeight="1" x14ac:dyDescent="0.25">
      <c r="A431" s="69">
        <f t="shared" si="11"/>
        <v>282</v>
      </c>
      <c r="B431" s="70" t="s">
        <v>324</v>
      </c>
      <c r="C431" s="42">
        <v>424.19</v>
      </c>
      <c r="D431" s="42">
        <f t="shared" si="10"/>
        <v>4565.9811599999994</v>
      </c>
      <c r="E431" s="42" t="s">
        <v>328</v>
      </c>
      <c r="F431" s="42" t="s">
        <v>328</v>
      </c>
      <c r="G431" s="94" t="s">
        <v>328</v>
      </c>
      <c r="H431" s="95"/>
      <c r="I431" s="36"/>
      <c r="L431" s="96"/>
      <c r="M431" s="96"/>
      <c r="N431" s="36"/>
      <c r="T431" s="21"/>
    </row>
    <row r="432" spans="1:20" s="37" customFormat="1" ht="15.75" customHeight="1" x14ac:dyDescent="0.25">
      <c r="A432" s="69">
        <f t="shared" si="11"/>
        <v>283</v>
      </c>
      <c r="B432" s="70" t="s">
        <v>324</v>
      </c>
      <c r="C432" s="42">
        <v>458.1</v>
      </c>
      <c r="D432" s="42">
        <f t="shared" si="10"/>
        <v>4930.9884000000002</v>
      </c>
      <c r="E432" s="42" t="s">
        <v>328</v>
      </c>
      <c r="F432" s="42" t="s">
        <v>328</v>
      </c>
      <c r="G432" s="94" t="s">
        <v>328</v>
      </c>
      <c r="H432" s="95"/>
      <c r="I432" s="36"/>
      <c r="L432" s="96"/>
      <c r="M432" s="96"/>
      <c r="N432" s="36"/>
      <c r="T432" s="21"/>
    </row>
    <row r="433" spans="1:20" s="37" customFormat="1" ht="15.75" customHeight="1" x14ac:dyDescent="0.25">
      <c r="A433" s="69">
        <f t="shared" si="11"/>
        <v>284</v>
      </c>
      <c r="B433" s="70" t="s">
        <v>324</v>
      </c>
      <c r="C433" s="42">
        <v>420.29</v>
      </c>
      <c r="D433" s="42">
        <f t="shared" si="10"/>
        <v>4524.0015599999997</v>
      </c>
      <c r="E433" s="42" t="s">
        <v>328</v>
      </c>
      <c r="F433" s="42" t="s">
        <v>328</v>
      </c>
      <c r="G433" s="94" t="s">
        <v>328</v>
      </c>
      <c r="H433" s="95"/>
      <c r="I433" s="36"/>
      <c r="L433" s="96"/>
      <c r="M433" s="96"/>
      <c r="N433" s="36"/>
      <c r="T433" s="21"/>
    </row>
    <row r="434" spans="1:20" s="37" customFormat="1" ht="15.75" customHeight="1" x14ac:dyDescent="0.25">
      <c r="A434" s="69">
        <f t="shared" si="11"/>
        <v>285</v>
      </c>
      <c r="B434" s="70" t="s">
        <v>324</v>
      </c>
      <c r="C434" s="42">
        <v>431.73</v>
      </c>
      <c r="D434" s="42">
        <f t="shared" si="10"/>
        <v>4647.1417199999996</v>
      </c>
      <c r="E434" s="42" t="s">
        <v>328</v>
      </c>
      <c r="F434" s="42" t="s">
        <v>328</v>
      </c>
      <c r="G434" s="94" t="s">
        <v>328</v>
      </c>
      <c r="H434" s="95"/>
      <c r="I434" s="36"/>
      <c r="L434" s="96"/>
      <c r="M434" s="96"/>
      <c r="N434" s="36"/>
      <c r="T434" s="21"/>
    </row>
    <row r="435" spans="1:20" s="37" customFormat="1" ht="15.75" customHeight="1" x14ac:dyDescent="0.25">
      <c r="A435" s="69">
        <f t="shared" si="11"/>
        <v>286</v>
      </c>
      <c r="B435" s="70" t="s">
        <v>324</v>
      </c>
      <c r="C435" s="42">
        <v>555.51</v>
      </c>
      <c r="D435" s="42">
        <f t="shared" si="10"/>
        <v>5979.5096399999993</v>
      </c>
      <c r="E435" s="42" t="s">
        <v>328</v>
      </c>
      <c r="F435" s="42" t="s">
        <v>328</v>
      </c>
      <c r="G435" s="94" t="s">
        <v>328</v>
      </c>
      <c r="H435" s="95"/>
      <c r="I435" s="36"/>
      <c r="L435" s="96"/>
      <c r="M435" s="96"/>
      <c r="N435" s="36"/>
      <c r="T435" s="21"/>
    </row>
    <row r="436" spans="1:20" s="37" customFormat="1" ht="15.75" customHeight="1" x14ac:dyDescent="0.25">
      <c r="A436" s="69">
        <f t="shared" si="11"/>
        <v>287</v>
      </c>
      <c r="B436" s="70" t="s">
        <v>324</v>
      </c>
      <c r="C436" s="42">
        <v>474.39</v>
      </c>
      <c r="D436" s="42">
        <f t="shared" si="10"/>
        <v>5106.3339599999999</v>
      </c>
      <c r="E436" s="42" t="s">
        <v>328</v>
      </c>
      <c r="F436" s="42" t="s">
        <v>328</v>
      </c>
      <c r="G436" s="94" t="s">
        <v>328</v>
      </c>
      <c r="H436" s="95"/>
      <c r="I436" s="36"/>
      <c r="L436" s="96"/>
      <c r="M436" s="96"/>
      <c r="N436" s="36"/>
      <c r="T436" s="21"/>
    </row>
    <row r="437" spans="1:20" s="37" customFormat="1" ht="15.75" customHeight="1" x14ac:dyDescent="0.25">
      <c r="A437" s="69">
        <f t="shared" si="11"/>
        <v>288</v>
      </c>
      <c r="B437" s="70" t="s">
        <v>324</v>
      </c>
      <c r="C437" s="42">
        <v>393.96</v>
      </c>
      <c r="D437" s="42">
        <f t="shared" si="10"/>
        <v>4240.5854399999998</v>
      </c>
      <c r="E437" s="42" t="s">
        <v>328</v>
      </c>
      <c r="F437" s="42" t="s">
        <v>328</v>
      </c>
      <c r="G437" s="94" t="s">
        <v>328</v>
      </c>
      <c r="H437" s="95"/>
      <c r="I437" s="36"/>
      <c r="L437" s="96"/>
      <c r="M437" s="96"/>
      <c r="N437" s="36"/>
      <c r="T437" s="21"/>
    </row>
    <row r="438" spans="1:20" s="37" customFormat="1" ht="15.75" customHeight="1" x14ac:dyDescent="0.25">
      <c r="A438" s="69">
        <f t="shared" si="11"/>
        <v>289</v>
      </c>
      <c r="B438" s="70" t="s">
        <v>324</v>
      </c>
      <c r="C438" s="42">
        <v>581.79999999999995</v>
      </c>
      <c r="D438" s="42">
        <f t="shared" si="10"/>
        <v>6262.4951999999994</v>
      </c>
      <c r="E438" s="42" t="s">
        <v>328</v>
      </c>
      <c r="F438" s="42" t="s">
        <v>328</v>
      </c>
      <c r="G438" s="94" t="s">
        <v>328</v>
      </c>
      <c r="H438" s="95"/>
      <c r="I438" s="36"/>
      <c r="L438" s="96"/>
      <c r="M438" s="96"/>
      <c r="N438" s="36"/>
      <c r="T438" s="21"/>
    </row>
    <row r="439" spans="1:20" s="37" customFormat="1" ht="15.75" customHeight="1" x14ac:dyDescent="0.25">
      <c r="A439" s="69">
        <f t="shared" si="11"/>
        <v>290</v>
      </c>
      <c r="B439" s="70" t="s">
        <v>324</v>
      </c>
      <c r="C439" s="42">
        <v>395.78</v>
      </c>
      <c r="D439" s="42">
        <f t="shared" si="10"/>
        <v>4260.1759199999997</v>
      </c>
      <c r="E439" s="42" t="s">
        <v>328</v>
      </c>
      <c r="F439" s="42" t="s">
        <v>328</v>
      </c>
      <c r="G439" s="94" t="s">
        <v>328</v>
      </c>
      <c r="H439" s="95"/>
      <c r="I439" s="36"/>
      <c r="L439" s="96"/>
      <c r="M439" s="96"/>
      <c r="N439" s="36"/>
      <c r="T439" s="21"/>
    </row>
    <row r="440" spans="1:20" s="37" customFormat="1" ht="15.75" customHeight="1" x14ac:dyDescent="0.25">
      <c r="A440" s="69">
        <f t="shared" si="11"/>
        <v>291</v>
      </c>
      <c r="B440" s="70" t="s">
        <v>324</v>
      </c>
      <c r="C440" s="42">
        <v>343.16</v>
      </c>
      <c r="D440" s="42">
        <f t="shared" si="10"/>
        <v>3693.7742400000002</v>
      </c>
      <c r="E440" s="42" t="s">
        <v>328</v>
      </c>
      <c r="F440" s="42" t="s">
        <v>328</v>
      </c>
      <c r="G440" s="94" t="s">
        <v>328</v>
      </c>
      <c r="H440" s="95"/>
      <c r="I440" s="36"/>
      <c r="L440" s="96"/>
      <c r="M440" s="96"/>
      <c r="N440" s="36"/>
      <c r="T440" s="21"/>
    </row>
    <row r="441" spans="1:20" s="37" customFormat="1" ht="15.75" customHeight="1" x14ac:dyDescent="0.25">
      <c r="A441" s="69">
        <f t="shared" si="11"/>
        <v>292</v>
      </c>
      <c r="B441" s="70" t="s">
        <v>324</v>
      </c>
      <c r="C441" s="42">
        <v>328.05</v>
      </c>
      <c r="D441" s="42">
        <f t="shared" si="10"/>
        <v>3531.1302000000001</v>
      </c>
      <c r="E441" s="42" t="s">
        <v>328</v>
      </c>
      <c r="F441" s="42" t="s">
        <v>328</v>
      </c>
      <c r="G441" s="94" t="s">
        <v>328</v>
      </c>
      <c r="H441" s="95"/>
      <c r="I441" s="36"/>
      <c r="L441" s="96"/>
      <c r="M441" s="96"/>
      <c r="N441" s="36"/>
      <c r="T441" s="21"/>
    </row>
    <row r="442" spans="1:20" s="37" customFormat="1" ht="15.75" customHeight="1" x14ac:dyDescent="0.25">
      <c r="A442" s="69">
        <f t="shared" si="11"/>
        <v>293</v>
      </c>
      <c r="B442" s="70" t="s">
        <v>324</v>
      </c>
      <c r="C442" s="42">
        <v>326.08</v>
      </c>
      <c r="D442" s="42">
        <f t="shared" si="10"/>
        <v>3509.9251199999994</v>
      </c>
      <c r="E442" s="42" t="s">
        <v>328</v>
      </c>
      <c r="F442" s="42" t="s">
        <v>328</v>
      </c>
      <c r="G442" s="94" t="s">
        <v>328</v>
      </c>
      <c r="H442" s="95"/>
      <c r="I442" s="36"/>
      <c r="L442" s="96"/>
      <c r="M442" s="96"/>
      <c r="N442" s="36"/>
      <c r="T442" s="21"/>
    </row>
    <row r="443" spans="1:20" s="37" customFormat="1" ht="15.75" customHeight="1" x14ac:dyDescent="0.25">
      <c r="A443" s="69">
        <f t="shared" si="11"/>
        <v>294</v>
      </c>
      <c r="B443" s="70" t="s">
        <v>324</v>
      </c>
      <c r="C443" s="42">
        <v>305.04000000000002</v>
      </c>
      <c r="D443" s="42">
        <f t="shared" si="10"/>
        <v>3283.4505600000002</v>
      </c>
      <c r="E443" s="42" t="s">
        <v>328</v>
      </c>
      <c r="F443" s="42" t="s">
        <v>328</v>
      </c>
      <c r="G443" s="94" t="s">
        <v>328</v>
      </c>
      <c r="H443" s="95"/>
      <c r="I443" s="36"/>
      <c r="L443" s="96"/>
      <c r="M443" s="96"/>
      <c r="N443" s="36"/>
      <c r="T443" s="21"/>
    </row>
    <row r="444" spans="1:20" s="37" customFormat="1" ht="15.75" customHeight="1" x14ac:dyDescent="0.25">
      <c r="A444" s="69">
        <f t="shared" si="11"/>
        <v>295</v>
      </c>
      <c r="B444" s="70" t="s">
        <v>324</v>
      </c>
      <c r="C444" s="42">
        <v>300.79000000000002</v>
      </c>
      <c r="D444" s="42">
        <f t="shared" si="10"/>
        <v>3237.7035599999999</v>
      </c>
      <c r="E444" s="42" t="s">
        <v>328</v>
      </c>
      <c r="F444" s="42" t="s">
        <v>328</v>
      </c>
      <c r="G444" s="94" t="s">
        <v>328</v>
      </c>
      <c r="H444" s="95"/>
      <c r="I444" s="36"/>
      <c r="L444" s="96"/>
      <c r="M444" s="96"/>
      <c r="N444" s="36"/>
      <c r="T444" s="21"/>
    </row>
    <row r="445" spans="1:20" s="37" customFormat="1" ht="15.75" customHeight="1" x14ac:dyDescent="0.25">
      <c r="A445" s="69">
        <f t="shared" si="11"/>
        <v>296</v>
      </c>
      <c r="B445" s="70" t="s">
        <v>324</v>
      </c>
      <c r="C445" s="42">
        <v>250.64</v>
      </c>
      <c r="D445" s="42">
        <f t="shared" si="10"/>
        <v>2697.8889599999998</v>
      </c>
      <c r="E445" s="42" t="s">
        <v>328</v>
      </c>
      <c r="F445" s="42" t="s">
        <v>328</v>
      </c>
      <c r="G445" s="94" t="s">
        <v>328</v>
      </c>
      <c r="H445" s="95"/>
      <c r="I445" s="36"/>
      <c r="L445" s="96"/>
      <c r="M445" s="96"/>
      <c r="N445" s="36"/>
      <c r="T445" s="21"/>
    </row>
    <row r="446" spans="1:20" s="37" customFormat="1" ht="15.75" customHeight="1" x14ac:dyDescent="0.25">
      <c r="A446" s="69">
        <f t="shared" si="11"/>
        <v>297</v>
      </c>
      <c r="B446" s="70" t="s">
        <v>324</v>
      </c>
      <c r="C446" s="42">
        <v>309</v>
      </c>
      <c r="D446" s="42">
        <f t="shared" si="10"/>
        <v>3326.076</v>
      </c>
      <c r="E446" s="42" t="s">
        <v>328</v>
      </c>
      <c r="F446" s="42" t="s">
        <v>328</v>
      </c>
      <c r="G446" s="94" t="s">
        <v>328</v>
      </c>
      <c r="H446" s="95"/>
      <c r="I446" s="36"/>
      <c r="L446" s="96"/>
      <c r="M446" s="96"/>
      <c r="N446" s="36"/>
      <c r="T446" s="21"/>
    </row>
    <row r="447" spans="1:20" s="37" customFormat="1" ht="15.75" customHeight="1" x14ac:dyDescent="0.25">
      <c r="A447" s="69">
        <f t="shared" si="11"/>
        <v>298</v>
      </c>
      <c r="B447" s="70" t="s">
        <v>324</v>
      </c>
      <c r="C447" s="42">
        <v>247.27</v>
      </c>
      <c r="D447" s="42">
        <f t="shared" si="10"/>
        <v>2661.6142799999998</v>
      </c>
      <c r="E447" s="42" t="s">
        <v>328</v>
      </c>
      <c r="F447" s="42" t="s">
        <v>328</v>
      </c>
      <c r="G447" s="94" t="s">
        <v>328</v>
      </c>
      <c r="H447" s="95"/>
      <c r="I447" s="36"/>
      <c r="L447" s="96"/>
      <c r="M447" s="96"/>
      <c r="N447" s="36"/>
      <c r="T447" s="21"/>
    </row>
    <row r="448" spans="1:20" s="37" customFormat="1" ht="15.75" customHeight="1" x14ac:dyDescent="0.25">
      <c r="A448" s="69">
        <f t="shared" si="11"/>
        <v>299</v>
      </c>
      <c r="B448" s="70" t="s">
        <v>324</v>
      </c>
      <c r="C448" s="42">
        <v>207.33</v>
      </c>
      <c r="D448" s="42">
        <f t="shared" si="10"/>
        <v>2231.70012</v>
      </c>
      <c r="E448" s="42" t="s">
        <v>328</v>
      </c>
      <c r="F448" s="42" t="s">
        <v>328</v>
      </c>
      <c r="G448" s="94" t="s">
        <v>328</v>
      </c>
      <c r="H448" s="95"/>
      <c r="I448" s="36"/>
      <c r="L448" s="96"/>
      <c r="M448" s="96"/>
      <c r="N448" s="36"/>
      <c r="T448" s="21"/>
    </row>
    <row r="449" spans="1:20" s="37" customFormat="1" ht="15.75" customHeight="1" x14ac:dyDescent="0.25">
      <c r="A449" s="69">
        <f t="shared" si="11"/>
        <v>300</v>
      </c>
      <c r="B449" s="70" t="s">
        <v>324</v>
      </c>
      <c r="C449" s="42">
        <v>200.04</v>
      </c>
      <c r="D449" s="42">
        <f t="shared" si="10"/>
        <v>2153.23056</v>
      </c>
      <c r="E449" s="42" t="s">
        <v>328</v>
      </c>
      <c r="F449" s="42" t="s">
        <v>328</v>
      </c>
      <c r="G449" s="99">
        <v>45797</v>
      </c>
      <c r="H449" s="100"/>
      <c r="I449" s="36"/>
      <c r="L449" s="96"/>
      <c r="M449" s="96"/>
      <c r="N449" s="36"/>
      <c r="T449" s="21"/>
    </row>
    <row r="450" spans="1:20" s="37" customFormat="1" ht="15.75" customHeight="1" x14ac:dyDescent="0.25">
      <c r="A450" s="69">
        <f t="shared" si="11"/>
        <v>301</v>
      </c>
      <c r="B450" s="70" t="s">
        <v>324</v>
      </c>
      <c r="C450" s="42">
        <v>192.75</v>
      </c>
      <c r="D450" s="42">
        <f t="shared" si="10"/>
        <v>2074.761</v>
      </c>
      <c r="E450" s="42" t="s">
        <v>328</v>
      </c>
      <c r="F450" s="42" t="s">
        <v>328</v>
      </c>
      <c r="G450" s="99">
        <v>45797</v>
      </c>
      <c r="H450" s="100"/>
      <c r="I450" s="36"/>
      <c r="L450" s="96"/>
      <c r="M450" s="96"/>
      <c r="N450" s="36"/>
      <c r="T450" s="21"/>
    </row>
    <row r="451" spans="1:20" s="37" customFormat="1" ht="15.75" customHeight="1" x14ac:dyDescent="0.25">
      <c r="A451" s="69">
        <f t="shared" si="11"/>
        <v>302</v>
      </c>
      <c r="B451" s="70" t="s">
        <v>324</v>
      </c>
      <c r="C451" s="42">
        <v>185.46</v>
      </c>
      <c r="D451" s="42">
        <f t="shared" si="10"/>
        <v>1996.29144</v>
      </c>
      <c r="E451" s="42" t="s">
        <v>328</v>
      </c>
      <c r="F451" s="42" t="s">
        <v>328</v>
      </c>
      <c r="G451" s="99">
        <v>45797</v>
      </c>
      <c r="H451" s="100"/>
      <c r="I451" s="36"/>
      <c r="L451" s="96"/>
      <c r="M451" s="96"/>
      <c r="N451" s="36"/>
      <c r="T451" s="21"/>
    </row>
    <row r="452" spans="1:20" s="37" customFormat="1" ht="15.75" customHeight="1" x14ac:dyDescent="0.25">
      <c r="A452" s="69">
        <f t="shared" si="11"/>
        <v>303</v>
      </c>
      <c r="B452" s="70" t="s">
        <v>324</v>
      </c>
      <c r="C452" s="42">
        <v>173.96</v>
      </c>
      <c r="D452" s="42">
        <f t="shared" si="10"/>
        <v>1872.5054399999999</v>
      </c>
      <c r="E452" s="42" t="s">
        <v>328</v>
      </c>
      <c r="F452" s="42" t="s">
        <v>328</v>
      </c>
      <c r="G452" s="99">
        <v>45797</v>
      </c>
      <c r="H452" s="100"/>
      <c r="I452" s="36"/>
      <c r="L452" s="96"/>
      <c r="M452" s="96"/>
      <c r="N452" s="36"/>
      <c r="T452" s="21"/>
    </row>
    <row r="453" spans="1:20" s="37" customFormat="1" ht="15.75" customHeight="1" x14ac:dyDescent="0.25">
      <c r="A453" s="69">
        <f t="shared" si="11"/>
        <v>304</v>
      </c>
      <c r="B453" s="70" t="s">
        <v>324</v>
      </c>
      <c r="C453" s="42">
        <v>203.8</v>
      </c>
      <c r="D453" s="42">
        <f t="shared" si="10"/>
        <v>2193.7031999999999</v>
      </c>
      <c r="E453" s="42" t="s">
        <v>328</v>
      </c>
      <c r="F453" s="42" t="s">
        <v>328</v>
      </c>
      <c r="G453" s="99">
        <v>45797</v>
      </c>
      <c r="H453" s="100"/>
      <c r="I453" s="36"/>
      <c r="L453" s="96"/>
      <c r="M453" s="96"/>
      <c r="N453" s="36"/>
      <c r="T453" s="21"/>
    </row>
    <row r="454" spans="1:20" s="37" customFormat="1" ht="15.75" customHeight="1" x14ac:dyDescent="0.25">
      <c r="A454" s="69">
        <f t="shared" si="11"/>
        <v>305</v>
      </c>
      <c r="B454" s="70" t="s">
        <v>324</v>
      </c>
      <c r="C454" s="42">
        <v>216.2</v>
      </c>
      <c r="D454" s="42">
        <f t="shared" si="10"/>
        <v>2327.1767999999997</v>
      </c>
      <c r="E454" s="42" t="s">
        <v>328</v>
      </c>
      <c r="F454" s="42" t="s">
        <v>328</v>
      </c>
      <c r="G454" s="99">
        <v>45797</v>
      </c>
      <c r="H454" s="100"/>
      <c r="I454" s="36"/>
      <c r="L454" s="96"/>
      <c r="M454" s="96"/>
      <c r="N454" s="36"/>
      <c r="T454" s="21"/>
    </row>
    <row r="455" spans="1:20" s="37" customFormat="1" ht="15.75" customHeight="1" x14ac:dyDescent="0.25">
      <c r="A455" s="69">
        <f t="shared" si="11"/>
        <v>306</v>
      </c>
      <c r="B455" s="70" t="s">
        <v>324</v>
      </c>
      <c r="C455" s="42">
        <v>223.42</v>
      </c>
      <c r="D455" s="42">
        <f t="shared" si="10"/>
        <v>2404.8928799999999</v>
      </c>
      <c r="E455" s="42" t="s">
        <v>328</v>
      </c>
      <c r="F455" s="42" t="s">
        <v>328</v>
      </c>
      <c r="G455" s="99">
        <v>45797</v>
      </c>
      <c r="H455" s="100"/>
      <c r="I455" s="36"/>
      <c r="L455" s="96"/>
      <c r="M455" s="96"/>
      <c r="N455" s="36"/>
      <c r="T455" s="21"/>
    </row>
    <row r="456" spans="1:20" s="37" customFormat="1" ht="15.75" customHeight="1" x14ac:dyDescent="0.25">
      <c r="A456" s="69">
        <f t="shared" si="11"/>
        <v>307</v>
      </c>
      <c r="B456" s="70" t="s">
        <v>324</v>
      </c>
      <c r="C456" s="42">
        <v>230.61</v>
      </c>
      <c r="D456" s="42">
        <f t="shared" si="10"/>
        <v>2482.28604</v>
      </c>
      <c r="E456" s="42" t="s">
        <v>328</v>
      </c>
      <c r="F456" s="42" t="s">
        <v>328</v>
      </c>
      <c r="G456" s="99">
        <v>45797</v>
      </c>
      <c r="H456" s="100"/>
      <c r="I456" s="36"/>
      <c r="L456" s="96"/>
      <c r="M456" s="96"/>
      <c r="N456" s="36"/>
      <c r="T456" s="21"/>
    </row>
    <row r="457" spans="1:20" s="37" customFormat="1" ht="15.75" customHeight="1" x14ac:dyDescent="0.25">
      <c r="A457" s="69">
        <f t="shared" si="11"/>
        <v>308</v>
      </c>
      <c r="B457" s="70" t="s">
        <v>324</v>
      </c>
      <c r="C457" s="42">
        <v>237.8</v>
      </c>
      <c r="D457" s="42">
        <f t="shared" si="10"/>
        <v>2559.6792</v>
      </c>
      <c r="E457" s="42" t="s">
        <v>328</v>
      </c>
      <c r="F457" s="42" t="s">
        <v>328</v>
      </c>
      <c r="G457" s="99">
        <v>45797</v>
      </c>
      <c r="H457" s="100"/>
      <c r="I457" s="36"/>
      <c r="L457" s="96"/>
      <c r="M457" s="96"/>
      <c r="N457" s="36"/>
      <c r="T457" s="21"/>
    </row>
    <row r="458" spans="1:20" s="37" customFormat="1" ht="15.75" customHeight="1" x14ac:dyDescent="0.25">
      <c r="A458" s="69">
        <f t="shared" si="11"/>
        <v>309</v>
      </c>
      <c r="B458" s="70" t="s">
        <v>324</v>
      </c>
      <c r="C458" s="42">
        <v>284.87</v>
      </c>
      <c r="D458" s="42">
        <f t="shared" si="10"/>
        <v>3066.3406799999998</v>
      </c>
      <c r="E458" s="42" t="s">
        <v>328</v>
      </c>
      <c r="F458" s="42" t="s">
        <v>328</v>
      </c>
      <c r="G458" s="99">
        <v>45797</v>
      </c>
      <c r="H458" s="100"/>
      <c r="I458" s="36"/>
      <c r="L458" s="96"/>
      <c r="M458" s="96"/>
      <c r="N458" s="36"/>
      <c r="T458" s="21"/>
    </row>
    <row r="459" spans="1:20" s="37" customFormat="1" ht="15.75" customHeight="1" x14ac:dyDescent="0.25">
      <c r="A459" s="69">
        <f t="shared" si="11"/>
        <v>310</v>
      </c>
      <c r="B459" s="70" t="s">
        <v>324</v>
      </c>
      <c r="C459" s="42">
        <v>388.7</v>
      </c>
      <c r="D459" s="42">
        <f t="shared" si="10"/>
        <v>4183.9667999999992</v>
      </c>
      <c r="E459" s="42" t="s">
        <v>328</v>
      </c>
      <c r="F459" s="42" t="s">
        <v>328</v>
      </c>
      <c r="G459" s="99">
        <v>45797</v>
      </c>
      <c r="H459" s="100"/>
      <c r="I459" s="36"/>
      <c r="L459" s="96"/>
      <c r="M459" s="96"/>
      <c r="N459" s="36"/>
      <c r="T459" s="21"/>
    </row>
    <row r="460" spans="1:20" s="37" customFormat="1" ht="15.75" customHeight="1" x14ac:dyDescent="0.25">
      <c r="A460" s="69">
        <f t="shared" si="11"/>
        <v>311</v>
      </c>
      <c r="B460" s="70" t="s">
        <v>324</v>
      </c>
      <c r="C460" s="42">
        <v>382.04</v>
      </c>
      <c r="D460" s="42">
        <f t="shared" si="10"/>
        <v>4112.2785599999997</v>
      </c>
      <c r="E460" s="42" t="s">
        <v>328</v>
      </c>
      <c r="F460" s="42" t="s">
        <v>328</v>
      </c>
      <c r="G460" s="99">
        <v>45797</v>
      </c>
      <c r="H460" s="100"/>
      <c r="I460" s="36"/>
      <c r="L460" s="96"/>
      <c r="M460" s="96"/>
      <c r="N460" s="36"/>
      <c r="T460" s="21"/>
    </row>
    <row r="461" spans="1:20" s="37" customFormat="1" ht="15.75" customHeight="1" x14ac:dyDescent="0.25">
      <c r="A461" s="69">
        <f t="shared" si="11"/>
        <v>312</v>
      </c>
      <c r="B461" s="70" t="s">
        <v>324</v>
      </c>
      <c r="C461" s="42">
        <v>367.15</v>
      </c>
      <c r="D461" s="42">
        <f t="shared" si="10"/>
        <v>3952.0025999999993</v>
      </c>
      <c r="E461" s="42" t="s">
        <v>328</v>
      </c>
      <c r="F461" s="42" t="s">
        <v>328</v>
      </c>
      <c r="G461" s="99">
        <v>45797</v>
      </c>
      <c r="H461" s="100"/>
      <c r="I461" s="36"/>
      <c r="L461" s="96"/>
      <c r="M461" s="96"/>
      <c r="N461" s="36"/>
      <c r="T461" s="21"/>
    </row>
    <row r="462" spans="1:20" s="37" customFormat="1" ht="15.75" customHeight="1" x14ac:dyDescent="0.25">
      <c r="A462" s="69">
        <f t="shared" si="11"/>
        <v>313</v>
      </c>
      <c r="B462" s="70" t="s">
        <v>324</v>
      </c>
      <c r="C462" s="42">
        <v>353.32</v>
      </c>
      <c r="D462" s="42">
        <f t="shared" si="10"/>
        <v>3803.1364799999997</v>
      </c>
      <c r="E462" s="42" t="s">
        <v>328</v>
      </c>
      <c r="F462" s="42" t="s">
        <v>328</v>
      </c>
      <c r="G462" s="99">
        <v>45797</v>
      </c>
      <c r="H462" s="100"/>
      <c r="I462" s="36"/>
      <c r="L462" s="96"/>
      <c r="M462" s="96"/>
      <c r="N462" s="36"/>
      <c r="T462" s="21"/>
    </row>
    <row r="463" spans="1:20" s="37" customFormat="1" ht="15.75" customHeight="1" x14ac:dyDescent="0.25">
      <c r="A463" s="69">
        <f t="shared" si="11"/>
        <v>314</v>
      </c>
      <c r="B463" s="70" t="s">
        <v>324</v>
      </c>
      <c r="C463" s="42">
        <v>332.89</v>
      </c>
      <c r="D463" s="42">
        <f t="shared" si="10"/>
        <v>3583.2279599999997</v>
      </c>
      <c r="E463" s="42" t="s">
        <v>328</v>
      </c>
      <c r="F463" s="42" t="s">
        <v>328</v>
      </c>
      <c r="G463" s="99">
        <v>45797</v>
      </c>
      <c r="H463" s="100"/>
      <c r="I463" s="36"/>
      <c r="L463" s="96"/>
      <c r="M463" s="96"/>
      <c r="N463" s="36"/>
      <c r="T463" s="21"/>
    </row>
    <row r="464" spans="1:20" s="37" customFormat="1" ht="15.75" customHeight="1" x14ac:dyDescent="0.25">
      <c r="A464" s="69">
        <f t="shared" si="11"/>
        <v>315</v>
      </c>
      <c r="B464" s="70" t="s">
        <v>324</v>
      </c>
      <c r="C464" s="42">
        <v>322.89999999999998</v>
      </c>
      <c r="D464" s="42">
        <f t="shared" si="10"/>
        <v>3475.6955999999996</v>
      </c>
      <c r="E464" s="42" t="s">
        <v>328</v>
      </c>
      <c r="F464" s="42" t="s">
        <v>328</v>
      </c>
      <c r="G464" s="99">
        <v>45797</v>
      </c>
      <c r="H464" s="100"/>
      <c r="I464" s="36"/>
      <c r="L464" s="96"/>
      <c r="M464" s="96"/>
      <c r="N464" s="36"/>
      <c r="T464" s="21"/>
    </row>
    <row r="465" spans="1:20" s="37" customFormat="1" ht="15.75" customHeight="1" x14ac:dyDescent="0.25">
      <c r="A465" s="69">
        <f t="shared" si="11"/>
        <v>316</v>
      </c>
      <c r="B465" s="70" t="s">
        <v>324</v>
      </c>
      <c r="C465" s="42">
        <v>348.1</v>
      </c>
      <c r="D465" s="42">
        <f t="shared" si="10"/>
        <v>3746.9484000000002</v>
      </c>
      <c r="E465" s="42" t="s">
        <v>328</v>
      </c>
      <c r="F465" s="42" t="s">
        <v>328</v>
      </c>
      <c r="G465" s="97">
        <v>45880</v>
      </c>
      <c r="H465" s="98"/>
      <c r="I465" s="36"/>
      <c r="L465" s="96"/>
      <c r="M465" s="96"/>
      <c r="N465" s="36"/>
      <c r="T465" s="21"/>
    </row>
    <row r="466" spans="1:20" s="37" customFormat="1" ht="15.75" customHeight="1" x14ac:dyDescent="0.25">
      <c r="A466" s="69">
        <f t="shared" si="11"/>
        <v>317</v>
      </c>
      <c r="B466" s="70" t="s">
        <v>324</v>
      </c>
      <c r="C466" s="42">
        <v>364.9</v>
      </c>
      <c r="D466" s="42">
        <f t="shared" si="10"/>
        <v>3927.7835999999993</v>
      </c>
      <c r="E466" s="42" t="s">
        <v>328</v>
      </c>
      <c r="F466" s="42" t="s">
        <v>328</v>
      </c>
      <c r="G466" s="97">
        <v>45880</v>
      </c>
      <c r="H466" s="98"/>
      <c r="I466" s="36"/>
      <c r="L466" s="96"/>
      <c r="M466" s="96"/>
      <c r="N466" s="36"/>
      <c r="T466" s="21"/>
    </row>
    <row r="467" spans="1:20" s="37" customFormat="1" ht="15.75" customHeight="1" x14ac:dyDescent="0.25">
      <c r="A467" s="69">
        <f t="shared" si="11"/>
        <v>318</v>
      </c>
      <c r="B467" s="70" t="s">
        <v>324</v>
      </c>
      <c r="C467" s="42">
        <v>380.73</v>
      </c>
      <c r="D467" s="42">
        <f t="shared" si="10"/>
        <v>4098.1777199999997</v>
      </c>
      <c r="E467" s="42" t="s">
        <v>328</v>
      </c>
      <c r="F467" s="42" t="s">
        <v>328</v>
      </c>
      <c r="G467" s="97">
        <v>45880</v>
      </c>
      <c r="H467" s="98"/>
      <c r="I467" s="36"/>
      <c r="L467" s="96"/>
      <c r="M467" s="96"/>
      <c r="N467" s="36"/>
      <c r="T467" s="21"/>
    </row>
    <row r="468" spans="1:20" s="37" customFormat="1" ht="15.75" customHeight="1" x14ac:dyDescent="0.25">
      <c r="A468" s="69">
        <f t="shared" si="11"/>
        <v>319</v>
      </c>
      <c r="B468" s="70" t="s">
        <v>324</v>
      </c>
      <c r="C468" s="42">
        <v>380.53</v>
      </c>
      <c r="D468" s="42">
        <f t="shared" si="10"/>
        <v>4096.0249199999998</v>
      </c>
      <c r="E468" s="42" t="s">
        <v>328</v>
      </c>
      <c r="F468" s="42" t="s">
        <v>328</v>
      </c>
      <c r="G468" s="97">
        <v>45880</v>
      </c>
      <c r="H468" s="98"/>
      <c r="I468" s="36"/>
      <c r="L468" s="96"/>
      <c r="M468" s="96"/>
      <c r="N468" s="36"/>
      <c r="T468" s="21"/>
    </row>
    <row r="469" spans="1:20" s="37" customFormat="1" ht="15.75" customHeight="1" x14ac:dyDescent="0.25">
      <c r="A469" s="69">
        <f t="shared" si="11"/>
        <v>320</v>
      </c>
      <c r="B469" s="70" t="s">
        <v>324</v>
      </c>
      <c r="C469" s="42">
        <v>272.42</v>
      </c>
      <c r="D469" s="42">
        <f t="shared" si="10"/>
        <v>2932.32888</v>
      </c>
      <c r="E469" s="42" t="s">
        <v>328</v>
      </c>
      <c r="F469" s="42" t="s">
        <v>328</v>
      </c>
      <c r="G469" s="97">
        <v>45880</v>
      </c>
      <c r="H469" s="98"/>
      <c r="I469" s="36"/>
      <c r="L469" s="96"/>
      <c r="M469" s="96"/>
      <c r="N469" s="36"/>
      <c r="T469" s="21"/>
    </row>
    <row r="470" spans="1:20" s="37" customFormat="1" ht="15.75" customHeight="1" x14ac:dyDescent="0.25">
      <c r="A470" s="69">
        <f t="shared" si="11"/>
        <v>321</v>
      </c>
      <c r="B470" s="70" t="s">
        <v>324</v>
      </c>
      <c r="C470" s="42">
        <v>192.54</v>
      </c>
      <c r="D470" s="42">
        <f t="shared" si="10"/>
        <v>2072.50056</v>
      </c>
      <c r="E470" s="42" t="s">
        <v>328</v>
      </c>
      <c r="F470" s="42" t="s">
        <v>328</v>
      </c>
      <c r="G470" s="97">
        <v>45880</v>
      </c>
      <c r="H470" s="98"/>
      <c r="I470" s="36"/>
      <c r="L470" s="96"/>
      <c r="M470" s="96"/>
      <c r="N470" s="36"/>
      <c r="T470" s="21"/>
    </row>
    <row r="471" spans="1:20" s="37" customFormat="1" ht="15.75" customHeight="1" x14ac:dyDescent="0.25">
      <c r="A471" s="69">
        <f t="shared" si="11"/>
        <v>322</v>
      </c>
      <c r="B471" s="70" t="s">
        <v>324</v>
      </c>
      <c r="C471" s="42">
        <v>192.54</v>
      </c>
      <c r="D471" s="42">
        <f t="shared" ref="D471:D534" si="12">C471*10.764</f>
        <v>2072.50056</v>
      </c>
      <c r="E471" s="42" t="s">
        <v>328</v>
      </c>
      <c r="F471" s="42" t="s">
        <v>328</v>
      </c>
      <c r="G471" s="97">
        <v>45880</v>
      </c>
      <c r="H471" s="98"/>
      <c r="I471" s="36"/>
      <c r="L471" s="96"/>
      <c r="M471" s="96"/>
      <c r="N471" s="36"/>
      <c r="T471" s="21"/>
    </row>
    <row r="472" spans="1:20" s="37" customFormat="1" ht="15.75" customHeight="1" x14ac:dyDescent="0.25">
      <c r="A472" s="69">
        <f t="shared" si="11"/>
        <v>323</v>
      </c>
      <c r="B472" s="70" t="s">
        <v>324</v>
      </c>
      <c r="C472" s="42">
        <v>192.54</v>
      </c>
      <c r="D472" s="42">
        <f t="shared" si="12"/>
        <v>2072.50056</v>
      </c>
      <c r="E472" s="42" t="s">
        <v>328</v>
      </c>
      <c r="F472" s="42" t="s">
        <v>328</v>
      </c>
      <c r="G472" s="97">
        <v>45880</v>
      </c>
      <c r="H472" s="98"/>
      <c r="I472" s="36"/>
      <c r="L472" s="96"/>
      <c r="M472" s="96"/>
      <c r="N472" s="36"/>
      <c r="T472" s="21"/>
    </row>
    <row r="473" spans="1:20" s="37" customFormat="1" ht="15.75" customHeight="1" x14ac:dyDescent="0.25">
      <c r="A473" s="69">
        <f t="shared" si="11"/>
        <v>324</v>
      </c>
      <c r="B473" s="70" t="s">
        <v>324</v>
      </c>
      <c r="C473" s="42">
        <v>192.54</v>
      </c>
      <c r="D473" s="42">
        <f t="shared" si="12"/>
        <v>2072.50056</v>
      </c>
      <c r="E473" s="42" t="s">
        <v>328</v>
      </c>
      <c r="F473" s="42" t="s">
        <v>328</v>
      </c>
      <c r="G473" s="97">
        <v>45880</v>
      </c>
      <c r="H473" s="98"/>
      <c r="I473" s="36"/>
      <c r="L473" s="96"/>
      <c r="M473" s="96"/>
      <c r="N473" s="36"/>
      <c r="T473" s="21"/>
    </row>
    <row r="474" spans="1:20" s="37" customFormat="1" ht="15.75" customHeight="1" x14ac:dyDescent="0.25">
      <c r="A474" s="69">
        <f t="shared" ref="A474:A537" si="13">A473+1</f>
        <v>325</v>
      </c>
      <c r="B474" s="70" t="s">
        <v>324</v>
      </c>
      <c r="C474" s="42">
        <v>192.54</v>
      </c>
      <c r="D474" s="42">
        <f t="shared" si="12"/>
        <v>2072.50056</v>
      </c>
      <c r="E474" s="42" t="s">
        <v>328</v>
      </c>
      <c r="F474" s="42" t="s">
        <v>328</v>
      </c>
      <c r="G474" s="97">
        <v>45880</v>
      </c>
      <c r="H474" s="98"/>
      <c r="I474" s="36"/>
      <c r="L474" s="96"/>
      <c r="M474" s="96"/>
      <c r="N474" s="36"/>
      <c r="T474" s="21"/>
    </row>
    <row r="475" spans="1:20" s="37" customFormat="1" ht="15.75" customHeight="1" x14ac:dyDescent="0.25">
      <c r="A475" s="69">
        <f t="shared" si="13"/>
        <v>326</v>
      </c>
      <c r="B475" s="70" t="s">
        <v>324</v>
      </c>
      <c r="C475" s="42">
        <v>192.54</v>
      </c>
      <c r="D475" s="42">
        <f t="shared" si="12"/>
        <v>2072.50056</v>
      </c>
      <c r="E475" s="42" t="s">
        <v>328</v>
      </c>
      <c r="F475" s="42" t="s">
        <v>328</v>
      </c>
      <c r="G475" s="97">
        <v>45880</v>
      </c>
      <c r="H475" s="98"/>
      <c r="I475" s="36"/>
      <c r="L475" s="96"/>
      <c r="M475" s="96"/>
      <c r="N475" s="36"/>
      <c r="T475" s="21"/>
    </row>
    <row r="476" spans="1:20" s="37" customFormat="1" ht="15.75" customHeight="1" x14ac:dyDescent="0.25">
      <c r="A476" s="69">
        <f t="shared" si="13"/>
        <v>327</v>
      </c>
      <c r="B476" s="70" t="s">
        <v>324</v>
      </c>
      <c r="C476" s="42">
        <v>192.54</v>
      </c>
      <c r="D476" s="42">
        <f t="shared" si="12"/>
        <v>2072.50056</v>
      </c>
      <c r="E476" s="42" t="s">
        <v>328</v>
      </c>
      <c r="F476" s="42" t="s">
        <v>328</v>
      </c>
      <c r="G476" s="97">
        <v>45880</v>
      </c>
      <c r="H476" s="98"/>
      <c r="I476" s="36"/>
      <c r="L476" s="96"/>
      <c r="M476" s="96"/>
      <c r="N476" s="36"/>
      <c r="T476" s="21"/>
    </row>
    <row r="477" spans="1:20" s="37" customFormat="1" ht="15.75" customHeight="1" x14ac:dyDescent="0.25">
      <c r="A477" s="69">
        <f t="shared" si="13"/>
        <v>328</v>
      </c>
      <c r="B477" s="70" t="s">
        <v>324</v>
      </c>
      <c r="C477" s="42">
        <v>192.54</v>
      </c>
      <c r="D477" s="42">
        <f t="shared" si="12"/>
        <v>2072.50056</v>
      </c>
      <c r="E477" s="42" t="s">
        <v>328</v>
      </c>
      <c r="F477" s="42" t="s">
        <v>328</v>
      </c>
      <c r="G477" s="97">
        <v>45880</v>
      </c>
      <c r="H477" s="98"/>
      <c r="I477" s="36"/>
      <c r="L477" s="96"/>
      <c r="M477" s="96"/>
      <c r="N477" s="36"/>
      <c r="T477" s="21"/>
    </row>
    <row r="478" spans="1:20" s="37" customFormat="1" ht="15.75" customHeight="1" x14ac:dyDescent="0.25">
      <c r="A478" s="69">
        <f t="shared" si="13"/>
        <v>329</v>
      </c>
      <c r="B478" s="70" t="s">
        <v>324</v>
      </c>
      <c r="C478" s="42">
        <v>192.54</v>
      </c>
      <c r="D478" s="42">
        <f t="shared" si="12"/>
        <v>2072.50056</v>
      </c>
      <c r="E478" s="42" t="s">
        <v>328</v>
      </c>
      <c r="F478" s="42" t="s">
        <v>328</v>
      </c>
      <c r="G478" s="97">
        <v>45880</v>
      </c>
      <c r="H478" s="98"/>
      <c r="I478" s="36"/>
      <c r="L478" s="96"/>
      <c r="M478" s="96"/>
      <c r="N478" s="36"/>
      <c r="T478" s="21"/>
    </row>
    <row r="479" spans="1:20" s="37" customFormat="1" ht="15.75" customHeight="1" x14ac:dyDescent="0.25">
      <c r="A479" s="69">
        <f t="shared" si="13"/>
        <v>330</v>
      </c>
      <c r="B479" s="70" t="s">
        <v>324</v>
      </c>
      <c r="C479" s="42">
        <v>192.54</v>
      </c>
      <c r="D479" s="42">
        <f t="shared" si="12"/>
        <v>2072.50056</v>
      </c>
      <c r="E479" s="42" t="s">
        <v>328</v>
      </c>
      <c r="F479" s="42" t="s">
        <v>328</v>
      </c>
      <c r="G479" s="97">
        <v>45880</v>
      </c>
      <c r="H479" s="98"/>
      <c r="I479" s="36"/>
      <c r="L479" s="96"/>
      <c r="M479" s="96"/>
      <c r="N479" s="36"/>
      <c r="T479" s="21"/>
    </row>
    <row r="480" spans="1:20" s="37" customFormat="1" ht="15.75" customHeight="1" x14ac:dyDescent="0.25">
      <c r="A480" s="69">
        <f t="shared" si="13"/>
        <v>331</v>
      </c>
      <c r="B480" s="70" t="s">
        <v>324</v>
      </c>
      <c r="C480" s="42">
        <v>192.54</v>
      </c>
      <c r="D480" s="42">
        <f t="shared" si="12"/>
        <v>2072.50056</v>
      </c>
      <c r="E480" s="42" t="s">
        <v>328</v>
      </c>
      <c r="F480" s="42" t="s">
        <v>328</v>
      </c>
      <c r="G480" s="97">
        <v>45880</v>
      </c>
      <c r="H480" s="98"/>
      <c r="I480" s="36"/>
      <c r="L480" s="96"/>
      <c r="M480" s="96"/>
      <c r="N480" s="36"/>
      <c r="T480" s="21"/>
    </row>
    <row r="481" spans="1:20" s="37" customFormat="1" ht="15.75" customHeight="1" x14ac:dyDescent="0.25">
      <c r="A481" s="69">
        <f t="shared" si="13"/>
        <v>332</v>
      </c>
      <c r="B481" s="70" t="s">
        <v>324</v>
      </c>
      <c r="C481" s="42">
        <v>182.34</v>
      </c>
      <c r="D481" s="42">
        <f t="shared" si="12"/>
        <v>1962.70776</v>
      </c>
      <c r="E481" s="42" t="s">
        <v>328</v>
      </c>
      <c r="F481" s="42" t="s">
        <v>328</v>
      </c>
      <c r="G481" s="97">
        <v>45880</v>
      </c>
      <c r="H481" s="98"/>
      <c r="I481" s="36"/>
      <c r="L481" s="96"/>
      <c r="M481" s="96"/>
      <c r="N481" s="36"/>
      <c r="T481" s="21"/>
    </row>
    <row r="482" spans="1:20" s="37" customFormat="1" ht="15.75" customHeight="1" x14ac:dyDescent="0.25">
      <c r="A482" s="69">
        <f t="shared" si="13"/>
        <v>333</v>
      </c>
      <c r="B482" s="70" t="s">
        <v>324</v>
      </c>
      <c r="C482" s="42">
        <v>185.33</v>
      </c>
      <c r="D482" s="42">
        <f t="shared" si="12"/>
        <v>1994.89212</v>
      </c>
      <c r="E482" s="42" t="s">
        <v>328</v>
      </c>
      <c r="F482" s="42" t="s">
        <v>328</v>
      </c>
      <c r="G482" s="97">
        <v>45880</v>
      </c>
      <c r="H482" s="98"/>
      <c r="I482" s="36"/>
      <c r="L482" s="96"/>
      <c r="M482" s="96"/>
      <c r="N482" s="36"/>
      <c r="T482" s="21"/>
    </row>
    <row r="483" spans="1:20" s="37" customFormat="1" ht="15.75" customHeight="1" x14ac:dyDescent="0.25">
      <c r="A483" s="69">
        <f t="shared" si="13"/>
        <v>334</v>
      </c>
      <c r="B483" s="70" t="s">
        <v>324</v>
      </c>
      <c r="C483" s="42">
        <v>192.54</v>
      </c>
      <c r="D483" s="42">
        <f t="shared" si="12"/>
        <v>2072.50056</v>
      </c>
      <c r="E483" s="42" t="s">
        <v>328</v>
      </c>
      <c r="F483" s="42" t="s">
        <v>328</v>
      </c>
      <c r="G483" s="97">
        <v>45880</v>
      </c>
      <c r="H483" s="98"/>
      <c r="I483" s="36"/>
      <c r="L483" s="96"/>
      <c r="M483" s="96"/>
      <c r="N483" s="36"/>
      <c r="T483" s="21"/>
    </row>
    <row r="484" spans="1:20" s="37" customFormat="1" ht="15.75" customHeight="1" x14ac:dyDescent="0.25">
      <c r="A484" s="69">
        <f t="shared" si="13"/>
        <v>335</v>
      </c>
      <c r="B484" s="70" t="s">
        <v>324</v>
      </c>
      <c r="C484" s="42">
        <v>192.54</v>
      </c>
      <c r="D484" s="42">
        <f t="shared" si="12"/>
        <v>2072.50056</v>
      </c>
      <c r="E484" s="42" t="s">
        <v>328</v>
      </c>
      <c r="F484" s="42" t="s">
        <v>328</v>
      </c>
      <c r="G484" s="97">
        <v>45880</v>
      </c>
      <c r="H484" s="98"/>
      <c r="I484" s="36"/>
      <c r="L484" s="96"/>
      <c r="M484" s="96"/>
      <c r="N484" s="36"/>
      <c r="T484" s="21"/>
    </row>
    <row r="485" spans="1:20" s="37" customFormat="1" ht="15.75" customHeight="1" x14ac:dyDescent="0.25">
      <c r="A485" s="69">
        <f t="shared" si="13"/>
        <v>336</v>
      </c>
      <c r="B485" s="70" t="s">
        <v>324</v>
      </c>
      <c r="C485" s="42">
        <v>192.54</v>
      </c>
      <c r="D485" s="42">
        <f t="shared" si="12"/>
        <v>2072.50056</v>
      </c>
      <c r="E485" s="42" t="s">
        <v>328</v>
      </c>
      <c r="F485" s="42" t="s">
        <v>328</v>
      </c>
      <c r="G485" s="97">
        <v>45880</v>
      </c>
      <c r="H485" s="98"/>
      <c r="I485" s="36"/>
      <c r="L485" s="96"/>
      <c r="M485" s="96"/>
      <c r="N485" s="36"/>
      <c r="T485" s="21"/>
    </row>
    <row r="486" spans="1:20" s="37" customFormat="1" ht="15.75" customHeight="1" x14ac:dyDescent="0.25">
      <c r="A486" s="69">
        <f t="shared" si="13"/>
        <v>337</v>
      </c>
      <c r="B486" s="70" t="s">
        <v>324</v>
      </c>
      <c r="C486" s="42">
        <v>192.54</v>
      </c>
      <c r="D486" s="42">
        <f t="shared" si="12"/>
        <v>2072.50056</v>
      </c>
      <c r="E486" s="42" t="s">
        <v>328</v>
      </c>
      <c r="F486" s="42" t="s">
        <v>328</v>
      </c>
      <c r="G486" s="97">
        <v>45880</v>
      </c>
      <c r="H486" s="98"/>
      <c r="I486" s="36"/>
      <c r="L486" s="96"/>
      <c r="M486" s="96"/>
      <c r="N486" s="36"/>
      <c r="T486" s="21"/>
    </row>
    <row r="487" spans="1:20" s="37" customFormat="1" ht="15.75" customHeight="1" x14ac:dyDescent="0.25">
      <c r="A487" s="69">
        <f t="shared" si="13"/>
        <v>338</v>
      </c>
      <c r="B487" s="70" t="s">
        <v>324</v>
      </c>
      <c r="C487" s="42">
        <v>192.54</v>
      </c>
      <c r="D487" s="42">
        <f t="shared" si="12"/>
        <v>2072.50056</v>
      </c>
      <c r="E487" s="42" t="s">
        <v>328</v>
      </c>
      <c r="F487" s="42" t="s">
        <v>328</v>
      </c>
      <c r="G487" s="97">
        <v>45880</v>
      </c>
      <c r="H487" s="98"/>
      <c r="I487" s="36"/>
      <c r="L487" s="96"/>
      <c r="M487" s="96"/>
      <c r="N487" s="36"/>
      <c r="T487" s="21"/>
    </row>
    <row r="488" spans="1:20" s="37" customFormat="1" ht="15.75" customHeight="1" x14ac:dyDescent="0.25">
      <c r="A488" s="69">
        <f t="shared" si="13"/>
        <v>339</v>
      </c>
      <c r="B488" s="70" t="s">
        <v>324</v>
      </c>
      <c r="C488" s="42">
        <v>192.54</v>
      </c>
      <c r="D488" s="42">
        <f t="shared" si="12"/>
        <v>2072.50056</v>
      </c>
      <c r="E488" s="42" t="s">
        <v>328</v>
      </c>
      <c r="F488" s="42" t="s">
        <v>328</v>
      </c>
      <c r="G488" s="97">
        <v>45880</v>
      </c>
      <c r="H488" s="98"/>
      <c r="I488" s="36"/>
      <c r="L488" s="96"/>
      <c r="M488" s="96"/>
      <c r="N488" s="36"/>
      <c r="T488" s="21"/>
    </row>
    <row r="489" spans="1:20" s="37" customFormat="1" ht="15.75" customHeight="1" x14ac:dyDescent="0.25">
      <c r="A489" s="69">
        <f t="shared" si="13"/>
        <v>340</v>
      </c>
      <c r="B489" s="70" t="s">
        <v>324</v>
      </c>
      <c r="C489" s="42">
        <v>192.54</v>
      </c>
      <c r="D489" s="42">
        <f t="shared" si="12"/>
        <v>2072.50056</v>
      </c>
      <c r="E489" s="42" t="s">
        <v>328</v>
      </c>
      <c r="F489" s="42" t="s">
        <v>328</v>
      </c>
      <c r="G489" s="97">
        <v>45880</v>
      </c>
      <c r="H489" s="98"/>
      <c r="I489" s="36"/>
      <c r="L489" s="96"/>
      <c r="M489" s="96"/>
      <c r="N489" s="36"/>
      <c r="T489" s="21"/>
    </row>
    <row r="490" spans="1:20" s="37" customFormat="1" ht="15.75" customHeight="1" x14ac:dyDescent="0.25">
      <c r="A490" s="69">
        <f t="shared" si="13"/>
        <v>341</v>
      </c>
      <c r="B490" s="70" t="s">
        <v>324</v>
      </c>
      <c r="C490" s="42">
        <v>192.54</v>
      </c>
      <c r="D490" s="42">
        <f t="shared" si="12"/>
        <v>2072.50056</v>
      </c>
      <c r="E490" s="42" t="s">
        <v>328</v>
      </c>
      <c r="F490" s="42" t="s">
        <v>328</v>
      </c>
      <c r="G490" s="97">
        <v>45880</v>
      </c>
      <c r="H490" s="98"/>
      <c r="I490" s="36"/>
      <c r="L490" s="96"/>
      <c r="M490" s="96"/>
      <c r="N490" s="36"/>
      <c r="T490" s="21"/>
    </row>
    <row r="491" spans="1:20" s="37" customFormat="1" ht="15.75" customHeight="1" x14ac:dyDescent="0.25">
      <c r="A491" s="69">
        <f t="shared" si="13"/>
        <v>342</v>
      </c>
      <c r="B491" s="70" t="s">
        <v>324</v>
      </c>
      <c r="C491" s="42">
        <v>192.54</v>
      </c>
      <c r="D491" s="42">
        <f t="shared" si="12"/>
        <v>2072.50056</v>
      </c>
      <c r="E491" s="42" t="s">
        <v>328</v>
      </c>
      <c r="F491" s="42" t="s">
        <v>328</v>
      </c>
      <c r="G491" s="97">
        <v>45880</v>
      </c>
      <c r="H491" s="98"/>
      <c r="I491" s="36"/>
      <c r="L491" s="96"/>
      <c r="M491" s="96"/>
      <c r="N491" s="36"/>
      <c r="T491" s="21"/>
    </row>
    <row r="492" spans="1:20" s="37" customFormat="1" ht="15.75" customHeight="1" x14ac:dyDescent="0.25">
      <c r="A492" s="69">
        <f t="shared" si="13"/>
        <v>343</v>
      </c>
      <c r="B492" s="70" t="s">
        <v>324</v>
      </c>
      <c r="C492" s="42">
        <v>192.54</v>
      </c>
      <c r="D492" s="42">
        <f t="shared" si="12"/>
        <v>2072.50056</v>
      </c>
      <c r="E492" s="42" t="s">
        <v>328</v>
      </c>
      <c r="F492" s="42" t="s">
        <v>328</v>
      </c>
      <c r="G492" s="97">
        <v>45880</v>
      </c>
      <c r="H492" s="98"/>
      <c r="I492" s="36"/>
      <c r="L492" s="96"/>
      <c r="M492" s="96"/>
      <c r="N492" s="36"/>
      <c r="T492" s="21"/>
    </row>
    <row r="493" spans="1:20" s="37" customFormat="1" ht="15.75" customHeight="1" x14ac:dyDescent="0.25">
      <c r="A493" s="69">
        <f t="shared" si="13"/>
        <v>344</v>
      </c>
      <c r="B493" s="70" t="s">
        <v>324</v>
      </c>
      <c r="C493" s="42">
        <v>340.99</v>
      </c>
      <c r="D493" s="42">
        <f t="shared" si="12"/>
        <v>3670.4163599999997</v>
      </c>
      <c r="E493" s="42" t="s">
        <v>328</v>
      </c>
      <c r="F493" s="42" t="s">
        <v>328</v>
      </c>
      <c r="G493" s="97">
        <v>45880</v>
      </c>
      <c r="H493" s="98"/>
      <c r="I493" s="36"/>
      <c r="L493" s="96"/>
      <c r="M493" s="96"/>
      <c r="N493" s="36"/>
      <c r="T493" s="21"/>
    </row>
    <row r="494" spans="1:20" s="37" customFormat="1" ht="15.75" customHeight="1" x14ac:dyDescent="0.25">
      <c r="A494" s="69">
        <f t="shared" si="13"/>
        <v>345</v>
      </c>
      <c r="B494" s="70" t="s">
        <v>324</v>
      </c>
      <c r="C494" s="42">
        <v>288</v>
      </c>
      <c r="D494" s="42">
        <f t="shared" si="12"/>
        <v>3100.0319999999997</v>
      </c>
      <c r="E494" s="42" t="s">
        <v>328</v>
      </c>
      <c r="F494" s="42" t="s">
        <v>328</v>
      </c>
      <c r="G494" s="97">
        <v>45880</v>
      </c>
      <c r="H494" s="98"/>
      <c r="I494" s="36"/>
      <c r="L494" s="96"/>
      <c r="M494" s="96"/>
      <c r="N494" s="36"/>
      <c r="T494" s="21"/>
    </row>
    <row r="495" spans="1:20" s="37" customFormat="1" ht="15.75" customHeight="1" x14ac:dyDescent="0.25">
      <c r="A495" s="69">
        <f t="shared" si="13"/>
        <v>346</v>
      </c>
      <c r="B495" s="70" t="s">
        <v>324</v>
      </c>
      <c r="C495" s="42">
        <v>199.9</v>
      </c>
      <c r="D495" s="42">
        <f t="shared" si="12"/>
        <v>2151.7235999999998</v>
      </c>
      <c r="E495" s="42" t="s">
        <v>328</v>
      </c>
      <c r="F495" s="42" t="s">
        <v>328</v>
      </c>
      <c r="G495" s="97">
        <v>45880</v>
      </c>
      <c r="H495" s="98"/>
      <c r="I495" s="36"/>
      <c r="L495" s="96"/>
      <c r="M495" s="96"/>
      <c r="N495" s="36"/>
      <c r="T495" s="21"/>
    </row>
    <row r="496" spans="1:20" s="37" customFormat="1" ht="15.75" customHeight="1" x14ac:dyDescent="0.25">
      <c r="A496" s="69">
        <f t="shared" si="13"/>
        <v>347</v>
      </c>
      <c r="B496" s="70" t="s">
        <v>324</v>
      </c>
      <c r="C496" s="42">
        <v>200.18</v>
      </c>
      <c r="D496" s="42">
        <f t="shared" si="12"/>
        <v>2154.7375200000001</v>
      </c>
      <c r="E496" s="42" t="s">
        <v>328</v>
      </c>
      <c r="F496" s="42" t="s">
        <v>328</v>
      </c>
      <c r="G496" s="97">
        <v>45880</v>
      </c>
      <c r="H496" s="98"/>
      <c r="I496" s="36"/>
      <c r="L496" s="96"/>
      <c r="M496" s="96"/>
      <c r="N496" s="36"/>
      <c r="T496" s="21"/>
    </row>
    <row r="497" spans="1:20" s="37" customFormat="1" ht="15.75" customHeight="1" x14ac:dyDescent="0.25">
      <c r="A497" s="69">
        <f t="shared" si="13"/>
        <v>348</v>
      </c>
      <c r="B497" s="70" t="s">
        <v>324</v>
      </c>
      <c r="C497" s="42">
        <v>200.46</v>
      </c>
      <c r="D497" s="42">
        <f t="shared" si="12"/>
        <v>2157.75144</v>
      </c>
      <c r="E497" s="42" t="s">
        <v>328</v>
      </c>
      <c r="F497" s="42" t="s">
        <v>328</v>
      </c>
      <c r="G497" s="97">
        <v>45880</v>
      </c>
      <c r="H497" s="98"/>
      <c r="I497" s="36"/>
      <c r="L497" s="96"/>
      <c r="M497" s="96"/>
      <c r="N497" s="36"/>
      <c r="T497" s="21"/>
    </row>
    <row r="498" spans="1:20" s="37" customFormat="1" ht="15.75" customHeight="1" x14ac:dyDescent="0.25">
      <c r="A498" s="69">
        <f t="shared" si="13"/>
        <v>349</v>
      </c>
      <c r="B498" s="70" t="s">
        <v>324</v>
      </c>
      <c r="C498" s="42">
        <v>200.74</v>
      </c>
      <c r="D498" s="42">
        <f t="shared" si="12"/>
        <v>2160.7653599999999</v>
      </c>
      <c r="E498" s="42" t="s">
        <v>328</v>
      </c>
      <c r="F498" s="42" t="s">
        <v>328</v>
      </c>
      <c r="G498" s="97">
        <v>45880</v>
      </c>
      <c r="H498" s="98"/>
      <c r="I498" s="36"/>
      <c r="L498" s="96"/>
      <c r="M498" s="96"/>
      <c r="N498" s="36"/>
      <c r="T498" s="21"/>
    </row>
    <row r="499" spans="1:20" s="37" customFormat="1" ht="15.75" customHeight="1" x14ac:dyDescent="0.25">
      <c r="A499" s="69">
        <f t="shared" si="13"/>
        <v>350</v>
      </c>
      <c r="B499" s="70" t="s">
        <v>324</v>
      </c>
      <c r="C499" s="42">
        <v>201.02</v>
      </c>
      <c r="D499" s="42">
        <f t="shared" si="12"/>
        <v>2163.7792800000002</v>
      </c>
      <c r="E499" s="42" t="s">
        <v>328</v>
      </c>
      <c r="F499" s="42" t="s">
        <v>328</v>
      </c>
      <c r="G499" s="97">
        <v>45880</v>
      </c>
      <c r="H499" s="98"/>
      <c r="I499" s="36"/>
      <c r="L499" s="96"/>
      <c r="M499" s="96"/>
      <c r="N499" s="36"/>
      <c r="T499" s="21"/>
    </row>
    <row r="500" spans="1:20" s="37" customFormat="1" ht="15.75" customHeight="1" x14ac:dyDescent="0.25">
      <c r="A500" s="69">
        <f t="shared" si="13"/>
        <v>351</v>
      </c>
      <c r="B500" s="70" t="s">
        <v>324</v>
      </c>
      <c r="C500" s="42">
        <v>201.3</v>
      </c>
      <c r="D500" s="42">
        <f t="shared" si="12"/>
        <v>2166.7932000000001</v>
      </c>
      <c r="E500" s="42" t="s">
        <v>328</v>
      </c>
      <c r="F500" s="42" t="s">
        <v>328</v>
      </c>
      <c r="G500" s="97">
        <v>45880</v>
      </c>
      <c r="H500" s="98"/>
      <c r="I500" s="36"/>
      <c r="L500" s="96"/>
      <c r="M500" s="96"/>
      <c r="N500" s="36"/>
      <c r="T500" s="21"/>
    </row>
    <row r="501" spans="1:20" s="37" customFormat="1" ht="15.75" customHeight="1" x14ac:dyDescent="0.25">
      <c r="A501" s="69">
        <f t="shared" si="13"/>
        <v>352</v>
      </c>
      <c r="B501" s="70" t="s">
        <v>324</v>
      </c>
      <c r="C501" s="42">
        <v>201.58</v>
      </c>
      <c r="D501" s="42">
        <f t="shared" si="12"/>
        <v>2169.8071199999999</v>
      </c>
      <c r="E501" s="42" t="s">
        <v>328</v>
      </c>
      <c r="F501" s="42" t="s">
        <v>328</v>
      </c>
      <c r="G501" s="97">
        <v>45880</v>
      </c>
      <c r="H501" s="98"/>
      <c r="I501" s="36"/>
      <c r="L501" s="96"/>
      <c r="M501" s="96"/>
      <c r="N501" s="36"/>
      <c r="T501" s="21"/>
    </row>
    <row r="502" spans="1:20" s="37" customFormat="1" ht="15.75" customHeight="1" x14ac:dyDescent="0.25">
      <c r="A502" s="69">
        <f t="shared" si="13"/>
        <v>353</v>
      </c>
      <c r="B502" s="70" t="s">
        <v>324</v>
      </c>
      <c r="C502" s="42">
        <v>201.86</v>
      </c>
      <c r="D502" s="42">
        <f t="shared" si="12"/>
        <v>2172.8210399999998</v>
      </c>
      <c r="E502" s="42" t="s">
        <v>328</v>
      </c>
      <c r="F502" s="42" t="s">
        <v>328</v>
      </c>
      <c r="G502" s="97">
        <v>45880</v>
      </c>
      <c r="H502" s="98"/>
      <c r="I502" s="36"/>
      <c r="L502" s="96"/>
      <c r="M502" s="96"/>
      <c r="N502" s="36"/>
      <c r="T502" s="21"/>
    </row>
    <row r="503" spans="1:20" s="37" customFormat="1" ht="15.75" customHeight="1" x14ac:dyDescent="0.25">
      <c r="A503" s="69">
        <f t="shared" si="13"/>
        <v>354</v>
      </c>
      <c r="B503" s="70" t="s">
        <v>324</v>
      </c>
      <c r="C503" s="42">
        <v>202.14</v>
      </c>
      <c r="D503" s="42">
        <f t="shared" si="12"/>
        <v>2175.8349599999997</v>
      </c>
      <c r="E503" s="42" t="s">
        <v>328</v>
      </c>
      <c r="F503" s="42" t="s">
        <v>328</v>
      </c>
      <c r="G503" s="97">
        <v>45880</v>
      </c>
      <c r="H503" s="98"/>
      <c r="I503" s="36"/>
      <c r="L503" s="96"/>
      <c r="M503" s="96"/>
      <c r="N503" s="36"/>
      <c r="T503" s="21"/>
    </row>
    <row r="504" spans="1:20" s="37" customFormat="1" ht="15.75" customHeight="1" x14ac:dyDescent="0.25">
      <c r="A504" s="69">
        <f t="shared" si="13"/>
        <v>355</v>
      </c>
      <c r="B504" s="70" t="s">
        <v>324</v>
      </c>
      <c r="C504" s="42">
        <v>195.02</v>
      </c>
      <c r="D504" s="42">
        <f t="shared" si="12"/>
        <v>2099.1952799999999</v>
      </c>
      <c r="E504" s="42" t="s">
        <v>328</v>
      </c>
      <c r="F504" s="42" t="s">
        <v>328</v>
      </c>
      <c r="G504" s="97">
        <v>45880</v>
      </c>
      <c r="H504" s="98"/>
      <c r="I504" s="36"/>
      <c r="L504" s="96"/>
      <c r="M504" s="96"/>
      <c r="N504" s="36"/>
      <c r="T504" s="21"/>
    </row>
    <row r="505" spans="1:20" s="37" customFormat="1" ht="15.75" customHeight="1" x14ac:dyDescent="0.25">
      <c r="A505" s="69">
        <f t="shared" si="13"/>
        <v>356</v>
      </c>
      <c r="B505" s="70" t="s">
        <v>324</v>
      </c>
      <c r="C505" s="42">
        <v>189.95</v>
      </c>
      <c r="D505" s="42">
        <f t="shared" si="12"/>
        <v>2044.6217999999997</v>
      </c>
      <c r="E505" s="42" t="s">
        <v>328</v>
      </c>
      <c r="F505" s="42" t="s">
        <v>328</v>
      </c>
      <c r="G505" s="97">
        <v>45880</v>
      </c>
      <c r="H505" s="98"/>
      <c r="I505" s="36"/>
      <c r="L505" s="96"/>
      <c r="M505" s="96"/>
      <c r="N505" s="36"/>
      <c r="T505" s="21"/>
    </row>
    <row r="506" spans="1:20" s="37" customFormat="1" ht="15.75" customHeight="1" x14ac:dyDescent="0.25">
      <c r="A506" s="69">
        <f t="shared" si="13"/>
        <v>357</v>
      </c>
      <c r="B506" s="70" t="s">
        <v>324</v>
      </c>
      <c r="C506" s="42">
        <v>197.95</v>
      </c>
      <c r="D506" s="42">
        <f t="shared" si="12"/>
        <v>2130.7338</v>
      </c>
      <c r="E506" s="42" t="s">
        <v>328</v>
      </c>
      <c r="F506" s="42" t="s">
        <v>328</v>
      </c>
      <c r="G506" s="97">
        <v>45880</v>
      </c>
      <c r="H506" s="98"/>
      <c r="I506" s="36"/>
      <c r="L506" s="96"/>
      <c r="M506" s="96"/>
      <c r="N506" s="36"/>
      <c r="T506" s="21"/>
    </row>
    <row r="507" spans="1:20" s="37" customFormat="1" ht="15.75" customHeight="1" x14ac:dyDescent="0.25">
      <c r="A507" s="69">
        <f t="shared" si="13"/>
        <v>358</v>
      </c>
      <c r="B507" s="70" t="s">
        <v>324</v>
      </c>
      <c r="C507" s="42">
        <v>198.23</v>
      </c>
      <c r="D507" s="42">
        <f t="shared" si="12"/>
        <v>2133.7477199999998</v>
      </c>
      <c r="E507" s="42" t="s">
        <v>328</v>
      </c>
      <c r="F507" s="42" t="s">
        <v>328</v>
      </c>
      <c r="G507" s="97">
        <v>45880</v>
      </c>
      <c r="H507" s="98"/>
      <c r="I507" s="36"/>
      <c r="L507" s="96"/>
      <c r="M507" s="96"/>
      <c r="N507" s="36"/>
      <c r="T507" s="21"/>
    </row>
    <row r="508" spans="1:20" s="37" customFormat="1" ht="15.75" customHeight="1" x14ac:dyDescent="0.25">
      <c r="A508" s="69">
        <f t="shared" si="13"/>
        <v>359</v>
      </c>
      <c r="B508" s="70" t="s">
        <v>324</v>
      </c>
      <c r="C508" s="42">
        <v>198.51</v>
      </c>
      <c r="D508" s="42">
        <f t="shared" si="12"/>
        <v>2136.7616399999997</v>
      </c>
      <c r="E508" s="42" t="s">
        <v>328</v>
      </c>
      <c r="F508" s="42" t="s">
        <v>328</v>
      </c>
      <c r="G508" s="97">
        <v>45880</v>
      </c>
      <c r="H508" s="98"/>
      <c r="I508" s="36"/>
      <c r="L508" s="96"/>
      <c r="M508" s="96"/>
      <c r="N508" s="36"/>
      <c r="T508" s="21"/>
    </row>
    <row r="509" spans="1:20" s="37" customFormat="1" ht="15.75" customHeight="1" x14ac:dyDescent="0.25">
      <c r="A509" s="69">
        <f t="shared" si="13"/>
        <v>360</v>
      </c>
      <c r="B509" s="70" t="s">
        <v>324</v>
      </c>
      <c r="C509" s="42">
        <v>198.79</v>
      </c>
      <c r="D509" s="42">
        <f t="shared" si="12"/>
        <v>2139.7755599999996</v>
      </c>
      <c r="E509" s="42" t="s">
        <v>328</v>
      </c>
      <c r="F509" s="42" t="s">
        <v>328</v>
      </c>
      <c r="G509" s="97">
        <v>45880</v>
      </c>
      <c r="H509" s="98"/>
      <c r="I509" s="36"/>
      <c r="L509" s="96"/>
      <c r="M509" s="96"/>
      <c r="N509" s="36"/>
      <c r="T509" s="21"/>
    </row>
    <row r="510" spans="1:20" s="37" customFormat="1" ht="15.75" customHeight="1" x14ac:dyDescent="0.25">
      <c r="A510" s="69">
        <f t="shared" si="13"/>
        <v>361</v>
      </c>
      <c r="B510" s="70" t="s">
        <v>324</v>
      </c>
      <c r="C510" s="42">
        <v>199.07</v>
      </c>
      <c r="D510" s="42">
        <f t="shared" si="12"/>
        <v>2142.7894799999999</v>
      </c>
      <c r="E510" s="42" t="s">
        <v>328</v>
      </c>
      <c r="F510" s="42" t="s">
        <v>328</v>
      </c>
      <c r="G510" s="97">
        <v>45880</v>
      </c>
      <c r="H510" s="98"/>
      <c r="I510" s="36"/>
      <c r="L510" s="96"/>
      <c r="M510" s="96"/>
      <c r="N510" s="36"/>
      <c r="T510" s="21"/>
    </row>
    <row r="511" spans="1:20" s="37" customFormat="1" ht="15.75" customHeight="1" x14ac:dyDescent="0.25">
      <c r="A511" s="69">
        <f t="shared" si="13"/>
        <v>362</v>
      </c>
      <c r="B511" s="70" t="s">
        <v>324</v>
      </c>
      <c r="C511" s="42">
        <v>199.65</v>
      </c>
      <c r="D511" s="42">
        <f t="shared" si="12"/>
        <v>2149.0326</v>
      </c>
      <c r="E511" s="42" t="s">
        <v>328</v>
      </c>
      <c r="F511" s="42" t="s">
        <v>328</v>
      </c>
      <c r="G511" s="97">
        <v>45880</v>
      </c>
      <c r="H511" s="98"/>
      <c r="I511" s="36"/>
      <c r="L511" s="96"/>
      <c r="M511" s="96"/>
      <c r="N511" s="36"/>
      <c r="T511" s="21"/>
    </row>
    <row r="512" spans="1:20" s="37" customFormat="1" ht="15.75" customHeight="1" x14ac:dyDescent="0.25">
      <c r="A512" s="69">
        <f t="shared" si="13"/>
        <v>363</v>
      </c>
      <c r="B512" s="70" t="s">
        <v>324</v>
      </c>
      <c r="C512" s="42">
        <v>199.63</v>
      </c>
      <c r="D512" s="42">
        <f t="shared" si="12"/>
        <v>2148.8173199999997</v>
      </c>
      <c r="E512" s="42" t="s">
        <v>328</v>
      </c>
      <c r="F512" s="42" t="s">
        <v>328</v>
      </c>
      <c r="G512" s="97">
        <v>45880</v>
      </c>
      <c r="H512" s="98"/>
      <c r="I512" s="36"/>
      <c r="L512" s="96"/>
      <c r="M512" s="96"/>
      <c r="N512" s="36"/>
      <c r="T512" s="21"/>
    </row>
    <row r="513" spans="1:20" s="37" customFormat="1" ht="15.75" customHeight="1" x14ac:dyDescent="0.25">
      <c r="A513" s="69">
        <f t="shared" si="13"/>
        <v>364</v>
      </c>
      <c r="B513" s="70" t="s">
        <v>324</v>
      </c>
      <c r="C513" s="42">
        <v>199.91</v>
      </c>
      <c r="D513" s="42">
        <f t="shared" si="12"/>
        <v>2151.83124</v>
      </c>
      <c r="E513" s="42" t="s">
        <v>328</v>
      </c>
      <c r="F513" s="42" t="s">
        <v>328</v>
      </c>
      <c r="G513" s="97">
        <v>45880</v>
      </c>
      <c r="H513" s="98"/>
      <c r="I513" s="36"/>
      <c r="L513" s="96"/>
      <c r="M513" s="96"/>
      <c r="N513" s="36"/>
      <c r="T513" s="21"/>
    </row>
    <row r="514" spans="1:20" s="37" customFormat="1" ht="15.75" customHeight="1" x14ac:dyDescent="0.25">
      <c r="A514" s="69">
        <f t="shared" si="13"/>
        <v>365</v>
      </c>
      <c r="B514" s="70" t="s">
        <v>324</v>
      </c>
      <c r="C514" s="42">
        <v>325.2</v>
      </c>
      <c r="D514" s="42">
        <f t="shared" si="12"/>
        <v>3500.4527999999996</v>
      </c>
      <c r="E514" s="42" t="s">
        <v>328</v>
      </c>
      <c r="F514" s="42" t="s">
        <v>328</v>
      </c>
      <c r="G514" s="97">
        <v>45880</v>
      </c>
      <c r="H514" s="98"/>
      <c r="I514" s="36"/>
      <c r="L514" s="96"/>
      <c r="M514" s="96"/>
      <c r="N514" s="36"/>
      <c r="T514" s="21"/>
    </row>
    <row r="515" spans="1:20" s="37" customFormat="1" ht="15.75" customHeight="1" x14ac:dyDescent="0.25">
      <c r="A515" s="69">
        <f t="shared" si="13"/>
        <v>366</v>
      </c>
      <c r="B515" s="70" t="s">
        <v>324</v>
      </c>
      <c r="C515" s="42">
        <v>192.45</v>
      </c>
      <c r="D515" s="42">
        <f t="shared" si="12"/>
        <v>2071.5317999999997</v>
      </c>
      <c r="E515" s="42" t="s">
        <v>328</v>
      </c>
      <c r="F515" s="42" t="s">
        <v>328</v>
      </c>
      <c r="G515" s="97">
        <v>45880</v>
      </c>
      <c r="H515" s="98"/>
      <c r="I515" s="36"/>
      <c r="L515" s="96"/>
      <c r="M515" s="96"/>
      <c r="N515" s="36"/>
      <c r="T515" s="21"/>
    </row>
    <row r="516" spans="1:20" s="37" customFormat="1" ht="15.75" customHeight="1" x14ac:dyDescent="0.25">
      <c r="A516" s="69">
        <f t="shared" si="13"/>
        <v>367</v>
      </c>
      <c r="B516" s="70" t="s">
        <v>324</v>
      </c>
      <c r="C516" s="42">
        <v>200.04</v>
      </c>
      <c r="D516" s="42">
        <f t="shared" si="12"/>
        <v>2153.23056</v>
      </c>
      <c r="E516" s="42" t="s">
        <v>328</v>
      </c>
      <c r="F516" s="42" t="s">
        <v>328</v>
      </c>
      <c r="G516" s="97">
        <v>45880</v>
      </c>
      <c r="H516" s="98"/>
      <c r="I516" s="36"/>
      <c r="L516" s="96"/>
      <c r="M516" s="96"/>
      <c r="N516" s="36"/>
      <c r="T516" s="21"/>
    </row>
    <row r="517" spans="1:20" s="37" customFormat="1" ht="15.75" customHeight="1" x14ac:dyDescent="0.25">
      <c r="A517" s="69">
        <f t="shared" si="13"/>
        <v>368</v>
      </c>
      <c r="B517" s="70" t="s">
        <v>324</v>
      </c>
      <c r="C517" s="42">
        <v>200.04</v>
      </c>
      <c r="D517" s="42">
        <f t="shared" si="12"/>
        <v>2153.23056</v>
      </c>
      <c r="E517" s="42" t="s">
        <v>328</v>
      </c>
      <c r="F517" s="42" t="s">
        <v>328</v>
      </c>
      <c r="G517" s="97">
        <v>45880</v>
      </c>
      <c r="H517" s="98"/>
      <c r="I517" s="36"/>
      <c r="L517" s="96"/>
      <c r="M517" s="96"/>
      <c r="N517" s="36"/>
      <c r="T517" s="21"/>
    </row>
    <row r="518" spans="1:20" s="37" customFormat="1" ht="15.75" customHeight="1" x14ac:dyDescent="0.25">
      <c r="A518" s="69">
        <f t="shared" si="13"/>
        <v>369</v>
      </c>
      <c r="B518" s="70" t="s">
        <v>324</v>
      </c>
      <c r="C518" s="42">
        <v>200.04</v>
      </c>
      <c r="D518" s="42">
        <f t="shared" si="12"/>
        <v>2153.23056</v>
      </c>
      <c r="E518" s="42" t="s">
        <v>328</v>
      </c>
      <c r="F518" s="42" t="s">
        <v>328</v>
      </c>
      <c r="G518" s="97">
        <v>45880</v>
      </c>
      <c r="H518" s="98"/>
      <c r="I518" s="36"/>
      <c r="L518" s="96"/>
      <c r="M518" s="96"/>
      <c r="N518" s="36"/>
      <c r="T518" s="21"/>
    </row>
    <row r="519" spans="1:20" s="37" customFormat="1" ht="15.75" customHeight="1" x14ac:dyDescent="0.25">
      <c r="A519" s="69">
        <f t="shared" si="13"/>
        <v>370</v>
      </c>
      <c r="B519" s="70" t="s">
        <v>324</v>
      </c>
      <c r="C519" s="42">
        <v>200.04</v>
      </c>
      <c r="D519" s="42">
        <f t="shared" si="12"/>
        <v>2153.23056</v>
      </c>
      <c r="E519" s="42" t="s">
        <v>328</v>
      </c>
      <c r="F519" s="42" t="s">
        <v>328</v>
      </c>
      <c r="G519" s="97">
        <v>45880</v>
      </c>
      <c r="H519" s="98"/>
      <c r="I519" s="36"/>
      <c r="L519" s="96"/>
      <c r="M519" s="96"/>
      <c r="N519" s="36"/>
      <c r="T519" s="21"/>
    </row>
    <row r="520" spans="1:20" s="37" customFormat="1" ht="15.75" customHeight="1" x14ac:dyDescent="0.25">
      <c r="A520" s="69">
        <f t="shared" si="13"/>
        <v>371</v>
      </c>
      <c r="B520" s="70" t="s">
        <v>324</v>
      </c>
      <c r="C520" s="42">
        <v>200.04</v>
      </c>
      <c r="D520" s="42">
        <f t="shared" si="12"/>
        <v>2153.23056</v>
      </c>
      <c r="E520" s="42" t="s">
        <v>328</v>
      </c>
      <c r="F520" s="42" t="s">
        <v>328</v>
      </c>
      <c r="G520" s="97">
        <v>45880</v>
      </c>
      <c r="H520" s="98"/>
      <c r="I520" s="36"/>
      <c r="L520" s="96"/>
      <c r="M520" s="96"/>
      <c r="N520" s="36"/>
      <c r="T520" s="21"/>
    </row>
    <row r="521" spans="1:20" s="37" customFormat="1" ht="15.75" customHeight="1" x14ac:dyDescent="0.25">
      <c r="A521" s="69">
        <f t="shared" si="13"/>
        <v>372</v>
      </c>
      <c r="B521" s="70" t="s">
        <v>324</v>
      </c>
      <c r="C521" s="42">
        <v>200.04</v>
      </c>
      <c r="D521" s="42">
        <f t="shared" si="12"/>
        <v>2153.23056</v>
      </c>
      <c r="E521" s="42" t="s">
        <v>328</v>
      </c>
      <c r="F521" s="42" t="s">
        <v>328</v>
      </c>
      <c r="G521" s="97">
        <v>45880</v>
      </c>
      <c r="H521" s="98"/>
      <c r="I521" s="36"/>
      <c r="L521" s="96"/>
      <c r="M521" s="96"/>
      <c r="N521" s="36"/>
      <c r="T521" s="21"/>
    </row>
    <row r="522" spans="1:20" s="37" customFormat="1" ht="15.75" customHeight="1" x14ac:dyDescent="0.25">
      <c r="A522" s="69">
        <f t="shared" si="13"/>
        <v>373</v>
      </c>
      <c r="B522" s="70" t="s">
        <v>324</v>
      </c>
      <c r="C522" s="42">
        <v>200.04</v>
      </c>
      <c r="D522" s="42">
        <f t="shared" si="12"/>
        <v>2153.23056</v>
      </c>
      <c r="E522" s="42" t="s">
        <v>328</v>
      </c>
      <c r="F522" s="42" t="s">
        <v>328</v>
      </c>
      <c r="G522" s="97">
        <v>45880</v>
      </c>
      <c r="H522" s="98"/>
      <c r="I522" s="36"/>
      <c r="L522" s="96"/>
      <c r="M522" s="96"/>
      <c r="N522" s="36"/>
      <c r="T522" s="21"/>
    </row>
    <row r="523" spans="1:20" s="37" customFormat="1" ht="15.75" customHeight="1" x14ac:dyDescent="0.25">
      <c r="A523" s="69">
        <f t="shared" si="13"/>
        <v>374</v>
      </c>
      <c r="B523" s="70" t="s">
        <v>324</v>
      </c>
      <c r="C523" s="42">
        <v>200.04</v>
      </c>
      <c r="D523" s="42">
        <f t="shared" si="12"/>
        <v>2153.23056</v>
      </c>
      <c r="E523" s="42" t="s">
        <v>328</v>
      </c>
      <c r="F523" s="42" t="s">
        <v>328</v>
      </c>
      <c r="G523" s="97">
        <v>45880</v>
      </c>
      <c r="H523" s="98"/>
      <c r="I523" s="36"/>
      <c r="L523" s="96"/>
      <c r="M523" s="96"/>
      <c r="N523" s="36"/>
      <c r="T523" s="21"/>
    </row>
    <row r="524" spans="1:20" s="37" customFormat="1" ht="15.75" customHeight="1" x14ac:dyDescent="0.25">
      <c r="A524" s="69">
        <f t="shared" si="13"/>
        <v>375</v>
      </c>
      <c r="B524" s="70" t="s">
        <v>324</v>
      </c>
      <c r="C524" s="42">
        <v>200.04</v>
      </c>
      <c r="D524" s="42">
        <f t="shared" si="12"/>
        <v>2153.23056</v>
      </c>
      <c r="E524" s="42" t="s">
        <v>328</v>
      </c>
      <c r="F524" s="42" t="s">
        <v>328</v>
      </c>
      <c r="G524" s="97">
        <v>45880</v>
      </c>
      <c r="H524" s="98"/>
      <c r="I524" s="36"/>
      <c r="L524" s="96"/>
      <c r="M524" s="96"/>
      <c r="N524" s="36"/>
      <c r="T524" s="21"/>
    </row>
    <row r="525" spans="1:20" s="37" customFormat="1" ht="15.75" customHeight="1" x14ac:dyDescent="0.25">
      <c r="A525" s="69">
        <f t="shared" si="13"/>
        <v>376</v>
      </c>
      <c r="B525" s="70" t="s">
        <v>324</v>
      </c>
      <c r="C525" s="42">
        <v>200.04</v>
      </c>
      <c r="D525" s="42">
        <f t="shared" si="12"/>
        <v>2153.23056</v>
      </c>
      <c r="E525" s="42" t="s">
        <v>328</v>
      </c>
      <c r="F525" s="42" t="s">
        <v>328</v>
      </c>
      <c r="G525" s="97">
        <v>45880</v>
      </c>
      <c r="H525" s="98"/>
      <c r="I525" s="36"/>
      <c r="L525" s="96"/>
      <c r="M525" s="96"/>
      <c r="N525" s="36"/>
      <c r="T525" s="21"/>
    </row>
    <row r="526" spans="1:20" s="37" customFormat="1" ht="15.75" customHeight="1" x14ac:dyDescent="0.25">
      <c r="A526" s="69">
        <f t="shared" si="13"/>
        <v>377</v>
      </c>
      <c r="B526" s="70" t="s">
        <v>324</v>
      </c>
      <c r="C526" s="42">
        <v>200.04</v>
      </c>
      <c r="D526" s="42">
        <f t="shared" si="12"/>
        <v>2153.23056</v>
      </c>
      <c r="E526" s="42" t="s">
        <v>328</v>
      </c>
      <c r="F526" s="42" t="s">
        <v>328</v>
      </c>
      <c r="G526" s="97">
        <v>45880</v>
      </c>
      <c r="H526" s="98"/>
      <c r="I526" s="36"/>
      <c r="L526" s="96"/>
      <c r="M526" s="96"/>
      <c r="N526" s="36"/>
      <c r="T526" s="21"/>
    </row>
    <row r="527" spans="1:20" s="37" customFormat="1" ht="15.75" customHeight="1" x14ac:dyDescent="0.25">
      <c r="A527" s="69">
        <f t="shared" si="13"/>
        <v>378</v>
      </c>
      <c r="B527" s="70" t="s">
        <v>324</v>
      </c>
      <c r="C527" s="42">
        <v>200.04</v>
      </c>
      <c r="D527" s="42">
        <f t="shared" si="12"/>
        <v>2153.23056</v>
      </c>
      <c r="E527" s="42" t="s">
        <v>328</v>
      </c>
      <c r="F527" s="42" t="s">
        <v>328</v>
      </c>
      <c r="G527" s="97">
        <v>45880</v>
      </c>
      <c r="H527" s="98"/>
      <c r="I527" s="36"/>
      <c r="L527" s="96"/>
      <c r="M527" s="96"/>
      <c r="N527" s="36"/>
      <c r="T527" s="21"/>
    </row>
    <row r="528" spans="1:20" s="37" customFormat="1" ht="15.75" customHeight="1" x14ac:dyDescent="0.25">
      <c r="A528" s="69">
        <f t="shared" si="13"/>
        <v>379</v>
      </c>
      <c r="B528" s="70" t="s">
        <v>324</v>
      </c>
      <c r="C528" s="42">
        <v>356.71</v>
      </c>
      <c r="D528" s="42">
        <f t="shared" si="12"/>
        <v>3839.6264399999995</v>
      </c>
      <c r="E528" s="42" t="s">
        <v>328</v>
      </c>
      <c r="F528" s="42" t="s">
        <v>328</v>
      </c>
      <c r="G528" s="97">
        <v>45880</v>
      </c>
      <c r="H528" s="98"/>
      <c r="I528" s="36"/>
      <c r="L528" s="96"/>
      <c r="M528" s="96"/>
      <c r="N528" s="36"/>
      <c r="T528" s="21"/>
    </row>
    <row r="529" spans="1:20" s="37" customFormat="1" ht="15.75" customHeight="1" x14ac:dyDescent="0.25">
      <c r="A529" s="69">
        <f t="shared" si="13"/>
        <v>380</v>
      </c>
      <c r="B529" s="70" t="s">
        <v>324</v>
      </c>
      <c r="C529" s="42">
        <v>440.91</v>
      </c>
      <c r="D529" s="42">
        <f t="shared" si="12"/>
        <v>4745.9552400000002</v>
      </c>
      <c r="E529" s="42" t="s">
        <v>328</v>
      </c>
      <c r="F529" s="42" t="s">
        <v>328</v>
      </c>
      <c r="G529" s="97">
        <v>45880</v>
      </c>
      <c r="H529" s="98"/>
      <c r="I529" s="36"/>
      <c r="L529" s="96"/>
      <c r="M529" s="96"/>
      <c r="N529" s="36"/>
      <c r="T529" s="21"/>
    </row>
    <row r="530" spans="1:20" s="37" customFormat="1" ht="15.75" customHeight="1" x14ac:dyDescent="0.25">
      <c r="A530" s="69">
        <f t="shared" si="13"/>
        <v>381</v>
      </c>
      <c r="B530" s="70" t="s">
        <v>324</v>
      </c>
      <c r="C530" s="42">
        <v>200.04</v>
      </c>
      <c r="D530" s="42">
        <f t="shared" si="12"/>
        <v>2153.23056</v>
      </c>
      <c r="E530" s="42" t="s">
        <v>328</v>
      </c>
      <c r="F530" s="42" t="s">
        <v>328</v>
      </c>
      <c r="G530" s="97">
        <v>45880</v>
      </c>
      <c r="H530" s="98"/>
      <c r="I530" s="36"/>
      <c r="L530" s="96"/>
      <c r="M530" s="96"/>
      <c r="N530" s="36"/>
      <c r="T530" s="21"/>
    </row>
    <row r="531" spans="1:20" s="37" customFormat="1" ht="15.75" customHeight="1" x14ac:dyDescent="0.25">
      <c r="A531" s="69">
        <f t="shared" si="13"/>
        <v>382</v>
      </c>
      <c r="B531" s="70" t="s">
        <v>324</v>
      </c>
      <c r="C531" s="42">
        <v>200.04</v>
      </c>
      <c r="D531" s="42">
        <f t="shared" si="12"/>
        <v>2153.23056</v>
      </c>
      <c r="E531" s="42" t="s">
        <v>328</v>
      </c>
      <c r="F531" s="42" t="s">
        <v>328</v>
      </c>
      <c r="G531" s="97">
        <v>45880</v>
      </c>
      <c r="H531" s="98"/>
      <c r="I531" s="36"/>
      <c r="L531" s="96"/>
      <c r="M531" s="96"/>
      <c r="N531" s="36"/>
      <c r="T531" s="21"/>
    </row>
    <row r="532" spans="1:20" s="37" customFormat="1" ht="15.75" customHeight="1" x14ac:dyDescent="0.25">
      <c r="A532" s="69">
        <f t="shared" si="13"/>
        <v>383</v>
      </c>
      <c r="B532" s="70" t="s">
        <v>324</v>
      </c>
      <c r="C532" s="42">
        <v>200.04</v>
      </c>
      <c r="D532" s="42">
        <f t="shared" si="12"/>
        <v>2153.23056</v>
      </c>
      <c r="E532" s="42" t="s">
        <v>328</v>
      </c>
      <c r="F532" s="42" t="s">
        <v>328</v>
      </c>
      <c r="G532" s="97">
        <v>45880</v>
      </c>
      <c r="H532" s="98"/>
      <c r="I532" s="36"/>
      <c r="L532" s="96"/>
      <c r="M532" s="96"/>
      <c r="N532" s="36"/>
      <c r="T532" s="21"/>
    </row>
    <row r="533" spans="1:20" s="37" customFormat="1" ht="15.75" customHeight="1" x14ac:dyDescent="0.25">
      <c r="A533" s="69">
        <f t="shared" si="13"/>
        <v>384</v>
      </c>
      <c r="B533" s="70" t="s">
        <v>324</v>
      </c>
      <c r="C533" s="42">
        <v>200.04</v>
      </c>
      <c r="D533" s="42">
        <f t="shared" si="12"/>
        <v>2153.23056</v>
      </c>
      <c r="E533" s="42" t="s">
        <v>328</v>
      </c>
      <c r="F533" s="42" t="s">
        <v>328</v>
      </c>
      <c r="G533" s="97">
        <v>45880</v>
      </c>
      <c r="H533" s="98"/>
      <c r="I533" s="36"/>
      <c r="L533" s="96"/>
      <c r="M533" s="96"/>
      <c r="N533" s="36"/>
      <c r="T533" s="21"/>
    </row>
    <row r="534" spans="1:20" s="37" customFormat="1" ht="15.75" customHeight="1" x14ac:dyDescent="0.25">
      <c r="A534" s="69">
        <f t="shared" si="13"/>
        <v>385</v>
      </c>
      <c r="B534" s="70" t="s">
        <v>324</v>
      </c>
      <c r="C534" s="42">
        <v>200.04</v>
      </c>
      <c r="D534" s="42">
        <f t="shared" si="12"/>
        <v>2153.23056</v>
      </c>
      <c r="E534" s="42" t="s">
        <v>328</v>
      </c>
      <c r="F534" s="42" t="s">
        <v>328</v>
      </c>
      <c r="G534" s="97">
        <v>45880</v>
      </c>
      <c r="H534" s="98"/>
      <c r="I534" s="36"/>
      <c r="L534" s="96"/>
      <c r="M534" s="96"/>
      <c r="N534" s="36"/>
      <c r="T534" s="21"/>
    </row>
    <row r="535" spans="1:20" s="37" customFormat="1" ht="15.75" customHeight="1" x14ac:dyDescent="0.25">
      <c r="A535" s="69">
        <f t="shared" si="13"/>
        <v>386</v>
      </c>
      <c r="B535" s="70" t="s">
        <v>324</v>
      </c>
      <c r="C535" s="42">
        <v>200.04</v>
      </c>
      <c r="D535" s="42">
        <f t="shared" ref="D535:D598" si="14">C535*10.764</f>
        <v>2153.23056</v>
      </c>
      <c r="E535" s="42" t="s">
        <v>328</v>
      </c>
      <c r="F535" s="42" t="s">
        <v>328</v>
      </c>
      <c r="G535" s="97">
        <v>45880</v>
      </c>
      <c r="H535" s="98"/>
      <c r="I535" s="36"/>
      <c r="L535" s="96"/>
      <c r="M535" s="96"/>
      <c r="N535" s="36"/>
      <c r="T535" s="21"/>
    </row>
    <row r="536" spans="1:20" s="37" customFormat="1" ht="15.75" customHeight="1" x14ac:dyDescent="0.25">
      <c r="A536" s="69">
        <f t="shared" si="13"/>
        <v>387</v>
      </c>
      <c r="B536" s="70" t="s">
        <v>324</v>
      </c>
      <c r="C536" s="42">
        <v>200.04</v>
      </c>
      <c r="D536" s="42">
        <f t="shared" si="14"/>
        <v>2153.23056</v>
      </c>
      <c r="E536" s="42" t="s">
        <v>328</v>
      </c>
      <c r="F536" s="42" t="s">
        <v>328</v>
      </c>
      <c r="G536" s="97">
        <v>45880</v>
      </c>
      <c r="H536" s="98"/>
      <c r="I536" s="36"/>
      <c r="L536" s="96"/>
      <c r="M536" s="96"/>
      <c r="N536" s="36"/>
      <c r="T536" s="21"/>
    </row>
    <row r="537" spans="1:20" s="37" customFormat="1" ht="15.75" customHeight="1" x14ac:dyDescent="0.25">
      <c r="A537" s="69">
        <f t="shared" si="13"/>
        <v>388</v>
      </c>
      <c r="B537" s="70" t="s">
        <v>324</v>
      </c>
      <c r="C537" s="42">
        <v>200.04</v>
      </c>
      <c r="D537" s="42">
        <f t="shared" si="14"/>
        <v>2153.23056</v>
      </c>
      <c r="E537" s="42" t="s">
        <v>328</v>
      </c>
      <c r="F537" s="42" t="s">
        <v>328</v>
      </c>
      <c r="G537" s="97">
        <v>45880</v>
      </c>
      <c r="H537" s="98"/>
      <c r="I537" s="36"/>
      <c r="L537" s="96"/>
      <c r="M537" s="96"/>
      <c r="N537" s="36"/>
      <c r="T537" s="21"/>
    </row>
    <row r="538" spans="1:20" s="37" customFormat="1" ht="15.75" customHeight="1" x14ac:dyDescent="0.25">
      <c r="A538" s="69">
        <f t="shared" ref="A538:A601" si="15">A537+1</f>
        <v>389</v>
      </c>
      <c r="B538" s="70" t="s">
        <v>324</v>
      </c>
      <c r="C538" s="42">
        <v>200.04</v>
      </c>
      <c r="D538" s="42">
        <f t="shared" si="14"/>
        <v>2153.23056</v>
      </c>
      <c r="E538" s="42" t="s">
        <v>328</v>
      </c>
      <c r="F538" s="42" t="s">
        <v>328</v>
      </c>
      <c r="G538" s="97">
        <v>45880</v>
      </c>
      <c r="H538" s="98"/>
      <c r="I538" s="36"/>
      <c r="L538" s="96"/>
      <c r="M538" s="96"/>
      <c r="N538" s="36"/>
      <c r="T538" s="21"/>
    </row>
    <row r="539" spans="1:20" s="37" customFormat="1" ht="15.75" customHeight="1" x14ac:dyDescent="0.25">
      <c r="A539" s="69">
        <f t="shared" si="15"/>
        <v>390</v>
      </c>
      <c r="B539" s="70" t="s">
        <v>324</v>
      </c>
      <c r="C539" s="42">
        <v>200.04</v>
      </c>
      <c r="D539" s="42">
        <f t="shared" si="14"/>
        <v>2153.23056</v>
      </c>
      <c r="E539" s="42" t="s">
        <v>328</v>
      </c>
      <c r="F539" s="42" t="s">
        <v>328</v>
      </c>
      <c r="G539" s="97">
        <v>45880</v>
      </c>
      <c r="H539" s="98"/>
      <c r="I539" s="36"/>
      <c r="L539" s="96"/>
      <c r="M539" s="96"/>
      <c r="N539" s="36"/>
      <c r="T539" s="21"/>
    </row>
    <row r="540" spans="1:20" s="37" customFormat="1" ht="15.75" customHeight="1" x14ac:dyDescent="0.25">
      <c r="A540" s="69">
        <f t="shared" si="15"/>
        <v>391</v>
      </c>
      <c r="B540" s="70" t="s">
        <v>324</v>
      </c>
      <c r="C540" s="42">
        <v>193.08</v>
      </c>
      <c r="D540" s="42">
        <f t="shared" si="14"/>
        <v>2078.3131199999998</v>
      </c>
      <c r="E540" s="42" t="s">
        <v>328</v>
      </c>
      <c r="F540" s="42" t="s">
        <v>328</v>
      </c>
      <c r="G540" s="97">
        <v>45880</v>
      </c>
      <c r="H540" s="98"/>
      <c r="I540" s="36"/>
      <c r="L540" s="96"/>
      <c r="M540" s="96"/>
      <c r="N540" s="36"/>
      <c r="T540" s="21"/>
    </row>
    <row r="541" spans="1:20" s="37" customFormat="1" ht="15.75" customHeight="1" x14ac:dyDescent="0.25">
      <c r="A541" s="69">
        <f t="shared" si="15"/>
        <v>392</v>
      </c>
      <c r="B541" s="70" t="s">
        <v>324</v>
      </c>
      <c r="C541" s="42">
        <v>185.3</v>
      </c>
      <c r="D541" s="42">
        <f t="shared" si="14"/>
        <v>1994.5691999999999</v>
      </c>
      <c r="E541" s="42" t="s">
        <v>328</v>
      </c>
      <c r="F541" s="42" t="s">
        <v>328</v>
      </c>
      <c r="G541" s="97">
        <v>45880</v>
      </c>
      <c r="H541" s="98"/>
      <c r="I541" s="36"/>
      <c r="L541" s="96"/>
      <c r="M541" s="96"/>
      <c r="N541" s="36"/>
      <c r="T541" s="21"/>
    </row>
    <row r="542" spans="1:20" s="37" customFormat="1" ht="15.75" customHeight="1" x14ac:dyDescent="0.25">
      <c r="A542" s="69">
        <f t="shared" si="15"/>
        <v>393</v>
      </c>
      <c r="B542" s="70" t="s">
        <v>324</v>
      </c>
      <c r="C542" s="42">
        <v>192.54</v>
      </c>
      <c r="D542" s="42">
        <f t="shared" si="14"/>
        <v>2072.50056</v>
      </c>
      <c r="E542" s="42" t="s">
        <v>328</v>
      </c>
      <c r="F542" s="42" t="s">
        <v>328</v>
      </c>
      <c r="G542" s="97">
        <v>45880</v>
      </c>
      <c r="H542" s="98"/>
      <c r="I542" s="36"/>
      <c r="L542" s="96"/>
      <c r="M542" s="96"/>
      <c r="N542" s="36"/>
      <c r="T542" s="21"/>
    </row>
    <row r="543" spans="1:20" s="37" customFormat="1" ht="15.75" customHeight="1" x14ac:dyDescent="0.25">
      <c r="A543" s="69">
        <f t="shared" si="15"/>
        <v>394</v>
      </c>
      <c r="B543" s="70" t="s">
        <v>324</v>
      </c>
      <c r="C543" s="42">
        <v>192.54</v>
      </c>
      <c r="D543" s="42">
        <f t="shared" si="14"/>
        <v>2072.50056</v>
      </c>
      <c r="E543" s="42" t="s">
        <v>328</v>
      </c>
      <c r="F543" s="42" t="s">
        <v>328</v>
      </c>
      <c r="G543" s="97">
        <v>45880</v>
      </c>
      <c r="H543" s="98"/>
      <c r="I543" s="36"/>
      <c r="L543" s="96"/>
      <c r="M543" s="96"/>
      <c r="N543" s="36"/>
      <c r="T543" s="21"/>
    </row>
    <row r="544" spans="1:20" s="37" customFormat="1" ht="15.75" customHeight="1" x14ac:dyDescent="0.25">
      <c r="A544" s="69">
        <f t="shared" si="15"/>
        <v>395</v>
      </c>
      <c r="B544" s="70" t="s">
        <v>324</v>
      </c>
      <c r="C544" s="42">
        <v>192.54</v>
      </c>
      <c r="D544" s="42">
        <f t="shared" si="14"/>
        <v>2072.50056</v>
      </c>
      <c r="E544" s="42" t="s">
        <v>328</v>
      </c>
      <c r="F544" s="42" t="s">
        <v>328</v>
      </c>
      <c r="G544" s="97">
        <v>45880</v>
      </c>
      <c r="H544" s="98"/>
      <c r="I544" s="36"/>
      <c r="L544" s="96"/>
      <c r="M544" s="96"/>
      <c r="N544" s="36"/>
      <c r="T544" s="21"/>
    </row>
    <row r="545" spans="1:20" s="37" customFormat="1" ht="15.75" customHeight="1" x14ac:dyDescent="0.25">
      <c r="A545" s="69">
        <f t="shared" si="15"/>
        <v>396</v>
      </c>
      <c r="B545" s="70" t="s">
        <v>324</v>
      </c>
      <c r="C545" s="42">
        <v>192.54</v>
      </c>
      <c r="D545" s="42">
        <f t="shared" si="14"/>
        <v>2072.50056</v>
      </c>
      <c r="E545" s="42" t="s">
        <v>328</v>
      </c>
      <c r="F545" s="42" t="s">
        <v>328</v>
      </c>
      <c r="G545" s="97">
        <v>45880</v>
      </c>
      <c r="H545" s="98"/>
      <c r="I545" s="36"/>
      <c r="L545" s="96"/>
      <c r="M545" s="96"/>
      <c r="N545" s="36"/>
      <c r="T545" s="21"/>
    </row>
    <row r="546" spans="1:20" s="37" customFormat="1" ht="15.75" customHeight="1" x14ac:dyDescent="0.25">
      <c r="A546" s="69">
        <f t="shared" si="15"/>
        <v>397</v>
      </c>
      <c r="B546" s="70" t="s">
        <v>324</v>
      </c>
      <c r="C546" s="42">
        <v>192.54</v>
      </c>
      <c r="D546" s="42">
        <f t="shared" si="14"/>
        <v>2072.50056</v>
      </c>
      <c r="E546" s="42" t="s">
        <v>328</v>
      </c>
      <c r="F546" s="42" t="s">
        <v>328</v>
      </c>
      <c r="G546" s="97">
        <v>45880</v>
      </c>
      <c r="H546" s="98"/>
      <c r="I546" s="36"/>
      <c r="L546" s="96"/>
      <c r="M546" s="96"/>
      <c r="N546" s="36"/>
      <c r="T546" s="21"/>
    </row>
    <row r="547" spans="1:20" s="37" customFormat="1" ht="15.75" customHeight="1" x14ac:dyDescent="0.25">
      <c r="A547" s="69">
        <f t="shared" si="15"/>
        <v>398</v>
      </c>
      <c r="B547" s="70" t="s">
        <v>324</v>
      </c>
      <c r="C547" s="42">
        <v>192.54</v>
      </c>
      <c r="D547" s="42">
        <f t="shared" si="14"/>
        <v>2072.50056</v>
      </c>
      <c r="E547" s="42" t="s">
        <v>328</v>
      </c>
      <c r="F547" s="42" t="s">
        <v>328</v>
      </c>
      <c r="G547" s="97">
        <v>45880</v>
      </c>
      <c r="H547" s="98"/>
      <c r="I547" s="36"/>
      <c r="L547" s="96"/>
      <c r="M547" s="96"/>
      <c r="N547" s="36"/>
      <c r="T547" s="21"/>
    </row>
    <row r="548" spans="1:20" s="37" customFormat="1" ht="15.75" customHeight="1" x14ac:dyDescent="0.25">
      <c r="A548" s="69">
        <f t="shared" si="15"/>
        <v>399</v>
      </c>
      <c r="B548" s="70" t="s">
        <v>324</v>
      </c>
      <c r="C548" s="42">
        <v>192.54</v>
      </c>
      <c r="D548" s="42">
        <f t="shared" si="14"/>
        <v>2072.50056</v>
      </c>
      <c r="E548" s="42" t="s">
        <v>328</v>
      </c>
      <c r="F548" s="42" t="s">
        <v>328</v>
      </c>
      <c r="G548" s="97">
        <v>45880</v>
      </c>
      <c r="H548" s="98"/>
      <c r="I548" s="36"/>
      <c r="L548" s="96"/>
      <c r="M548" s="96"/>
      <c r="N548" s="36"/>
      <c r="T548" s="21"/>
    </row>
    <row r="549" spans="1:20" s="37" customFormat="1" ht="15.75" customHeight="1" x14ac:dyDescent="0.25">
      <c r="A549" s="69">
        <f t="shared" si="15"/>
        <v>400</v>
      </c>
      <c r="B549" s="70" t="s">
        <v>324</v>
      </c>
      <c r="C549" s="42">
        <v>192.54</v>
      </c>
      <c r="D549" s="42">
        <f t="shared" si="14"/>
        <v>2072.50056</v>
      </c>
      <c r="E549" s="42" t="s">
        <v>328</v>
      </c>
      <c r="F549" s="42" t="s">
        <v>328</v>
      </c>
      <c r="G549" s="99">
        <v>45797</v>
      </c>
      <c r="H549" s="100"/>
      <c r="I549" s="36"/>
      <c r="L549" s="96"/>
      <c r="M549" s="96"/>
      <c r="N549" s="36"/>
      <c r="T549" s="21"/>
    </row>
    <row r="550" spans="1:20" s="37" customFormat="1" ht="15.75" customHeight="1" x14ac:dyDescent="0.25">
      <c r="A550" s="69">
        <f t="shared" si="15"/>
        <v>401</v>
      </c>
      <c r="B550" s="70" t="s">
        <v>324</v>
      </c>
      <c r="C550" s="42">
        <v>332.97</v>
      </c>
      <c r="D550" s="42">
        <f t="shared" si="14"/>
        <v>3584.0890800000002</v>
      </c>
      <c r="E550" s="42" t="s">
        <v>328</v>
      </c>
      <c r="F550" s="42" t="s">
        <v>328</v>
      </c>
      <c r="G550" s="99">
        <v>45797</v>
      </c>
      <c r="H550" s="100"/>
      <c r="I550" s="36"/>
      <c r="L550" s="96"/>
      <c r="M550" s="96"/>
      <c r="N550" s="36"/>
      <c r="T550" s="21"/>
    </row>
    <row r="551" spans="1:20" s="37" customFormat="1" ht="15.75" customHeight="1" x14ac:dyDescent="0.25">
      <c r="A551" s="69">
        <f t="shared" si="15"/>
        <v>402</v>
      </c>
      <c r="B551" s="70" t="s">
        <v>324</v>
      </c>
      <c r="C551" s="42">
        <v>424.15</v>
      </c>
      <c r="D551" s="42">
        <f t="shared" si="14"/>
        <v>4565.5505999999996</v>
      </c>
      <c r="E551" s="42" t="s">
        <v>328</v>
      </c>
      <c r="F551" s="42" t="s">
        <v>328</v>
      </c>
      <c r="G551" s="99">
        <v>45797</v>
      </c>
      <c r="H551" s="100"/>
      <c r="I551" s="36"/>
      <c r="L551" s="96"/>
      <c r="M551" s="96"/>
      <c r="N551" s="36"/>
      <c r="T551" s="21"/>
    </row>
    <row r="552" spans="1:20" s="37" customFormat="1" ht="15.75" customHeight="1" x14ac:dyDescent="0.25">
      <c r="A552" s="69">
        <f t="shared" si="15"/>
        <v>403</v>
      </c>
      <c r="B552" s="70" t="s">
        <v>324</v>
      </c>
      <c r="C552" s="42">
        <v>192.54</v>
      </c>
      <c r="D552" s="42">
        <f t="shared" si="14"/>
        <v>2072.50056</v>
      </c>
      <c r="E552" s="42" t="s">
        <v>328</v>
      </c>
      <c r="F552" s="42" t="s">
        <v>328</v>
      </c>
      <c r="G552" s="99">
        <v>45797</v>
      </c>
      <c r="H552" s="100"/>
      <c r="I552" s="36"/>
      <c r="L552" s="96"/>
      <c r="M552" s="96"/>
      <c r="N552" s="36"/>
      <c r="T552" s="21"/>
    </row>
    <row r="553" spans="1:20" s="37" customFormat="1" ht="15.75" customHeight="1" x14ac:dyDescent="0.25">
      <c r="A553" s="69">
        <f t="shared" si="15"/>
        <v>404</v>
      </c>
      <c r="B553" s="70" t="s">
        <v>324</v>
      </c>
      <c r="C553" s="42">
        <v>192.54</v>
      </c>
      <c r="D553" s="42">
        <f t="shared" si="14"/>
        <v>2072.50056</v>
      </c>
      <c r="E553" s="42" t="s">
        <v>328</v>
      </c>
      <c r="F553" s="42" t="s">
        <v>328</v>
      </c>
      <c r="G553" s="99">
        <v>45797</v>
      </c>
      <c r="H553" s="100"/>
      <c r="I553" s="36"/>
      <c r="L553" s="96"/>
      <c r="M553" s="96"/>
      <c r="N553" s="36"/>
      <c r="T553" s="21"/>
    </row>
    <row r="554" spans="1:20" s="37" customFormat="1" ht="15.75" customHeight="1" x14ac:dyDescent="0.25">
      <c r="A554" s="69">
        <f t="shared" si="15"/>
        <v>405</v>
      </c>
      <c r="B554" s="70" t="s">
        <v>324</v>
      </c>
      <c r="C554" s="42">
        <v>192.54</v>
      </c>
      <c r="D554" s="42">
        <f t="shared" si="14"/>
        <v>2072.50056</v>
      </c>
      <c r="E554" s="42" t="s">
        <v>328</v>
      </c>
      <c r="F554" s="42" t="s">
        <v>328</v>
      </c>
      <c r="G554" s="99">
        <v>45797</v>
      </c>
      <c r="H554" s="100"/>
      <c r="I554" s="36"/>
      <c r="L554" s="96"/>
      <c r="M554" s="96"/>
      <c r="N554" s="36"/>
      <c r="T554" s="21"/>
    </row>
    <row r="555" spans="1:20" s="37" customFormat="1" ht="15.75" customHeight="1" x14ac:dyDescent="0.25">
      <c r="A555" s="69">
        <f t="shared" si="15"/>
        <v>406</v>
      </c>
      <c r="B555" s="70" t="s">
        <v>324</v>
      </c>
      <c r="C555" s="42">
        <v>192.54</v>
      </c>
      <c r="D555" s="42">
        <f t="shared" si="14"/>
        <v>2072.50056</v>
      </c>
      <c r="E555" s="42" t="s">
        <v>328</v>
      </c>
      <c r="F555" s="42" t="s">
        <v>328</v>
      </c>
      <c r="G555" s="99">
        <v>45797</v>
      </c>
      <c r="H555" s="100"/>
      <c r="I555" s="36"/>
      <c r="L555" s="96"/>
      <c r="M555" s="96"/>
      <c r="N555" s="36"/>
      <c r="T555" s="21"/>
    </row>
    <row r="556" spans="1:20" s="37" customFormat="1" ht="15.75" customHeight="1" x14ac:dyDescent="0.25">
      <c r="A556" s="69">
        <f t="shared" si="15"/>
        <v>407</v>
      </c>
      <c r="B556" s="70" t="s">
        <v>324</v>
      </c>
      <c r="C556" s="42">
        <v>192.54</v>
      </c>
      <c r="D556" s="42">
        <f t="shared" si="14"/>
        <v>2072.50056</v>
      </c>
      <c r="E556" s="42" t="s">
        <v>328</v>
      </c>
      <c r="F556" s="42" t="s">
        <v>328</v>
      </c>
      <c r="G556" s="99">
        <v>45797</v>
      </c>
      <c r="H556" s="100"/>
      <c r="I556" s="36"/>
      <c r="L556" s="96"/>
      <c r="M556" s="96"/>
      <c r="N556" s="36"/>
      <c r="T556" s="21"/>
    </row>
    <row r="557" spans="1:20" s="37" customFormat="1" ht="15.75" customHeight="1" x14ac:dyDescent="0.25">
      <c r="A557" s="69">
        <f t="shared" si="15"/>
        <v>408</v>
      </c>
      <c r="B557" s="70" t="s">
        <v>324</v>
      </c>
      <c r="C557" s="42">
        <v>192.54</v>
      </c>
      <c r="D557" s="42">
        <f t="shared" si="14"/>
        <v>2072.50056</v>
      </c>
      <c r="E557" s="42" t="s">
        <v>328</v>
      </c>
      <c r="F557" s="42" t="s">
        <v>328</v>
      </c>
      <c r="G557" s="99">
        <v>45797</v>
      </c>
      <c r="H557" s="100"/>
      <c r="I557" s="36"/>
      <c r="L557" s="96"/>
      <c r="M557" s="96"/>
      <c r="N557" s="36"/>
      <c r="T557" s="21"/>
    </row>
    <row r="558" spans="1:20" s="37" customFormat="1" ht="15.75" customHeight="1" x14ac:dyDescent="0.25">
      <c r="A558" s="69">
        <f t="shared" si="15"/>
        <v>409</v>
      </c>
      <c r="B558" s="70" t="s">
        <v>324</v>
      </c>
      <c r="C558" s="42">
        <v>181.58</v>
      </c>
      <c r="D558" s="42">
        <f t="shared" si="14"/>
        <v>1954.52712</v>
      </c>
      <c r="E558" s="42" t="s">
        <v>328</v>
      </c>
      <c r="F558" s="42" t="s">
        <v>328</v>
      </c>
      <c r="G558" s="99">
        <v>45797</v>
      </c>
      <c r="H558" s="100"/>
      <c r="I558" s="36"/>
      <c r="L558" s="96"/>
      <c r="M558" s="96"/>
      <c r="N558" s="36"/>
      <c r="T558" s="21"/>
    </row>
    <row r="559" spans="1:20" s="37" customFormat="1" ht="15.75" customHeight="1" x14ac:dyDescent="0.25">
      <c r="A559" s="69">
        <f t="shared" si="15"/>
        <v>410</v>
      </c>
      <c r="B559" s="70" t="s">
        <v>324</v>
      </c>
      <c r="C559" s="42">
        <v>728.38</v>
      </c>
      <c r="D559" s="42">
        <f t="shared" si="14"/>
        <v>7840.2823199999993</v>
      </c>
      <c r="E559" s="42" t="s">
        <v>328</v>
      </c>
      <c r="F559" s="42" t="s">
        <v>328</v>
      </c>
      <c r="G559" s="99">
        <v>45797</v>
      </c>
      <c r="H559" s="100"/>
      <c r="I559" s="36"/>
      <c r="L559" s="96"/>
      <c r="M559" s="96"/>
      <c r="N559" s="36"/>
      <c r="T559" s="21"/>
    </row>
    <row r="560" spans="1:20" s="37" customFormat="1" ht="15.75" customHeight="1" x14ac:dyDescent="0.25">
      <c r="A560" s="69">
        <f t="shared" si="15"/>
        <v>411</v>
      </c>
      <c r="B560" s="70" t="s">
        <v>324</v>
      </c>
      <c r="C560" s="42">
        <v>184.56</v>
      </c>
      <c r="D560" s="42">
        <f t="shared" si="14"/>
        <v>1986.60384</v>
      </c>
      <c r="E560" s="42" t="s">
        <v>328</v>
      </c>
      <c r="F560" s="42" t="s">
        <v>328</v>
      </c>
      <c r="G560" s="99">
        <v>45797</v>
      </c>
      <c r="H560" s="100"/>
      <c r="I560" s="36"/>
      <c r="L560" s="96"/>
      <c r="M560" s="96"/>
      <c r="N560" s="36"/>
      <c r="T560" s="21"/>
    </row>
    <row r="561" spans="1:20" s="37" customFormat="1" ht="15.75" customHeight="1" x14ac:dyDescent="0.25">
      <c r="A561" s="69">
        <f t="shared" si="15"/>
        <v>412</v>
      </c>
      <c r="B561" s="70" t="s">
        <v>324</v>
      </c>
      <c r="C561" s="42">
        <v>185</v>
      </c>
      <c r="D561" s="42">
        <f t="shared" si="14"/>
        <v>1991.34</v>
      </c>
      <c r="E561" s="42" t="s">
        <v>328</v>
      </c>
      <c r="F561" s="42" t="s">
        <v>328</v>
      </c>
      <c r="G561" s="99">
        <v>45797</v>
      </c>
      <c r="H561" s="100"/>
      <c r="I561" s="36"/>
      <c r="L561" s="96"/>
      <c r="M561" s="96"/>
      <c r="N561" s="36"/>
      <c r="T561" s="21"/>
    </row>
    <row r="562" spans="1:20" s="37" customFormat="1" ht="15.75" customHeight="1" x14ac:dyDescent="0.25">
      <c r="A562" s="69">
        <f t="shared" si="15"/>
        <v>413</v>
      </c>
      <c r="B562" s="70" t="s">
        <v>324</v>
      </c>
      <c r="C562" s="42">
        <v>185</v>
      </c>
      <c r="D562" s="42">
        <f t="shared" si="14"/>
        <v>1991.34</v>
      </c>
      <c r="E562" s="42" t="s">
        <v>328</v>
      </c>
      <c r="F562" s="42" t="s">
        <v>328</v>
      </c>
      <c r="G562" s="99">
        <v>45797</v>
      </c>
      <c r="H562" s="100"/>
      <c r="I562" s="36"/>
      <c r="L562" s="96"/>
      <c r="M562" s="96"/>
      <c r="N562" s="36"/>
      <c r="T562" s="21"/>
    </row>
    <row r="563" spans="1:20" s="37" customFormat="1" ht="15.75" customHeight="1" x14ac:dyDescent="0.25">
      <c r="A563" s="69">
        <f t="shared" si="15"/>
        <v>414</v>
      </c>
      <c r="B563" s="70" t="s">
        <v>324</v>
      </c>
      <c r="C563" s="42">
        <v>185</v>
      </c>
      <c r="D563" s="42">
        <f t="shared" si="14"/>
        <v>1991.34</v>
      </c>
      <c r="E563" s="42" t="s">
        <v>328</v>
      </c>
      <c r="F563" s="42" t="s">
        <v>328</v>
      </c>
      <c r="G563" s="99">
        <v>45797</v>
      </c>
      <c r="H563" s="100"/>
      <c r="I563" s="36"/>
      <c r="L563" s="96"/>
      <c r="M563" s="96"/>
      <c r="N563" s="36"/>
      <c r="T563" s="21"/>
    </row>
    <row r="564" spans="1:20" s="37" customFormat="1" ht="15.75" customHeight="1" x14ac:dyDescent="0.25">
      <c r="A564" s="69">
        <f t="shared" si="15"/>
        <v>415</v>
      </c>
      <c r="B564" s="70" t="s">
        <v>324</v>
      </c>
      <c r="C564" s="42">
        <v>185</v>
      </c>
      <c r="D564" s="42">
        <f t="shared" si="14"/>
        <v>1991.34</v>
      </c>
      <c r="E564" s="42" t="s">
        <v>328</v>
      </c>
      <c r="F564" s="42" t="s">
        <v>328</v>
      </c>
      <c r="G564" s="99">
        <v>45797</v>
      </c>
      <c r="H564" s="100"/>
      <c r="I564" s="36"/>
      <c r="L564" s="96"/>
      <c r="M564" s="96"/>
      <c r="N564" s="36"/>
      <c r="T564" s="21"/>
    </row>
    <row r="565" spans="1:20" s="37" customFormat="1" ht="15.75" customHeight="1" x14ac:dyDescent="0.25">
      <c r="A565" s="69">
        <f t="shared" si="15"/>
        <v>416</v>
      </c>
      <c r="B565" s="70" t="s">
        <v>324</v>
      </c>
      <c r="C565" s="42">
        <v>185</v>
      </c>
      <c r="D565" s="42">
        <f t="shared" si="14"/>
        <v>1991.34</v>
      </c>
      <c r="E565" s="42" t="s">
        <v>328</v>
      </c>
      <c r="F565" s="42" t="s">
        <v>328</v>
      </c>
      <c r="G565" s="97">
        <v>45880</v>
      </c>
      <c r="H565" s="98"/>
      <c r="I565" s="36"/>
      <c r="L565" s="96"/>
      <c r="M565" s="96"/>
      <c r="N565" s="36"/>
      <c r="T565" s="21"/>
    </row>
    <row r="566" spans="1:20" s="37" customFormat="1" ht="15.75" customHeight="1" x14ac:dyDescent="0.25">
      <c r="A566" s="69">
        <f t="shared" si="15"/>
        <v>417</v>
      </c>
      <c r="B566" s="70" t="s">
        <v>324</v>
      </c>
      <c r="C566" s="42">
        <v>185</v>
      </c>
      <c r="D566" s="42">
        <f t="shared" si="14"/>
        <v>1991.34</v>
      </c>
      <c r="E566" s="42" t="s">
        <v>328</v>
      </c>
      <c r="F566" s="42" t="s">
        <v>328</v>
      </c>
      <c r="G566" s="97">
        <v>45880</v>
      </c>
      <c r="H566" s="98"/>
      <c r="I566" s="36"/>
      <c r="L566" s="96"/>
      <c r="M566" s="96"/>
      <c r="N566" s="36"/>
      <c r="T566" s="21"/>
    </row>
    <row r="567" spans="1:20" s="37" customFormat="1" ht="15.75" customHeight="1" x14ac:dyDescent="0.25">
      <c r="A567" s="69">
        <f t="shared" si="15"/>
        <v>418</v>
      </c>
      <c r="B567" s="70" t="s">
        <v>324</v>
      </c>
      <c r="C567" s="42">
        <v>185</v>
      </c>
      <c r="D567" s="42">
        <f t="shared" si="14"/>
        <v>1991.34</v>
      </c>
      <c r="E567" s="42" t="s">
        <v>328</v>
      </c>
      <c r="F567" s="42" t="s">
        <v>328</v>
      </c>
      <c r="G567" s="97">
        <v>45880</v>
      </c>
      <c r="H567" s="98"/>
      <c r="I567" s="36"/>
      <c r="L567" s="96"/>
      <c r="M567" s="96"/>
      <c r="N567" s="36"/>
      <c r="T567" s="21"/>
    </row>
    <row r="568" spans="1:20" s="37" customFormat="1" ht="15.75" customHeight="1" x14ac:dyDescent="0.25">
      <c r="A568" s="69">
        <f t="shared" si="15"/>
        <v>419</v>
      </c>
      <c r="B568" s="70" t="s">
        <v>324</v>
      </c>
      <c r="C568" s="42">
        <v>465.25</v>
      </c>
      <c r="D568" s="42">
        <f t="shared" si="14"/>
        <v>5007.951</v>
      </c>
      <c r="E568" s="42" t="s">
        <v>328</v>
      </c>
      <c r="F568" s="42" t="s">
        <v>328</v>
      </c>
      <c r="G568" s="97">
        <v>45880</v>
      </c>
      <c r="H568" s="98"/>
      <c r="I568" s="36"/>
      <c r="L568" s="96"/>
      <c r="M568" s="96"/>
      <c r="N568" s="36"/>
      <c r="T568" s="21"/>
    </row>
    <row r="569" spans="1:20" s="37" customFormat="1" ht="15.75" customHeight="1" x14ac:dyDescent="0.25">
      <c r="A569" s="69">
        <f t="shared" si="15"/>
        <v>420</v>
      </c>
      <c r="B569" s="70" t="s">
        <v>324</v>
      </c>
      <c r="C569" s="42">
        <v>302.48</v>
      </c>
      <c r="D569" s="42">
        <f t="shared" si="14"/>
        <v>3255.8947199999998</v>
      </c>
      <c r="E569" s="42" t="s">
        <v>328</v>
      </c>
      <c r="F569" s="42" t="s">
        <v>328</v>
      </c>
      <c r="G569" s="97">
        <v>45880</v>
      </c>
      <c r="H569" s="98"/>
      <c r="I569" s="36"/>
      <c r="L569" s="96"/>
      <c r="M569" s="96"/>
      <c r="N569" s="36"/>
      <c r="T569" s="21"/>
    </row>
    <row r="570" spans="1:20" s="37" customFormat="1" ht="15.75" customHeight="1" x14ac:dyDescent="0.25">
      <c r="A570" s="69">
        <f t="shared" si="15"/>
        <v>421</v>
      </c>
      <c r="B570" s="70" t="s">
        <v>324</v>
      </c>
      <c r="C570" s="42">
        <v>411.9</v>
      </c>
      <c r="D570" s="42">
        <f t="shared" si="14"/>
        <v>4433.6915999999992</v>
      </c>
      <c r="E570" s="42" t="s">
        <v>328</v>
      </c>
      <c r="F570" s="42" t="s">
        <v>328</v>
      </c>
      <c r="G570" s="97">
        <v>45880</v>
      </c>
      <c r="H570" s="98"/>
      <c r="I570" s="36"/>
      <c r="L570" s="96"/>
      <c r="M570" s="96"/>
      <c r="N570" s="36"/>
      <c r="T570" s="21"/>
    </row>
    <row r="571" spans="1:20" s="37" customFormat="1" ht="15.75" customHeight="1" x14ac:dyDescent="0.25">
      <c r="A571" s="69">
        <f t="shared" si="15"/>
        <v>422</v>
      </c>
      <c r="B571" s="70" t="s">
        <v>324</v>
      </c>
      <c r="C571" s="42">
        <v>324.74</v>
      </c>
      <c r="D571" s="42">
        <f t="shared" si="14"/>
        <v>3495.5013599999997</v>
      </c>
      <c r="E571" s="42" t="s">
        <v>328</v>
      </c>
      <c r="F571" s="42" t="s">
        <v>328</v>
      </c>
      <c r="G571" s="97">
        <v>45880</v>
      </c>
      <c r="H571" s="98"/>
      <c r="I571" s="36"/>
      <c r="L571" s="96"/>
      <c r="M571" s="96"/>
      <c r="N571" s="36"/>
      <c r="T571" s="21"/>
    </row>
    <row r="572" spans="1:20" s="37" customFormat="1" ht="15.75" customHeight="1" x14ac:dyDescent="0.25">
      <c r="A572" s="69">
        <f t="shared" si="15"/>
        <v>423</v>
      </c>
      <c r="B572" s="70" t="s">
        <v>324</v>
      </c>
      <c r="C572" s="42">
        <v>208.28</v>
      </c>
      <c r="D572" s="42">
        <f t="shared" si="14"/>
        <v>2241.9259199999997</v>
      </c>
      <c r="E572" s="42" t="s">
        <v>328</v>
      </c>
      <c r="F572" s="42" t="s">
        <v>328</v>
      </c>
      <c r="G572" s="97">
        <v>45880</v>
      </c>
      <c r="H572" s="98"/>
      <c r="I572" s="36"/>
      <c r="L572" s="96"/>
      <c r="M572" s="96"/>
      <c r="N572" s="36"/>
      <c r="T572" s="21"/>
    </row>
    <row r="573" spans="1:20" s="37" customFormat="1" ht="15.75" customHeight="1" x14ac:dyDescent="0.25">
      <c r="A573" s="69">
        <f t="shared" si="15"/>
        <v>424</v>
      </c>
      <c r="B573" s="70" t="s">
        <v>324</v>
      </c>
      <c r="C573" s="42">
        <v>198.33</v>
      </c>
      <c r="D573" s="42">
        <f t="shared" si="14"/>
        <v>2134.8241200000002</v>
      </c>
      <c r="E573" s="42" t="s">
        <v>328</v>
      </c>
      <c r="F573" s="42" t="s">
        <v>328</v>
      </c>
      <c r="G573" s="97">
        <v>45880</v>
      </c>
      <c r="H573" s="98"/>
      <c r="I573" s="36"/>
      <c r="L573" s="96"/>
      <c r="M573" s="96"/>
      <c r="N573" s="36"/>
      <c r="T573" s="21"/>
    </row>
    <row r="574" spans="1:20" s="37" customFormat="1" ht="15.75" customHeight="1" x14ac:dyDescent="0.25">
      <c r="A574" s="69">
        <f t="shared" si="15"/>
        <v>425</v>
      </c>
      <c r="B574" s="70" t="s">
        <v>324</v>
      </c>
      <c r="C574" s="42">
        <v>205.76</v>
      </c>
      <c r="D574" s="42">
        <f t="shared" si="14"/>
        <v>2214.8006399999999</v>
      </c>
      <c r="E574" s="42" t="s">
        <v>328</v>
      </c>
      <c r="F574" s="42" t="s">
        <v>328</v>
      </c>
      <c r="G574" s="97">
        <v>45880</v>
      </c>
      <c r="H574" s="98"/>
      <c r="I574" s="36"/>
      <c r="L574" s="96"/>
      <c r="M574" s="96"/>
      <c r="N574" s="36"/>
      <c r="T574" s="21"/>
    </row>
    <row r="575" spans="1:20" s="37" customFormat="1" ht="15.75" customHeight="1" x14ac:dyDescent="0.25">
      <c r="A575" s="69">
        <f t="shared" si="15"/>
        <v>426</v>
      </c>
      <c r="B575" s="70" t="s">
        <v>324</v>
      </c>
      <c r="C575" s="42">
        <v>217.23</v>
      </c>
      <c r="D575" s="42">
        <f t="shared" si="14"/>
        <v>2338.2637199999999</v>
      </c>
      <c r="E575" s="42" t="s">
        <v>328</v>
      </c>
      <c r="F575" s="42" t="s">
        <v>328</v>
      </c>
      <c r="G575" s="97">
        <v>45880</v>
      </c>
      <c r="H575" s="98"/>
      <c r="I575" s="36"/>
      <c r="L575" s="96"/>
      <c r="M575" s="96"/>
      <c r="N575" s="36"/>
      <c r="T575" s="21"/>
    </row>
    <row r="576" spans="1:20" s="37" customFormat="1" ht="15.75" customHeight="1" x14ac:dyDescent="0.25">
      <c r="A576" s="69">
        <f t="shared" si="15"/>
        <v>427</v>
      </c>
      <c r="B576" s="70" t="s">
        <v>324</v>
      </c>
      <c r="C576" s="42">
        <v>215.7</v>
      </c>
      <c r="D576" s="42">
        <f t="shared" si="14"/>
        <v>2321.7947999999997</v>
      </c>
      <c r="E576" s="42" t="s">
        <v>328</v>
      </c>
      <c r="F576" s="42" t="s">
        <v>328</v>
      </c>
      <c r="G576" s="97">
        <v>45880</v>
      </c>
      <c r="H576" s="98"/>
      <c r="I576" s="36"/>
      <c r="L576" s="96"/>
      <c r="M576" s="96"/>
      <c r="N576" s="36"/>
      <c r="T576" s="21"/>
    </row>
    <row r="577" spans="1:20" s="37" customFormat="1" ht="15.75" customHeight="1" x14ac:dyDescent="0.25">
      <c r="A577" s="69">
        <f t="shared" si="15"/>
        <v>428</v>
      </c>
      <c r="B577" s="70" t="s">
        <v>324</v>
      </c>
      <c r="C577" s="42">
        <v>211.04</v>
      </c>
      <c r="D577" s="42">
        <f t="shared" si="14"/>
        <v>2271.63456</v>
      </c>
      <c r="E577" s="42" t="s">
        <v>328</v>
      </c>
      <c r="F577" s="42" t="s">
        <v>328</v>
      </c>
      <c r="G577" s="97">
        <v>45880</v>
      </c>
      <c r="H577" s="98"/>
      <c r="I577" s="36"/>
      <c r="L577" s="96"/>
      <c r="M577" s="96"/>
      <c r="N577" s="36"/>
      <c r="T577" s="21"/>
    </row>
    <row r="578" spans="1:20" s="37" customFormat="1" ht="15.75" customHeight="1" x14ac:dyDescent="0.25">
      <c r="A578" s="69">
        <f t="shared" si="15"/>
        <v>429</v>
      </c>
      <c r="B578" s="70" t="s">
        <v>324</v>
      </c>
      <c r="C578" s="42">
        <v>340.67</v>
      </c>
      <c r="D578" s="42">
        <f t="shared" si="14"/>
        <v>3666.9718800000001</v>
      </c>
      <c r="E578" s="42" t="s">
        <v>328</v>
      </c>
      <c r="F578" s="42" t="s">
        <v>328</v>
      </c>
      <c r="G578" s="97">
        <v>45880</v>
      </c>
      <c r="H578" s="98"/>
      <c r="I578" s="36"/>
      <c r="L578" s="96"/>
      <c r="M578" s="96"/>
      <c r="N578" s="36"/>
      <c r="T578" s="21"/>
    </row>
    <row r="579" spans="1:20" s="37" customFormat="1" ht="15.75" customHeight="1" x14ac:dyDescent="0.25">
      <c r="A579" s="69">
        <f t="shared" si="15"/>
        <v>430</v>
      </c>
      <c r="B579" s="70" t="s">
        <v>324</v>
      </c>
      <c r="C579" s="42">
        <v>271.24</v>
      </c>
      <c r="D579" s="42">
        <f t="shared" si="14"/>
        <v>2919.62736</v>
      </c>
      <c r="E579" s="42" t="s">
        <v>328</v>
      </c>
      <c r="F579" s="42" t="s">
        <v>328</v>
      </c>
      <c r="G579" s="97">
        <v>45880</v>
      </c>
      <c r="H579" s="98"/>
      <c r="I579" s="36"/>
      <c r="L579" s="96"/>
      <c r="M579" s="96"/>
      <c r="N579" s="36"/>
      <c r="T579" s="21"/>
    </row>
    <row r="580" spans="1:20" s="37" customFormat="1" ht="15.75" customHeight="1" x14ac:dyDescent="0.25">
      <c r="A580" s="69">
        <f t="shared" si="15"/>
        <v>431</v>
      </c>
      <c r="B580" s="70" t="s">
        <v>324</v>
      </c>
      <c r="C580" s="42">
        <v>290.85000000000002</v>
      </c>
      <c r="D580" s="42">
        <f t="shared" si="14"/>
        <v>3130.7094000000002</v>
      </c>
      <c r="E580" s="42" t="s">
        <v>328</v>
      </c>
      <c r="F580" s="42" t="s">
        <v>328</v>
      </c>
      <c r="G580" s="97">
        <v>45880</v>
      </c>
      <c r="H580" s="98"/>
      <c r="I580" s="36"/>
      <c r="L580" s="96"/>
      <c r="M580" s="96"/>
      <c r="N580" s="36"/>
      <c r="T580" s="21"/>
    </row>
    <row r="581" spans="1:20" s="37" customFormat="1" ht="15.75" customHeight="1" x14ac:dyDescent="0.25">
      <c r="A581" s="69">
        <f t="shared" si="15"/>
        <v>432</v>
      </c>
      <c r="B581" s="70" t="s">
        <v>324</v>
      </c>
      <c r="C581" s="42">
        <v>310.45999999999998</v>
      </c>
      <c r="D581" s="42">
        <f t="shared" si="14"/>
        <v>3341.7914399999995</v>
      </c>
      <c r="E581" s="42" t="s">
        <v>328</v>
      </c>
      <c r="F581" s="42" t="s">
        <v>328</v>
      </c>
      <c r="G581" s="97">
        <v>45880</v>
      </c>
      <c r="H581" s="98"/>
      <c r="I581" s="36"/>
      <c r="L581" s="96"/>
      <c r="M581" s="96"/>
      <c r="N581" s="36"/>
      <c r="T581" s="21"/>
    </row>
    <row r="582" spans="1:20" s="37" customFormat="1" ht="15.75" customHeight="1" x14ac:dyDescent="0.25">
      <c r="A582" s="69">
        <f t="shared" si="15"/>
        <v>433</v>
      </c>
      <c r="B582" s="70" t="s">
        <v>324</v>
      </c>
      <c r="C582" s="42">
        <v>330.07</v>
      </c>
      <c r="D582" s="42">
        <f t="shared" si="14"/>
        <v>3552.8734799999997</v>
      </c>
      <c r="E582" s="42" t="s">
        <v>328</v>
      </c>
      <c r="F582" s="42" t="s">
        <v>328</v>
      </c>
      <c r="G582" s="97">
        <v>45880</v>
      </c>
      <c r="H582" s="98"/>
      <c r="I582" s="36"/>
      <c r="L582" s="96"/>
      <c r="M582" s="96"/>
      <c r="N582" s="36"/>
      <c r="T582" s="21"/>
    </row>
    <row r="583" spans="1:20" s="37" customFormat="1" ht="15.75" customHeight="1" x14ac:dyDescent="0.25">
      <c r="A583" s="69">
        <f t="shared" si="15"/>
        <v>434</v>
      </c>
      <c r="B583" s="70" t="s">
        <v>324</v>
      </c>
      <c r="C583" s="42">
        <v>542.49</v>
      </c>
      <c r="D583" s="42">
        <f t="shared" si="14"/>
        <v>5839.3623600000001</v>
      </c>
      <c r="E583" s="42" t="s">
        <v>328</v>
      </c>
      <c r="F583" s="42" t="s">
        <v>328</v>
      </c>
      <c r="G583" s="97">
        <v>45880</v>
      </c>
      <c r="H583" s="98"/>
      <c r="I583" s="36"/>
      <c r="L583" s="96"/>
      <c r="M583" s="96"/>
      <c r="N583" s="36"/>
      <c r="T583" s="21"/>
    </row>
    <row r="584" spans="1:20" s="37" customFormat="1" ht="15.75" customHeight="1" x14ac:dyDescent="0.25">
      <c r="A584" s="69">
        <f t="shared" si="15"/>
        <v>435</v>
      </c>
      <c r="B584" s="70" t="s">
        <v>324</v>
      </c>
      <c r="C584" s="42">
        <v>710.06</v>
      </c>
      <c r="D584" s="42">
        <f t="shared" si="14"/>
        <v>7643.0858399999988</v>
      </c>
      <c r="E584" s="42" t="s">
        <v>328</v>
      </c>
      <c r="F584" s="42" t="s">
        <v>328</v>
      </c>
      <c r="G584" s="97">
        <v>45880</v>
      </c>
      <c r="H584" s="98"/>
      <c r="I584" s="36"/>
      <c r="L584" s="96"/>
      <c r="M584" s="96"/>
      <c r="N584" s="36"/>
      <c r="T584" s="21"/>
    </row>
    <row r="585" spans="1:20" s="37" customFormat="1" ht="15.75" customHeight="1" x14ac:dyDescent="0.25">
      <c r="A585" s="69">
        <f t="shared" si="15"/>
        <v>436</v>
      </c>
      <c r="B585" s="70" t="s">
        <v>324</v>
      </c>
      <c r="C585" s="42">
        <v>366.41</v>
      </c>
      <c r="D585" s="42">
        <f t="shared" si="14"/>
        <v>3944.0372400000001</v>
      </c>
      <c r="E585" s="42" t="s">
        <v>328</v>
      </c>
      <c r="F585" s="42" t="s">
        <v>328</v>
      </c>
      <c r="G585" s="97">
        <v>45880</v>
      </c>
      <c r="H585" s="98"/>
      <c r="I585" s="36"/>
      <c r="L585" s="96"/>
      <c r="M585" s="96"/>
      <c r="N585" s="36"/>
      <c r="T585" s="21"/>
    </row>
    <row r="586" spans="1:20" s="37" customFormat="1" ht="15.75" customHeight="1" x14ac:dyDescent="0.25">
      <c r="A586" s="69">
        <f t="shared" si="15"/>
        <v>437</v>
      </c>
      <c r="B586" s="70" t="s">
        <v>324</v>
      </c>
      <c r="C586" s="42">
        <v>285.39</v>
      </c>
      <c r="D586" s="42">
        <f t="shared" si="14"/>
        <v>3071.9379599999997</v>
      </c>
      <c r="E586" s="42" t="s">
        <v>328</v>
      </c>
      <c r="F586" s="42" t="s">
        <v>328</v>
      </c>
      <c r="G586" s="97">
        <v>45880</v>
      </c>
      <c r="H586" s="98"/>
      <c r="I586" s="36"/>
      <c r="L586" s="96"/>
      <c r="M586" s="96"/>
      <c r="N586" s="36"/>
      <c r="T586" s="21"/>
    </row>
    <row r="587" spans="1:20" s="37" customFormat="1" ht="15.75" customHeight="1" x14ac:dyDescent="0.25">
      <c r="A587" s="69">
        <f t="shared" si="15"/>
        <v>438</v>
      </c>
      <c r="B587" s="70" t="s">
        <v>324</v>
      </c>
      <c r="C587" s="42">
        <v>463.91</v>
      </c>
      <c r="D587" s="42">
        <f t="shared" si="14"/>
        <v>4993.5272400000003</v>
      </c>
      <c r="E587" s="42" t="s">
        <v>328</v>
      </c>
      <c r="F587" s="42" t="s">
        <v>328</v>
      </c>
      <c r="G587" s="97">
        <v>45880</v>
      </c>
      <c r="H587" s="98"/>
      <c r="I587" s="36"/>
      <c r="L587" s="96"/>
      <c r="M587" s="96"/>
      <c r="N587" s="36"/>
      <c r="T587" s="21"/>
    </row>
    <row r="588" spans="1:20" s="37" customFormat="1" ht="15.75" customHeight="1" x14ac:dyDescent="0.25">
      <c r="A588" s="69">
        <f t="shared" si="15"/>
        <v>439</v>
      </c>
      <c r="B588" s="70" t="s">
        <v>324</v>
      </c>
      <c r="C588" s="42">
        <v>443.87</v>
      </c>
      <c r="D588" s="42">
        <f t="shared" si="14"/>
        <v>4777.8166799999999</v>
      </c>
      <c r="E588" s="42" t="s">
        <v>328</v>
      </c>
      <c r="F588" s="42" t="s">
        <v>328</v>
      </c>
      <c r="G588" s="97">
        <v>45880</v>
      </c>
      <c r="H588" s="98"/>
      <c r="I588" s="36"/>
      <c r="L588" s="96"/>
      <c r="M588" s="96"/>
      <c r="N588" s="36"/>
      <c r="T588" s="21"/>
    </row>
    <row r="589" spans="1:20" s="37" customFormat="1" ht="15.75" customHeight="1" x14ac:dyDescent="0.25">
      <c r="A589" s="69">
        <f t="shared" si="15"/>
        <v>440</v>
      </c>
      <c r="B589" s="70" t="s">
        <v>324</v>
      </c>
      <c r="C589" s="42">
        <v>584.29999999999995</v>
      </c>
      <c r="D589" s="42">
        <f t="shared" si="14"/>
        <v>6289.4051999999992</v>
      </c>
      <c r="E589" s="42" t="s">
        <v>328</v>
      </c>
      <c r="F589" s="42" t="s">
        <v>328</v>
      </c>
      <c r="G589" s="97">
        <v>45880</v>
      </c>
      <c r="H589" s="98"/>
      <c r="I589" s="36"/>
      <c r="L589" s="96"/>
      <c r="M589" s="96"/>
      <c r="N589" s="36"/>
      <c r="T589" s="21"/>
    </row>
    <row r="590" spans="1:20" s="37" customFormat="1" ht="15.75" customHeight="1" x14ac:dyDescent="0.25">
      <c r="A590" s="69">
        <f t="shared" si="15"/>
        <v>441</v>
      </c>
      <c r="B590" s="70" t="s">
        <v>324</v>
      </c>
      <c r="C590" s="42">
        <v>270.29000000000002</v>
      </c>
      <c r="D590" s="42">
        <f t="shared" si="14"/>
        <v>2909.4015600000002</v>
      </c>
      <c r="E590" s="42" t="s">
        <v>328</v>
      </c>
      <c r="F590" s="42" t="s">
        <v>328</v>
      </c>
      <c r="G590" s="94" t="s">
        <v>328</v>
      </c>
      <c r="H590" s="95"/>
      <c r="I590" s="36"/>
      <c r="L590" s="96"/>
      <c r="M590" s="96"/>
      <c r="N590" s="36"/>
      <c r="T590" s="21"/>
    </row>
    <row r="591" spans="1:20" s="37" customFormat="1" ht="15.75" customHeight="1" x14ac:dyDescent="0.25">
      <c r="A591" s="69">
        <f t="shared" si="15"/>
        <v>442</v>
      </c>
      <c r="B591" s="70" t="s">
        <v>324</v>
      </c>
      <c r="C591" s="42">
        <v>284.18</v>
      </c>
      <c r="D591" s="42">
        <f t="shared" si="14"/>
        <v>3058.9135200000001</v>
      </c>
      <c r="E591" s="42" t="s">
        <v>328</v>
      </c>
      <c r="F591" s="42" t="s">
        <v>328</v>
      </c>
      <c r="G591" s="94" t="s">
        <v>328</v>
      </c>
      <c r="H591" s="95"/>
      <c r="I591" s="36"/>
      <c r="L591" s="96"/>
      <c r="M591" s="96"/>
      <c r="N591" s="36"/>
      <c r="T591" s="21"/>
    </row>
    <row r="592" spans="1:20" s="37" customFormat="1" ht="15.75" customHeight="1" x14ac:dyDescent="0.25">
      <c r="A592" s="69">
        <f t="shared" si="15"/>
        <v>443</v>
      </c>
      <c r="B592" s="70" t="s">
        <v>324</v>
      </c>
      <c r="C592" s="42">
        <v>296.64999999999998</v>
      </c>
      <c r="D592" s="42">
        <f t="shared" si="14"/>
        <v>3193.1405999999997</v>
      </c>
      <c r="E592" s="42" t="s">
        <v>328</v>
      </c>
      <c r="F592" s="42" t="s">
        <v>328</v>
      </c>
      <c r="G592" s="94" t="s">
        <v>328</v>
      </c>
      <c r="H592" s="95"/>
      <c r="I592" s="36"/>
      <c r="L592" s="96"/>
      <c r="M592" s="96"/>
      <c r="N592" s="36"/>
      <c r="T592" s="21"/>
    </row>
    <row r="593" spans="1:20" s="37" customFormat="1" ht="15.75" customHeight="1" x14ac:dyDescent="0.25">
      <c r="A593" s="69">
        <f t="shared" si="15"/>
        <v>444</v>
      </c>
      <c r="B593" s="70" t="s">
        <v>324</v>
      </c>
      <c r="C593" s="42">
        <v>308.88</v>
      </c>
      <c r="D593" s="42">
        <f t="shared" si="14"/>
        <v>3324.7843199999998</v>
      </c>
      <c r="E593" s="42" t="s">
        <v>328</v>
      </c>
      <c r="F593" s="42" t="s">
        <v>328</v>
      </c>
      <c r="G593" s="94" t="s">
        <v>328</v>
      </c>
      <c r="H593" s="95"/>
      <c r="I593" s="36"/>
      <c r="L593" s="96"/>
      <c r="M593" s="96"/>
      <c r="N593" s="36"/>
      <c r="T593" s="21"/>
    </row>
    <row r="594" spans="1:20" s="37" customFormat="1" ht="15.75" customHeight="1" x14ac:dyDescent="0.25">
      <c r="A594" s="69">
        <f t="shared" si="15"/>
        <v>445</v>
      </c>
      <c r="B594" s="70" t="s">
        <v>324</v>
      </c>
      <c r="C594" s="42">
        <v>630.37</v>
      </c>
      <c r="D594" s="42">
        <f t="shared" si="14"/>
        <v>6785.3026799999998</v>
      </c>
      <c r="E594" s="42" t="s">
        <v>328</v>
      </c>
      <c r="F594" s="42" t="s">
        <v>328</v>
      </c>
      <c r="G594" s="94" t="s">
        <v>328</v>
      </c>
      <c r="H594" s="95"/>
      <c r="I594" s="36"/>
      <c r="L594" s="96"/>
      <c r="M594" s="96"/>
      <c r="N594" s="36"/>
      <c r="T594" s="21"/>
    </row>
    <row r="595" spans="1:20" s="37" customFormat="1" ht="15.75" customHeight="1" x14ac:dyDescent="0.25">
      <c r="A595" s="69">
        <f t="shared" si="15"/>
        <v>446</v>
      </c>
      <c r="B595" s="70" t="s">
        <v>324</v>
      </c>
      <c r="C595" s="42">
        <v>285.48</v>
      </c>
      <c r="D595" s="42">
        <f t="shared" si="14"/>
        <v>3072.90672</v>
      </c>
      <c r="E595" s="42" t="s">
        <v>328</v>
      </c>
      <c r="F595" s="42" t="s">
        <v>328</v>
      </c>
      <c r="G595" s="94" t="s">
        <v>328</v>
      </c>
      <c r="H595" s="95"/>
      <c r="I595" s="36"/>
      <c r="L595" s="96"/>
      <c r="M595" s="96"/>
      <c r="N595" s="36"/>
      <c r="T595" s="21"/>
    </row>
    <row r="596" spans="1:20" s="37" customFormat="1" ht="15.75" customHeight="1" x14ac:dyDescent="0.25">
      <c r="A596" s="69">
        <f t="shared" si="15"/>
        <v>447</v>
      </c>
      <c r="B596" s="70" t="s">
        <v>324</v>
      </c>
      <c r="C596" s="42">
        <v>251.06</v>
      </c>
      <c r="D596" s="42">
        <f t="shared" si="14"/>
        <v>2702.4098399999998</v>
      </c>
      <c r="E596" s="42" t="s">
        <v>328</v>
      </c>
      <c r="F596" s="42" t="s">
        <v>328</v>
      </c>
      <c r="G596" s="94" t="s">
        <v>328</v>
      </c>
      <c r="H596" s="95"/>
      <c r="I596" s="36"/>
      <c r="L596" s="96"/>
      <c r="M596" s="96"/>
      <c r="N596" s="36"/>
      <c r="T596" s="21"/>
    </row>
    <row r="597" spans="1:20" s="37" customFormat="1" ht="15.75" customHeight="1" x14ac:dyDescent="0.25">
      <c r="A597" s="69">
        <f t="shared" si="15"/>
        <v>448</v>
      </c>
      <c r="B597" s="70" t="s">
        <v>324</v>
      </c>
      <c r="C597" s="42">
        <v>252.68</v>
      </c>
      <c r="D597" s="42">
        <f t="shared" si="14"/>
        <v>2719.8475199999998</v>
      </c>
      <c r="E597" s="42" t="s">
        <v>328</v>
      </c>
      <c r="F597" s="42" t="s">
        <v>328</v>
      </c>
      <c r="G597" s="94" t="s">
        <v>328</v>
      </c>
      <c r="H597" s="95"/>
      <c r="I597" s="36"/>
      <c r="L597" s="96"/>
      <c r="M597" s="96"/>
      <c r="N597" s="36"/>
      <c r="T597" s="21"/>
    </row>
    <row r="598" spans="1:20" s="37" customFormat="1" ht="15.75" customHeight="1" x14ac:dyDescent="0.25">
      <c r="A598" s="69">
        <f t="shared" si="15"/>
        <v>449</v>
      </c>
      <c r="B598" s="70" t="s">
        <v>324</v>
      </c>
      <c r="C598" s="42">
        <v>250.19</v>
      </c>
      <c r="D598" s="42">
        <f t="shared" si="14"/>
        <v>2693.0451599999997</v>
      </c>
      <c r="E598" s="42" t="s">
        <v>328</v>
      </c>
      <c r="F598" s="42" t="s">
        <v>328</v>
      </c>
      <c r="G598" s="94" t="s">
        <v>328</v>
      </c>
      <c r="H598" s="95"/>
      <c r="I598" s="36"/>
      <c r="L598" s="96"/>
      <c r="M598" s="96"/>
      <c r="N598" s="36"/>
      <c r="T598" s="21"/>
    </row>
    <row r="599" spans="1:20" s="37" customFormat="1" ht="15.75" customHeight="1" x14ac:dyDescent="0.25">
      <c r="A599" s="69">
        <f t="shared" si="15"/>
        <v>450</v>
      </c>
      <c r="B599" s="70" t="s">
        <v>324</v>
      </c>
      <c r="C599" s="42">
        <v>244.61</v>
      </c>
      <c r="D599" s="42">
        <f t="shared" ref="D599:D638" si="16">C599*10.764</f>
        <v>2632.9820399999999</v>
      </c>
      <c r="E599" s="42" t="s">
        <v>328</v>
      </c>
      <c r="F599" s="42" t="s">
        <v>328</v>
      </c>
      <c r="G599" s="94" t="s">
        <v>328</v>
      </c>
      <c r="H599" s="95"/>
      <c r="I599" s="36"/>
      <c r="L599" s="96"/>
      <c r="M599" s="96"/>
      <c r="N599" s="36"/>
      <c r="T599" s="21"/>
    </row>
    <row r="600" spans="1:20" s="37" customFormat="1" ht="15.75" customHeight="1" x14ac:dyDescent="0.25">
      <c r="A600" s="69">
        <f t="shared" si="15"/>
        <v>451</v>
      </c>
      <c r="B600" s="70" t="s">
        <v>324</v>
      </c>
      <c r="C600" s="42">
        <v>239.02</v>
      </c>
      <c r="D600" s="42">
        <f t="shared" si="16"/>
        <v>2572.8112799999999</v>
      </c>
      <c r="E600" s="42" t="s">
        <v>328</v>
      </c>
      <c r="F600" s="42" t="s">
        <v>328</v>
      </c>
      <c r="G600" s="94" t="s">
        <v>328</v>
      </c>
      <c r="H600" s="95"/>
      <c r="I600" s="36"/>
      <c r="L600" s="96"/>
      <c r="M600" s="96"/>
      <c r="N600" s="36"/>
      <c r="T600" s="21"/>
    </row>
    <row r="601" spans="1:20" s="37" customFormat="1" ht="15.75" customHeight="1" x14ac:dyDescent="0.25">
      <c r="A601" s="69">
        <f t="shared" si="15"/>
        <v>452</v>
      </c>
      <c r="B601" s="70" t="s">
        <v>324</v>
      </c>
      <c r="C601" s="42">
        <v>233.44</v>
      </c>
      <c r="D601" s="42">
        <f t="shared" si="16"/>
        <v>2512.7481599999996</v>
      </c>
      <c r="E601" s="42" t="s">
        <v>328</v>
      </c>
      <c r="F601" s="42" t="s">
        <v>328</v>
      </c>
      <c r="G601" s="94" t="s">
        <v>328</v>
      </c>
      <c r="H601" s="95"/>
      <c r="I601" s="36"/>
      <c r="L601" s="96"/>
      <c r="M601" s="96"/>
      <c r="N601" s="36"/>
      <c r="T601" s="21"/>
    </row>
    <row r="602" spans="1:20" s="37" customFormat="1" ht="15.75" customHeight="1" x14ac:dyDescent="0.25">
      <c r="A602" s="69">
        <f t="shared" ref="A602:A638" si="17">A601+1</f>
        <v>453</v>
      </c>
      <c r="B602" s="70" t="s">
        <v>324</v>
      </c>
      <c r="C602" s="42">
        <v>220.19</v>
      </c>
      <c r="D602" s="42">
        <f t="shared" si="16"/>
        <v>2370.1251600000001</v>
      </c>
      <c r="E602" s="42" t="s">
        <v>328</v>
      </c>
      <c r="F602" s="42" t="s">
        <v>328</v>
      </c>
      <c r="G602" s="94" t="s">
        <v>328</v>
      </c>
      <c r="H602" s="95"/>
      <c r="I602" s="36"/>
      <c r="L602" s="96"/>
      <c r="M602" s="96"/>
      <c r="N602" s="36"/>
      <c r="T602" s="21"/>
    </row>
    <row r="603" spans="1:20" s="37" customFormat="1" ht="15.75" customHeight="1" x14ac:dyDescent="0.25">
      <c r="A603" s="69">
        <f t="shared" si="17"/>
        <v>454</v>
      </c>
      <c r="B603" s="70" t="s">
        <v>324</v>
      </c>
      <c r="C603" s="42">
        <v>310.83999999999997</v>
      </c>
      <c r="D603" s="42">
        <f t="shared" si="16"/>
        <v>3345.8817599999993</v>
      </c>
      <c r="E603" s="42" t="s">
        <v>328</v>
      </c>
      <c r="F603" s="42" t="s">
        <v>328</v>
      </c>
      <c r="G603" s="94" t="s">
        <v>328</v>
      </c>
      <c r="H603" s="95"/>
      <c r="I603" s="36"/>
      <c r="L603" s="96"/>
      <c r="M603" s="96"/>
      <c r="N603" s="36"/>
      <c r="T603" s="21"/>
    </row>
    <row r="604" spans="1:20" s="37" customFormat="1" ht="15.75" customHeight="1" x14ac:dyDescent="0.25">
      <c r="A604" s="69">
        <f t="shared" si="17"/>
        <v>455</v>
      </c>
      <c r="B604" s="70" t="s">
        <v>324</v>
      </c>
      <c r="C604" s="42">
        <v>374.23</v>
      </c>
      <c r="D604" s="42">
        <f t="shared" si="16"/>
        <v>4028.2117199999998</v>
      </c>
      <c r="E604" s="42" t="s">
        <v>328</v>
      </c>
      <c r="F604" s="42" t="s">
        <v>328</v>
      </c>
      <c r="G604" s="94" t="s">
        <v>328</v>
      </c>
      <c r="H604" s="95"/>
      <c r="I604" s="36"/>
      <c r="L604" s="96"/>
      <c r="M604" s="96"/>
      <c r="N604" s="36"/>
      <c r="T604" s="21"/>
    </row>
    <row r="605" spans="1:20" s="37" customFormat="1" ht="15.75" customHeight="1" x14ac:dyDescent="0.25">
      <c r="A605" s="69">
        <f t="shared" si="17"/>
        <v>456</v>
      </c>
      <c r="B605" s="70" t="s">
        <v>324</v>
      </c>
      <c r="C605" s="42">
        <v>421.35</v>
      </c>
      <c r="D605" s="42">
        <f t="shared" si="16"/>
        <v>4535.4114</v>
      </c>
      <c r="E605" s="42" t="s">
        <v>328</v>
      </c>
      <c r="F605" s="42" t="s">
        <v>328</v>
      </c>
      <c r="G605" s="94" t="s">
        <v>328</v>
      </c>
      <c r="H605" s="95"/>
      <c r="I605" s="36"/>
      <c r="L605" s="96"/>
      <c r="M605" s="96"/>
      <c r="N605" s="36"/>
      <c r="T605" s="21"/>
    </row>
    <row r="606" spans="1:20" s="37" customFormat="1" ht="15.75" customHeight="1" x14ac:dyDescent="0.25">
      <c r="A606" s="69">
        <f t="shared" si="17"/>
        <v>457</v>
      </c>
      <c r="B606" s="70" t="s">
        <v>324</v>
      </c>
      <c r="C606" s="42">
        <v>404.5</v>
      </c>
      <c r="D606" s="42">
        <f t="shared" si="16"/>
        <v>4354.0379999999996</v>
      </c>
      <c r="E606" s="42" t="s">
        <v>328</v>
      </c>
      <c r="F606" s="42" t="s">
        <v>328</v>
      </c>
      <c r="G606" s="94" t="s">
        <v>328</v>
      </c>
      <c r="H606" s="95"/>
      <c r="I606" s="36"/>
      <c r="L606" s="96"/>
      <c r="M606" s="96"/>
      <c r="N606" s="36"/>
      <c r="T606" s="21"/>
    </row>
    <row r="607" spans="1:20" s="37" customFormat="1" ht="15.75" customHeight="1" x14ac:dyDescent="0.25">
      <c r="A607" s="69">
        <f t="shared" si="17"/>
        <v>458</v>
      </c>
      <c r="B607" s="70" t="s">
        <v>324</v>
      </c>
      <c r="C607" s="42">
        <v>356.05</v>
      </c>
      <c r="D607" s="42">
        <f t="shared" si="16"/>
        <v>3832.5221999999999</v>
      </c>
      <c r="E607" s="42" t="s">
        <v>328</v>
      </c>
      <c r="F607" s="42" t="s">
        <v>328</v>
      </c>
      <c r="G607" s="94" t="s">
        <v>328</v>
      </c>
      <c r="H607" s="95"/>
      <c r="I607" s="36"/>
      <c r="L607" s="96"/>
      <c r="M607" s="96"/>
      <c r="N607" s="36"/>
      <c r="T607" s="21"/>
    </row>
    <row r="608" spans="1:20" s="37" customFormat="1" ht="15.75" customHeight="1" x14ac:dyDescent="0.25">
      <c r="A608" s="69">
        <f t="shared" si="17"/>
        <v>459</v>
      </c>
      <c r="B608" s="70" t="s">
        <v>324</v>
      </c>
      <c r="C608" s="42">
        <v>337.55</v>
      </c>
      <c r="D608" s="42">
        <f t="shared" si="16"/>
        <v>3633.3881999999999</v>
      </c>
      <c r="E608" s="42" t="s">
        <v>328</v>
      </c>
      <c r="F608" s="42" t="s">
        <v>328</v>
      </c>
      <c r="G608" s="94" t="s">
        <v>328</v>
      </c>
      <c r="H608" s="95"/>
      <c r="I608" s="36"/>
      <c r="L608" s="96"/>
      <c r="M608" s="96"/>
      <c r="N608" s="36"/>
      <c r="T608" s="21"/>
    </row>
    <row r="609" spans="1:20" s="37" customFormat="1" ht="15.75" customHeight="1" x14ac:dyDescent="0.25">
      <c r="A609" s="69">
        <f t="shared" si="17"/>
        <v>460</v>
      </c>
      <c r="B609" s="70" t="s">
        <v>324</v>
      </c>
      <c r="C609" s="42">
        <v>429.75</v>
      </c>
      <c r="D609" s="42">
        <f t="shared" si="16"/>
        <v>4625.8289999999997</v>
      </c>
      <c r="E609" s="42" t="s">
        <v>328</v>
      </c>
      <c r="F609" s="42" t="s">
        <v>328</v>
      </c>
      <c r="G609" s="94" t="s">
        <v>328</v>
      </c>
      <c r="H609" s="95"/>
      <c r="I609" s="36"/>
      <c r="L609" s="96"/>
      <c r="M609" s="96"/>
      <c r="N609" s="36"/>
      <c r="T609" s="21"/>
    </row>
    <row r="610" spans="1:20" s="37" customFormat="1" ht="15.75" customHeight="1" x14ac:dyDescent="0.25">
      <c r="A610" s="69">
        <f t="shared" si="17"/>
        <v>461</v>
      </c>
      <c r="B610" s="70" t="s">
        <v>324</v>
      </c>
      <c r="C610" s="42">
        <v>405.19</v>
      </c>
      <c r="D610" s="42">
        <f t="shared" si="16"/>
        <v>4361.4651599999997</v>
      </c>
      <c r="E610" s="42" t="s">
        <v>328</v>
      </c>
      <c r="F610" s="42" t="s">
        <v>328</v>
      </c>
      <c r="G610" s="94" t="s">
        <v>328</v>
      </c>
      <c r="H610" s="95"/>
      <c r="I610" s="36"/>
      <c r="L610" s="96"/>
      <c r="M610" s="96"/>
      <c r="N610" s="36"/>
      <c r="T610" s="21"/>
    </row>
    <row r="611" spans="1:20" s="37" customFormat="1" ht="15.75" customHeight="1" x14ac:dyDescent="0.25">
      <c r="A611" s="69">
        <f t="shared" si="17"/>
        <v>462</v>
      </c>
      <c r="B611" s="70" t="s">
        <v>324</v>
      </c>
      <c r="C611" s="42">
        <v>360.05</v>
      </c>
      <c r="D611" s="42">
        <f t="shared" si="16"/>
        <v>3875.5781999999999</v>
      </c>
      <c r="E611" s="42" t="s">
        <v>328</v>
      </c>
      <c r="F611" s="42" t="s">
        <v>328</v>
      </c>
      <c r="G611" s="94" t="s">
        <v>328</v>
      </c>
      <c r="H611" s="95"/>
      <c r="I611" s="36"/>
      <c r="L611" s="96"/>
      <c r="M611" s="96"/>
      <c r="N611" s="36"/>
      <c r="T611" s="21"/>
    </row>
    <row r="612" spans="1:20" s="37" customFormat="1" ht="15.75" customHeight="1" x14ac:dyDescent="0.25">
      <c r="A612" s="69">
        <f t="shared" si="17"/>
        <v>463</v>
      </c>
      <c r="B612" s="70" t="s">
        <v>324</v>
      </c>
      <c r="C612" s="42">
        <v>383.11</v>
      </c>
      <c r="D612" s="42">
        <f t="shared" si="16"/>
        <v>4123.7960400000002</v>
      </c>
      <c r="E612" s="42" t="s">
        <v>328</v>
      </c>
      <c r="F612" s="42" t="s">
        <v>328</v>
      </c>
      <c r="G612" s="94" t="s">
        <v>328</v>
      </c>
      <c r="H612" s="95"/>
      <c r="I612" s="36"/>
      <c r="L612" s="96"/>
      <c r="M612" s="96"/>
      <c r="N612" s="36"/>
      <c r="T612" s="21"/>
    </row>
    <row r="613" spans="1:20" s="37" customFormat="1" ht="15.75" customHeight="1" x14ac:dyDescent="0.25">
      <c r="A613" s="69">
        <f t="shared" si="17"/>
        <v>464</v>
      </c>
      <c r="B613" s="70" t="s">
        <v>324</v>
      </c>
      <c r="C613" s="42">
        <v>346.84</v>
      </c>
      <c r="D613" s="42">
        <f t="shared" si="16"/>
        <v>3733.3857599999997</v>
      </c>
      <c r="E613" s="42" t="s">
        <v>328</v>
      </c>
      <c r="F613" s="42" t="s">
        <v>328</v>
      </c>
      <c r="G613" s="94" t="s">
        <v>328</v>
      </c>
      <c r="H613" s="95"/>
      <c r="I613" s="36"/>
      <c r="L613" s="96"/>
      <c r="M613" s="96"/>
      <c r="N613" s="36"/>
      <c r="T613" s="21"/>
    </row>
    <row r="614" spans="1:20" s="37" customFormat="1" ht="15.75" customHeight="1" x14ac:dyDescent="0.25">
      <c r="A614" s="69">
        <f t="shared" si="17"/>
        <v>465</v>
      </c>
      <c r="B614" s="70" t="s">
        <v>324</v>
      </c>
      <c r="C614" s="42">
        <v>229.07</v>
      </c>
      <c r="D614" s="42">
        <f t="shared" si="16"/>
        <v>2465.70948</v>
      </c>
      <c r="E614" s="42" t="s">
        <v>328</v>
      </c>
      <c r="F614" s="42" t="s">
        <v>328</v>
      </c>
      <c r="G614" s="94" t="s">
        <v>328</v>
      </c>
      <c r="H614" s="95"/>
      <c r="I614" s="36"/>
      <c r="L614" s="96"/>
      <c r="M614" s="96"/>
      <c r="N614" s="36"/>
      <c r="T614" s="21"/>
    </row>
    <row r="615" spans="1:20" s="37" customFormat="1" ht="15.75" customHeight="1" x14ac:dyDescent="0.25">
      <c r="A615" s="69">
        <f t="shared" si="17"/>
        <v>466</v>
      </c>
      <c r="B615" s="70" t="s">
        <v>324</v>
      </c>
      <c r="C615" s="42">
        <v>244.8</v>
      </c>
      <c r="D615" s="42">
        <f t="shared" si="16"/>
        <v>2635.0272</v>
      </c>
      <c r="E615" s="42" t="s">
        <v>328</v>
      </c>
      <c r="F615" s="42" t="s">
        <v>328</v>
      </c>
      <c r="G615" s="94" t="s">
        <v>328</v>
      </c>
      <c r="H615" s="95"/>
      <c r="I615" s="36"/>
      <c r="L615" s="96"/>
      <c r="M615" s="96"/>
      <c r="N615" s="36"/>
      <c r="T615" s="21"/>
    </row>
    <row r="616" spans="1:20" s="37" customFormat="1" ht="15.75" customHeight="1" x14ac:dyDescent="0.25">
      <c r="A616" s="69">
        <f t="shared" si="17"/>
        <v>467</v>
      </c>
      <c r="B616" s="70" t="s">
        <v>324</v>
      </c>
      <c r="C616" s="42">
        <v>313.95999999999998</v>
      </c>
      <c r="D616" s="42">
        <f t="shared" si="16"/>
        <v>3379.4654399999995</v>
      </c>
      <c r="E616" s="42" t="s">
        <v>328</v>
      </c>
      <c r="F616" s="42" t="s">
        <v>328</v>
      </c>
      <c r="G616" s="94" t="s">
        <v>328</v>
      </c>
      <c r="H616" s="95"/>
      <c r="I616" s="36"/>
      <c r="L616" s="96"/>
      <c r="M616" s="96"/>
      <c r="N616" s="36"/>
      <c r="T616" s="21"/>
    </row>
    <row r="617" spans="1:20" s="37" customFormat="1" ht="15.75" customHeight="1" x14ac:dyDescent="0.25">
      <c r="A617" s="69">
        <f t="shared" si="17"/>
        <v>468</v>
      </c>
      <c r="B617" s="70" t="s">
        <v>324</v>
      </c>
      <c r="C617" s="42">
        <v>276.31</v>
      </c>
      <c r="D617" s="42">
        <f t="shared" si="16"/>
        <v>2974.20084</v>
      </c>
      <c r="E617" s="42" t="s">
        <v>328</v>
      </c>
      <c r="F617" s="42" t="s">
        <v>328</v>
      </c>
      <c r="G617" s="94" t="s">
        <v>328</v>
      </c>
      <c r="H617" s="95"/>
      <c r="I617" s="36"/>
      <c r="L617" s="96"/>
      <c r="M617" s="96"/>
      <c r="N617" s="36"/>
      <c r="T617" s="21"/>
    </row>
    <row r="618" spans="1:20" s="37" customFormat="1" ht="15.75" customHeight="1" x14ac:dyDescent="0.25">
      <c r="A618" s="69">
        <f t="shared" si="17"/>
        <v>469</v>
      </c>
      <c r="B618" s="70" t="s">
        <v>324</v>
      </c>
      <c r="C618" s="42">
        <v>285.47000000000003</v>
      </c>
      <c r="D618" s="42">
        <f t="shared" si="16"/>
        <v>3072.7990800000002</v>
      </c>
      <c r="E618" s="42" t="s">
        <v>328</v>
      </c>
      <c r="F618" s="42" t="s">
        <v>328</v>
      </c>
      <c r="G618" s="94" t="s">
        <v>328</v>
      </c>
      <c r="H618" s="95"/>
      <c r="I618" s="36"/>
      <c r="L618" s="96"/>
      <c r="M618" s="96"/>
      <c r="N618" s="36"/>
      <c r="T618" s="21"/>
    </row>
    <row r="619" spans="1:20" s="37" customFormat="1" ht="15.75" customHeight="1" x14ac:dyDescent="0.25">
      <c r="A619" s="69">
        <f t="shared" si="17"/>
        <v>470</v>
      </c>
      <c r="B619" s="70" t="s">
        <v>324</v>
      </c>
      <c r="C619" s="42">
        <v>294.63</v>
      </c>
      <c r="D619" s="42">
        <f t="shared" si="16"/>
        <v>3171.3973199999996</v>
      </c>
      <c r="E619" s="42" t="s">
        <v>328</v>
      </c>
      <c r="F619" s="42" t="s">
        <v>328</v>
      </c>
      <c r="G619" s="94" t="s">
        <v>328</v>
      </c>
      <c r="H619" s="95"/>
      <c r="I619" s="36"/>
      <c r="L619" s="96"/>
      <c r="M619" s="96"/>
      <c r="N619" s="36"/>
      <c r="T619" s="21"/>
    </row>
    <row r="620" spans="1:20" s="37" customFormat="1" ht="15.75" customHeight="1" x14ac:dyDescent="0.25">
      <c r="A620" s="69">
        <f t="shared" si="17"/>
        <v>471</v>
      </c>
      <c r="B620" s="70" t="s">
        <v>324</v>
      </c>
      <c r="C620" s="42">
        <v>303.77999999999997</v>
      </c>
      <c r="D620" s="42">
        <f t="shared" si="16"/>
        <v>3269.8879199999997</v>
      </c>
      <c r="E620" s="42" t="s">
        <v>328</v>
      </c>
      <c r="F620" s="42" t="s">
        <v>328</v>
      </c>
      <c r="G620" s="94" t="s">
        <v>328</v>
      </c>
      <c r="H620" s="95"/>
      <c r="I620" s="36"/>
      <c r="L620" s="96"/>
      <c r="M620" s="96"/>
      <c r="N620" s="36"/>
      <c r="T620" s="21"/>
    </row>
    <row r="621" spans="1:20" s="37" customFormat="1" ht="15.75" customHeight="1" x14ac:dyDescent="0.25">
      <c r="A621" s="69">
        <f t="shared" si="17"/>
        <v>472</v>
      </c>
      <c r="B621" s="70" t="s">
        <v>324</v>
      </c>
      <c r="C621" s="42">
        <v>259.14</v>
      </c>
      <c r="D621" s="42">
        <f t="shared" si="16"/>
        <v>2789.3829599999995</v>
      </c>
      <c r="E621" s="42" t="s">
        <v>328</v>
      </c>
      <c r="F621" s="42" t="s">
        <v>328</v>
      </c>
      <c r="G621" s="94" t="s">
        <v>328</v>
      </c>
      <c r="H621" s="95"/>
      <c r="I621" s="36"/>
      <c r="L621" s="96"/>
      <c r="M621" s="96"/>
      <c r="N621" s="36"/>
      <c r="T621" s="21"/>
    </row>
    <row r="622" spans="1:20" s="37" customFormat="1" ht="15.75" customHeight="1" x14ac:dyDescent="0.25">
      <c r="A622" s="69">
        <f t="shared" si="17"/>
        <v>473</v>
      </c>
      <c r="B622" s="70" t="s">
        <v>324</v>
      </c>
      <c r="C622" s="42">
        <v>284.33999999999997</v>
      </c>
      <c r="D622" s="42">
        <f t="shared" si="16"/>
        <v>3060.6357599999997</v>
      </c>
      <c r="E622" s="42" t="s">
        <v>328</v>
      </c>
      <c r="F622" s="42" t="s">
        <v>328</v>
      </c>
      <c r="G622" s="94" t="s">
        <v>328</v>
      </c>
      <c r="H622" s="95"/>
      <c r="I622" s="36"/>
      <c r="L622" s="96"/>
      <c r="M622" s="96"/>
      <c r="N622" s="36"/>
      <c r="T622" s="21"/>
    </row>
    <row r="623" spans="1:20" s="37" customFormat="1" ht="15.75" customHeight="1" x14ac:dyDescent="0.25">
      <c r="A623" s="69">
        <f t="shared" si="17"/>
        <v>474</v>
      </c>
      <c r="B623" s="70" t="s">
        <v>324</v>
      </c>
      <c r="C623" s="42">
        <v>340.42</v>
      </c>
      <c r="D623" s="42">
        <f t="shared" si="16"/>
        <v>3664.2808799999998</v>
      </c>
      <c r="E623" s="42" t="s">
        <v>328</v>
      </c>
      <c r="F623" s="42" t="s">
        <v>328</v>
      </c>
      <c r="G623" s="94" t="s">
        <v>328</v>
      </c>
      <c r="H623" s="95"/>
      <c r="I623" s="36"/>
      <c r="L623" s="96"/>
      <c r="M623" s="96"/>
      <c r="N623" s="36"/>
      <c r="T623" s="21"/>
    </row>
    <row r="624" spans="1:20" s="37" customFormat="1" ht="15.75" customHeight="1" x14ac:dyDescent="0.25">
      <c r="A624" s="69">
        <f t="shared" si="17"/>
        <v>475</v>
      </c>
      <c r="B624" s="70" t="s">
        <v>324</v>
      </c>
      <c r="C624" s="42">
        <v>385.23</v>
      </c>
      <c r="D624" s="42">
        <f t="shared" si="16"/>
        <v>4146.6157199999998</v>
      </c>
      <c r="E624" s="42" t="s">
        <v>328</v>
      </c>
      <c r="F624" s="42" t="s">
        <v>328</v>
      </c>
      <c r="G624" s="94" t="s">
        <v>328</v>
      </c>
      <c r="H624" s="95"/>
      <c r="I624" s="36"/>
      <c r="L624" s="96"/>
      <c r="M624" s="96"/>
      <c r="N624" s="36"/>
      <c r="T624" s="21"/>
    </row>
    <row r="625" spans="1:20" s="37" customFormat="1" ht="15.75" customHeight="1" x14ac:dyDescent="0.25">
      <c r="A625" s="69">
        <f t="shared" si="17"/>
        <v>476</v>
      </c>
      <c r="B625" s="70" t="s">
        <v>324</v>
      </c>
      <c r="C625" s="42">
        <v>270.64</v>
      </c>
      <c r="D625" s="42">
        <f t="shared" si="16"/>
        <v>2913.1689599999995</v>
      </c>
      <c r="E625" s="42" t="s">
        <v>328</v>
      </c>
      <c r="F625" s="42" t="s">
        <v>328</v>
      </c>
      <c r="G625" s="94" t="s">
        <v>328</v>
      </c>
      <c r="H625" s="95"/>
      <c r="I625" s="36"/>
      <c r="L625" s="96"/>
      <c r="M625" s="96"/>
      <c r="N625" s="36"/>
      <c r="T625" s="21"/>
    </row>
    <row r="626" spans="1:20" s="37" customFormat="1" ht="15.75" customHeight="1" x14ac:dyDescent="0.25">
      <c r="A626" s="69">
        <f t="shared" si="17"/>
        <v>477</v>
      </c>
      <c r="B626" s="70" t="s">
        <v>324</v>
      </c>
      <c r="C626" s="42">
        <v>265.2</v>
      </c>
      <c r="D626" s="42">
        <f t="shared" si="16"/>
        <v>2854.6127999999999</v>
      </c>
      <c r="E626" s="42" t="s">
        <v>328</v>
      </c>
      <c r="F626" s="42" t="s">
        <v>328</v>
      </c>
      <c r="G626" s="94" t="s">
        <v>328</v>
      </c>
      <c r="H626" s="95"/>
      <c r="I626" s="36"/>
      <c r="L626" s="96"/>
      <c r="M626" s="96"/>
      <c r="N626" s="36"/>
      <c r="T626" s="21"/>
    </row>
    <row r="627" spans="1:20" s="37" customFormat="1" ht="15.75" customHeight="1" x14ac:dyDescent="0.25">
      <c r="A627" s="69">
        <f t="shared" si="17"/>
        <v>478</v>
      </c>
      <c r="B627" s="70" t="s">
        <v>324</v>
      </c>
      <c r="C627" s="42">
        <v>265.2</v>
      </c>
      <c r="D627" s="42">
        <f t="shared" si="16"/>
        <v>2854.6127999999999</v>
      </c>
      <c r="E627" s="42" t="s">
        <v>328</v>
      </c>
      <c r="F627" s="42" t="s">
        <v>328</v>
      </c>
      <c r="G627" s="94" t="s">
        <v>328</v>
      </c>
      <c r="H627" s="95"/>
      <c r="I627" s="36"/>
      <c r="L627" s="96"/>
      <c r="M627" s="96"/>
      <c r="N627" s="36"/>
      <c r="T627" s="21"/>
    </row>
    <row r="628" spans="1:20" s="37" customFormat="1" ht="15.75" customHeight="1" x14ac:dyDescent="0.25">
      <c r="A628" s="69">
        <f t="shared" si="17"/>
        <v>479</v>
      </c>
      <c r="B628" s="70" t="s">
        <v>324</v>
      </c>
      <c r="C628" s="42">
        <v>265.2</v>
      </c>
      <c r="D628" s="42">
        <f t="shared" si="16"/>
        <v>2854.6127999999999</v>
      </c>
      <c r="E628" s="42" t="s">
        <v>328</v>
      </c>
      <c r="F628" s="42" t="s">
        <v>328</v>
      </c>
      <c r="G628" s="94" t="s">
        <v>328</v>
      </c>
      <c r="H628" s="95"/>
      <c r="I628" s="36"/>
      <c r="L628" s="96"/>
      <c r="M628" s="96"/>
      <c r="N628" s="36"/>
      <c r="T628" s="21"/>
    </row>
    <row r="629" spans="1:20" s="37" customFormat="1" ht="15.75" customHeight="1" x14ac:dyDescent="0.25">
      <c r="A629" s="69">
        <f t="shared" si="17"/>
        <v>480</v>
      </c>
      <c r="B629" s="70" t="s">
        <v>324</v>
      </c>
      <c r="C629" s="42">
        <v>265.2</v>
      </c>
      <c r="D629" s="42">
        <f t="shared" si="16"/>
        <v>2854.6127999999999</v>
      </c>
      <c r="E629" s="42" t="s">
        <v>328</v>
      </c>
      <c r="F629" s="42" t="s">
        <v>328</v>
      </c>
      <c r="G629" s="94" t="s">
        <v>328</v>
      </c>
      <c r="H629" s="95"/>
      <c r="I629" s="36"/>
      <c r="L629" s="96"/>
      <c r="M629" s="96"/>
      <c r="N629" s="36"/>
      <c r="T629" s="21"/>
    </row>
    <row r="630" spans="1:20" s="37" customFormat="1" ht="15.75" customHeight="1" x14ac:dyDescent="0.25">
      <c r="A630" s="69">
        <f t="shared" si="17"/>
        <v>481</v>
      </c>
      <c r="B630" s="70" t="s">
        <v>324</v>
      </c>
      <c r="C630" s="42">
        <v>265.2</v>
      </c>
      <c r="D630" s="42">
        <f t="shared" si="16"/>
        <v>2854.6127999999999</v>
      </c>
      <c r="E630" s="42" t="s">
        <v>328</v>
      </c>
      <c r="F630" s="42" t="s">
        <v>328</v>
      </c>
      <c r="G630" s="94" t="s">
        <v>328</v>
      </c>
      <c r="H630" s="95"/>
      <c r="I630" s="36"/>
      <c r="L630" s="96"/>
      <c r="M630" s="96"/>
      <c r="N630" s="36"/>
      <c r="T630" s="21"/>
    </row>
    <row r="631" spans="1:20" s="37" customFormat="1" ht="15.75" customHeight="1" x14ac:dyDescent="0.25">
      <c r="A631" s="69">
        <f t="shared" si="17"/>
        <v>482</v>
      </c>
      <c r="B631" s="70" t="s">
        <v>324</v>
      </c>
      <c r="C631" s="42">
        <v>260.81</v>
      </c>
      <c r="D631" s="42">
        <f t="shared" si="16"/>
        <v>2807.3588399999999</v>
      </c>
      <c r="E631" s="42" t="s">
        <v>328</v>
      </c>
      <c r="F631" s="42" t="s">
        <v>328</v>
      </c>
      <c r="G631" s="94" t="s">
        <v>328</v>
      </c>
      <c r="H631" s="95"/>
      <c r="I631" s="36"/>
      <c r="L631" s="96"/>
      <c r="M631" s="96"/>
      <c r="N631" s="36"/>
      <c r="T631" s="21"/>
    </row>
    <row r="632" spans="1:20" s="37" customFormat="1" ht="15.75" customHeight="1" x14ac:dyDescent="0.25">
      <c r="A632" s="69">
        <f t="shared" si="17"/>
        <v>483</v>
      </c>
      <c r="B632" s="70" t="s">
        <v>324</v>
      </c>
      <c r="C632" s="42">
        <v>238.22</v>
      </c>
      <c r="D632" s="42">
        <f t="shared" si="16"/>
        <v>2564.2000799999996</v>
      </c>
      <c r="E632" s="42" t="s">
        <v>328</v>
      </c>
      <c r="F632" s="42" t="s">
        <v>328</v>
      </c>
      <c r="G632" s="94" t="s">
        <v>328</v>
      </c>
      <c r="H632" s="95"/>
      <c r="I632" s="36"/>
      <c r="L632" s="96"/>
      <c r="M632" s="96"/>
      <c r="N632" s="36"/>
      <c r="T632" s="21"/>
    </row>
    <row r="633" spans="1:20" s="37" customFormat="1" ht="15.75" customHeight="1" x14ac:dyDescent="0.25">
      <c r="A633" s="69">
        <f t="shared" si="17"/>
        <v>484</v>
      </c>
      <c r="B633" s="70" t="s">
        <v>324</v>
      </c>
      <c r="C633" s="42">
        <v>365.57</v>
      </c>
      <c r="D633" s="42">
        <f t="shared" si="16"/>
        <v>3934.9954799999996</v>
      </c>
      <c r="E633" s="42" t="s">
        <v>328</v>
      </c>
      <c r="F633" s="42" t="s">
        <v>328</v>
      </c>
      <c r="G633" s="94" t="s">
        <v>328</v>
      </c>
      <c r="H633" s="95"/>
      <c r="I633" s="36"/>
      <c r="L633" s="96"/>
      <c r="M633" s="96"/>
      <c r="N633" s="36"/>
      <c r="T633" s="21"/>
    </row>
    <row r="634" spans="1:20" s="37" customFormat="1" ht="15.75" customHeight="1" x14ac:dyDescent="0.25">
      <c r="A634" s="69">
        <f t="shared" si="17"/>
        <v>485</v>
      </c>
      <c r="B634" s="70" t="s">
        <v>324</v>
      </c>
      <c r="C634" s="42">
        <v>344.9</v>
      </c>
      <c r="D634" s="42">
        <f t="shared" si="16"/>
        <v>3712.5035999999996</v>
      </c>
      <c r="E634" s="42" t="s">
        <v>328</v>
      </c>
      <c r="F634" s="42" t="s">
        <v>328</v>
      </c>
      <c r="G634" s="94" t="s">
        <v>328</v>
      </c>
      <c r="H634" s="95"/>
      <c r="I634" s="36"/>
      <c r="L634" s="96"/>
      <c r="M634" s="96"/>
      <c r="N634" s="36"/>
      <c r="T634" s="21"/>
    </row>
    <row r="635" spans="1:20" s="37" customFormat="1" ht="15.75" customHeight="1" x14ac:dyDescent="0.25">
      <c r="A635" s="69">
        <f t="shared" si="17"/>
        <v>486</v>
      </c>
      <c r="B635" s="70" t="s">
        <v>324</v>
      </c>
      <c r="C635" s="42">
        <v>346.31</v>
      </c>
      <c r="D635" s="42">
        <f t="shared" si="16"/>
        <v>3727.68084</v>
      </c>
      <c r="E635" s="42" t="s">
        <v>328</v>
      </c>
      <c r="F635" s="42" t="s">
        <v>328</v>
      </c>
      <c r="G635" s="94" t="s">
        <v>328</v>
      </c>
      <c r="H635" s="95"/>
      <c r="I635" s="36"/>
      <c r="L635" s="96"/>
      <c r="M635" s="96"/>
      <c r="N635" s="36"/>
      <c r="T635" s="21"/>
    </row>
    <row r="636" spans="1:20" s="37" customFormat="1" ht="15.75" customHeight="1" x14ac:dyDescent="0.25">
      <c r="A636" s="69">
        <f t="shared" si="17"/>
        <v>487</v>
      </c>
      <c r="B636" s="70" t="s">
        <v>324</v>
      </c>
      <c r="C636" s="42">
        <v>347.72</v>
      </c>
      <c r="D636" s="42">
        <f t="shared" si="16"/>
        <v>3742.85808</v>
      </c>
      <c r="E636" s="42" t="s">
        <v>328</v>
      </c>
      <c r="F636" s="42" t="s">
        <v>328</v>
      </c>
      <c r="G636" s="94" t="s">
        <v>328</v>
      </c>
      <c r="H636" s="95"/>
      <c r="I636" s="36"/>
      <c r="L636" s="96"/>
      <c r="M636" s="96"/>
      <c r="N636" s="36"/>
      <c r="T636" s="21"/>
    </row>
    <row r="637" spans="1:20" s="37" customFormat="1" ht="15.75" customHeight="1" x14ac:dyDescent="0.25">
      <c r="A637" s="69">
        <f t="shared" si="17"/>
        <v>488</v>
      </c>
      <c r="B637" s="70" t="s">
        <v>324</v>
      </c>
      <c r="C637" s="42">
        <v>349.13</v>
      </c>
      <c r="D637" s="42">
        <f t="shared" si="16"/>
        <v>3758.0353199999995</v>
      </c>
      <c r="E637" s="42" t="s">
        <v>328</v>
      </c>
      <c r="F637" s="42" t="s">
        <v>328</v>
      </c>
      <c r="G637" s="94" t="s">
        <v>328</v>
      </c>
      <c r="H637" s="95"/>
      <c r="I637" s="36"/>
      <c r="L637" s="96"/>
      <c r="M637" s="96"/>
      <c r="N637" s="36"/>
      <c r="T637" s="21"/>
    </row>
    <row r="638" spans="1:20" s="37" customFormat="1" ht="15.75" customHeight="1" x14ac:dyDescent="0.25">
      <c r="A638" s="69">
        <f t="shared" si="17"/>
        <v>489</v>
      </c>
      <c r="B638" s="70" t="s">
        <v>324</v>
      </c>
      <c r="C638" s="42">
        <v>550.39</v>
      </c>
      <c r="D638" s="42">
        <f t="shared" si="16"/>
        <v>5924.3979599999993</v>
      </c>
      <c r="E638" s="42" t="s">
        <v>328</v>
      </c>
      <c r="F638" s="42" t="s">
        <v>328</v>
      </c>
      <c r="G638" s="94" t="s">
        <v>328</v>
      </c>
      <c r="H638" s="95"/>
      <c r="I638" s="74">
        <f>SUM(C150:C638)</f>
        <v>174650.92000000045</v>
      </c>
      <c r="L638" s="96"/>
      <c r="M638" s="96"/>
      <c r="N638" s="36"/>
      <c r="T638" s="21"/>
    </row>
    <row r="639" spans="1:20" s="35" customFormat="1" x14ac:dyDescent="0.25">
      <c r="A639" s="214" t="s">
        <v>61</v>
      </c>
      <c r="B639" s="214"/>
      <c r="C639" s="214"/>
      <c r="D639" s="214"/>
      <c r="E639" s="214"/>
      <c r="F639" s="214"/>
      <c r="G639" s="214"/>
      <c r="H639" s="214"/>
      <c r="T639" s="37"/>
    </row>
    <row r="640" spans="1:20" s="35" customFormat="1" x14ac:dyDescent="0.25">
      <c r="A640" s="46" t="s">
        <v>145</v>
      </c>
      <c r="B640" s="211" t="s">
        <v>358</v>
      </c>
      <c r="C640" s="212"/>
      <c r="D640" s="212"/>
      <c r="E640" s="212"/>
      <c r="F640" s="212"/>
      <c r="G640" s="212"/>
      <c r="H640" s="213"/>
      <c r="I640" s="35" t="s">
        <v>359</v>
      </c>
      <c r="T640" s="37"/>
    </row>
    <row r="641" spans="1:20" s="35" customFormat="1" hidden="1" x14ac:dyDescent="0.25">
      <c r="A641" s="46" t="s">
        <v>145</v>
      </c>
      <c r="B641" s="211" t="str">
        <f>(IF(H148="Saleable area Loading :","We have considered Saleable area of Flats as per our Calculation.","We considered Saleable area of Flat as per Builder area Sheet."))</f>
        <v>We considered Saleable area of Flat as per Builder area Sheet.</v>
      </c>
      <c r="C641" s="212"/>
      <c r="D641" s="212"/>
      <c r="E641" s="212"/>
      <c r="F641" s="212"/>
      <c r="G641" s="212"/>
      <c r="H641" s="213"/>
      <c r="T641" s="37"/>
    </row>
    <row r="642" spans="1:20" s="35" customFormat="1" hidden="1" x14ac:dyDescent="0.25">
      <c r="A642" s="46" t="s">
        <v>145</v>
      </c>
      <c r="B642" s="211" t="str">
        <f>(IF(H140="Saleable area Loading :","We have considered Saleable area of Commercial as per our Calculation.","We considered Saleable area of Commercial as per Builder area Sheet."))</f>
        <v>We have considered Saleable area of Commercial as per our Calculation.</v>
      </c>
      <c r="C642" s="212"/>
      <c r="D642" s="212"/>
      <c r="E642" s="212"/>
      <c r="F642" s="212"/>
      <c r="G642" s="212"/>
      <c r="H642" s="213"/>
      <c r="T642" s="37"/>
    </row>
    <row r="643" spans="1:20" s="35" customFormat="1" hidden="1" x14ac:dyDescent="0.25">
      <c r="A643" s="46" t="s">
        <v>145</v>
      </c>
      <c r="B643" s="91" t="s">
        <v>113</v>
      </c>
      <c r="C643" s="92"/>
      <c r="D643" s="92"/>
      <c r="E643" s="92"/>
      <c r="F643" s="92"/>
      <c r="G643" s="92"/>
      <c r="H643" s="93"/>
      <c r="T643" s="37"/>
    </row>
    <row r="644" spans="1:20" s="35" customFormat="1" ht="33.75" hidden="1" customHeight="1" x14ac:dyDescent="0.25">
      <c r="A644" s="46" t="s">
        <v>145</v>
      </c>
      <c r="B644" s="91" t="s">
        <v>114</v>
      </c>
      <c r="C644" s="92"/>
      <c r="D644" s="92"/>
      <c r="E644" s="92"/>
      <c r="F644" s="92"/>
      <c r="G644" s="92"/>
      <c r="H644" s="93"/>
      <c r="T644" s="37"/>
    </row>
    <row r="645" spans="1:20" s="35" customFormat="1" hidden="1" x14ac:dyDescent="0.25">
      <c r="A645" s="46" t="s">
        <v>145</v>
      </c>
      <c r="B645" s="91" t="s">
        <v>144</v>
      </c>
      <c r="C645" s="92"/>
      <c r="D645" s="92"/>
      <c r="E645" s="92"/>
      <c r="F645" s="92"/>
      <c r="G645" s="92"/>
      <c r="H645" s="93"/>
    </row>
    <row r="646" spans="1:20" s="35" customFormat="1" x14ac:dyDescent="0.25">
      <c r="A646" s="46" t="s">
        <v>145</v>
      </c>
      <c r="B646" s="91" t="s">
        <v>341</v>
      </c>
      <c r="C646" s="92"/>
      <c r="D646" s="92"/>
      <c r="E646" s="92"/>
      <c r="F646" s="92"/>
      <c r="G646" s="92"/>
      <c r="H646" s="93"/>
    </row>
    <row r="647" spans="1:20" s="35" customFormat="1" x14ac:dyDescent="0.25">
      <c r="A647" s="46" t="s">
        <v>145</v>
      </c>
      <c r="B647" s="91" t="s">
        <v>115</v>
      </c>
      <c r="C647" s="92"/>
      <c r="D647" s="92"/>
      <c r="E647" s="92"/>
      <c r="F647" s="92"/>
      <c r="G647" s="92"/>
      <c r="H647" s="93"/>
    </row>
    <row r="648" spans="1:20" s="35" customFormat="1" ht="34.5" customHeight="1" x14ac:dyDescent="0.25">
      <c r="A648" s="46" t="s">
        <v>145</v>
      </c>
      <c r="B648" s="91" t="s">
        <v>146</v>
      </c>
      <c r="C648" s="92"/>
      <c r="D648" s="92"/>
      <c r="E648" s="92"/>
      <c r="F648" s="92"/>
      <c r="G648" s="92"/>
      <c r="H648" s="93"/>
    </row>
    <row r="649" spans="1:20" s="35" customFormat="1" hidden="1" x14ac:dyDescent="0.25">
      <c r="A649" s="46" t="s">
        <v>145</v>
      </c>
      <c r="B649" s="91" t="s">
        <v>116</v>
      </c>
      <c r="C649" s="92"/>
      <c r="D649" s="92"/>
      <c r="E649" s="92"/>
      <c r="F649" s="92"/>
      <c r="G649" s="92"/>
      <c r="H649" s="93"/>
    </row>
    <row r="650" spans="1:20" s="35" customFormat="1" hidden="1" x14ac:dyDescent="0.25">
      <c r="A650" s="46" t="s">
        <v>145</v>
      </c>
      <c r="B650" s="202" t="s">
        <v>222</v>
      </c>
      <c r="C650" s="203"/>
      <c r="D650" s="203"/>
      <c r="E650" s="203"/>
      <c r="F650" s="203"/>
      <c r="G650" s="203"/>
      <c r="H650" s="204"/>
    </row>
    <row r="651" spans="1:20" s="35" customFormat="1" ht="33.75" customHeight="1" x14ac:dyDescent="0.25">
      <c r="A651" s="46" t="s">
        <v>145</v>
      </c>
      <c r="B651" s="91" t="s">
        <v>344</v>
      </c>
      <c r="C651" s="92"/>
      <c r="D651" s="92"/>
      <c r="E651" s="92"/>
      <c r="F651" s="92"/>
      <c r="G651" s="92"/>
      <c r="H651" s="93"/>
    </row>
    <row r="652" spans="1:20" s="35" customFormat="1" x14ac:dyDescent="0.25">
      <c r="A652" s="46" t="s">
        <v>145</v>
      </c>
      <c r="B652" s="83" t="s">
        <v>345</v>
      </c>
      <c r="C652" s="84"/>
      <c r="D652" s="83" t="s">
        <v>346</v>
      </c>
      <c r="E652" s="85"/>
      <c r="F652" s="84"/>
      <c r="G652" s="83" t="s">
        <v>347</v>
      </c>
      <c r="H652" s="84"/>
      <c r="T652" s="37"/>
    </row>
    <row r="653" spans="1:20" s="35" customFormat="1" ht="34.5" customHeight="1" x14ac:dyDescent="0.25">
      <c r="A653" s="46">
        <v>1</v>
      </c>
      <c r="B653" s="88">
        <v>45797</v>
      </c>
      <c r="C653" s="89"/>
      <c r="D653" s="86" t="s">
        <v>350</v>
      </c>
      <c r="E653" s="90"/>
      <c r="F653" s="87"/>
      <c r="G653" s="86" t="s">
        <v>348</v>
      </c>
      <c r="H653" s="87"/>
      <c r="T653" s="37"/>
    </row>
    <row r="654" spans="1:20" s="35" customFormat="1" ht="34.5" customHeight="1" x14ac:dyDescent="0.25">
      <c r="A654" s="46">
        <v>2</v>
      </c>
      <c r="B654" s="88">
        <v>45797</v>
      </c>
      <c r="C654" s="89"/>
      <c r="D654" s="86">
        <v>434</v>
      </c>
      <c r="E654" s="90"/>
      <c r="F654" s="87"/>
      <c r="G654" s="86" t="s">
        <v>352</v>
      </c>
      <c r="H654" s="87"/>
      <c r="T654" s="37"/>
    </row>
    <row r="655" spans="1:20" s="35" customFormat="1" ht="63" customHeight="1" x14ac:dyDescent="0.25">
      <c r="A655" s="76">
        <f>A654+1</f>
        <v>3</v>
      </c>
      <c r="B655" s="88">
        <v>45880</v>
      </c>
      <c r="C655" s="89"/>
      <c r="D655" s="86" t="s">
        <v>362</v>
      </c>
      <c r="E655" s="90"/>
      <c r="F655" s="87"/>
      <c r="G655" s="86" t="s">
        <v>361</v>
      </c>
      <c r="H655" s="87"/>
      <c r="T655" s="75"/>
    </row>
    <row r="656" spans="1:20" ht="15.6" customHeight="1" x14ac:dyDescent="0.25">
      <c r="A656" s="198" t="s">
        <v>54</v>
      </c>
      <c r="B656" s="199"/>
      <c r="C656" s="199"/>
      <c r="D656" s="199"/>
      <c r="E656" s="199"/>
      <c r="F656" s="199"/>
      <c r="G656" s="199"/>
      <c r="H656" s="200"/>
      <c r="T656" s="35"/>
    </row>
    <row r="657" spans="1:20" x14ac:dyDescent="0.25">
      <c r="A657" s="110" t="s">
        <v>55</v>
      </c>
      <c r="B657" s="110"/>
      <c r="C657" s="110"/>
      <c r="D657" s="110"/>
      <c r="E657" s="110"/>
      <c r="F657" s="110"/>
      <c r="G657" s="110"/>
      <c r="H657" s="110"/>
      <c r="T657" s="35"/>
    </row>
    <row r="658" spans="1:20" ht="15.75" customHeight="1" x14ac:dyDescent="0.25">
      <c r="A658" s="205" t="s">
        <v>56</v>
      </c>
      <c r="B658" s="205"/>
      <c r="C658" s="205"/>
      <c r="D658" s="205"/>
      <c r="E658" s="205"/>
      <c r="F658" s="205"/>
      <c r="G658" s="205"/>
      <c r="H658" s="205"/>
      <c r="T658" s="35"/>
    </row>
    <row r="659" spans="1:20" x14ac:dyDescent="0.25">
      <c r="A659" s="110" t="s">
        <v>57</v>
      </c>
      <c r="B659" s="110"/>
      <c r="C659" s="110"/>
      <c r="D659" s="110"/>
      <c r="E659" s="110"/>
      <c r="F659" s="110"/>
      <c r="G659" s="110"/>
      <c r="H659" s="110"/>
      <c r="T659" s="35"/>
    </row>
    <row r="660" spans="1:20" x14ac:dyDescent="0.25">
      <c r="A660" s="110" t="s">
        <v>58</v>
      </c>
      <c r="B660" s="110"/>
      <c r="C660" s="110"/>
      <c r="D660" s="110"/>
      <c r="E660" s="110"/>
      <c r="F660" s="110"/>
      <c r="G660" s="110"/>
      <c r="H660" s="110"/>
      <c r="T660" s="35"/>
    </row>
    <row r="661" spans="1:20" x14ac:dyDescent="0.25">
      <c r="A661" s="110" t="s">
        <v>117</v>
      </c>
      <c r="B661" s="110"/>
      <c r="C661" s="110"/>
      <c r="D661" s="110"/>
      <c r="E661" s="110"/>
      <c r="F661" s="110"/>
      <c r="G661" s="110"/>
      <c r="H661" s="110"/>
      <c r="T661" s="35"/>
    </row>
    <row r="662" spans="1:20" ht="33.950000000000003" customHeight="1" x14ac:dyDescent="0.25">
      <c r="A662" s="170" t="s">
        <v>118</v>
      </c>
      <c r="B662" s="170"/>
      <c r="C662" s="170"/>
      <c r="D662" s="170"/>
      <c r="E662" s="170"/>
      <c r="F662" s="170"/>
      <c r="G662" s="170"/>
      <c r="H662" s="170"/>
    </row>
    <row r="663" spans="1:20" x14ac:dyDescent="0.25">
      <c r="A663" s="195" t="s">
        <v>68</v>
      </c>
      <c r="B663" s="195"/>
      <c r="C663" s="195" t="s">
        <v>349</v>
      </c>
      <c r="D663" s="195"/>
      <c r="E663" s="195" t="s">
        <v>96</v>
      </c>
      <c r="F663" s="195"/>
      <c r="G663" s="195" t="s">
        <v>357</v>
      </c>
      <c r="H663" s="195"/>
    </row>
    <row r="664" spans="1:20" x14ac:dyDescent="0.25">
      <c r="A664" s="194" t="s">
        <v>70</v>
      </c>
      <c r="B664" s="194"/>
      <c r="C664" s="194"/>
      <c r="D664" s="194"/>
      <c r="E664" s="194"/>
      <c r="F664" s="194"/>
      <c r="G664" s="194"/>
      <c r="H664" s="194"/>
    </row>
    <row r="665" spans="1:20" x14ac:dyDescent="0.25">
      <c r="A665" s="194"/>
      <c r="B665" s="194"/>
      <c r="C665" s="194"/>
      <c r="D665" s="194"/>
      <c r="E665" s="194"/>
      <c r="F665" s="194"/>
      <c r="G665" s="194"/>
      <c r="H665" s="194"/>
    </row>
    <row r="666" spans="1:20" x14ac:dyDescent="0.25">
      <c r="A666" s="194"/>
      <c r="B666" s="194"/>
      <c r="C666" s="194"/>
      <c r="D666" s="194"/>
      <c r="E666" s="194"/>
      <c r="F666" s="194"/>
      <c r="G666" s="194"/>
      <c r="H666" s="194"/>
    </row>
    <row r="667" spans="1:20" x14ac:dyDescent="0.25">
      <c r="A667" s="194"/>
      <c r="B667" s="194"/>
      <c r="C667" s="194"/>
      <c r="D667" s="194"/>
      <c r="E667" s="194"/>
      <c r="F667" s="194"/>
      <c r="G667" s="194"/>
      <c r="H667" s="194"/>
    </row>
    <row r="668" spans="1:20" x14ac:dyDescent="0.25">
      <c r="A668" s="38" t="s">
        <v>59</v>
      </c>
      <c r="B668" s="39"/>
      <c r="C668" s="39"/>
      <c r="D668" s="38" t="str">
        <f>E10</f>
        <v>Rustomjee Belle Vie</v>
      </c>
      <c r="F668" s="39"/>
      <c r="G668" s="39"/>
      <c r="H668" s="39"/>
    </row>
    <row r="669" spans="1:20" x14ac:dyDescent="0.25">
      <c r="A669" s="39"/>
      <c r="B669" s="39"/>
      <c r="C669" s="39"/>
      <c r="D669" s="39"/>
      <c r="E669" s="39"/>
      <c r="F669" s="39"/>
      <c r="G669" s="39"/>
      <c r="H669" s="39"/>
    </row>
    <row r="670" spans="1:20" x14ac:dyDescent="0.25">
      <c r="A670" s="39"/>
      <c r="B670" s="39"/>
      <c r="C670" s="39"/>
      <c r="D670" s="39"/>
      <c r="E670" s="39"/>
      <c r="F670" s="39"/>
      <c r="G670" s="39"/>
      <c r="H670" s="39"/>
    </row>
    <row r="671" spans="1:20" ht="15" customHeight="1" x14ac:dyDescent="0.25"/>
    <row r="700" hidden="1" x14ac:dyDescent="0.25"/>
    <row r="701" hidden="1" x14ac:dyDescent="0.25"/>
    <row r="702" hidden="1" x14ac:dyDescent="0.25"/>
    <row r="703" hidden="1" x14ac:dyDescent="0.25"/>
    <row r="704" hidden="1" x14ac:dyDescent="0.25"/>
    <row r="705" spans="1:4" hidden="1" x14ac:dyDescent="0.25"/>
    <row r="712" spans="1:4" x14ac:dyDescent="0.25">
      <c r="A712" s="38" t="s">
        <v>59</v>
      </c>
      <c r="D712" s="41" t="str">
        <f>E10</f>
        <v>Rustomjee Belle Vie</v>
      </c>
    </row>
    <row r="756" spans="1:4" x14ac:dyDescent="0.25">
      <c r="A756" s="38" t="s">
        <v>59</v>
      </c>
      <c r="D756" s="41" t="str">
        <f>E10</f>
        <v>Rustomjee Belle Vie</v>
      </c>
    </row>
    <row r="800" spans="1:1" x14ac:dyDescent="0.25">
      <c r="A800" s="41" t="s">
        <v>153</v>
      </c>
    </row>
    <row r="844" spans="1:1" x14ac:dyDescent="0.25">
      <c r="A844" s="41" t="s">
        <v>60</v>
      </c>
    </row>
  </sheetData>
  <mergeCells count="1296">
    <mergeCell ref="B655:C655"/>
    <mergeCell ref="D655:F655"/>
    <mergeCell ref="G655:H655"/>
    <mergeCell ref="B654:C654"/>
    <mergeCell ref="D654:F654"/>
    <mergeCell ref="G654:H654"/>
    <mergeCell ref="L165:M165"/>
    <mergeCell ref="L166:M166"/>
    <mergeCell ref="G167:H167"/>
    <mergeCell ref="L167:M167"/>
    <mergeCell ref="G168:H168"/>
    <mergeCell ref="L168:M168"/>
    <mergeCell ref="G169:H169"/>
    <mergeCell ref="L169:M169"/>
    <mergeCell ref="L176:M176"/>
    <mergeCell ref="G177:H177"/>
    <mergeCell ref="L177:M177"/>
    <mergeCell ref="G171:H171"/>
    <mergeCell ref="L171:M171"/>
    <mergeCell ref="G172:H172"/>
    <mergeCell ref="L172:M172"/>
    <mergeCell ref="G173:H173"/>
    <mergeCell ref="L173:M173"/>
    <mergeCell ref="G174:H174"/>
    <mergeCell ref="L174:M174"/>
    <mergeCell ref="G175:H175"/>
    <mergeCell ref="L175:M175"/>
    <mergeCell ref="L170:M170"/>
    <mergeCell ref="L182:M182"/>
    <mergeCell ref="G183:H183"/>
    <mergeCell ref="L183:M183"/>
    <mergeCell ref="G184:H184"/>
    <mergeCell ref="L184:M184"/>
    <mergeCell ref="G185:H185"/>
    <mergeCell ref="L185:M185"/>
    <mergeCell ref="L156:M156"/>
    <mergeCell ref="G157:H157"/>
    <mergeCell ref="L157:M157"/>
    <mergeCell ref="G158:H158"/>
    <mergeCell ref="L158:M158"/>
    <mergeCell ref="G159:H159"/>
    <mergeCell ref="L159:M159"/>
    <mergeCell ref="G160:H160"/>
    <mergeCell ref="L160:M160"/>
    <mergeCell ref="L161:M161"/>
    <mergeCell ref="G162:H162"/>
    <mergeCell ref="L162:M162"/>
    <mergeCell ref="G163:H163"/>
    <mergeCell ref="L163:M163"/>
    <mergeCell ref="G164:H164"/>
    <mergeCell ref="L164:M164"/>
    <mergeCell ref="D69:H69"/>
    <mergeCell ref="F124:H124"/>
    <mergeCell ref="C77:H77"/>
    <mergeCell ref="G108:H108"/>
    <mergeCell ref="E95:F104"/>
    <mergeCell ref="G151:H151"/>
    <mergeCell ref="I16:P16"/>
    <mergeCell ref="F129:H129"/>
    <mergeCell ref="F127:H127"/>
    <mergeCell ref="A139:H139"/>
    <mergeCell ref="A128:E128"/>
    <mergeCell ref="A144:B144"/>
    <mergeCell ref="A62:B62"/>
    <mergeCell ref="C62:E62"/>
    <mergeCell ref="D64:H64"/>
    <mergeCell ref="F128:H128"/>
    <mergeCell ref="C133:D133"/>
    <mergeCell ref="D74:H74"/>
    <mergeCell ref="A75:C75"/>
    <mergeCell ref="E44:H44"/>
    <mergeCell ref="A44:D44"/>
    <mergeCell ref="A91:B91"/>
    <mergeCell ref="C91:H91"/>
    <mergeCell ref="A86:B86"/>
    <mergeCell ref="A51:B51"/>
    <mergeCell ref="C51:E51"/>
    <mergeCell ref="C54:E54"/>
    <mergeCell ref="G54:H54"/>
    <mergeCell ref="G51:H51"/>
    <mergeCell ref="C53:E53"/>
    <mergeCell ref="A67:C69"/>
    <mergeCell ref="D67:H67"/>
    <mergeCell ref="D68:H68"/>
    <mergeCell ref="C52:E52"/>
    <mergeCell ref="G53:H53"/>
    <mergeCell ref="A52:B52"/>
    <mergeCell ref="A63:H63"/>
    <mergeCell ref="A64:C64"/>
    <mergeCell ref="C57:E57"/>
    <mergeCell ref="G57:H57"/>
    <mergeCell ref="C59:E59"/>
    <mergeCell ref="G59:H59"/>
    <mergeCell ref="G52:H52"/>
    <mergeCell ref="L155:M155"/>
    <mergeCell ref="A65:C65"/>
    <mergeCell ref="D65:H65"/>
    <mergeCell ref="G62:H62"/>
    <mergeCell ref="E108:F108"/>
    <mergeCell ref="E109:F118"/>
    <mergeCell ref="A123:E123"/>
    <mergeCell ref="A114:B114"/>
    <mergeCell ref="A116:B116"/>
    <mergeCell ref="A117:B117"/>
    <mergeCell ref="A122:E122"/>
    <mergeCell ref="A119:E119"/>
    <mergeCell ref="F123:H123"/>
    <mergeCell ref="C61:H61"/>
    <mergeCell ref="A53:B61"/>
    <mergeCell ref="A79:B79"/>
    <mergeCell ref="A77:B77"/>
    <mergeCell ref="E80:F80"/>
    <mergeCell ref="A73:C73"/>
    <mergeCell ref="A102:B102"/>
    <mergeCell ref="A103:B103"/>
    <mergeCell ref="A661:H661"/>
    <mergeCell ref="A658:H658"/>
    <mergeCell ref="A133:B133"/>
    <mergeCell ref="A99:B99"/>
    <mergeCell ref="A100:B100"/>
    <mergeCell ref="A101:B101"/>
    <mergeCell ref="A115:B115"/>
    <mergeCell ref="F120:H120"/>
    <mergeCell ref="A118:B118"/>
    <mergeCell ref="F126:H126"/>
    <mergeCell ref="C136:D136"/>
    <mergeCell ref="A149:H149"/>
    <mergeCell ref="A143:B143"/>
    <mergeCell ref="A137:B137"/>
    <mergeCell ref="C137:D137"/>
    <mergeCell ref="E137:F137"/>
    <mergeCell ref="B649:H649"/>
    <mergeCell ref="B640:H640"/>
    <mergeCell ref="B641:H641"/>
    <mergeCell ref="B643:H643"/>
    <mergeCell ref="B644:H644"/>
    <mergeCell ref="A639:H639"/>
    <mergeCell ref="F119:H119"/>
    <mergeCell ref="B648:H648"/>
    <mergeCell ref="B647:H647"/>
    <mergeCell ref="B642:H642"/>
    <mergeCell ref="G178:H178"/>
    <mergeCell ref="G187:H187"/>
    <mergeCell ref="G197:H197"/>
    <mergeCell ref="G207:H207"/>
    <mergeCell ref="G217:H217"/>
    <mergeCell ref="G227:H227"/>
    <mergeCell ref="A664:H667"/>
    <mergeCell ref="A663:B663"/>
    <mergeCell ref="E663:F663"/>
    <mergeCell ref="C663:D663"/>
    <mergeCell ref="G663:H663"/>
    <mergeCell ref="A130:E130"/>
    <mergeCell ref="F130:H130"/>
    <mergeCell ref="A131:E131"/>
    <mergeCell ref="F131:H131"/>
    <mergeCell ref="A134:B134"/>
    <mergeCell ref="A659:H659"/>
    <mergeCell ref="A132:H132"/>
    <mergeCell ref="A662:H662"/>
    <mergeCell ref="A660:H660"/>
    <mergeCell ref="A656:H656"/>
    <mergeCell ref="G133:H133"/>
    <mergeCell ref="C140:C141"/>
    <mergeCell ref="A657:H657"/>
    <mergeCell ref="B645:H645"/>
    <mergeCell ref="G140:G141"/>
    <mergeCell ref="B650:H650"/>
    <mergeCell ref="G152:H152"/>
    <mergeCell ref="G153:H153"/>
    <mergeCell ref="G154:H154"/>
    <mergeCell ref="G155:H155"/>
    <mergeCell ref="G156:H156"/>
    <mergeCell ref="G161:H161"/>
    <mergeCell ref="G166:H166"/>
    <mergeCell ref="G176:H176"/>
    <mergeCell ref="G170:H170"/>
    <mergeCell ref="G182:H182"/>
    <mergeCell ref="G165:H165"/>
    <mergeCell ref="A1:H1"/>
    <mergeCell ref="A2:H2"/>
    <mergeCell ref="A3:D3"/>
    <mergeCell ref="E3:H3"/>
    <mergeCell ref="A5:D5"/>
    <mergeCell ref="A10:D10"/>
    <mergeCell ref="E10:H10"/>
    <mergeCell ref="A11:D11"/>
    <mergeCell ref="E11:H11"/>
    <mergeCell ref="E5:H5"/>
    <mergeCell ref="A6:D6"/>
    <mergeCell ref="E6:H6"/>
    <mergeCell ref="A7:D7"/>
    <mergeCell ref="E7:H7"/>
    <mergeCell ref="A8:D8"/>
    <mergeCell ref="E8:H8"/>
    <mergeCell ref="A4:D4"/>
    <mergeCell ref="E4:H4"/>
    <mergeCell ref="A9:D9"/>
    <mergeCell ref="E9:H9"/>
    <mergeCell ref="E27:H27"/>
    <mergeCell ref="A31:D31"/>
    <mergeCell ref="E31:H31"/>
    <mergeCell ref="A28:D28"/>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6:D26"/>
    <mergeCell ref="E26:H26"/>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E28:H28"/>
    <mergeCell ref="A30:D30"/>
    <mergeCell ref="E30:H30"/>
    <mergeCell ref="A27:D27"/>
    <mergeCell ref="A39:H39"/>
    <mergeCell ref="A38:B38"/>
    <mergeCell ref="C38:E38"/>
    <mergeCell ref="G109:H118"/>
    <mergeCell ref="A43:D43"/>
    <mergeCell ref="E43:H43"/>
    <mergeCell ref="A42:H42"/>
    <mergeCell ref="A70:C70"/>
    <mergeCell ref="A71:C71"/>
    <mergeCell ref="D70:H70"/>
    <mergeCell ref="E81:F90"/>
    <mergeCell ref="G81:H90"/>
    <mergeCell ref="A89:B89"/>
    <mergeCell ref="A90:B90"/>
    <mergeCell ref="D71:H71"/>
    <mergeCell ref="A45:D45"/>
    <mergeCell ref="E45:H45"/>
    <mergeCell ref="E46:H46"/>
    <mergeCell ref="E47:H47"/>
    <mergeCell ref="A94:B94"/>
    <mergeCell ref="E48:H48"/>
    <mergeCell ref="C58:H58"/>
    <mergeCell ref="C60:H60"/>
    <mergeCell ref="A93:B93"/>
    <mergeCell ref="F38:H38"/>
    <mergeCell ref="A74:C74"/>
    <mergeCell ref="D75:H75"/>
    <mergeCell ref="A81:B81"/>
    <mergeCell ref="G80:H80"/>
    <mergeCell ref="A85:B85"/>
    <mergeCell ref="A72:C72"/>
    <mergeCell ref="D72:H72"/>
    <mergeCell ref="A40:B40"/>
    <mergeCell ref="C40:H40"/>
    <mergeCell ref="A47:D47"/>
    <mergeCell ref="L146:M146"/>
    <mergeCell ref="L145:M145"/>
    <mergeCell ref="L144:M144"/>
    <mergeCell ref="L143:M143"/>
    <mergeCell ref="A88:B88"/>
    <mergeCell ref="C134:D134"/>
    <mergeCell ref="E134:F134"/>
    <mergeCell ref="G134:H134"/>
    <mergeCell ref="A120:E120"/>
    <mergeCell ref="A105:B105"/>
    <mergeCell ref="C105:H105"/>
    <mergeCell ref="A142:H142"/>
    <mergeCell ref="E140:E141"/>
    <mergeCell ref="A95:B95"/>
    <mergeCell ref="A48:D48"/>
    <mergeCell ref="A49:H49"/>
    <mergeCell ref="D66:H66"/>
    <mergeCell ref="A66:C66"/>
    <mergeCell ref="A87:B87"/>
    <mergeCell ref="C93:H93"/>
    <mergeCell ref="A46:D46"/>
    <mergeCell ref="A82:B82"/>
    <mergeCell ref="F122:H122"/>
    <mergeCell ref="A126:E126"/>
    <mergeCell ref="A112:B112"/>
    <mergeCell ref="A113:B113"/>
    <mergeCell ref="A107:B107"/>
    <mergeCell ref="A124:E124"/>
    <mergeCell ref="D73:H73"/>
    <mergeCell ref="A41:B41"/>
    <mergeCell ref="C41:H41"/>
    <mergeCell ref="F140:F141"/>
    <mergeCell ref="B140:B141"/>
    <mergeCell ref="A140:A141"/>
    <mergeCell ref="L153:M153"/>
    <mergeCell ref="L150:M150"/>
    <mergeCell ref="G137:H137"/>
    <mergeCell ref="L151:M151"/>
    <mergeCell ref="L152:M152"/>
    <mergeCell ref="C56:H56"/>
    <mergeCell ref="A80:B80"/>
    <mergeCell ref="A50:B50"/>
    <mergeCell ref="C50:H50"/>
    <mergeCell ref="A110:B110"/>
    <mergeCell ref="A111:B111"/>
    <mergeCell ref="G95:H104"/>
    <mergeCell ref="A96:B96"/>
    <mergeCell ref="A97:B97"/>
    <mergeCell ref="A98:B98"/>
    <mergeCell ref="F121:H121"/>
    <mergeCell ref="A121:E121"/>
    <mergeCell ref="D140:D141"/>
    <mergeCell ref="A76:C76"/>
    <mergeCell ref="D76:H76"/>
    <mergeCell ref="A83:B83"/>
    <mergeCell ref="E94:F94"/>
    <mergeCell ref="G94:H94"/>
    <mergeCell ref="C79:H79"/>
    <mergeCell ref="A84:B84"/>
    <mergeCell ref="C55:E55"/>
    <mergeCell ref="G55:H55"/>
    <mergeCell ref="G186:H186"/>
    <mergeCell ref="L186:M186"/>
    <mergeCell ref="L178:M178"/>
    <mergeCell ref="G179:H179"/>
    <mergeCell ref="L179:M179"/>
    <mergeCell ref="G180:H180"/>
    <mergeCell ref="L180:M180"/>
    <mergeCell ref="G181:H181"/>
    <mergeCell ref="L181:M181"/>
    <mergeCell ref="A104:B104"/>
    <mergeCell ref="A109:B109"/>
    <mergeCell ref="A136:B136"/>
    <mergeCell ref="E136:F136"/>
    <mergeCell ref="C107:H107"/>
    <mergeCell ref="A108:B108"/>
    <mergeCell ref="A129:E129"/>
    <mergeCell ref="G136:H136"/>
    <mergeCell ref="A135:B135"/>
    <mergeCell ref="C135:D135"/>
    <mergeCell ref="E135:F135"/>
    <mergeCell ref="G135:H135"/>
    <mergeCell ref="L154:M154"/>
    <mergeCell ref="A125:E125"/>
    <mergeCell ref="F125:H125"/>
    <mergeCell ref="A127:E127"/>
    <mergeCell ref="A146:B146"/>
    <mergeCell ref="A145:B145"/>
    <mergeCell ref="A147:H147"/>
    <mergeCell ref="E133:F133"/>
    <mergeCell ref="A138:H138"/>
    <mergeCell ref="G148:H148"/>
    <mergeCell ref="G150:H150"/>
    <mergeCell ref="G192:H192"/>
    <mergeCell ref="L192:M192"/>
    <mergeCell ref="G193:H193"/>
    <mergeCell ref="L193:M193"/>
    <mergeCell ref="G194:H194"/>
    <mergeCell ref="L194:M194"/>
    <mergeCell ref="G195:H195"/>
    <mergeCell ref="L195:M195"/>
    <mergeCell ref="G196:H196"/>
    <mergeCell ref="L196:M196"/>
    <mergeCell ref="L187:M187"/>
    <mergeCell ref="G188:H188"/>
    <mergeCell ref="L188:M188"/>
    <mergeCell ref="G189:H189"/>
    <mergeCell ref="L189:M189"/>
    <mergeCell ref="G190:H190"/>
    <mergeCell ref="L190:M190"/>
    <mergeCell ref="G191:H191"/>
    <mergeCell ref="L191:M191"/>
    <mergeCell ref="G202:H202"/>
    <mergeCell ref="L202:M202"/>
    <mergeCell ref="G203:H203"/>
    <mergeCell ref="L203:M203"/>
    <mergeCell ref="G204:H204"/>
    <mergeCell ref="L204:M204"/>
    <mergeCell ref="G205:H205"/>
    <mergeCell ref="L205:M205"/>
    <mergeCell ref="G206:H206"/>
    <mergeCell ref="L206:M206"/>
    <mergeCell ref="L197:M197"/>
    <mergeCell ref="G198:H198"/>
    <mergeCell ref="L198:M198"/>
    <mergeCell ref="G199:H199"/>
    <mergeCell ref="L199:M199"/>
    <mergeCell ref="G200:H200"/>
    <mergeCell ref="L200:M200"/>
    <mergeCell ref="G201:H201"/>
    <mergeCell ref="L201:M201"/>
    <mergeCell ref="G212:H212"/>
    <mergeCell ref="L212:M212"/>
    <mergeCell ref="G213:H213"/>
    <mergeCell ref="L213:M213"/>
    <mergeCell ref="G214:H214"/>
    <mergeCell ref="L214:M214"/>
    <mergeCell ref="G215:H215"/>
    <mergeCell ref="L215:M215"/>
    <mergeCell ref="G216:H216"/>
    <mergeCell ref="L216:M216"/>
    <mergeCell ref="L207:M207"/>
    <mergeCell ref="G208:H208"/>
    <mergeCell ref="L208:M208"/>
    <mergeCell ref="G209:H209"/>
    <mergeCell ref="L209:M209"/>
    <mergeCell ref="G210:H210"/>
    <mergeCell ref="L210:M210"/>
    <mergeCell ref="G211:H211"/>
    <mergeCell ref="L211:M211"/>
    <mergeCell ref="G222:H222"/>
    <mergeCell ref="L222:M222"/>
    <mergeCell ref="G223:H223"/>
    <mergeCell ref="L223:M223"/>
    <mergeCell ref="G224:H224"/>
    <mergeCell ref="L224:M224"/>
    <mergeCell ref="G225:H225"/>
    <mergeCell ref="L225:M225"/>
    <mergeCell ref="G226:H226"/>
    <mergeCell ref="L226:M226"/>
    <mergeCell ref="L217:M217"/>
    <mergeCell ref="G218:H218"/>
    <mergeCell ref="L218:M218"/>
    <mergeCell ref="G219:H219"/>
    <mergeCell ref="L219:M219"/>
    <mergeCell ref="G220:H220"/>
    <mergeCell ref="L220:M220"/>
    <mergeCell ref="G221:H221"/>
    <mergeCell ref="L221:M221"/>
    <mergeCell ref="G232:H232"/>
    <mergeCell ref="L232:M232"/>
    <mergeCell ref="G233:H233"/>
    <mergeCell ref="L233:M233"/>
    <mergeCell ref="G234:H234"/>
    <mergeCell ref="L234:M234"/>
    <mergeCell ref="G235:H235"/>
    <mergeCell ref="L235:M235"/>
    <mergeCell ref="G236:H236"/>
    <mergeCell ref="L236:M236"/>
    <mergeCell ref="L227:M227"/>
    <mergeCell ref="G228:H228"/>
    <mergeCell ref="L228:M228"/>
    <mergeCell ref="G229:H229"/>
    <mergeCell ref="L229:M229"/>
    <mergeCell ref="G230:H230"/>
    <mergeCell ref="L230:M230"/>
    <mergeCell ref="G231:H231"/>
    <mergeCell ref="L231:M231"/>
    <mergeCell ref="G242:H242"/>
    <mergeCell ref="L242:M242"/>
    <mergeCell ref="G243:H243"/>
    <mergeCell ref="L243:M243"/>
    <mergeCell ref="G244:H244"/>
    <mergeCell ref="L244:M244"/>
    <mergeCell ref="G245:H245"/>
    <mergeCell ref="L245:M245"/>
    <mergeCell ref="G246:H246"/>
    <mergeCell ref="L246:M246"/>
    <mergeCell ref="G237:H237"/>
    <mergeCell ref="L237:M237"/>
    <mergeCell ref="G238:H238"/>
    <mergeCell ref="L238:M238"/>
    <mergeCell ref="G239:H239"/>
    <mergeCell ref="L239:M239"/>
    <mergeCell ref="G240:H240"/>
    <mergeCell ref="L240:M240"/>
    <mergeCell ref="G241:H241"/>
    <mergeCell ref="L241:M241"/>
    <mergeCell ref="G252:H252"/>
    <mergeCell ref="L252:M252"/>
    <mergeCell ref="G253:H253"/>
    <mergeCell ref="L253:M253"/>
    <mergeCell ref="G254:H254"/>
    <mergeCell ref="L254:M254"/>
    <mergeCell ref="G255:H255"/>
    <mergeCell ref="L255:M255"/>
    <mergeCell ref="G256:H256"/>
    <mergeCell ref="L256:M256"/>
    <mergeCell ref="G247:H247"/>
    <mergeCell ref="L247:M247"/>
    <mergeCell ref="G248:H248"/>
    <mergeCell ref="L248:M248"/>
    <mergeCell ref="G249:H249"/>
    <mergeCell ref="L249:M249"/>
    <mergeCell ref="G250:H250"/>
    <mergeCell ref="L250:M250"/>
    <mergeCell ref="G251:H251"/>
    <mergeCell ref="L251:M251"/>
    <mergeCell ref="G262:H262"/>
    <mergeCell ref="L262:M262"/>
    <mergeCell ref="G263:H263"/>
    <mergeCell ref="L263:M263"/>
    <mergeCell ref="G264:H264"/>
    <mergeCell ref="L264:M264"/>
    <mergeCell ref="G265:H265"/>
    <mergeCell ref="L265:M265"/>
    <mergeCell ref="G266:H266"/>
    <mergeCell ref="L266:M266"/>
    <mergeCell ref="G257:H257"/>
    <mergeCell ref="L257:M257"/>
    <mergeCell ref="G258:H258"/>
    <mergeCell ref="L258:M258"/>
    <mergeCell ref="G259:H259"/>
    <mergeCell ref="L259:M259"/>
    <mergeCell ref="G260:H260"/>
    <mergeCell ref="L260:M260"/>
    <mergeCell ref="G261:H261"/>
    <mergeCell ref="L261:M261"/>
    <mergeCell ref="G272:H272"/>
    <mergeCell ref="L272:M272"/>
    <mergeCell ref="G273:H273"/>
    <mergeCell ref="L273:M273"/>
    <mergeCell ref="G274:H274"/>
    <mergeCell ref="L274:M274"/>
    <mergeCell ref="G275:H275"/>
    <mergeCell ref="L275:M275"/>
    <mergeCell ref="G276:H276"/>
    <mergeCell ref="L276:M276"/>
    <mergeCell ref="G267:H267"/>
    <mergeCell ref="L267:M267"/>
    <mergeCell ref="G268:H268"/>
    <mergeCell ref="L268:M268"/>
    <mergeCell ref="G269:H269"/>
    <mergeCell ref="L269:M269"/>
    <mergeCell ref="G270:H270"/>
    <mergeCell ref="L270:M270"/>
    <mergeCell ref="G271:H271"/>
    <mergeCell ref="L271:M271"/>
    <mergeCell ref="G282:H282"/>
    <mergeCell ref="L282:M282"/>
    <mergeCell ref="G283:H283"/>
    <mergeCell ref="L283:M283"/>
    <mergeCell ref="G284:H284"/>
    <mergeCell ref="L284:M284"/>
    <mergeCell ref="G285:H285"/>
    <mergeCell ref="L285:M285"/>
    <mergeCell ref="G286:H286"/>
    <mergeCell ref="L286:M286"/>
    <mergeCell ref="G277:H277"/>
    <mergeCell ref="L277:M277"/>
    <mergeCell ref="G278:H278"/>
    <mergeCell ref="L278:M278"/>
    <mergeCell ref="G279:H279"/>
    <mergeCell ref="L279:M279"/>
    <mergeCell ref="G280:H280"/>
    <mergeCell ref="L280:M280"/>
    <mergeCell ref="G281:H281"/>
    <mergeCell ref="L281:M281"/>
    <mergeCell ref="G292:H292"/>
    <mergeCell ref="L292:M292"/>
    <mergeCell ref="G293:H293"/>
    <mergeCell ref="L293:M293"/>
    <mergeCell ref="G294:H294"/>
    <mergeCell ref="L294:M294"/>
    <mergeCell ref="G295:H295"/>
    <mergeCell ref="L295:M295"/>
    <mergeCell ref="G296:H296"/>
    <mergeCell ref="L296:M296"/>
    <mergeCell ref="G287:H287"/>
    <mergeCell ref="L287:M287"/>
    <mergeCell ref="G288:H288"/>
    <mergeCell ref="L288:M288"/>
    <mergeCell ref="G289:H289"/>
    <mergeCell ref="L289:M289"/>
    <mergeCell ref="G290:H290"/>
    <mergeCell ref="L290:M290"/>
    <mergeCell ref="G291:H291"/>
    <mergeCell ref="L291:M291"/>
    <mergeCell ref="G302:H302"/>
    <mergeCell ref="L302:M302"/>
    <mergeCell ref="G303:H303"/>
    <mergeCell ref="L303:M303"/>
    <mergeCell ref="G304:H304"/>
    <mergeCell ref="L304:M304"/>
    <mergeCell ref="G305:H305"/>
    <mergeCell ref="L305:M305"/>
    <mergeCell ref="G306:H306"/>
    <mergeCell ref="L306:M306"/>
    <mergeCell ref="G297:H297"/>
    <mergeCell ref="L297:M297"/>
    <mergeCell ref="G298:H298"/>
    <mergeCell ref="L298:M298"/>
    <mergeCell ref="G299:H299"/>
    <mergeCell ref="L299:M299"/>
    <mergeCell ref="G300:H300"/>
    <mergeCell ref="L300:M300"/>
    <mergeCell ref="G301:H301"/>
    <mergeCell ref="L301:M301"/>
    <mergeCell ref="G312:H312"/>
    <mergeCell ref="L312:M312"/>
    <mergeCell ref="G313:H313"/>
    <mergeCell ref="L313:M313"/>
    <mergeCell ref="G314:H314"/>
    <mergeCell ref="L314:M314"/>
    <mergeCell ref="G315:H315"/>
    <mergeCell ref="L315:M315"/>
    <mergeCell ref="G316:H316"/>
    <mergeCell ref="L316:M316"/>
    <mergeCell ref="G307:H307"/>
    <mergeCell ref="L307:M307"/>
    <mergeCell ref="G308:H308"/>
    <mergeCell ref="L308:M308"/>
    <mergeCell ref="G309:H309"/>
    <mergeCell ref="L309:M309"/>
    <mergeCell ref="G310:H310"/>
    <mergeCell ref="L310:M310"/>
    <mergeCell ref="G311:H311"/>
    <mergeCell ref="L311:M311"/>
    <mergeCell ref="G322:H322"/>
    <mergeCell ref="L322:M322"/>
    <mergeCell ref="G323:H323"/>
    <mergeCell ref="L323:M323"/>
    <mergeCell ref="G324:H324"/>
    <mergeCell ref="L324:M324"/>
    <mergeCell ref="G325:H325"/>
    <mergeCell ref="L325:M325"/>
    <mergeCell ref="G326:H326"/>
    <mergeCell ref="L326:M326"/>
    <mergeCell ref="G317:H317"/>
    <mergeCell ref="L317:M317"/>
    <mergeCell ref="G318:H318"/>
    <mergeCell ref="L318:M318"/>
    <mergeCell ref="G319:H319"/>
    <mergeCell ref="L319:M319"/>
    <mergeCell ref="G320:H320"/>
    <mergeCell ref="L320:M320"/>
    <mergeCell ref="G321:H321"/>
    <mergeCell ref="L321:M321"/>
    <mergeCell ref="G332:H332"/>
    <mergeCell ref="L332:M332"/>
    <mergeCell ref="G333:H333"/>
    <mergeCell ref="L333:M333"/>
    <mergeCell ref="G334:H334"/>
    <mergeCell ref="L334:M334"/>
    <mergeCell ref="G335:H335"/>
    <mergeCell ref="L335:M335"/>
    <mergeCell ref="G336:H336"/>
    <mergeCell ref="L336:M336"/>
    <mergeCell ref="G327:H327"/>
    <mergeCell ref="L327:M327"/>
    <mergeCell ref="G328:H328"/>
    <mergeCell ref="L328:M328"/>
    <mergeCell ref="G329:H329"/>
    <mergeCell ref="L329:M329"/>
    <mergeCell ref="G330:H330"/>
    <mergeCell ref="L330:M330"/>
    <mergeCell ref="G331:H331"/>
    <mergeCell ref="L331:M331"/>
    <mergeCell ref="G342:H342"/>
    <mergeCell ref="L342:M342"/>
    <mergeCell ref="G343:H343"/>
    <mergeCell ref="L343:M343"/>
    <mergeCell ref="G344:H344"/>
    <mergeCell ref="L344:M344"/>
    <mergeCell ref="G345:H345"/>
    <mergeCell ref="L345:M345"/>
    <mergeCell ref="G346:H346"/>
    <mergeCell ref="L346:M346"/>
    <mergeCell ref="G337:H337"/>
    <mergeCell ref="L337:M337"/>
    <mergeCell ref="G338:H338"/>
    <mergeCell ref="L338:M338"/>
    <mergeCell ref="G339:H339"/>
    <mergeCell ref="L339:M339"/>
    <mergeCell ref="G340:H340"/>
    <mergeCell ref="L340:M340"/>
    <mergeCell ref="G341:H341"/>
    <mergeCell ref="L341:M341"/>
    <mergeCell ref="G352:H352"/>
    <mergeCell ref="L352:M352"/>
    <mergeCell ref="G353:H353"/>
    <mergeCell ref="L353:M353"/>
    <mergeCell ref="G354:H354"/>
    <mergeCell ref="L354:M354"/>
    <mergeCell ref="G355:H355"/>
    <mergeCell ref="L355:M355"/>
    <mergeCell ref="G356:H356"/>
    <mergeCell ref="L356:M356"/>
    <mergeCell ref="G347:H347"/>
    <mergeCell ref="L347:M347"/>
    <mergeCell ref="G348:H348"/>
    <mergeCell ref="L348:M348"/>
    <mergeCell ref="G349:H349"/>
    <mergeCell ref="L349:M349"/>
    <mergeCell ref="G350:H350"/>
    <mergeCell ref="L350:M350"/>
    <mergeCell ref="G351:H351"/>
    <mergeCell ref="L351:M351"/>
    <mergeCell ref="G362:H362"/>
    <mergeCell ref="L362:M362"/>
    <mergeCell ref="G363:H363"/>
    <mergeCell ref="L363:M363"/>
    <mergeCell ref="G364:H364"/>
    <mergeCell ref="L364:M364"/>
    <mergeCell ref="G365:H365"/>
    <mergeCell ref="L365:M365"/>
    <mergeCell ref="G366:H366"/>
    <mergeCell ref="L366:M366"/>
    <mergeCell ref="G357:H357"/>
    <mergeCell ref="L357:M357"/>
    <mergeCell ref="G358:H358"/>
    <mergeCell ref="L358:M358"/>
    <mergeCell ref="G359:H359"/>
    <mergeCell ref="L359:M359"/>
    <mergeCell ref="G360:H360"/>
    <mergeCell ref="L360:M360"/>
    <mergeCell ref="G361:H361"/>
    <mergeCell ref="L361:M361"/>
    <mergeCell ref="G372:H372"/>
    <mergeCell ref="L372:M372"/>
    <mergeCell ref="G373:H373"/>
    <mergeCell ref="L373:M373"/>
    <mergeCell ref="G374:H374"/>
    <mergeCell ref="L374:M374"/>
    <mergeCell ref="G375:H375"/>
    <mergeCell ref="L375:M375"/>
    <mergeCell ref="G376:H376"/>
    <mergeCell ref="L376:M376"/>
    <mergeCell ref="G367:H367"/>
    <mergeCell ref="L367:M367"/>
    <mergeCell ref="G368:H368"/>
    <mergeCell ref="L368:M368"/>
    <mergeCell ref="G369:H369"/>
    <mergeCell ref="L369:M369"/>
    <mergeCell ref="G370:H370"/>
    <mergeCell ref="L370:M370"/>
    <mergeCell ref="G371:H371"/>
    <mergeCell ref="L371:M371"/>
    <mergeCell ref="G382:H382"/>
    <mergeCell ref="L382:M382"/>
    <mergeCell ref="G383:H383"/>
    <mergeCell ref="L383:M383"/>
    <mergeCell ref="G384:H384"/>
    <mergeCell ref="L384:M384"/>
    <mergeCell ref="G385:H385"/>
    <mergeCell ref="L385:M385"/>
    <mergeCell ref="G386:H386"/>
    <mergeCell ref="L386:M386"/>
    <mergeCell ref="G377:H377"/>
    <mergeCell ref="L377:M377"/>
    <mergeCell ref="G378:H378"/>
    <mergeCell ref="L378:M378"/>
    <mergeCell ref="G379:H379"/>
    <mergeCell ref="L379:M379"/>
    <mergeCell ref="G380:H380"/>
    <mergeCell ref="L380:M380"/>
    <mergeCell ref="G381:H381"/>
    <mergeCell ref="L381:M381"/>
    <mergeCell ref="G392:H392"/>
    <mergeCell ref="L392:M392"/>
    <mergeCell ref="G393:H393"/>
    <mergeCell ref="L393:M393"/>
    <mergeCell ref="G394:H394"/>
    <mergeCell ref="L394:M394"/>
    <mergeCell ref="G395:H395"/>
    <mergeCell ref="L395:M395"/>
    <mergeCell ref="G396:H396"/>
    <mergeCell ref="L396:M396"/>
    <mergeCell ref="G387:H387"/>
    <mergeCell ref="L387:M387"/>
    <mergeCell ref="G388:H388"/>
    <mergeCell ref="L388:M388"/>
    <mergeCell ref="G389:H389"/>
    <mergeCell ref="L389:M389"/>
    <mergeCell ref="G390:H390"/>
    <mergeCell ref="L390:M390"/>
    <mergeCell ref="G391:H391"/>
    <mergeCell ref="L391:M391"/>
    <mergeCell ref="G402:H402"/>
    <mergeCell ref="L402:M402"/>
    <mergeCell ref="G403:H403"/>
    <mergeCell ref="L403:M403"/>
    <mergeCell ref="G404:H404"/>
    <mergeCell ref="L404:M404"/>
    <mergeCell ref="G405:H405"/>
    <mergeCell ref="L405:M405"/>
    <mergeCell ref="G406:H406"/>
    <mergeCell ref="L406:M406"/>
    <mergeCell ref="G397:H397"/>
    <mergeCell ref="L397:M397"/>
    <mergeCell ref="G398:H398"/>
    <mergeCell ref="L398:M398"/>
    <mergeCell ref="G399:H399"/>
    <mergeCell ref="L399:M399"/>
    <mergeCell ref="G400:H400"/>
    <mergeCell ref="L400:M400"/>
    <mergeCell ref="G401:H401"/>
    <mergeCell ref="L401:M401"/>
    <mergeCell ref="G412:H412"/>
    <mergeCell ref="L412:M412"/>
    <mergeCell ref="G413:H413"/>
    <mergeCell ref="L413:M413"/>
    <mergeCell ref="G414:H414"/>
    <mergeCell ref="L414:M414"/>
    <mergeCell ref="G415:H415"/>
    <mergeCell ref="L415:M415"/>
    <mergeCell ref="G416:H416"/>
    <mergeCell ref="L416:M416"/>
    <mergeCell ref="G407:H407"/>
    <mergeCell ref="L407:M407"/>
    <mergeCell ref="G408:H408"/>
    <mergeCell ref="L408:M408"/>
    <mergeCell ref="G409:H409"/>
    <mergeCell ref="L409:M409"/>
    <mergeCell ref="G410:H410"/>
    <mergeCell ref="L410:M410"/>
    <mergeCell ref="G411:H411"/>
    <mergeCell ref="L411:M411"/>
    <mergeCell ref="G422:H422"/>
    <mergeCell ref="L422:M422"/>
    <mergeCell ref="G423:H423"/>
    <mergeCell ref="L423:M423"/>
    <mergeCell ref="G424:H424"/>
    <mergeCell ref="L424:M424"/>
    <mergeCell ref="G425:H425"/>
    <mergeCell ref="L425:M425"/>
    <mergeCell ref="G426:H426"/>
    <mergeCell ref="L426:M426"/>
    <mergeCell ref="G417:H417"/>
    <mergeCell ref="L417:M417"/>
    <mergeCell ref="G418:H418"/>
    <mergeCell ref="L418:M418"/>
    <mergeCell ref="G419:H419"/>
    <mergeCell ref="L419:M419"/>
    <mergeCell ref="G420:H420"/>
    <mergeCell ref="L420:M420"/>
    <mergeCell ref="G421:H421"/>
    <mergeCell ref="L421:M421"/>
    <mergeCell ref="G432:H432"/>
    <mergeCell ref="L432:M432"/>
    <mergeCell ref="G433:H433"/>
    <mergeCell ref="L433:M433"/>
    <mergeCell ref="G434:H434"/>
    <mergeCell ref="L434:M434"/>
    <mergeCell ref="G435:H435"/>
    <mergeCell ref="L435:M435"/>
    <mergeCell ref="G436:H436"/>
    <mergeCell ref="L436:M436"/>
    <mergeCell ref="G427:H427"/>
    <mergeCell ref="L427:M427"/>
    <mergeCell ref="G428:H428"/>
    <mergeCell ref="L428:M428"/>
    <mergeCell ref="G429:H429"/>
    <mergeCell ref="L429:M429"/>
    <mergeCell ref="G430:H430"/>
    <mergeCell ref="L430:M430"/>
    <mergeCell ref="G431:H431"/>
    <mergeCell ref="L431:M431"/>
    <mergeCell ref="G442:H442"/>
    <mergeCell ref="L442:M442"/>
    <mergeCell ref="G443:H443"/>
    <mergeCell ref="L443:M443"/>
    <mergeCell ref="G444:H444"/>
    <mergeCell ref="L444:M444"/>
    <mergeCell ref="G445:H445"/>
    <mergeCell ref="L445:M445"/>
    <mergeCell ref="G446:H446"/>
    <mergeCell ref="L446:M446"/>
    <mergeCell ref="G437:H437"/>
    <mergeCell ref="L437:M437"/>
    <mergeCell ref="G438:H438"/>
    <mergeCell ref="L438:M438"/>
    <mergeCell ref="G439:H439"/>
    <mergeCell ref="L439:M439"/>
    <mergeCell ref="G440:H440"/>
    <mergeCell ref="L440:M440"/>
    <mergeCell ref="G441:H441"/>
    <mergeCell ref="L441:M441"/>
    <mergeCell ref="G452:H452"/>
    <mergeCell ref="L452:M452"/>
    <mergeCell ref="G453:H453"/>
    <mergeCell ref="L453:M453"/>
    <mergeCell ref="G454:H454"/>
    <mergeCell ref="L454:M454"/>
    <mergeCell ref="G455:H455"/>
    <mergeCell ref="L455:M455"/>
    <mergeCell ref="G456:H456"/>
    <mergeCell ref="L456:M456"/>
    <mergeCell ref="G447:H447"/>
    <mergeCell ref="L447:M447"/>
    <mergeCell ref="G448:H448"/>
    <mergeCell ref="L448:M448"/>
    <mergeCell ref="G449:H449"/>
    <mergeCell ref="L449:M449"/>
    <mergeCell ref="G450:H450"/>
    <mergeCell ref="L450:M450"/>
    <mergeCell ref="G451:H451"/>
    <mergeCell ref="L451:M451"/>
    <mergeCell ref="G462:H462"/>
    <mergeCell ref="L462:M462"/>
    <mergeCell ref="G463:H463"/>
    <mergeCell ref="L463:M463"/>
    <mergeCell ref="G464:H464"/>
    <mergeCell ref="L464:M464"/>
    <mergeCell ref="G465:H465"/>
    <mergeCell ref="L465:M465"/>
    <mergeCell ref="G466:H466"/>
    <mergeCell ref="L466:M466"/>
    <mergeCell ref="G457:H457"/>
    <mergeCell ref="L457:M457"/>
    <mergeCell ref="G458:H458"/>
    <mergeCell ref="L458:M458"/>
    <mergeCell ref="G459:H459"/>
    <mergeCell ref="L459:M459"/>
    <mergeCell ref="G460:H460"/>
    <mergeCell ref="L460:M460"/>
    <mergeCell ref="G461:H461"/>
    <mergeCell ref="L461:M461"/>
    <mergeCell ref="G472:H472"/>
    <mergeCell ref="L472:M472"/>
    <mergeCell ref="G473:H473"/>
    <mergeCell ref="L473:M473"/>
    <mergeCell ref="G474:H474"/>
    <mergeCell ref="L474:M474"/>
    <mergeCell ref="G475:H475"/>
    <mergeCell ref="L475:M475"/>
    <mergeCell ref="G476:H476"/>
    <mergeCell ref="L476:M476"/>
    <mergeCell ref="G467:H467"/>
    <mergeCell ref="L467:M467"/>
    <mergeCell ref="G468:H468"/>
    <mergeCell ref="L468:M468"/>
    <mergeCell ref="G469:H469"/>
    <mergeCell ref="L469:M469"/>
    <mergeCell ref="G470:H470"/>
    <mergeCell ref="L470:M470"/>
    <mergeCell ref="G471:H471"/>
    <mergeCell ref="L471:M471"/>
    <mergeCell ref="G482:H482"/>
    <mergeCell ref="L482:M482"/>
    <mergeCell ref="G483:H483"/>
    <mergeCell ref="L483:M483"/>
    <mergeCell ref="G484:H484"/>
    <mergeCell ref="L484:M484"/>
    <mergeCell ref="G485:H485"/>
    <mergeCell ref="L485:M485"/>
    <mergeCell ref="G486:H486"/>
    <mergeCell ref="L486:M486"/>
    <mergeCell ref="G477:H477"/>
    <mergeCell ref="L477:M477"/>
    <mergeCell ref="G478:H478"/>
    <mergeCell ref="L478:M478"/>
    <mergeCell ref="G479:H479"/>
    <mergeCell ref="L479:M479"/>
    <mergeCell ref="G480:H480"/>
    <mergeCell ref="L480:M480"/>
    <mergeCell ref="G481:H481"/>
    <mergeCell ref="L481:M481"/>
    <mergeCell ref="G492:H492"/>
    <mergeCell ref="L492:M492"/>
    <mergeCell ref="G493:H493"/>
    <mergeCell ref="L493:M493"/>
    <mergeCell ref="G494:H494"/>
    <mergeCell ref="L494:M494"/>
    <mergeCell ref="G495:H495"/>
    <mergeCell ref="L495:M495"/>
    <mergeCell ref="G496:H496"/>
    <mergeCell ref="L496:M496"/>
    <mergeCell ref="G487:H487"/>
    <mergeCell ref="L487:M487"/>
    <mergeCell ref="G488:H488"/>
    <mergeCell ref="L488:M488"/>
    <mergeCell ref="G489:H489"/>
    <mergeCell ref="L489:M489"/>
    <mergeCell ref="G490:H490"/>
    <mergeCell ref="L490:M490"/>
    <mergeCell ref="G491:H491"/>
    <mergeCell ref="L491:M491"/>
    <mergeCell ref="G502:H502"/>
    <mergeCell ref="L502:M502"/>
    <mergeCell ref="G503:H503"/>
    <mergeCell ref="L503:M503"/>
    <mergeCell ref="G504:H504"/>
    <mergeCell ref="L504:M504"/>
    <mergeCell ref="G505:H505"/>
    <mergeCell ref="L505:M505"/>
    <mergeCell ref="G506:H506"/>
    <mergeCell ref="L506:M506"/>
    <mergeCell ref="G497:H497"/>
    <mergeCell ref="L497:M497"/>
    <mergeCell ref="G498:H498"/>
    <mergeCell ref="L498:M498"/>
    <mergeCell ref="G499:H499"/>
    <mergeCell ref="L499:M499"/>
    <mergeCell ref="G500:H500"/>
    <mergeCell ref="L500:M500"/>
    <mergeCell ref="G501:H501"/>
    <mergeCell ref="L501:M501"/>
    <mergeCell ref="G512:H512"/>
    <mergeCell ref="L512:M512"/>
    <mergeCell ref="G513:H513"/>
    <mergeCell ref="L513:M513"/>
    <mergeCell ref="G514:H514"/>
    <mergeCell ref="L514:M514"/>
    <mergeCell ref="G515:H515"/>
    <mergeCell ref="L515:M515"/>
    <mergeCell ref="G516:H516"/>
    <mergeCell ref="L516:M516"/>
    <mergeCell ref="G507:H507"/>
    <mergeCell ref="L507:M507"/>
    <mergeCell ref="G508:H508"/>
    <mergeCell ref="L508:M508"/>
    <mergeCell ref="G509:H509"/>
    <mergeCell ref="L509:M509"/>
    <mergeCell ref="G510:H510"/>
    <mergeCell ref="L510:M510"/>
    <mergeCell ref="G511:H511"/>
    <mergeCell ref="L511:M511"/>
    <mergeCell ref="G522:H522"/>
    <mergeCell ref="L522:M522"/>
    <mergeCell ref="G523:H523"/>
    <mergeCell ref="L523:M523"/>
    <mergeCell ref="G524:H524"/>
    <mergeCell ref="L524:M524"/>
    <mergeCell ref="G525:H525"/>
    <mergeCell ref="L525:M525"/>
    <mergeCell ref="G526:H526"/>
    <mergeCell ref="L526:M526"/>
    <mergeCell ref="G517:H517"/>
    <mergeCell ref="L517:M517"/>
    <mergeCell ref="G518:H518"/>
    <mergeCell ref="L518:M518"/>
    <mergeCell ref="G519:H519"/>
    <mergeCell ref="L519:M519"/>
    <mergeCell ref="G520:H520"/>
    <mergeCell ref="L520:M520"/>
    <mergeCell ref="G521:H521"/>
    <mergeCell ref="L521:M521"/>
    <mergeCell ref="G532:H532"/>
    <mergeCell ref="L532:M532"/>
    <mergeCell ref="G533:H533"/>
    <mergeCell ref="L533:M533"/>
    <mergeCell ref="G534:H534"/>
    <mergeCell ref="L534:M534"/>
    <mergeCell ref="G535:H535"/>
    <mergeCell ref="L535:M535"/>
    <mergeCell ref="G536:H536"/>
    <mergeCell ref="L536:M536"/>
    <mergeCell ref="G527:H527"/>
    <mergeCell ref="L527:M527"/>
    <mergeCell ref="G528:H528"/>
    <mergeCell ref="L528:M528"/>
    <mergeCell ref="G529:H529"/>
    <mergeCell ref="L529:M529"/>
    <mergeCell ref="G530:H530"/>
    <mergeCell ref="L530:M530"/>
    <mergeCell ref="G531:H531"/>
    <mergeCell ref="L531:M531"/>
    <mergeCell ref="G542:H542"/>
    <mergeCell ref="L542:M542"/>
    <mergeCell ref="G543:H543"/>
    <mergeCell ref="L543:M543"/>
    <mergeCell ref="G544:H544"/>
    <mergeCell ref="L544:M544"/>
    <mergeCell ref="G545:H545"/>
    <mergeCell ref="L545:M545"/>
    <mergeCell ref="G546:H546"/>
    <mergeCell ref="L546:M546"/>
    <mergeCell ref="G537:H537"/>
    <mergeCell ref="L537:M537"/>
    <mergeCell ref="G538:H538"/>
    <mergeCell ref="L538:M538"/>
    <mergeCell ref="G539:H539"/>
    <mergeCell ref="L539:M539"/>
    <mergeCell ref="G540:H540"/>
    <mergeCell ref="L540:M540"/>
    <mergeCell ref="G541:H541"/>
    <mergeCell ref="L541:M541"/>
    <mergeCell ref="G552:H552"/>
    <mergeCell ref="L552:M552"/>
    <mergeCell ref="G553:H553"/>
    <mergeCell ref="L553:M553"/>
    <mergeCell ref="G554:H554"/>
    <mergeCell ref="L554:M554"/>
    <mergeCell ref="G555:H555"/>
    <mergeCell ref="L555:M555"/>
    <mergeCell ref="G556:H556"/>
    <mergeCell ref="L556:M556"/>
    <mergeCell ref="G547:H547"/>
    <mergeCell ref="L547:M547"/>
    <mergeCell ref="G548:H548"/>
    <mergeCell ref="L548:M548"/>
    <mergeCell ref="G549:H549"/>
    <mergeCell ref="L549:M549"/>
    <mergeCell ref="G550:H550"/>
    <mergeCell ref="L550:M550"/>
    <mergeCell ref="G551:H551"/>
    <mergeCell ref="L551:M551"/>
    <mergeCell ref="G562:H562"/>
    <mergeCell ref="L562:M562"/>
    <mergeCell ref="G563:H563"/>
    <mergeCell ref="L563:M563"/>
    <mergeCell ref="G564:H564"/>
    <mergeCell ref="L564:M564"/>
    <mergeCell ref="G565:H565"/>
    <mergeCell ref="L565:M565"/>
    <mergeCell ref="G566:H566"/>
    <mergeCell ref="L566:M566"/>
    <mergeCell ref="G557:H557"/>
    <mergeCell ref="L557:M557"/>
    <mergeCell ref="G558:H558"/>
    <mergeCell ref="L558:M558"/>
    <mergeCell ref="G559:H559"/>
    <mergeCell ref="L559:M559"/>
    <mergeCell ref="G560:H560"/>
    <mergeCell ref="L560:M560"/>
    <mergeCell ref="G561:H561"/>
    <mergeCell ref="L561:M561"/>
    <mergeCell ref="G572:H572"/>
    <mergeCell ref="L572:M572"/>
    <mergeCell ref="G573:H573"/>
    <mergeCell ref="L573:M573"/>
    <mergeCell ref="G574:H574"/>
    <mergeCell ref="L574:M574"/>
    <mergeCell ref="G575:H575"/>
    <mergeCell ref="L575:M575"/>
    <mergeCell ref="G576:H576"/>
    <mergeCell ref="L576:M576"/>
    <mergeCell ref="G567:H567"/>
    <mergeCell ref="L567:M567"/>
    <mergeCell ref="G568:H568"/>
    <mergeCell ref="L568:M568"/>
    <mergeCell ref="G569:H569"/>
    <mergeCell ref="L569:M569"/>
    <mergeCell ref="G570:H570"/>
    <mergeCell ref="L570:M570"/>
    <mergeCell ref="G571:H571"/>
    <mergeCell ref="L571:M571"/>
    <mergeCell ref="G582:H582"/>
    <mergeCell ref="L582:M582"/>
    <mergeCell ref="G583:H583"/>
    <mergeCell ref="L583:M583"/>
    <mergeCell ref="G584:H584"/>
    <mergeCell ref="L584:M584"/>
    <mergeCell ref="G585:H585"/>
    <mergeCell ref="L585:M585"/>
    <mergeCell ref="G586:H586"/>
    <mergeCell ref="L586:M586"/>
    <mergeCell ref="G577:H577"/>
    <mergeCell ref="L577:M577"/>
    <mergeCell ref="G578:H578"/>
    <mergeCell ref="L578:M578"/>
    <mergeCell ref="G579:H579"/>
    <mergeCell ref="L579:M579"/>
    <mergeCell ref="G580:H580"/>
    <mergeCell ref="L580:M580"/>
    <mergeCell ref="G581:H581"/>
    <mergeCell ref="L581:M581"/>
    <mergeCell ref="G592:H592"/>
    <mergeCell ref="L592:M592"/>
    <mergeCell ref="G593:H593"/>
    <mergeCell ref="L593:M593"/>
    <mergeCell ref="G594:H594"/>
    <mergeCell ref="L594:M594"/>
    <mergeCell ref="G595:H595"/>
    <mergeCell ref="L595:M595"/>
    <mergeCell ref="G596:H596"/>
    <mergeCell ref="L596:M596"/>
    <mergeCell ref="G587:H587"/>
    <mergeCell ref="L587:M587"/>
    <mergeCell ref="G588:H588"/>
    <mergeCell ref="L588:M588"/>
    <mergeCell ref="G589:H589"/>
    <mergeCell ref="L589:M589"/>
    <mergeCell ref="G590:H590"/>
    <mergeCell ref="L590:M590"/>
    <mergeCell ref="G591:H591"/>
    <mergeCell ref="L591:M591"/>
    <mergeCell ref="G602:H602"/>
    <mergeCell ref="L602:M602"/>
    <mergeCell ref="G603:H603"/>
    <mergeCell ref="L603:M603"/>
    <mergeCell ref="G604:H604"/>
    <mergeCell ref="L604:M604"/>
    <mergeCell ref="G605:H605"/>
    <mergeCell ref="L605:M605"/>
    <mergeCell ref="G606:H606"/>
    <mergeCell ref="L606:M606"/>
    <mergeCell ref="G597:H597"/>
    <mergeCell ref="L597:M597"/>
    <mergeCell ref="G598:H598"/>
    <mergeCell ref="L598:M598"/>
    <mergeCell ref="G599:H599"/>
    <mergeCell ref="L599:M599"/>
    <mergeCell ref="G600:H600"/>
    <mergeCell ref="L600:M600"/>
    <mergeCell ref="G601:H601"/>
    <mergeCell ref="L601:M601"/>
    <mergeCell ref="G612:H612"/>
    <mergeCell ref="L612:M612"/>
    <mergeCell ref="G613:H613"/>
    <mergeCell ref="L613:M613"/>
    <mergeCell ref="G614:H614"/>
    <mergeCell ref="L614:M614"/>
    <mergeCell ref="G615:H615"/>
    <mergeCell ref="L615:M615"/>
    <mergeCell ref="G616:H616"/>
    <mergeCell ref="L616:M616"/>
    <mergeCell ref="G622:H622"/>
    <mergeCell ref="L622:M622"/>
    <mergeCell ref="G623:H623"/>
    <mergeCell ref="L623:M623"/>
    <mergeCell ref="G607:H607"/>
    <mergeCell ref="L607:M607"/>
    <mergeCell ref="G608:H608"/>
    <mergeCell ref="L608:M608"/>
    <mergeCell ref="G609:H609"/>
    <mergeCell ref="L609:M609"/>
    <mergeCell ref="G610:H610"/>
    <mergeCell ref="L610:M610"/>
    <mergeCell ref="G611:H611"/>
    <mergeCell ref="L611:M611"/>
    <mergeCell ref="G627:H627"/>
    <mergeCell ref="L627:M627"/>
    <mergeCell ref="G628:H628"/>
    <mergeCell ref="L628:M628"/>
    <mergeCell ref="G629:H629"/>
    <mergeCell ref="L629:M629"/>
    <mergeCell ref="G630:H630"/>
    <mergeCell ref="L630:M630"/>
    <mergeCell ref="G631:H631"/>
    <mergeCell ref="L631:M631"/>
    <mergeCell ref="G624:H624"/>
    <mergeCell ref="L624:M624"/>
    <mergeCell ref="G625:H625"/>
    <mergeCell ref="L625:M625"/>
    <mergeCell ref="G626:H626"/>
    <mergeCell ref="L626:M626"/>
    <mergeCell ref="G617:H617"/>
    <mergeCell ref="L617:M617"/>
    <mergeCell ref="G618:H618"/>
    <mergeCell ref="L618:M618"/>
    <mergeCell ref="G619:H619"/>
    <mergeCell ref="L619:M619"/>
    <mergeCell ref="G620:H620"/>
    <mergeCell ref="L620:M620"/>
    <mergeCell ref="G621:H621"/>
    <mergeCell ref="L621:M621"/>
    <mergeCell ref="B652:C652"/>
    <mergeCell ref="D652:F652"/>
    <mergeCell ref="G652:H652"/>
    <mergeCell ref="G653:H653"/>
    <mergeCell ref="B653:C653"/>
    <mergeCell ref="D653:F653"/>
    <mergeCell ref="B651:H651"/>
    <mergeCell ref="B646:H646"/>
    <mergeCell ref="G637:H637"/>
    <mergeCell ref="L637:M637"/>
    <mergeCell ref="G638:H638"/>
    <mergeCell ref="L638:M638"/>
    <mergeCell ref="G632:H632"/>
    <mergeCell ref="L632:M632"/>
    <mergeCell ref="G633:H633"/>
    <mergeCell ref="L633:M633"/>
    <mergeCell ref="G634:H634"/>
    <mergeCell ref="L634:M634"/>
    <mergeCell ref="G635:H635"/>
    <mergeCell ref="L635:M635"/>
    <mergeCell ref="G636:H636"/>
    <mergeCell ref="L636:M636"/>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40:E141" xr:uid="{00000000-0002-0000-0000-000003000000}">
      <formula1>"Attached Loft area,Attached Otla area,Attached Mezzanine area"</formula1>
    </dataValidation>
    <dataValidation type="list" allowBlank="1" showInputMessage="1" showErrorMessage="1" sqref="G663:H663" xr:uid="{00000000-0002-0000-0000-000004000000}">
      <formula1>"Gaurav Panchal, Kunal Kadam,Pranita Mhatre,Shruti Fule,Pooja Kawale,Neha Dhokale,Shruti Tathare, Hitakshi Mhatre,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F130:H130" xr:uid="{00000000-0002-0000-0000-000006000000}">
      <formula1>OFFSET($S$119,1,MATCH($G21,$S$119:$W$119,0)-1,15,1)</formula1>
    </dataValidation>
    <dataValidation type="list" allowBlank="1" showInputMessage="1" showErrorMessage="1" sqref="B140:B141" xr:uid="{00000000-0002-0000-0000-000007000000}">
      <formula1>"Shop No. (Sale Plan),Sale / Rehab,Sale / Mhada"</formula1>
    </dataValidation>
    <dataValidation type="list" allowBlank="1" showInputMessage="1" showErrorMessage="1" sqref="C22:D22" xr:uid="{00000000-0002-0000-0000-000008000000}">
      <formula1>OFFSET($S$14,1,MATCH($G21,$S$14:$W$14,0)-1,15,1)</formula1>
    </dataValidation>
    <dataValidation type="list" allowBlank="1" showInputMessage="1" showErrorMessage="1" sqref="Y14" xr:uid="{00000000-0002-0000-0000-000009000000}">
      <formula1>$D$5:$H$5</formula1>
    </dataValidation>
    <dataValidation type="list" allowBlank="1" showInputMessage="1" showErrorMessage="1" sqref="H141"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50:H50" xr:uid="{00000000-0002-0000-0000-00000C000000}">
      <formula1>OFFSET($S$50,1,MATCH($G21,$S$50:$W$50,0)-1,15,1)</formula1>
    </dataValidation>
    <dataValidation type="whole" allowBlank="1" showInputMessage="1" showErrorMessage="1" sqref="C86" xr:uid="{00000000-0002-0000-0000-00000D000000}">
      <formula1>0</formula1>
      <formula2>H78</formula2>
    </dataValidation>
    <dataValidation type="list" allowBlank="1" showInputMessage="1" showErrorMessage="1" sqref="H140" xr:uid="{00000000-0002-0000-0000-00000E000000}">
      <formula1>"Saleable area Loading :,Builder Saleable Area"</formula1>
    </dataValidation>
    <dataValidation type="list" allowBlank="1" showInputMessage="1" showErrorMessage="1" sqref="D140:D141" xr:uid="{00000000-0002-0000-0000-00000F000000}">
      <formula1>"Carpet area,RERA Carpet area"</formula1>
    </dataValidation>
  </dataValidations>
  <hyperlinks>
    <hyperlink ref="C41" r:id="rId1" xr:uid="{00000000-0004-0000-0000-000000000000}"/>
  </hyperlinks>
  <printOptions horizontalCentered="1"/>
  <pageMargins left="0.39370078740157483" right="0.39370078740157483" top="0.82677165354330717" bottom="0.78740157480314965" header="0.15748031496062992" footer="0.19685039370078741"/>
  <pageSetup paperSize="2" scale="87" fitToHeight="0" orientation="portrait" r:id="rId2"/>
  <headerFooter>
    <oddHeader>&amp;C&amp;G</oddHeader>
    <oddFooter>&amp;L&amp;"Times New Roman,Bold"&amp;12Ref No: &amp;F&amp;C&amp;G&amp;R&amp;"Times New Roman,Bold"&amp;12&amp;P</oddFooter>
  </headerFooter>
  <rowBreaks count="5" manualBreakCount="5">
    <brk id="667" max="16383" man="1"/>
    <brk id="711" max="16383" man="1"/>
    <brk id="755" max="16383" man="1"/>
    <brk id="799" max="16383" man="1"/>
    <brk id="84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5" zoomScale="85" zoomScaleNormal="85" workbookViewId="0">
      <selection activeCell="F23" sqref="F2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3" t="s">
        <v>97</v>
      </c>
      <c r="C3" s="253"/>
      <c r="D3" s="253"/>
      <c r="E3" s="253"/>
      <c r="F3" s="253"/>
      <c r="G3" s="253"/>
      <c r="H3" s="253"/>
    </row>
    <row r="4" spans="1:9" x14ac:dyDescent="0.25">
      <c r="A4" s="2"/>
      <c r="B4" s="3" t="s">
        <v>98</v>
      </c>
      <c r="C4" s="3" t="s">
        <v>99</v>
      </c>
      <c r="D4" s="3" t="s">
        <v>62</v>
      </c>
      <c r="E4" s="3" t="s">
        <v>100</v>
      </c>
      <c r="F4" s="3" t="s">
        <v>106</v>
      </c>
      <c r="G4" s="3" t="s">
        <v>107</v>
      </c>
      <c r="H4" s="3" t="s">
        <v>101</v>
      </c>
    </row>
    <row r="5" spans="1:9" ht="15" customHeight="1" x14ac:dyDescent="0.25">
      <c r="A5" s="2"/>
      <c r="B5" s="5" t="s">
        <v>102</v>
      </c>
      <c r="C5" s="6"/>
      <c r="D5" s="5"/>
      <c r="E5" s="5"/>
      <c r="F5" s="7">
        <f>E5*1.6</f>
        <v>0</v>
      </c>
      <c r="G5" s="7" t="e">
        <f>H5/F5</f>
        <v>#DIV/0!</v>
      </c>
      <c r="H5" s="8"/>
    </row>
    <row r="6" spans="1:9" x14ac:dyDescent="0.25">
      <c r="A6" s="2"/>
      <c r="B6" s="5" t="s">
        <v>102</v>
      </c>
      <c r="C6" s="9"/>
      <c r="D6" s="5"/>
      <c r="E6" s="5"/>
      <c r="F6" s="7">
        <f t="shared" ref="F6:F11" si="0">E6*1.6</f>
        <v>0</v>
      </c>
      <c r="G6" s="7" t="e">
        <f t="shared" ref="G6:G11" si="1">H6/F6</f>
        <v>#DIV/0!</v>
      </c>
      <c r="H6" s="8"/>
    </row>
    <row r="7" spans="1:9" ht="15" customHeight="1" x14ac:dyDescent="0.25">
      <c r="A7" s="2"/>
      <c r="B7" s="5" t="s">
        <v>102</v>
      </c>
      <c r="C7" s="6"/>
      <c r="D7" s="5"/>
      <c r="E7" s="5"/>
      <c r="F7" s="7">
        <f t="shared" si="0"/>
        <v>0</v>
      </c>
      <c r="G7" s="7" t="e">
        <f t="shared" si="1"/>
        <v>#DIV/0!</v>
      </c>
      <c r="H7" s="8"/>
    </row>
    <row r="8" spans="1:9" x14ac:dyDescent="0.25">
      <c r="A8" s="2"/>
      <c r="B8" s="5" t="s">
        <v>102</v>
      </c>
      <c r="C8" s="9"/>
      <c r="D8" s="5"/>
      <c r="E8" s="5"/>
      <c r="F8" s="7">
        <f t="shared" si="0"/>
        <v>0</v>
      </c>
      <c r="G8" s="7" t="e">
        <f t="shared" si="1"/>
        <v>#DIV/0!</v>
      </c>
      <c r="H8" s="8"/>
    </row>
    <row r="9" spans="1:9" ht="15" customHeight="1" x14ac:dyDescent="0.25">
      <c r="A9" s="2"/>
      <c r="B9" s="5" t="s">
        <v>102</v>
      </c>
      <c r="C9" s="9"/>
      <c r="D9" s="5"/>
      <c r="E9" s="5"/>
      <c r="F9" s="7">
        <f t="shared" si="0"/>
        <v>0</v>
      </c>
      <c r="G9" s="7" t="e">
        <f t="shared" si="1"/>
        <v>#DIV/0!</v>
      </c>
      <c r="H9" s="8"/>
    </row>
    <row r="10" spans="1:9" ht="15" customHeight="1" x14ac:dyDescent="0.25">
      <c r="A10" s="2"/>
      <c r="B10" s="5" t="s">
        <v>103</v>
      </c>
      <c r="C10" s="6"/>
      <c r="D10" s="5"/>
      <c r="E10" s="5"/>
      <c r="F10" s="7">
        <f t="shared" si="0"/>
        <v>0</v>
      </c>
      <c r="G10" s="7" t="e">
        <f t="shared" si="1"/>
        <v>#DIV/0!</v>
      </c>
      <c r="H10" s="8"/>
    </row>
    <row r="11" spans="1:9" ht="15" customHeight="1" x14ac:dyDescent="0.25">
      <c r="A11" s="2"/>
      <c r="B11" s="5" t="s">
        <v>103</v>
      </c>
      <c r="C11" s="6"/>
      <c r="D11" s="5"/>
      <c r="E11" s="5"/>
      <c r="F11" s="7">
        <f t="shared" si="0"/>
        <v>0</v>
      </c>
      <c r="G11" s="7" t="e">
        <f t="shared" si="1"/>
        <v>#DIV/0!</v>
      </c>
      <c r="H11" s="8"/>
    </row>
    <row r="12" spans="1:9" ht="15" customHeight="1" x14ac:dyDescent="0.25">
      <c r="A12" s="2"/>
      <c r="B12" s="10" t="s">
        <v>104</v>
      </c>
      <c r="C12" s="5"/>
      <c r="D12" s="5"/>
      <c r="E12" s="5"/>
      <c r="F12" s="5"/>
      <c r="G12" s="11" t="e">
        <f>AVERAGE(G5:G11)</f>
        <v>#DIV/0!</v>
      </c>
      <c r="H12" s="5"/>
    </row>
    <row r="13" spans="1:9" ht="15" customHeight="1" x14ac:dyDescent="0.25">
      <c r="B13" s="10" t="s">
        <v>105</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10</v>
      </c>
      <c r="D4" s="54" t="s">
        <v>168</v>
      </c>
      <c r="E4" s="54" t="s">
        <v>178</v>
      </c>
      <c r="F4" s="54" t="s">
        <v>164</v>
      </c>
      <c r="G4" s="54" t="s">
        <v>183</v>
      </c>
      <c r="H4" s="54" t="s">
        <v>201</v>
      </c>
      <c r="J4" t="s">
        <v>183</v>
      </c>
      <c r="K4" t="s">
        <v>199</v>
      </c>
    </row>
    <row r="5" spans="2:11" x14ac:dyDescent="0.25">
      <c r="B5" s="53"/>
      <c r="C5" s="53"/>
      <c r="D5" s="54" t="s">
        <v>169</v>
      </c>
      <c r="E5" s="54" t="s">
        <v>176</v>
      </c>
      <c r="F5" s="54" t="s">
        <v>198</v>
      </c>
      <c r="G5" s="54" t="s">
        <v>184</v>
      </c>
      <c r="H5" s="54" t="s">
        <v>202</v>
      </c>
    </row>
    <row r="6" spans="2:11" x14ac:dyDescent="0.25">
      <c r="B6" s="53"/>
      <c r="C6" s="53"/>
      <c r="D6" s="54" t="s">
        <v>170</v>
      </c>
      <c r="E6" s="54" t="s">
        <v>177</v>
      </c>
      <c r="F6" s="54" t="s">
        <v>199</v>
      </c>
      <c r="G6" s="54" t="s">
        <v>185</v>
      </c>
      <c r="H6" s="54" t="s">
        <v>215</v>
      </c>
    </row>
    <row r="7" spans="2:11" x14ac:dyDescent="0.25">
      <c r="B7" s="53"/>
      <c r="C7" s="53"/>
      <c r="D7" s="54" t="s">
        <v>171</v>
      </c>
      <c r="E7" s="54" t="s">
        <v>179</v>
      </c>
      <c r="F7" s="54" t="s">
        <v>200</v>
      </c>
      <c r="G7" s="54" t="s">
        <v>186</v>
      </c>
      <c r="H7" s="54" t="s">
        <v>203</v>
      </c>
    </row>
    <row r="8" spans="2:11" x14ac:dyDescent="0.25">
      <c r="B8" s="53"/>
      <c r="C8" s="53"/>
      <c r="D8" s="54" t="s">
        <v>172</v>
      </c>
      <c r="E8" s="54" t="s">
        <v>180</v>
      </c>
      <c r="F8" s="54"/>
      <c r="G8" s="54" t="s">
        <v>187</v>
      </c>
      <c r="H8" s="54" t="s">
        <v>204</v>
      </c>
    </row>
    <row r="9" spans="2:11" x14ac:dyDescent="0.25">
      <c r="B9" s="53"/>
      <c r="C9" s="53"/>
      <c r="D9" s="54" t="s">
        <v>173</v>
      </c>
      <c r="E9" s="54" t="s">
        <v>178</v>
      </c>
      <c r="F9" s="54"/>
      <c r="G9" s="54" t="s">
        <v>188</v>
      </c>
      <c r="H9" s="54" t="s">
        <v>205</v>
      </c>
    </row>
    <row r="10" spans="2:11" x14ac:dyDescent="0.25">
      <c r="B10" s="53"/>
      <c r="C10" s="53"/>
      <c r="D10" s="54" t="s">
        <v>174</v>
      </c>
      <c r="E10" s="54" t="s">
        <v>181</v>
      </c>
      <c r="F10" s="54"/>
      <c r="G10" s="54" t="s">
        <v>189</v>
      </c>
      <c r="H10" s="54" t="s">
        <v>206</v>
      </c>
    </row>
    <row r="11" spans="2:11" x14ac:dyDescent="0.25">
      <c r="B11" s="53"/>
      <c r="C11" s="53"/>
      <c r="D11" s="54" t="s">
        <v>175</v>
      </c>
      <c r="E11" s="54" t="s">
        <v>182</v>
      </c>
      <c r="F11" s="54"/>
      <c r="G11" s="54" t="s">
        <v>190</v>
      </c>
      <c r="H11" s="54" t="s">
        <v>207</v>
      </c>
    </row>
    <row r="12" spans="2:11" x14ac:dyDescent="0.25">
      <c r="B12" s="53"/>
      <c r="C12" s="53"/>
      <c r="D12" s="54"/>
      <c r="E12" s="54"/>
      <c r="F12" s="54"/>
      <c r="G12" s="54" t="s">
        <v>191</v>
      </c>
      <c r="H12" s="54" t="s">
        <v>208</v>
      </c>
    </row>
    <row r="13" spans="2:11" x14ac:dyDescent="0.25">
      <c r="B13" s="53"/>
      <c r="C13" s="53"/>
      <c r="D13" s="54"/>
      <c r="E13" s="54"/>
      <c r="F13" s="54"/>
      <c r="G13" s="54" t="s">
        <v>192</v>
      </c>
      <c r="H13" s="54" t="s">
        <v>209</v>
      </c>
    </row>
    <row r="14" spans="2:11" x14ac:dyDescent="0.25">
      <c r="B14" s="53"/>
      <c r="C14" s="53"/>
      <c r="D14" s="54"/>
      <c r="E14" s="54"/>
      <c r="F14" s="54"/>
      <c r="G14" s="54" t="s">
        <v>193</v>
      </c>
      <c r="H14" s="54" t="s">
        <v>210</v>
      </c>
    </row>
    <row r="15" spans="2:11" x14ac:dyDescent="0.25">
      <c r="B15" s="53"/>
      <c r="C15" s="53"/>
      <c r="D15" s="54"/>
      <c r="E15" s="54"/>
      <c r="F15" s="54"/>
      <c r="G15" s="54" t="s">
        <v>194</v>
      </c>
      <c r="H15" s="54" t="s">
        <v>211</v>
      </c>
    </row>
    <row r="16" spans="2:11" x14ac:dyDescent="0.25">
      <c r="B16" s="53"/>
      <c r="C16" s="53"/>
      <c r="D16" s="54"/>
      <c r="E16" s="54"/>
      <c r="F16" s="54"/>
      <c r="G16" s="54" t="s">
        <v>195</v>
      </c>
      <c r="H16" s="54" t="s">
        <v>212</v>
      </c>
    </row>
    <row r="17" spans="2:8" x14ac:dyDescent="0.25">
      <c r="B17" s="53"/>
      <c r="C17" s="53"/>
      <c r="D17" s="54"/>
      <c r="E17" s="54"/>
      <c r="F17" s="54"/>
      <c r="G17" s="54" t="s">
        <v>196</v>
      </c>
      <c r="H17" s="54" t="s">
        <v>213</v>
      </c>
    </row>
    <row r="18" spans="2:8" x14ac:dyDescent="0.25">
      <c r="B18" s="53"/>
      <c r="C18" s="53"/>
      <c r="D18" s="54"/>
      <c r="E18" s="54"/>
      <c r="F18" s="54"/>
      <c r="G18" s="54" t="s">
        <v>197</v>
      </c>
      <c r="H18" s="54" t="s">
        <v>214</v>
      </c>
    </row>
    <row r="24" spans="2:8" x14ac:dyDescent="0.25">
      <c r="C24" t="s">
        <v>161</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161</v>
      </c>
    </row>
    <row r="33" spans="3:11" x14ac:dyDescent="0.25">
      <c r="J33">
        <v>1</v>
      </c>
      <c r="K33">
        <v>2</v>
      </c>
    </row>
    <row r="34" spans="3:11" x14ac:dyDescent="0.25">
      <c r="C34" s="56" t="s">
        <v>226</v>
      </c>
      <c r="D34" s="54" t="s">
        <v>224</v>
      </c>
      <c r="E34" s="54" t="s">
        <v>229</v>
      </c>
      <c r="F34" s="54" t="s">
        <v>227</v>
      </c>
      <c r="G34" s="54" t="s">
        <v>228</v>
      </c>
      <c r="H34" s="54" t="s">
        <v>230</v>
      </c>
      <c r="J34" t="s">
        <v>183</v>
      </c>
      <c r="K34" t="s">
        <v>199</v>
      </c>
    </row>
    <row r="35" spans="3:11" x14ac:dyDescent="0.25">
      <c r="C35" s="53" t="s">
        <v>225</v>
      </c>
      <c r="D35" s="54" t="s">
        <v>162</v>
      </c>
      <c r="E35" s="54" t="s">
        <v>234</v>
      </c>
      <c r="F35" s="54" t="s">
        <v>236</v>
      </c>
      <c r="G35" s="54" t="s">
        <v>238</v>
      </c>
      <c r="H35" s="54"/>
    </row>
    <row r="36" spans="3:11" x14ac:dyDescent="0.25">
      <c r="C36" s="53"/>
      <c r="D36" s="54" t="s">
        <v>231</v>
      </c>
      <c r="E36" s="54" t="s">
        <v>235</v>
      </c>
      <c r="F36" s="54" t="s">
        <v>237</v>
      </c>
      <c r="G36" s="54" t="s">
        <v>239</v>
      </c>
      <c r="H36" s="54"/>
    </row>
    <row r="37" spans="3:11" x14ac:dyDescent="0.25">
      <c r="C37" s="53"/>
      <c r="D37" s="54" t="s">
        <v>232</v>
      </c>
      <c r="E37" s="54"/>
      <c r="F37" s="54"/>
      <c r="G37" s="54" t="s">
        <v>240</v>
      </c>
      <c r="H37" s="54"/>
    </row>
    <row r="38" spans="3:11" x14ac:dyDescent="0.25">
      <c r="C38" s="53"/>
      <c r="D38" s="54" t="s">
        <v>233</v>
      </c>
      <c r="E38" s="54"/>
      <c r="F38" s="54"/>
      <c r="G38" s="54" t="s">
        <v>240</v>
      </c>
      <c r="H38" s="54"/>
    </row>
    <row r="39" spans="3:11" x14ac:dyDescent="0.25">
      <c r="C39" s="53"/>
      <c r="D39" s="54"/>
      <c r="E39" s="54"/>
      <c r="F39" s="54"/>
      <c r="G39" s="54" t="s">
        <v>241</v>
      </c>
      <c r="H39" s="54"/>
    </row>
    <row r="40" spans="3:11" x14ac:dyDescent="0.25">
      <c r="C40" s="53"/>
      <c r="D40" s="54"/>
      <c r="E40" s="54"/>
      <c r="F40" s="54"/>
      <c r="G40" s="54" t="s">
        <v>242</v>
      </c>
      <c r="H40" s="54"/>
    </row>
    <row r="41" spans="3:11" x14ac:dyDescent="0.25">
      <c r="C41" s="53"/>
      <c r="D41" s="54"/>
      <c r="E41" s="54"/>
      <c r="F41" s="54"/>
      <c r="G41" s="54"/>
      <c r="H41" s="54"/>
    </row>
    <row r="43" spans="3:11" x14ac:dyDescent="0.25">
      <c r="C43" t="s">
        <v>243</v>
      </c>
    </row>
    <row r="44" spans="3:11" x14ac:dyDescent="0.25">
      <c r="C44" t="s">
        <v>164</v>
      </c>
      <c r="D44" t="s">
        <v>244</v>
      </c>
    </row>
    <row r="45" spans="3:11" x14ac:dyDescent="0.25">
      <c r="D45" t="s">
        <v>245</v>
      </c>
    </row>
    <row r="46" spans="3:11" x14ac:dyDescent="0.25">
      <c r="D46" t="s">
        <v>246</v>
      </c>
    </row>
    <row r="47" spans="3:11" x14ac:dyDescent="0.25">
      <c r="D47" t="s">
        <v>247</v>
      </c>
    </row>
    <row r="48" spans="3:11" x14ac:dyDescent="0.25">
      <c r="D48" t="s">
        <v>248</v>
      </c>
    </row>
    <row r="49" spans="3:4" x14ac:dyDescent="0.25">
      <c r="C49" t="s">
        <v>168</v>
      </c>
      <c r="D49" t="s">
        <v>249</v>
      </c>
    </row>
    <row r="50" spans="3:4" x14ac:dyDescent="0.25">
      <c r="D50" t="s">
        <v>250</v>
      </c>
    </row>
    <row r="51" spans="3:4" x14ac:dyDescent="0.25">
      <c r="D51" t="s">
        <v>251</v>
      </c>
    </row>
    <row r="52" spans="3:4" x14ac:dyDescent="0.25">
      <c r="D52" t="s">
        <v>254</v>
      </c>
    </row>
    <row r="53" spans="3:4" x14ac:dyDescent="0.25">
      <c r="D53" t="s">
        <v>252</v>
      </c>
    </row>
    <row r="54" spans="3:4" x14ac:dyDescent="0.25">
      <c r="D54" t="s">
        <v>253</v>
      </c>
    </row>
    <row r="55" spans="3:4" x14ac:dyDescent="0.25">
      <c r="D55" t="s">
        <v>255</v>
      </c>
    </row>
    <row r="56" spans="3:4" x14ac:dyDescent="0.25">
      <c r="D56" t="s">
        <v>256</v>
      </c>
    </row>
    <row r="57" spans="3:4" x14ac:dyDescent="0.25">
      <c r="D57" t="s">
        <v>257</v>
      </c>
    </row>
    <row r="58" spans="3:4" x14ac:dyDescent="0.25">
      <c r="D58" t="s">
        <v>259</v>
      </c>
    </row>
    <row r="59" spans="3:4" x14ac:dyDescent="0.25">
      <c r="D59" t="s">
        <v>268</v>
      </c>
    </row>
    <row r="60" spans="3:4" x14ac:dyDescent="0.25">
      <c r="C60" t="s">
        <v>183</v>
      </c>
      <c r="D60" t="s">
        <v>260</v>
      </c>
    </row>
    <row r="61" spans="3:4" x14ac:dyDescent="0.25">
      <c r="D61" t="s">
        <v>258</v>
      </c>
    </row>
    <row r="62" spans="3:4" x14ac:dyDescent="0.25">
      <c r="D62" t="s">
        <v>248</v>
      </c>
    </row>
    <row r="63" spans="3:4" x14ac:dyDescent="0.25">
      <c r="D63" t="s">
        <v>261</v>
      </c>
    </row>
    <row r="64" spans="3:4" x14ac:dyDescent="0.25">
      <c r="D64" t="s">
        <v>262</v>
      </c>
    </row>
    <row r="65" spans="3:4" x14ac:dyDescent="0.25">
      <c r="D65" t="s">
        <v>263</v>
      </c>
    </row>
    <row r="66" spans="3:4" x14ac:dyDescent="0.25">
      <c r="D66" t="s">
        <v>264</v>
      </c>
    </row>
    <row r="67" spans="3:4" x14ac:dyDescent="0.25">
      <c r="C67" t="s">
        <v>178</v>
      </c>
      <c r="D67" t="s">
        <v>265</v>
      </c>
    </row>
    <row r="68" spans="3:4" x14ac:dyDescent="0.25">
      <c r="D68" t="s">
        <v>266</v>
      </c>
    </row>
    <row r="69" spans="3:4" x14ac:dyDescent="0.25">
      <c r="D69" t="s">
        <v>267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7">
        <v>1</v>
      </c>
      <c r="C2" s="59" t="s">
        <v>271</v>
      </c>
    </row>
    <row r="3" spans="2:3" x14ac:dyDescent="0.25">
      <c r="B3" s="57">
        <v>2</v>
      </c>
      <c r="C3" s="58" t="s">
        <v>272</v>
      </c>
    </row>
    <row r="4" spans="2:3" x14ac:dyDescent="0.25">
      <c r="B4" s="57">
        <v>3</v>
      </c>
      <c r="C4" s="57" t="s">
        <v>273</v>
      </c>
    </row>
    <row r="5" spans="2:3" ht="30" x14ac:dyDescent="0.25">
      <c r="B5" s="57">
        <v>4</v>
      </c>
      <c r="C5" s="58" t="s">
        <v>274</v>
      </c>
    </row>
    <row r="6" spans="2:3" x14ac:dyDescent="0.25">
      <c r="B6" s="57">
        <v>5</v>
      </c>
      <c r="C6" s="57" t="s">
        <v>275</v>
      </c>
    </row>
    <row r="7" spans="2:3" ht="30" x14ac:dyDescent="0.25">
      <c r="B7" s="57">
        <v>6</v>
      </c>
      <c r="C7" s="58" t="s">
        <v>276</v>
      </c>
    </row>
    <row r="8" spans="2:3" ht="90" x14ac:dyDescent="0.25">
      <c r="B8" s="57">
        <v>7</v>
      </c>
      <c r="C8" s="58" t="s">
        <v>277</v>
      </c>
    </row>
    <row r="9" spans="2:3" x14ac:dyDescent="0.25">
      <c r="B9" s="57">
        <v>8</v>
      </c>
      <c r="C9" s="57" t="s">
        <v>278</v>
      </c>
    </row>
    <row r="10" spans="2:3" x14ac:dyDescent="0.25">
      <c r="B10" s="57">
        <v>9</v>
      </c>
      <c r="C10" s="57" t="s">
        <v>279</v>
      </c>
    </row>
    <row r="11" spans="2:3" x14ac:dyDescent="0.25">
      <c r="B11" s="57">
        <v>10</v>
      </c>
      <c r="C11" s="57" t="s">
        <v>280</v>
      </c>
    </row>
    <row r="12" spans="2:3" x14ac:dyDescent="0.25">
      <c r="B12" s="57">
        <v>11</v>
      </c>
      <c r="C12" s="57" t="s">
        <v>281</v>
      </c>
    </row>
    <row r="13" spans="2:3" x14ac:dyDescent="0.25">
      <c r="B13" s="57">
        <v>12</v>
      </c>
      <c r="C13" s="57" t="s">
        <v>282</v>
      </c>
    </row>
    <row r="14" spans="2:3" x14ac:dyDescent="0.25">
      <c r="B14" s="57">
        <v>13</v>
      </c>
      <c r="C14" s="57" t="s">
        <v>283</v>
      </c>
    </row>
    <row r="15" spans="2:3" x14ac:dyDescent="0.25">
      <c r="B15" s="57">
        <v>14</v>
      </c>
      <c r="C15" s="57" t="s">
        <v>273</v>
      </c>
    </row>
    <row r="16" spans="2:3" x14ac:dyDescent="0.25">
      <c r="B16" s="57">
        <v>15</v>
      </c>
      <c r="C16" s="57" t="s">
        <v>286</v>
      </c>
    </row>
    <row r="17" spans="2:3" ht="31.5" customHeight="1" x14ac:dyDescent="0.25">
      <c r="B17" s="62">
        <v>16</v>
      </c>
      <c r="C17" s="64" t="s">
        <v>287</v>
      </c>
    </row>
    <row r="18" spans="2:3" x14ac:dyDescent="0.25">
      <c r="B18" s="63">
        <v>17</v>
      </c>
      <c r="C18" s="64" t="s">
        <v>288</v>
      </c>
    </row>
    <row r="19" spans="2:3" x14ac:dyDescent="0.25">
      <c r="B19" s="62">
        <v>18</v>
      </c>
      <c r="C19" s="57" t="s">
        <v>289</v>
      </c>
    </row>
    <row r="20" spans="2:3" x14ac:dyDescent="0.25">
      <c r="B20" s="63">
        <v>19</v>
      </c>
      <c r="C20" s="57"/>
    </row>
    <row r="21" spans="2:3" x14ac:dyDescent="0.25">
      <c r="B21" s="57">
        <v>20</v>
      </c>
      <c r="C21" s="57"/>
    </row>
    <row r="22" spans="2:3" x14ac:dyDescent="0.25">
      <c r="B22" s="57"/>
      <c r="C22" s="57"/>
    </row>
    <row r="23" spans="2:3" x14ac:dyDescent="0.25">
      <c r="B23" s="57"/>
      <c r="C23" s="57"/>
    </row>
    <row r="24" spans="2:3" x14ac:dyDescent="0.25">
      <c r="B24" s="57"/>
      <c r="C24" s="57"/>
    </row>
    <row r="25" spans="2:3" x14ac:dyDescent="0.25">
      <c r="B25" s="57"/>
      <c r="C25" s="57"/>
    </row>
    <row r="26" spans="2:3" x14ac:dyDescent="0.25">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2025-08-20T13:36:16Z</cp:lastPrinted>
  <dcterms:created xsi:type="dcterms:W3CDTF">2019-07-16T09:29:46Z</dcterms:created>
  <dcterms:modified xsi:type="dcterms:W3CDTF">2025-08-20T13:37:50Z</dcterms:modified>
</cp:coreProperties>
</file>